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binar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customProperty4.bin" ContentType="application/vnd.openxmlformats-officedocument.spreadsheetml.customProperty"/>
  <Override PartName="/xl/pivotTables/pivotTable2.xml" ContentType="application/vnd.openxmlformats-officedocument.spreadsheetml.pivotTable+xml"/>
  <Override PartName="/xl/customProperty5.bin" ContentType="application/vnd.openxmlformats-officedocument.spreadsheetml.customProperty"/>
  <Override PartName="/xl/pivotTables/pivotTable3.xml" ContentType="application/vnd.openxmlformats-officedocument.spreadsheetml.pivotTable+xml"/>
  <Override PartName="/xl/customProperty6.bin" ContentType="application/vnd.openxmlformats-officedocument.spreadsheetml.customProperty"/>
  <Override PartName="/xl/pivotTables/pivotTable4.xml" ContentType="application/vnd.openxmlformats-officedocument.spreadsheetml.pivotTable+xml"/>
  <Override PartName="/xl/customProperty7.bin" ContentType="application/vnd.openxmlformats-officedocument.spreadsheetml.customProperty"/>
  <Override PartName="/xl/pivotTables/pivotTable5.xml" ContentType="application/vnd.openxmlformats-officedocument.spreadsheetml.pivotTable+xml"/>
  <Override PartName="/xl/customProperty8.bin" ContentType="application/vnd.openxmlformats-officedocument.spreadsheetml.customProperty"/>
  <Override PartName="/xl/pivotTables/pivotTable6.xml" ContentType="application/vnd.openxmlformats-officedocument.spreadsheetml.pivotTable+xml"/>
  <Override PartName="/xl/customProperty9.bin" ContentType="application/vnd.openxmlformats-officedocument.spreadsheetml.customProperty"/>
  <Override PartName="/xl/pivotTables/pivotTable7.xml" ContentType="application/vnd.openxmlformats-officedocument.spreadsheetml.pivotTable+xml"/>
  <Override PartName="/xl/customProperty10.bin" ContentType="application/vnd.openxmlformats-officedocument.spreadsheetml.customProperty"/>
  <Override PartName="/xl/pivotTables/pivotTable8.xml" ContentType="application/vnd.openxmlformats-officedocument.spreadsheetml.pivotTable+xml"/>
  <Override PartName="/xl/customProperty11.bin" ContentType="application/vnd.openxmlformats-officedocument.spreadsheetml.customProperty"/>
  <Override PartName="/xl/pivotTables/pivotTable9.xml" ContentType="application/vnd.openxmlformats-officedocument.spreadsheetml.pivotTable+xml"/>
  <Override PartName="/xl/customProperty12.bin" ContentType="application/vnd.openxmlformats-officedocument.spreadsheetml.customProperty"/>
  <Override PartName="/xl/pivotTables/pivotTable10.xml" ContentType="application/vnd.openxmlformats-officedocument.spreadsheetml.pivotTable+xml"/>
  <Override PartName="/xl/customProperty13.bin" ContentType="application/vnd.openxmlformats-officedocument.spreadsheetml.customProperty"/>
  <Override PartName="/xl/pivotTables/pivotTable11.xml" ContentType="application/vnd.openxmlformats-officedocument.spreadsheetml.pivotTable+xml"/>
  <Override PartName="/xl/customProperty14.bin" ContentType="application/vnd.openxmlformats-officedocument.spreadsheetml.customProperty"/>
  <Override PartName="/xl/pivotTables/pivotTable12.xml" ContentType="application/vnd.openxmlformats-officedocument.spreadsheetml.pivotTable+xml"/>
  <Override PartName="/xl/customProperty15.bin" ContentType="application/vnd.openxmlformats-officedocument.spreadsheetml.customProperty"/>
  <Override PartName="/xl/pivotTables/pivotTable13.xml" ContentType="application/vnd.openxmlformats-officedocument.spreadsheetml.pivotTable+xml"/>
  <Override PartName="/xl/customProperty16.bin" ContentType="application/vnd.openxmlformats-officedocument.spreadsheetml.customProperty"/>
  <Override PartName="/xl/pivotTables/pivotTable14.xml" ContentType="application/vnd.openxmlformats-officedocument.spreadsheetml.pivotTable+xml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pivotTables/pivotTable15.xml" ContentType="application/vnd.openxmlformats-officedocument.spreadsheetml.pivotTable+xml"/>
  <Override PartName="/xl/customProperty19.bin" ContentType="application/vnd.openxmlformats-officedocument.spreadsheetml.customProperty"/>
  <Override PartName="/xl/pivotTables/pivotTable16.xml" ContentType="application/vnd.openxmlformats-officedocument.spreadsheetml.pivotTable+xml"/>
  <Override PartName="/xl/customProperty20.bin" ContentType="application/vnd.openxmlformats-officedocument.spreadsheetml.customProperty"/>
  <Override PartName="/xl/pivotTables/pivotTable17.xml" ContentType="application/vnd.openxmlformats-officedocument.spreadsheetml.pivotTable+xml"/>
  <Override PartName="/xl/customProperty21.bin" ContentType="application/vnd.openxmlformats-officedocument.spreadsheetml.customProperty"/>
  <Override PartName="/xl/pivotTables/pivotTable18.xml" ContentType="application/vnd.openxmlformats-officedocument.spreadsheetml.pivotTable+xml"/>
  <Override PartName="/xl/customProperty22.bin" ContentType="application/vnd.openxmlformats-officedocument.spreadsheetml.customProperty"/>
  <Override PartName="/xl/pivotTables/pivotTable19.xml" ContentType="application/vnd.openxmlformats-officedocument.spreadsheetml.pivotTable+xml"/>
  <Override PartName="/xl/customProperty23.bin" ContentType="application/vnd.openxmlformats-officedocument.spreadsheetml.customProperty"/>
  <Override PartName="/xl/pivotTables/pivotTable20.xml" ContentType="application/vnd.openxmlformats-officedocument.spreadsheetml.pivotTable+xml"/>
  <Override PartName="/xl/customProperty24.bin" ContentType="application/vnd.openxmlformats-officedocument.spreadsheetml.customProperty"/>
  <Override PartName="/xl/pivotTables/pivotTable21.xml" ContentType="application/vnd.openxmlformats-officedocument.spreadsheetml.pivotTable+xml"/>
  <Override PartName="/xl/customProperty25.bin" ContentType="application/vnd.openxmlformats-officedocument.spreadsheetml.customProperty"/>
  <Override PartName="/xl/pivotTables/pivotTable22.xml" ContentType="application/vnd.openxmlformats-officedocument.spreadsheetml.pivotTable+xml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anuel/Desktop/"/>
    </mc:Choice>
  </mc:AlternateContent>
  <xr:revisionPtr revIDLastSave="0" documentId="8_{E4A36816-59D4-A24F-9DAA-6696D0E3653B}" xr6:coauthVersionLast="47" xr6:coauthVersionMax="47" xr10:uidLastSave="{00000000-0000-0000-0000-000000000000}"/>
  <bookViews>
    <workbookView xWindow="-32240" yWindow="1800" windowWidth="30660" windowHeight="17340" xr2:uid="{00000000-000D-0000-FFFF-FFFF00000000}"/>
  </bookViews>
  <sheets>
    <sheet name="1. Overview" sheetId="1" r:id="rId1"/>
    <sheet name="2. Detailed view" sheetId="19" r:id="rId2"/>
    <sheet name="3. Contracts view" sheetId="15" r:id="rId3"/>
    <sheet name="M83" sheetId="24" state="hidden" r:id="rId4"/>
    <sheet name="M15" sheetId="33" state="hidden" r:id="rId5"/>
    <sheet name="M51" sheetId="34" state="hidden" r:id="rId6"/>
    <sheet name="M75" sheetId="35" state="hidden" r:id="rId7"/>
    <sheet name="M12" sheetId="36" state="hidden" r:id="rId8"/>
    <sheet name="M16" sheetId="37" state="hidden" r:id="rId9"/>
    <sheet name="M78" sheetId="38" state="hidden" r:id="rId10"/>
    <sheet name="M14" sheetId="39" state="hidden" r:id="rId11"/>
    <sheet name="M11" sheetId="40" state="hidden" r:id="rId12"/>
    <sheet name="M81" sheetId="41" state="hidden" r:id="rId13"/>
    <sheet name="M45" sheetId="42" state="hidden" r:id="rId14"/>
    <sheet name="M77" sheetId="43" state="hidden" r:id="rId15"/>
    <sheet name="M67" sheetId="44" state="hidden" r:id="rId16"/>
    <sheet name="M85" sheetId="45" state="hidden" r:id="rId17"/>
    <sheet name="M86" sheetId="46" state="hidden" r:id="rId18"/>
    <sheet name="M44" sheetId="47" state="hidden" r:id="rId19"/>
    <sheet name="M13" sheetId="49" state="hidden" r:id="rId20"/>
    <sheet name="M18" sheetId="48" state="hidden" r:id="rId21"/>
    <sheet name="M84" sheetId="50" state="hidden" r:id="rId22"/>
    <sheet name="M17" sheetId="51" state="hidden" r:id="rId23"/>
    <sheet name="M49" sheetId="52" state="hidden" r:id="rId24"/>
    <sheet name="M33" sheetId="53" state="hidden" r:id="rId25"/>
    <sheet name="M34" sheetId="54" state="hidden" r:id="rId26"/>
    <sheet name="Input Resources Meta. T&amp;M" sheetId="4" r:id="rId27"/>
    <sheet name="Input Resources Meta. Fix" sheetId="7" r:id="rId28"/>
    <sheet name="Input Resources Meta. Travel" sheetId="8" r:id="rId29"/>
  </sheets>
  <externalReferences>
    <externalReference r:id="rId30"/>
  </externalReferences>
  <definedNames>
    <definedName name="_xlnm._FilterDatabase" localSheetId="1" hidden="1">'2. Detailed view'!$B$12:$Y$284</definedName>
    <definedName name="_xlnm._FilterDatabase" localSheetId="27" hidden="1">'Input Resources Meta. Fix'!$D$1:$P$70</definedName>
    <definedName name="_xlnm._FilterDatabase" localSheetId="26" hidden="1">'Input Resources Meta. T&amp;M'!$A$1:$M$3230</definedName>
    <definedName name="_xlnm._FilterDatabase" localSheetId="28" hidden="1">'Input Resources Meta. Travel'!$A$1:$O$84</definedName>
    <definedName name="_xlnm.Print_Area" localSheetId="0">'1. Overview'!$B$4:$AD$11</definedName>
    <definedName name="_xlnm.Print_Area" localSheetId="2">'3. Contracts view'!$A$1:$T$64</definedName>
    <definedName name="_xlnm.Criteria" localSheetId="1">'2. Detailed view'!$G$2:$G$3</definedName>
  </definedNames>
  <calcPr calcId="191029"/>
  <pivotCaches>
    <pivotCache cacheId="0" r:id="rId3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2" i="19" l="1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95" i="19" s="1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53" i="19"/>
  <c r="Y154" i="19"/>
  <c r="Y155" i="19"/>
  <c r="Y156" i="19"/>
  <c r="Y157" i="19"/>
  <c r="Y158" i="19"/>
  <c r="Y159" i="19"/>
  <c r="Y160" i="19"/>
  <c r="Y161" i="19"/>
  <c r="Y162" i="19"/>
  <c r="Y163" i="19"/>
  <c r="Y164" i="19"/>
  <c r="Y165" i="19"/>
  <c r="Y166" i="19"/>
  <c r="Y167" i="19"/>
  <c r="Y168" i="19"/>
  <c r="Y169" i="19"/>
  <c r="Y170" i="19"/>
  <c r="Y171" i="19"/>
  <c r="Y172" i="19"/>
  <c r="Y173" i="19"/>
  <c r="Y174" i="19"/>
  <c r="Y175" i="19"/>
  <c r="Y177" i="19"/>
  <c r="Y178" i="19"/>
  <c r="Y179" i="19"/>
  <c r="Y180" i="19"/>
  <c r="Y181" i="19"/>
  <c r="Y182" i="19"/>
  <c r="Y183" i="19"/>
  <c r="Y184" i="19"/>
  <c r="Y185" i="19"/>
  <c r="Y187" i="19"/>
  <c r="Y188" i="19"/>
  <c r="Y189" i="19"/>
  <c r="Y190" i="19"/>
  <c r="Y191" i="19"/>
  <c r="Y249" i="19"/>
  <c r="Y251" i="19"/>
  <c r="Y252" i="19"/>
  <c r="Y253" i="19"/>
  <c r="Y254" i="19"/>
  <c r="Y256" i="19"/>
  <c r="Y258" i="19"/>
  <c r="N37" i="15"/>
  <c r="M260" i="19"/>
  <c r="Y260" i="19" s="1"/>
  <c r="O260" i="19"/>
  <c r="Q260" i="19"/>
  <c r="M261" i="19"/>
  <c r="O261" i="19"/>
  <c r="Y261" i="19" s="1"/>
  <c r="Q261" i="19"/>
  <c r="Q38" i="15"/>
  <c r="S261" i="19"/>
  <c r="N39" i="15"/>
  <c r="O39" i="15" s="1"/>
  <c r="P39" i="15" s="1"/>
  <c r="Q39" i="15" s="1"/>
  <c r="S262" i="19" s="1"/>
  <c r="O262" i="19"/>
  <c r="Q262" i="19"/>
  <c r="M263" i="19"/>
  <c r="O263" i="19"/>
  <c r="Q263" i="19"/>
  <c r="Q40" i="15"/>
  <c r="S263" i="19"/>
  <c r="Y263" i="19" s="1"/>
  <c r="N41" i="15"/>
  <c r="M264" i="19"/>
  <c r="Y264" i="19" s="1"/>
  <c r="O264" i="19"/>
  <c r="Q264" i="19"/>
  <c r="S264" i="19"/>
  <c r="M265" i="19"/>
  <c r="Y265" i="19" s="1"/>
  <c r="O265" i="19"/>
  <c r="Q265" i="19"/>
  <c r="S265" i="19"/>
  <c r="N43" i="15"/>
  <c r="M266" i="19"/>
  <c r="O266" i="19"/>
  <c r="Q266" i="19"/>
  <c r="Y266" i="19" s="1"/>
  <c r="S266" i="19"/>
  <c r="N44" i="15"/>
  <c r="M267" i="19"/>
  <c r="N45" i="15"/>
  <c r="M268" i="19" s="1"/>
  <c r="O45" i="15"/>
  <c r="O268" i="19" s="1"/>
  <c r="P45" i="15"/>
  <c r="Q45" i="15" s="1"/>
  <c r="S268" i="19" s="1"/>
  <c r="M269" i="19"/>
  <c r="O269" i="19"/>
  <c r="Y269" i="19" s="1"/>
  <c r="Q269" i="19"/>
  <c r="Q46" i="15"/>
  <c r="S269" i="19" s="1"/>
  <c r="N47" i="15"/>
  <c r="M270" i="19"/>
  <c r="Y270" i="19" s="1"/>
  <c r="O270" i="19"/>
  <c r="Q270" i="19"/>
  <c r="S270" i="19"/>
  <c r="M271" i="19"/>
  <c r="O271" i="19"/>
  <c r="Q271" i="19"/>
  <c r="Q48" i="15"/>
  <c r="S271" i="19" s="1"/>
  <c r="Y271" i="19" s="1"/>
  <c r="M272" i="19"/>
  <c r="O272" i="19"/>
  <c r="Y272" i="19" s="1"/>
  <c r="Q272" i="19"/>
  <c r="S272" i="19"/>
  <c r="N50" i="15"/>
  <c r="M273" i="19" s="1"/>
  <c r="O273" i="19"/>
  <c r="Y273" i="19" s="1"/>
  <c r="Q273" i="19"/>
  <c r="S273" i="19"/>
  <c r="N51" i="15"/>
  <c r="M274" i="19" s="1"/>
  <c r="Y274" i="19" s="1"/>
  <c r="O274" i="19"/>
  <c r="Q274" i="19"/>
  <c r="S274" i="19"/>
  <c r="N52" i="15"/>
  <c r="M275" i="19" s="1"/>
  <c r="Y275" i="19" s="1"/>
  <c r="O275" i="19"/>
  <c r="Q275" i="19"/>
  <c r="S275" i="19"/>
  <c r="N53" i="15"/>
  <c r="M276" i="19" s="1"/>
  <c r="O276" i="19"/>
  <c r="Y276" i="19" s="1"/>
  <c r="Q276" i="19"/>
  <c r="S276" i="19"/>
  <c r="M277" i="19"/>
  <c r="O277" i="19"/>
  <c r="Q277" i="19"/>
  <c r="Q54" i="15"/>
  <c r="S277" i="19"/>
  <c r="Y277" i="19"/>
  <c r="N55" i="15"/>
  <c r="M278" i="19" s="1"/>
  <c r="Y278" i="19" s="1"/>
  <c r="O278" i="19"/>
  <c r="Q278" i="19"/>
  <c r="S278" i="19"/>
  <c r="N56" i="15"/>
  <c r="M279" i="19"/>
  <c r="O56" i="15"/>
  <c r="O279" i="19" s="1"/>
  <c r="N57" i="15"/>
  <c r="M280" i="19"/>
  <c r="O280" i="19"/>
  <c r="Y280" i="19" s="1"/>
  <c r="Q280" i="19"/>
  <c r="S280" i="19"/>
  <c r="N58" i="15"/>
  <c r="M281" i="19"/>
  <c r="O281" i="19"/>
  <c r="Q281" i="19"/>
  <c r="S281" i="19"/>
  <c r="Y281" i="19"/>
  <c r="M282" i="19"/>
  <c r="O282" i="19"/>
  <c r="P59" i="15"/>
  <c r="Q282" i="19"/>
  <c r="Y282" i="19" s="1"/>
  <c r="Q59" i="15"/>
  <c r="S282" i="19"/>
  <c r="N60" i="15"/>
  <c r="M283" i="19" s="1"/>
  <c r="Y283" i="19" s="1"/>
  <c r="O283" i="19"/>
  <c r="Q283" i="19"/>
  <c r="S283" i="19"/>
  <c r="C260" i="19"/>
  <c r="F260" i="19"/>
  <c r="D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3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B14" i="19"/>
  <c r="B15" i="19"/>
  <c r="B16" i="19"/>
  <c r="B17" i="19"/>
  <c r="B18" i="19" s="1"/>
  <c r="B19" i="19" s="1"/>
  <c r="B20" i="19" s="1"/>
  <c r="B21" i="19" s="1"/>
  <c r="B22" i="19" s="1"/>
  <c r="B23" i="19" s="1"/>
  <c r="B24" i="19" s="1"/>
  <c r="B25" i="19" s="1"/>
  <c r="B26" i="19"/>
  <c r="B27" i="19" s="1"/>
  <c r="B28" i="19" s="1"/>
  <c r="B29" i="19" s="1"/>
  <c r="B30" i="19" s="1"/>
  <c r="B31" i="19" s="1"/>
  <c r="B32" i="19" s="1"/>
  <c r="B33" i="19" s="1"/>
  <c r="B34" i="19" s="1"/>
  <c r="B35" i="19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7" i="19" s="1"/>
  <c r="B188" i="19" s="1"/>
  <c r="B189" i="19" s="1"/>
  <c r="B190" i="19" s="1"/>
  <c r="B191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4" i="19" s="1"/>
  <c r="B245" i="19" s="1"/>
  <c r="B246" i="19" s="1"/>
  <c r="B247" i="19" s="1"/>
  <c r="X175" i="19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K3230" i="4"/>
  <c r="M3230" i="4"/>
  <c r="K3229" i="4"/>
  <c r="M3229" i="4" s="1"/>
  <c r="K3228" i="4"/>
  <c r="M3228" i="4"/>
  <c r="K3227" i="4"/>
  <c r="M3227" i="4" s="1"/>
  <c r="K3226" i="4"/>
  <c r="M3226" i="4" s="1"/>
  <c r="K3225" i="4"/>
  <c r="M3225" i="4" s="1"/>
  <c r="K3224" i="4"/>
  <c r="M3224" i="4"/>
  <c r="K3223" i="4"/>
  <c r="M3223" i="4"/>
  <c r="K3222" i="4"/>
  <c r="M3222" i="4" s="1"/>
  <c r="K3221" i="4"/>
  <c r="M3221" i="4" s="1"/>
  <c r="K3220" i="4"/>
  <c r="M3220" i="4"/>
  <c r="K3219" i="4"/>
  <c r="M3219" i="4" s="1"/>
  <c r="K3218" i="4"/>
  <c r="M3218" i="4"/>
  <c r="K3217" i="4"/>
  <c r="M3217" i="4" s="1"/>
  <c r="K3216" i="4"/>
  <c r="M3216" i="4"/>
  <c r="K3215" i="4"/>
  <c r="M3215" i="4" s="1"/>
  <c r="K3214" i="4"/>
  <c r="M3214" i="4"/>
  <c r="K3213" i="4"/>
  <c r="M3213" i="4" s="1"/>
  <c r="K3212" i="4"/>
  <c r="M3212" i="4"/>
  <c r="K3211" i="4"/>
  <c r="M3211" i="4"/>
  <c r="K3210" i="4"/>
  <c r="M3210" i="4" s="1"/>
  <c r="K3209" i="4"/>
  <c r="M3209" i="4" s="1"/>
  <c r="K3208" i="4"/>
  <c r="M3208" i="4"/>
  <c r="K3207" i="4"/>
  <c r="M3207" i="4" s="1"/>
  <c r="K3206" i="4"/>
  <c r="M3206" i="4" s="1"/>
  <c r="K3205" i="4"/>
  <c r="M3205" i="4" s="1"/>
  <c r="K3204" i="4"/>
  <c r="M3204" i="4"/>
  <c r="K3203" i="4"/>
  <c r="M3203" i="4" s="1"/>
  <c r="K3202" i="4"/>
  <c r="M3202" i="4" s="1"/>
  <c r="K3201" i="4"/>
  <c r="M3201" i="4" s="1"/>
  <c r="K3200" i="4"/>
  <c r="M3200" i="4"/>
  <c r="K3199" i="4"/>
  <c r="M3199" i="4"/>
  <c r="K3198" i="4"/>
  <c r="M3198" i="4"/>
  <c r="K3197" i="4"/>
  <c r="M3197" i="4" s="1"/>
  <c r="K3196" i="4"/>
  <c r="M3196" i="4"/>
  <c r="K3195" i="4"/>
  <c r="M3195" i="4" s="1"/>
  <c r="K3194" i="4"/>
  <c r="M3194" i="4" s="1"/>
  <c r="K3193" i="4"/>
  <c r="M3193" i="4" s="1"/>
  <c r="K3192" i="4"/>
  <c r="M3192" i="4"/>
  <c r="K3191" i="4"/>
  <c r="M3191" i="4"/>
  <c r="K3190" i="4"/>
  <c r="M3190" i="4"/>
  <c r="K3189" i="4"/>
  <c r="M3189" i="4" s="1"/>
  <c r="K3188" i="4"/>
  <c r="M3188" i="4"/>
  <c r="K3187" i="4"/>
  <c r="M3187" i="4" s="1"/>
  <c r="K3186" i="4"/>
  <c r="M3186" i="4"/>
  <c r="K3185" i="4"/>
  <c r="M3185" i="4" s="1"/>
  <c r="K3184" i="4"/>
  <c r="M3184" i="4"/>
  <c r="K3183" i="4"/>
  <c r="M3183" i="4" s="1"/>
  <c r="K3182" i="4"/>
  <c r="M3182" i="4"/>
  <c r="K3181" i="4"/>
  <c r="M3181" i="4" s="1"/>
  <c r="K3180" i="4"/>
  <c r="M3180" i="4"/>
  <c r="K3179" i="4"/>
  <c r="M3179" i="4"/>
  <c r="K3178" i="4"/>
  <c r="M3178" i="4" s="1"/>
  <c r="K3177" i="4"/>
  <c r="M3177" i="4" s="1"/>
  <c r="K3176" i="4"/>
  <c r="M3176" i="4"/>
  <c r="K3175" i="4"/>
  <c r="M3175" i="4" s="1"/>
  <c r="K3174" i="4"/>
  <c r="M3174" i="4" s="1"/>
  <c r="K3173" i="4"/>
  <c r="M3173" i="4" s="1"/>
  <c r="K3172" i="4"/>
  <c r="M3172" i="4"/>
  <c r="K3171" i="4"/>
  <c r="M3171" i="4"/>
  <c r="K3170" i="4"/>
  <c r="M3170" i="4" s="1"/>
  <c r="K3169" i="4"/>
  <c r="M3169" i="4" s="1"/>
  <c r="K3168" i="4"/>
  <c r="M3168" i="4"/>
  <c r="K3167" i="4"/>
  <c r="M3167" i="4" s="1"/>
  <c r="K3166" i="4"/>
  <c r="M3166" i="4"/>
  <c r="K3165" i="4"/>
  <c r="M3165" i="4" s="1"/>
  <c r="K3164" i="4"/>
  <c r="M3164" i="4"/>
  <c r="K3163" i="4"/>
  <c r="M3163" i="4" s="1"/>
  <c r="K3162" i="4"/>
  <c r="M3162" i="4"/>
  <c r="K3161" i="4"/>
  <c r="M3161" i="4" s="1"/>
  <c r="K3160" i="4"/>
  <c r="M3160" i="4"/>
  <c r="K3159" i="4"/>
  <c r="M3159" i="4"/>
  <c r="K3158" i="4"/>
  <c r="M3158" i="4" s="1"/>
  <c r="K3157" i="4"/>
  <c r="M3157" i="4" s="1"/>
  <c r="K3156" i="4"/>
  <c r="M3156" i="4"/>
  <c r="K3155" i="4"/>
  <c r="M3155" i="4" s="1"/>
  <c r="K3154" i="4"/>
  <c r="M3154" i="4"/>
  <c r="K3153" i="4"/>
  <c r="M3153" i="4" s="1"/>
  <c r="K3152" i="4"/>
  <c r="M3152" i="4"/>
  <c r="K3151" i="4"/>
  <c r="M3151" i="4" s="1"/>
  <c r="K3150" i="4"/>
  <c r="M3150" i="4"/>
  <c r="K3149" i="4"/>
  <c r="M3149" i="4" s="1"/>
  <c r="K3148" i="4"/>
  <c r="M3148" i="4"/>
  <c r="K3147" i="4"/>
  <c r="M3147" i="4"/>
  <c r="K3146" i="4"/>
  <c r="M3146" i="4" s="1"/>
  <c r="M3145" i="4"/>
  <c r="K3145" i="4"/>
  <c r="K3144" i="4"/>
  <c r="M3144" i="4" s="1"/>
  <c r="M3143" i="4"/>
  <c r="K3143" i="4"/>
  <c r="M3142" i="4"/>
  <c r="K3142" i="4"/>
  <c r="M3141" i="4"/>
  <c r="K3141" i="4"/>
  <c r="K3140" i="4"/>
  <c r="M3140" i="4" s="1"/>
  <c r="K3139" i="4"/>
  <c r="M3139" i="4" s="1"/>
  <c r="M3138" i="4"/>
  <c r="K3138" i="4"/>
  <c r="M3137" i="4"/>
  <c r="K3137" i="4"/>
  <c r="K3136" i="4"/>
  <c r="M3136" i="4" s="1"/>
  <c r="K3135" i="4"/>
  <c r="M3135" i="4" s="1"/>
  <c r="K3134" i="4"/>
  <c r="M3134" i="4" s="1"/>
  <c r="M3133" i="4"/>
  <c r="K3133" i="4"/>
  <c r="K3132" i="4"/>
  <c r="M3132" i="4" s="1"/>
  <c r="M3131" i="4"/>
  <c r="K3131" i="4"/>
  <c r="M3130" i="4"/>
  <c r="K3130" i="4"/>
  <c r="M3129" i="4"/>
  <c r="K3129" i="4"/>
  <c r="K3128" i="4"/>
  <c r="M3128" i="4" s="1"/>
  <c r="M3127" i="4"/>
  <c r="K3127" i="4"/>
  <c r="K3126" i="4"/>
  <c r="M3126" i="4" s="1"/>
  <c r="M3125" i="4"/>
  <c r="K3125" i="4"/>
  <c r="K3124" i="4"/>
  <c r="M3124" i="4" s="1"/>
  <c r="M3123" i="4"/>
  <c r="K3123" i="4"/>
  <c r="M3122" i="4"/>
  <c r="K3122" i="4"/>
  <c r="K3121" i="4"/>
  <c r="M3121" i="4" s="1"/>
  <c r="K3120" i="4"/>
  <c r="M3120" i="4" s="1"/>
  <c r="M3119" i="4"/>
  <c r="K3119" i="4"/>
  <c r="M3118" i="4"/>
  <c r="K3118" i="4"/>
  <c r="K3117" i="4"/>
  <c r="M3117" i="4" s="1"/>
  <c r="K3116" i="4"/>
  <c r="M3116" i="4" s="1"/>
  <c r="M3115" i="4"/>
  <c r="K3115" i="4"/>
  <c r="M3114" i="4"/>
  <c r="K3114" i="4"/>
  <c r="M3113" i="4"/>
  <c r="K3113" i="4"/>
  <c r="K3112" i="4"/>
  <c r="M3112" i="4" s="1"/>
  <c r="K3111" i="4"/>
  <c r="M3111" i="4" s="1"/>
  <c r="K3110" i="4"/>
  <c r="M3110" i="4" s="1"/>
  <c r="M3109" i="4"/>
  <c r="K3109" i="4"/>
  <c r="K3108" i="4"/>
  <c r="M3108" i="4" s="1"/>
  <c r="K3107" i="4"/>
  <c r="M3107" i="4" s="1"/>
  <c r="K3106" i="4"/>
  <c r="M3106" i="4" s="1"/>
  <c r="K3105" i="4"/>
  <c r="M3105" i="4" s="1"/>
  <c r="K3104" i="4"/>
  <c r="M3104" i="4" s="1"/>
  <c r="K3103" i="4"/>
  <c r="M3103" i="4" s="1"/>
  <c r="K3102" i="4"/>
  <c r="M3102" i="4" s="1"/>
  <c r="M3101" i="4"/>
  <c r="K3101" i="4"/>
  <c r="K3100" i="4"/>
  <c r="M3100" i="4" s="1"/>
  <c r="M3099" i="4"/>
  <c r="K3099" i="4"/>
  <c r="M3098" i="4"/>
  <c r="K3098" i="4"/>
  <c r="K3097" i="4"/>
  <c r="M3097" i="4" s="1"/>
  <c r="K3096" i="4"/>
  <c r="M3096" i="4" s="1"/>
  <c r="M3095" i="4"/>
  <c r="K3095" i="4"/>
  <c r="K3094" i="4"/>
  <c r="M3094" i="4" s="1"/>
  <c r="M3093" i="4"/>
  <c r="K3093" i="4"/>
  <c r="K3092" i="4"/>
  <c r="M3092" i="4" s="1"/>
  <c r="M3091" i="4"/>
  <c r="K3091" i="4"/>
  <c r="M3090" i="4"/>
  <c r="K3090" i="4"/>
  <c r="M3089" i="4"/>
  <c r="K3089" i="4"/>
  <c r="K3088" i="4"/>
  <c r="M3088" i="4" s="1"/>
  <c r="K3087" i="4"/>
  <c r="M3087" i="4" s="1"/>
  <c r="M3086" i="4"/>
  <c r="K3086" i="4"/>
  <c r="K3085" i="4"/>
  <c r="M3085" i="4" s="1"/>
  <c r="K3084" i="4"/>
  <c r="M3084" i="4" s="1"/>
  <c r="M3083" i="4"/>
  <c r="K3083" i="4"/>
  <c r="K3082" i="4"/>
  <c r="M3082" i="4" s="1"/>
  <c r="M3081" i="4"/>
  <c r="K3081" i="4"/>
  <c r="K3080" i="4"/>
  <c r="M3080" i="4" s="1"/>
  <c r="M3079" i="4"/>
  <c r="K3079" i="4"/>
  <c r="K3078" i="4"/>
  <c r="M3078" i="4" s="1"/>
  <c r="M3077" i="4"/>
  <c r="K3077" i="4"/>
  <c r="K3076" i="4"/>
  <c r="M3076" i="4" s="1"/>
  <c r="M3075" i="4"/>
  <c r="K3075" i="4"/>
  <c r="M3074" i="4"/>
  <c r="K3074" i="4"/>
  <c r="K3073" i="4"/>
  <c r="M3073" i="4" s="1"/>
  <c r="K3072" i="4"/>
  <c r="M3072" i="4" s="1"/>
  <c r="K3071" i="4"/>
  <c r="M3071" i="4" s="1"/>
  <c r="M3070" i="4"/>
  <c r="K3070" i="4"/>
  <c r="M3069" i="4"/>
  <c r="K3069" i="4"/>
  <c r="K3068" i="4"/>
  <c r="M3068" i="4" s="1"/>
  <c r="M3067" i="4"/>
  <c r="K3067" i="4"/>
  <c r="K3066" i="4"/>
  <c r="M3066" i="4" s="1"/>
  <c r="M3065" i="4"/>
  <c r="K3065" i="4"/>
  <c r="K3064" i="4"/>
  <c r="M3064" i="4" s="1"/>
  <c r="M3063" i="4"/>
  <c r="K3063" i="4"/>
  <c r="K3062" i="4"/>
  <c r="M3062" i="4" s="1"/>
  <c r="K3061" i="4"/>
  <c r="M3061" i="4" s="1"/>
  <c r="K3060" i="4"/>
  <c r="M3060" i="4" s="1"/>
  <c r="M3059" i="4"/>
  <c r="K3059" i="4"/>
  <c r="M3058" i="4"/>
  <c r="K3058" i="4"/>
  <c r="M3057" i="4"/>
  <c r="K3057" i="4"/>
  <c r="K3056" i="4"/>
  <c r="M3056" i="4" s="1"/>
  <c r="M3055" i="4"/>
  <c r="K3055" i="4"/>
  <c r="M3054" i="4"/>
  <c r="K3054" i="4"/>
  <c r="K3053" i="4"/>
  <c r="M3053" i="4" s="1"/>
  <c r="K3052" i="4"/>
  <c r="M3052" i="4" s="1"/>
  <c r="K3051" i="4"/>
  <c r="M3051" i="4" s="1"/>
  <c r="M3050" i="4"/>
  <c r="K3050" i="4"/>
  <c r="M3049" i="4"/>
  <c r="K3049" i="4"/>
  <c r="K3048" i="4"/>
  <c r="M3048" i="4" s="1"/>
  <c r="M3047" i="4"/>
  <c r="K3047" i="4"/>
  <c r="M3046" i="4"/>
  <c r="K3046" i="4"/>
  <c r="M3045" i="4"/>
  <c r="K3045" i="4"/>
  <c r="K3044" i="4"/>
  <c r="M3044" i="4" s="1"/>
  <c r="K3043" i="4"/>
  <c r="M3043" i="4" s="1"/>
  <c r="K3042" i="4"/>
  <c r="M3042" i="4" s="1"/>
  <c r="M3041" i="4"/>
  <c r="K3041" i="4"/>
  <c r="K3040" i="4"/>
  <c r="M3040" i="4" s="1"/>
  <c r="K3039" i="4"/>
  <c r="M3039" i="4" s="1"/>
  <c r="K3038" i="4"/>
  <c r="M3038" i="4" s="1"/>
  <c r="K3037" i="4"/>
  <c r="M3037" i="4" s="1"/>
  <c r="K3036" i="4"/>
  <c r="M3036" i="4" s="1"/>
  <c r="M3035" i="4"/>
  <c r="K3035" i="4"/>
  <c r="K3034" i="4"/>
  <c r="M3034" i="4" s="1"/>
  <c r="M3033" i="4"/>
  <c r="K3033" i="4"/>
  <c r="K3032" i="4"/>
  <c r="M3032" i="4" s="1"/>
  <c r="M3031" i="4"/>
  <c r="K3031" i="4"/>
  <c r="K3030" i="4"/>
  <c r="M3030" i="4" s="1"/>
  <c r="K3029" i="4"/>
  <c r="M3029" i="4" s="1"/>
  <c r="K3028" i="4"/>
  <c r="M3028" i="4" s="1"/>
  <c r="K3027" i="4"/>
  <c r="M3027" i="4" s="1"/>
  <c r="M3026" i="4"/>
  <c r="K3026" i="4"/>
  <c r="K3025" i="4"/>
  <c r="M3025" i="4" s="1"/>
  <c r="K3024" i="4"/>
  <c r="M3024" i="4" s="1"/>
  <c r="K3023" i="4"/>
  <c r="M3023" i="4" s="1"/>
  <c r="M3022" i="4"/>
  <c r="K3022" i="4"/>
  <c r="K3021" i="4"/>
  <c r="M3021" i="4" s="1"/>
  <c r="K3020" i="4"/>
  <c r="M3020" i="4" s="1"/>
  <c r="M3019" i="4"/>
  <c r="K3019" i="4"/>
  <c r="K3018" i="4"/>
  <c r="M3018" i="4" s="1"/>
  <c r="M3017" i="4"/>
  <c r="K3017" i="4"/>
  <c r="K3016" i="4"/>
  <c r="M3016" i="4" s="1"/>
  <c r="K3015" i="4"/>
  <c r="M3015" i="4" s="1"/>
  <c r="M3014" i="4"/>
  <c r="K3014" i="4"/>
  <c r="M3013" i="4"/>
  <c r="K3013" i="4"/>
  <c r="K3012" i="4"/>
  <c r="M3012" i="4" s="1"/>
  <c r="M3011" i="4"/>
  <c r="K3011" i="4"/>
  <c r="M3010" i="4"/>
  <c r="K3010" i="4"/>
  <c r="K3009" i="4"/>
  <c r="M3009" i="4" s="1"/>
  <c r="K3008" i="4"/>
  <c r="M3008" i="4" s="1"/>
  <c r="K3007" i="4"/>
  <c r="M3007" i="4" s="1"/>
  <c r="M3006" i="4"/>
  <c r="K3006" i="4"/>
  <c r="M3005" i="4"/>
  <c r="K3005" i="4"/>
  <c r="M3004" i="4"/>
  <c r="K3004" i="4"/>
  <c r="K3003" i="4"/>
  <c r="M3003" i="4" s="1"/>
  <c r="M3002" i="4"/>
  <c r="K3002" i="4"/>
  <c r="K3001" i="4"/>
  <c r="M3001" i="4" s="1"/>
  <c r="M3000" i="4"/>
  <c r="K3000" i="4"/>
  <c r="K2999" i="4"/>
  <c r="M2999" i="4" s="1"/>
  <c r="K2998" i="4"/>
  <c r="M2998" i="4" s="1"/>
  <c r="M2997" i="4"/>
  <c r="K2997" i="4"/>
  <c r="M2996" i="4"/>
  <c r="K2996" i="4"/>
  <c r="K2995" i="4"/>
  <c r="M2995" i="4" s="1"/>
  <c r="M2994" i="4"/>
  <c r="K2994" i="4"/>
  <c r="M2993" i="4"/>
  <c r="K2993" i="4"/>
  <c r="M2992" i="4"/>
  <c r="K2992" i="4"/>
  <c r="K2991" i="4"/>
  <c r="M2991" i="4" s="1"/>
  <c r="M2990" i="4"/>
  <c r="K2990" i="4"/>
  <c r="K2989" i="4"/>
  <c r="M2989" i="4" s="1"/>
  <c r="M2988" i="4"/>
  <c r="K2988" i="4"/>
  <c r="K2987" i="4"/>
  <c r="M2987" i="4" s="1"/>
  <c r="M2986" i="4"/>
  <c r="K2986" i="4"/>
  <c r="K2985" i="4"/>
  <c r="M2985" i="4" s="1"/>
  <c r="M2984" i="4"/>
  <c r="K2984" i="4"/>
  <c r="K2983" i="4"/>
  <c r="M2983" i="4" s="1"/>
  <c r="K2982" i="4"/>
  <c r="M2982" i="4" s="1"/>
  <c r="M2981" i="4"/>
  <c r="K2981" i="4"/>
  <c r="M2980" i="4"/>
  <c r="K2980" i="4"/>
  <c r="K2979" i="4"/>
  <c r="M2979" i="4" s="1"/>
  <c r="K2978" i="4"/>
  <c r="M2978" i="4" s="1"/>
  <c r="K2977" i="4"/>
  <c r="M2977" i="4" s="1"/>
  <c r="M2976" i="4"/>
  <c r="K2976" i="4"/>
  <c r="K2975" i="4"/>
  <c r="M2975" i="4" s="1"/>
  <c r="M2974" i="4"/>
  <c r="K2974" i="4"/>
  <c r="M2973" i="4"/>
  <c r="K2973" i="4"/>
  <c r="M2972" i="4"/>
  <c r="K2972" i="4"/>
  <c r="K2971" i="4"/>
  <c r="M2971" i="4" s="1"/>
  <c r="M2970" i="4"/>
  <c r="K2970" i="4"/>
  <c r="K2969" i="4"/>
  <c r="M2969" i="4" s="1"/>
  <c r="M2968" i="4"/>
  <c r="K2968" i="4"/>
  <c r="K2967" i="4"/>
  <c r="M2967" i="4" s="1"/>
  <c r="M2966" i="4"/>
  <c r="K2966" i="4"/>
  <c r="M2965" i="4"/>
  <c r="K2965" i="4"/>
  <c r="M2964" i="4"/>
  <c r="K2964" i="4"/>
  <c r="K2963" i="4"/>
  <c r="M2963" i="4" s="1"/>
  <c r="M2962" i="4"/>
  <c r="K2962" i="4"/>
  <c r="M2961" i="4"/>
  <c r="K2961" i="4"/>
  <c r="M2960" i="4"/>
  <c r="K2960" i="4"/>
  <c r="K2959" i="4"/>
  <c r="M2959" i="4" s="1"/>
  <c r="K2958" i="4"/>
  <c r="M2958" i="4" s="1"/>
  <c r="M2957" i="4"/>
  <c r="K2957" i="4"/>
  <c r="M2956" i="4"/>
  <c r="K2956" i="4"/>
  <c r="K2955" i="4"/>
  <c r="M2955" i="4" s="1"/>
  <c r="M2954" i="4"/>
  <c r="K2954" i="4"/>
  <c r="M2953" i="4"/>
  <c r="K2953" i="4"/>
  <c r="M2952" i="4"/>
  <c r="K2952" i="4"/>
  <c r="K2951" i="4"/>
  <c r="M2951" i="4" s="1"/>
  <c r="K2950" i="4"/>
  <c r="M2950" i="4" s="1"/>
  <c r="K2949" i="4"/>
  <c r="M2949" i="4" s="1"/>
  <c r="M2948" i="4"/>
  <c r="K2948" i="4"/>
  <c r="K2947" i="4"/>
  <c r="M2947" i="4" s="1"/>
  <c r="K2946" i="4"/>
  <c r="M2946" i="4" s="1"/>
  <c r="K2945" i="4"/>
  <c r="M2945" i="4" s="1"/>
  <c r="M2944" i="4"/>
  <c r="K2944" i="4"/>
  <c r="K2943" i="4"/>
  <c r="M2943" i="4" s="1"/>
  <c r="M2942" i="4"/>
  <c r="K2942" i="4"/>
  <c r="M2941" i="4"/>
  <c r="K2941" i="4"/>
  <c r="M2940" i="4"/>
  <c r="K2940" i="4"/>
  <c r="K2939" i="4"/>
  <c r="M2939" i="4" s="1"/>
  <c r="M2938" i="4"/>
  <c r="K2938" i="4"/>
  <c r="K2937" i="4"/>
  <c r="M2937" i="4" s="1"/>
  <c r="M2936" i="4"/>
  <c r="K2936" i="4"/>
  <c r="K2935" i="4"/>
  <c r="M2935" i="4" s="1"/>
  <c r="K2934" i="4"/>
  <c r="M2934" i="4" s="1"/>
  <c r="M2933" i="4"/>
  <c r="K2933" i="4"/>
  <c r="M2932" i="4"/>
  <c r="K2932" i="4"/>
  <c r="K2931" i="4"/>
  <c r="M2931" i="4" s="1"/>
  <c r="M2930" i="4"/>
  <c r="K2930" i="4"/>
  <c r="M2929" i="4"/>
  <c r="K2929" i="4"/>
  <c r="M2928" i="4"/>
  <c r="K2928" i="4"/>
  <c r="K2927" i="4"/>
  <c r="M2927" i="4" s="1"/>
  <c r="K2926" i="4"/>
  <c r="M2926" i="4" s="1"/>
  <c r="K2925" i="4"/>
  <c r="M2925" i="4" s="1"/>
  <c r="M2924" i="4"/>
  <c r="K2924" i="4"/>
  <c r="K2923" i="4"/>
  <c r="M2923" i="4" s="1"/>
  <c r="M2922" i="4"/>
  <c r="K2922" i="4"/>
  <c r="M2921" i="4"/>
  <c r="K2921" i="4"/>
  <c r="M2920" i="4"/>
  <c r="K2920" i="4"/>
  <c r="K2919" i="4"/>
  <c r="M2919" i="4" s="1"/>
  <c r="K2918" i="4"/>
  <c r="M2918" i="4" s="1"/>
  <c r="K2917" i="4"/>
  <c r="M2917" i="4" s="1"/>
  <c r="M2916" i="4"/>
  <c r="K2916" i="4"/>
  <c r="K2915" i="4"/>
  <c r="M2915" i="4" s="1"/>
  <c r="K2914" i="4"/>
  <c r="M2914" i="4" s="1"/>
  <c r="K2913" i="4"/>
  <c r="M2913" i="4" s="1"/>
  <c r="M2912" i="4"/>
  <c r="K2912" i="4"/>
  <c r="K2911" i="4"/>
  <c r="M2911" i="4" s="1"/>
  <c r="M2910" i="4"/>
  <c r="K2910" i="4"/>
  <c r="K2909" i="4"/>
  <c r="M2909" i="4" s="1"/>
  <c r="M2908" i="4"/>
  <c r="K2908" i="4"/>
  <c r="K2907" i="4"/>
  <c r="M2907" i="4" s="1"/>
  <c r="M2906" i="4"/>
  <c r="K2906" i="4"/>
  <c r="K2905" i="4"/>
  <c r="M2905" i="4" s="1"/>
  <c r="M2904" i="4"/>
  <c r="K2904" i="4"/>
  <c r="K2903" i="4"/>
  <c r="M2903" i="4" s="1"/>
  <c r="K2902" i="4"/>
  <c r="M2902" i="4" s="1"/>
  <c r="M2901" i="4"/>
  <c r="K2901" i="4"/>
  <c r="M2900" i="4"/>
  <c r="K2900" i="4"/>
  <c r="K2899" i="4"/>
  <c r="M2899" i="4" s="1"/>
  <c r="M2898" i="4"/>
  <c r="K2898" i="4"/>
  <c r="M2897" i="4"/>
  <c r="K2897" i="4"/>
  <c r="M2896" i="4"/>
  <c r="K2896" i="4"/>
  <c r="K2895" i="4"/>
  <c r="M2895" i="4" s="1"/>
  <c r="K2894" i="4"/>
  <c r="M2894" i="4" s="1"/>
  <c r="K2893" i="4"/>
  <c r="M2893" i="4" s="1"/>
  <c r="M2892" i="4"/>
  <c r="K2892" i="4"/>
  <c r="K2891" i="4"/>
  <c r="M2891" i="4" s="1"/>
  <c r="K2890" i="4"/>
  <c r="M2890" i="4" s="1"/>
  <c r="M2889" i="4"/>
  <c r="K2889" i="4"/>
  <c r="M2888" i="4"/>
  <c r="K2888" i="4"/>
  <c r="K2887" i="4"/>
  <c r="M2887" i="4" s="1"/>
  <c r="M2886" i="4"/>
  <c r="K2886" i="4"/>
  <c r="K2885" i="4"/>
  <c r="M2885" i="4" s="1"/>
  <c r="M2884" i="4"/>
  <c r="K2884" i="4"/>
  <c r="K2883" i="4"/>
  <c r="M2883" i="4" s="1"/>
  <c r="K2882" i="4"/>
  <c r="M2882" i="4" s="1"/>
  <c r="M2881" i="4"/>
  <c r="K2881" i="4"/>
  <c r="M2880" i="4"/>
  <c r="K2880" i="4"/>
  <c r="K2879" i="4"/>
  <c r="M2879" i="4" s="1"/>
  <c r="M2878" i="4"/>
  <c r="K2878" i="4"/>
  <c r="M2877" i="4"/>
  <c r="K2877" i="4"/>
  <c r="M2876" i="4"/>
  <c r="K2876" i="4"/>
  <c r="K2875" i="4"/>
  <c r="M2875" i="4" s="1"/>
  <c r="M2874" i="4"/>
  <c r="K2874" i="4"/>
  <c r="K2873" i="4"/>
  <c r="M2873" i="4" s="1"/>
  <c r="M2872" i="4"/>
  <c r="K2872" i="4"/>
  <c r="K2871" i="4"/>
  <c r="M2871" i="4" s="1"/>
  <c r="K2870" i="4"/>
  <c r="M2870" i="4" s="1"/>
  <c r="M2869" i="4"/>
  <c r="K2869" i="4"/>
  <c r="M2868" i="4"/>
  <c r="K2868" i="4"/>
  <c r="K2867" i="4"/>
  <c r="M2867" i="4" s="1"/>
  <c r="M2866" i="4"/>
  <c r="K2866" i="4"/>
  <c r="M2865" i="4"/>
  <c r="K2865" i="4"/>
  <c r="M2864" i="4"/>
  <c r="K2864" i="4"/>
  <c r="K2863" i="4"/>
  <c r="M2863" i="4" s="1"/>
  <c r="M2862" i="4"/>
  <c r="K2862" i="4"/>
  <c r="K2861" i="4"/>
  <c r="M2861" i="4" s="1"/>
  <c r="M2860" i="4"/>
  <c r="K2860" i="4"/>
  <c r="K2859" i="4"/>
  <c r="M2859" i="4" s="1"/>
  <c r="M2858" i="4"/>
  <c r="K2858" i="4"/>
  <c r="M2857" i="4"/>
  <c r="K2857" i="4"/>
  <c r="M2856" i="4"/>
  <c r="K2856" i="4"/>
  <c r="K2855" i="4"/>
  <c r="M2855" i="4" s="1"/>
  <c r="K2854" i="4"/>
  <c r="M2854" i="4" s="1"/>
  <c r="K2853" i="4"/>
  <c r="M2853" i="4" s="1"/>
  <c r="M2852" i="4"/>
  <c r="K2852" i="4"/>
  <c r="K2851" i="4"/>
  <c r="M2851" i="4" s="1"/>
  <c r="K2850" i="4"/>
  <c r="M2850" i="4" s="1"/>
  <c r="K2849" i="4"/>
  <c r="M2849" i="4" s="1"/>
  <c r="M2848" i="4"/>
  <c r="K2848" i="4"/>
  <c r="K2847" i="4"/>
  <c r="M2847" i="4" s="1"/>
  <c r="M2846" i="4"/>
  <c r="K2846" i="4"/>
  <c r="M2845" i="4"/>
  <c r="K2845" i="4"/>
  <c r="M2844" i="4"/>
  <c r="K2844" i="4"/>
  <c r="K2843" i="4"/>
  <c r="M2843" i="4" s="1"/>
  <c r="K2842" i="4"/>
  <c r="M2842" i="4" s="1"/>
  <c r="K2841" i="4"/>
  <c r="M2841" i="4" s="1"/>
  <c r="M2840" i="4"/>
  <c r="K2840" i="4"/>
  <c r="K2839" i="4"/>
  <c r="M2839" i="4" s="1"/>
  <c r="K2838" i="4"/>
  <c r="M2838" i="4" s="1"/>
  <c r="M2837" i="4"/>
  <c r="K2837" i="4"/>
  <c r="M2836" i="4"/>
  <c r="K2836" i="4"/>
  <c r="K2835" i="4"/>
  <c r="M2835" i="4" s="1"/>
  <c r="M2834" i="4"/>
  <c r="K2834" i="4"/>
  <c r="M2833" i="4"/>
  <c r="K2833" i="4"/>
  <c r="M2832" i="4"/>
  <c r="K2832" i="4"/>
  <c r="K2831" i="4"/>
  <c r="M2831" i="4" s="1"/>
  <c r="K2830" i="4"/>
  <c r="M2830" i="4" s="1"/>
  <c r="K2829" i="4"/>
  <c r="M2829" i="4" s="1"/>
  <c r="M2828" i="4"/>
  <c r="K2828" i="4"/>
  <c r="K2827" i="4"/>
  <c r="M2827" i="4" s="1"/>
  <c r="M2826" i="4"/>
  <c r="K2826" i="4"/>
  <c r="M2825" i="4"/>
  <c r="K2825" i="4"/>
  <c r="M2824" i="4"/>
  <c r="K2824" i="4"/>
  <c r="K2823" i="4"/>
  <c r="M2823" i="4" s="1"/>
  <c r="K2822" i="4"/>
  <c r="M2822" i="4" s="1"/>
  <c r="K2821" i="4"/>
  <c r="M2821" i="4" s="1"/>
  <c r="K2820" i="4"/>
  <c r="M2820" i="4" s="1"/>
  <c r="K2819" i="4"/>
  <c r="M2819" i="4" s="1"/>
  <c r="K2818" i="4"/>
  <c r="M2818" i="4" s="1"/>
  <c r="K2817" i="4"/>
  <c r="M2817" i="4" s="1"/>
  <c r="K2816" i="4"/>
  <c r="M2816" i="4" s="1"/>
  <c r="K2815" i="4"/>
  <c r="M2815" i="4" s="1"/>
  <c r="K2814" i="4"/>
  <c r="M2814" i="4" s="1"/>
  <c r="M2813" i="4"/>
  <c r="K2813" i="4"/>
  <c r="M2812" i="4"/>
  <c r="K2812" i="4"/>
  <c r="M2811" i="4"/>
  <c r="K2811" i="4"/>
  <c r="K2810" i="4"/>
  <c r="M2810" i="4" s="1"/>
  <c r="K2809" i="4"/>
  <c r="M2809" i="4" s="1"/>
  <c r="K2808" i="4"/>
  <c r="M2808" i="4" s="1"/>
  <c r="K2807" i="4"/>
  <c r="M2807" i="4" s="1"/>
  <c r="K2806" i="4"/>
  <c r="M2806" i="4" s="1"/>
  <c r="M2805" i="4"/>
  <c r="K2805" i="4"/>
  <c r="M2804" i="4"/>
  <c r="K2804" i="4"/>
  <c r="M2803" i="4"/>
  <c r="K2803" i="4"/>
  <c r="K2802" i="4"/>
  <c r="M2802" i="4" s="1"/>
  <c r="K2801" i="4"/>
  <c r="M2801" i="4" s="1"/>
  <c r="K2800" i="4"/>
  <c r="M2800" i="4" s="1"/>
  <c r="K2799" i="4"/>
  <c r="M2799" i="4" s="1"/>
  <c r="K2798" i="4"/>
  <c r="M2798" i="4" s="1"/>
  <c r="M2797" i="4"/>
  <c r="K2797" i="4"/>
  <c r="M2796" i="4"/>
  <c r="K2796" i="4"/>
  <c r="M2795" i="4"/>
  <c r="K2795" i="4"/>
  <c r="K2794" i="4"/>
  <c r="M2794" i="4" s="1"/>
  <c r="K2793" i="4"/>
  <c r="M2793" i="4" s="1"/>
  <c r="K2792" i="4"/>
  <c r="M2792" i="4" s="1"/>
  <c r="K2791" i="4"/>
  <c r="M2791" i="4" s="1"/>
  <c r="K2790" i="4"/>
  <c r="M2790" i="4" s="1"/>
  <c r="M2789" i="4"/>
  <c r="K2789" i="4"/>
  <c r="M2788" i="4"/>
  <c r="K2788" i="4"/>
  <c r="M2787" i="4"/>
  <c r="K2787" i="4"/>
  <c r="K2786" i="4"/>
  <c r="M2786" i="4" s="1"/>
  <c r="K2785" i="4"/>
  <c r="M2785" i="4" s="1"/>
  <c r="K2784" i="4"/>
  <c r="M2784" i="4" s="1"/>
  <c r="K2783" i="4"/>
  <c r="M2783" i="4" s="1"/>
  <c r="K2782" i="4"/>
  <c r="M2782" i="4" s="1"/>
  <c r="M2781" i="4"/>
  <c r="K2781" i="4"/>
  <c r="M2780" i="4"/>
  <c r="K2780" i="4"/>
  <c r="M2779" i="4"/>
  <c r="K2779" i="4"/>
  <c r="K2778" i="4"/>
  <c r="M2778" i="4" s="1"/>
  <c r="K2777" i="4"/>
  <c r="M2777" i="4" s="1"/>
  <c r="K2776" i="4"/>
  <c r="M2776" i="4" s="1"/>
  <c r="K2775" i="4"/>
  <c r="M2775" i="4" s="1"/>
  <c r="K2774" i="4"/>
  <c r="M2774" i="4" s="1"/>
  <c r="M2773" i="4"/>
  <c r="K2773" i="4"/>
  <c r="M2772" i="4"/>
  <c r="K2772" i="4"/>
  <c r="M2771" i="4"/>
  <c r="K2771" i="4"/>
  <c r="K2770" i="4"/>
  <c r="M2770" i="4" s="1"/>
  <c r="K2769" i="4"/>
  <c r="M2769" i="4" s="1"/>
  <c r="K2768" i="4"/>
  <c r="M2768" i="4" s="1"/>
  <c r="K2767" i="4"/>
  <c r="M2767" i="4" s="1"/>
  <c r="K2766" i="4"/>
  <c r="M2766" i="4" s="1"/>
  <c r="M2765" i="4"/>
  <c r="K2765" i="4"/>
  <c r="M2764" i="4"/>
  <c r="K2764" i="4"/>
  <c r="M2763" i="4"/>
  <c r="K2763" i="4"/>
  <c r="K2762" i="4"/>
  <c r="M2762" i="4" s="1"/>
  <c r="K2761" i="4"/>
  <c r="M2761" i="4" s="1"/>
  <c r="K2760" i="4"/>
  <c r="M2760" i="4" s="1"/>
  <c r="K2759" i="4"/>
  <c r="M2759" i="4" s="1"/>
  <c r="K2758" i="4"/>
  <c r="M2758" i="4" s="1"/>
  <c r="M2757" i="4"/>
  <c r="K2757" i="4"/>
  <c r="M2756" i="4"/>
  <c r="K2756" i="4"/>
  <c r="M2755" i="4"/>
  <c r="K2755" i="4"/>
  <c r="K2754" i="4"/>
  <c r="M2754" i="4" s="1"/>
  <c r="K2753" i="4"/>
  <c r="M2753" i="4" s="1"/>
  <c r="K2752" i="4"/>
  <c r="M2752" i="4" s="1"/>
  <c r="K2751" i="4"/>
  <c r="M2751" i="4" s="1"/>
  <c r="K2750" i="4"/>
  <c r="M2750" i="4" s="1"/>
  <c r="M2749" i="4"/>
  <c r="K2749" i="4"/>
  <c r="M2748" i="4"/>
  <c r="K2748" i="4"/>
  <c r="M2747" i="4"/>
  <c r="K2747" i="4"/>
  <c r="K2746" i="4"/>
  <c r="M2746" i="4" s="1"/>
  <c r="K2745" i="4"/>
  <c r="M2745" i="4" s="1"/>
  <c r="K2744" i="4"/>
  <c r="M2744" i="4" s="1"/>
  <c r="K2743" i="4"/>
  <c r="M2743" i="4" s="1"/>
  <c r="K2742" i="4"/>
  <c r="M2742" i="4" s="1"/>
  <c r="M2741" i="4"/>
  <c r="K2741" i="4"/>
  <c r="M2740" i="4"/>
  <c r="K2740" i="4"/>
  <c r="M2739" i="4"/>
  <c r="K2739" i="4"/>
  <c r="K2738" i="4"/>
  <c r="M2738" i="4" s="1"/>
  <c r="K2737" i="4"/>
  <c r="M2737" i="4" s="1"/>
  <c r="K2736" i="4"/>
  <c r="M2736" i="4" s="1"/>
  <c r="K2735" i="4"/>
  <c r="M2735" i="4" s="1"/>
  <c r="K2734" i="4"/>
  <c r="M2734" i="4" s="1"/>
  <c r="M2733" i="4"/>
  <c r="K2733" i="4"/>
  <c r="M2732" i="4"/>
  <c r="K2732" i="4"/>
  <c r="M2731" i="4"/>
  <c r="K2731" i="4"/>
  <c r="K2730" i="4"/>
  <c r="M2730" i="4" s="1"/>
  <c r="K2729" i="4"/>
  <c r="M2729" i="4" s="1"/>
  <c r="K2728" i="4"/>
  <c r="M2728" i="4" s="1"/>
  <c r="K2727" i="4"/>
  <c r="M2727" i="4" s="1"/>
  <c r="K2726" i="4"/>
  <c r="M2726" i="4" s="1"/>
  <c r="M2725" i="4"/>
  <c r="K2725" i="4"/>
  <c r="M2724" i="4"/>
  <c r="K2724" i="4"/>
  <c r="M2723" i="4"/>
  <c r="K2723" i="4"/>
  <c r="K2722" i="4"/>
  <c r="M2722" i="4" s="1"/>
  <c r="K2721" i="4"/>
  <c r="M2721" i="4" s="1"/>
  <c r="K2720" i="4"/>
  <c r="M2720" i="4" s="1"/>
  <c r="K2719" i="4"/>
  <c r="M2719" i="4" s="1"/>
  <c r="K2718" i="4"/>
  <c r="M2718" i="4" s="1"/>
  <c r="M2717" i="4"/>
  <c r="K2717" i="4"/>
  <c r="M2716" i="4"/>
  <c r="K2716" i="4"/>
  <c r="M2715" i="4"/>
  <c r="K2715" i="4"/>
  <c r="K2714" i="4"/>
  <c r="M2714" i="4" s="1"/>
  <c r="K2713" i="4"/>
  <c r="M2713" i="4" s="1"/>
  <c r="K2712" i="4"/>
  <c r="M2712" i="4" s="1"/>
  <c r="K2711" i="4"/>
  <c r="M2711" i="4" s="1"/>
  <c r="K2710" i="4"/>
  <c r="M2710" i="4" s="1"/>
  <c r="M2709" i="4"/>
  <c r="K2709" i="4"/>
  <c r="M2708" i="4"/>
  <c r="K2708" i="4"/>
  <c r="M2707" i="4"/>
  <c r="K2707" i="4"/>
  <c r="K2706" i="4"/>
  <c r="M2706" i="4" s="1"/>
  <c r="K2705" i="4"/>
  <c r="M2705" i="4" s="1"/>
  <c r="K2704" i="4"/>
  <c r="M2704" i="4" s="1"/>
  <c r="K2703" i="4"/>
  <c r="M2703" i="4" s="1"/>
  <c r="K2702" i="4"/>
  <c r="M2702" i="4" s="1"/>
  <c r="M2701" i="4"/>
  <c r="K2701" i="4"/>
  <c r="M2700" i="4"/>
  <c r="K2700" i="4"/>
  <c r="M2699" i="4"/>
  <c r="K2699" i="4"/>
  <c r="K2698" i="4"/>
  <c r="M2698" i="4" s="1"/>
  <c r="K2697" i="4"/>
  <c r="M2697" i="4" s="1"/>
  <c r="K2696" i="4"/>
  <c r="M2696" i="4" s="1"/>
  <c r="K2695" i="4"/>
  <c r="M2695" i="4" s="1"/>
  <c r="K2694" i="4"/>
  <c r="M2694" i="4" s="1"/>
  <c r="M2693" i="4"/>
  <c r="K2693" i="4"/>
  <c r="M2692" i="4"/>
  <c r="K2692" i="4"/>
  <c r="M2691" i="4"/>
  <c r="K2691" i="4"/>
  <c r="K2690" i="4"/>
  <c r="M2690" i="4" s="1"/>
  <c r="K2689" i="4"/>
  <c r="M2689" i="4" s="1"/>
  <c r="K2688" i="4"/>
  <c r="M2688" i="4" s="1"/>
  <c r="K2687" i="4"/>
  <c r="M2687" i="4" s="1"/>
  <c r="K2686" i="4"/>
  <c r="M2686" i="4" s="1"/>
  <c r="M2685" i="4"/>
  <c r="K2685" i="4"/>
  <c r="M2684" i="4"/>
  <c r="K2684" i="4"/>
  <c r="M2683" i="4"/>
  <c r="K2683" i="4"/>
  <c r="K2682" i="4"/>
  <c r="M2682" i="4" s="1"/>
  <c r="K2681" i="4"/>
  <c r="M2681" i="4" s="1"/>
  <c r="K2680" i="4"/>
  <c r="M2680" i="4" s="1"/>
  <c r="K2679" i="4"/>
  <c r="M2679" i="4" s="1"/>
  <c r="K2678" i="4"/>
  <c r="M2678" i="4" s="1"/>
  <c r="M2677" i="4"/>
  <c r="K2677" i="4"/>
  <c r="M2676" i="4"/>
  <c r="K2676" i="4"/>
  <c r="M2675" i="4"/>
  <c r="K2675" i="4"/>
  <c r="K2674" i="4"/>
  <c r="M2674" i="4" s="1"/>
  <c r="K2673" i="4"/>
  <c r="M2673" i="4" s="1"/>
  <c r="K2672" i="4"/>
  <c r="M2672" i="4" s="1"/>
  <c r="K2671" i="4"/>
  <c r="M2671" i="4" s="1"/>
  <c r="K2670" i="4"/>
  <c r="M2670" i="4" s="1"/>
  <c r="M2669" i="4"/>
  <c r="K2669" i="4"/>
  <c r="M2668" i="4"/>
  <c r="K2668" i="4"/>
  <c r="M2667" i="4"/>
  <c r="K2667" i="4"/>
  <c r="K2666" i="4"/>
  <c r="M2666" i="4" s="1"/>
  <c r="K2665" i="4"/>
  <c r="M2665" i="4" s="1"/>
  <c r="K2664" i="4"/>
  <c r="M2664" i="4" s="1"/>
  <c r="K2663" i="4"/>
  <c r="M2663" i="4" s="1"/>
  <c r="K2662" i="4"/>
  <c r="M2662" i="4" s="1"/>
  <c r="M2661" i="4"/>
  <c r="K2661" i="4"/>
  <c r="M2660" i="4"/>
  <c r="K2660" i="4"/>
  <c r="M2659" i="4"/>
  <c r="K2659" i="4"/>
  <c r="K2658" i="4"/>
  <c r="M2658" i="4" s="1"/>
  <c r="K2657" i="4"/>
  <c r="M2657" i="4" s="1"/>
  <c r="K2656" i="4"/>
  <c r="M2656" i="4" s="1"/>
  <c r="K2655" i="4"/>
  <c r="M2655" i="4" s="1"/>
  <c r="K2654" i="4"/>
  <c r="M2654" i="4" s="1"/>
  <c r="M2653" i="4"/>
  <c r="K2653" i="4"/>
  <c r="M2652" i="4"/>
  <c r="K2652" i="4"/>
  <c r="M2651" i="4"/>
  <c r="K2651" i="4"/>
  <c r="K2650" i="4"/>
  <c r="M2650" i="4" s="1"/>
  <c r="K2649" i="4"/>
  <c r="M2649" i="4" s="1"/>
  <c r="K2648" i="4"/>
  <c r="M2648" i="4" s="1"/>
  <c r="K2647" i="4"/>
  <c r="M2647" i="4" s="1"/>
  <c r="K2646" i="4"/>
  <c r="M2646" i="4" s="1"/>
  <c r="M2645" i="4"/>
  <c r="K2645" i="4"/>
  <c r="M2644" i="4"/>
  <c r="K2644" i="4"/>
  <c r="M2643" i="4"/>
  <c r="K2643" i="4"/>
  <c r="K2642" i="4"/>
  <c r="M2642" i="4" s="1"/>
  <c r="K2641" i="4"/>
  <c r="M2641" i="4" s="1"/>
  <c r="K2640" i="4"/>
  <c r="M2640" i="4" s="1"/>
  <c r="K2639" i="4"/>
  <c r="M2639" i="4" s="1"/>
  <c r="K2638" i="4"/>
  <c r="M2638" i="4" s="1"/>
  <c r="M2637" i="4"/>
  <c r="K2637" i="4"/>
  <c r="M2636" i="4"/>
  <c r="K2636" i="4"/>
  <c r="M2635" i="4"/>
  <c r="K2635" i="4"/>
  <c r="K2634" i="4"/>
  <c r="M2634" i="4" s="1"/>
  <c r="K2633" i="4"/>
  <c r="M2633" i="4" s="1"/>
  <c r="K2632" i="4"/>
  <c r="M2632" i="4" s="1"/>
  <c r="K2631" i="4"/>
  <c r="M2631" i="4" s="1"/>
  <c r="K2630" i="4"/>
  <c r="M2630" i="4" s="1"/>
  <c r="M2629" i="4"/>
  <c r="K2629" i="4"/>
  <c r="M2628" i="4"/>
  <c r="K2628" i="4"/>
  <c r="M2627" i="4"/>
  <c r="K2627" i="4"/>
  <c r="K2626" i="4"/>
  <c r="M2626" i="4" s="1"/>
  <c r="K2625" i="4"/>
  <c r="M2625" i="4" s="1"/>
  <c r="K2624" i="4"/>
  <c r="M2624" i="4" s="1"/>
  <c r="K2623" i="4"/>
  <c r="M2623" i="4" s="1"/>
  <c r="K2622" i="4"/>
  <c r="M2622" i="4" s="1"/>
  <c r="M2621" i="4"/>
  <c r="K2621" i="4"/>
  <c r="M2620" i="4"/>
  <c r="K2620" i="4"/>
  <c r="M2619" i="4"/>
  <c r="K2619" i="4"/>
  <c r="K2618" i="4"/>
  <c r="M2618" i="4" s="1"/>
  <c r="K2617" i="4"/>
  <c r="M2617" i="4" s="1"/>
  <c r="K2616" i="4"/>
  <c r="M2616" i="4" s="1"/>
  <c r="K2615" i="4"/>
  <c r="M2615" i="4" s="1"/>
  <c r="K2614" i="4"/>
  <c r="M2614" i="4" s="1"/>
  <c r="M2613" i="4"/>
  <c r="K2613" i="4"/>
  <c r="M2612" i="4"/>
  <c r="K2612" i="4"/>
  <c r="M2611" i="4"/>
  <c r="K2611" i="4"/>
  <c r="K2610" i="4"/>
  <c r="M2610" i="4" s="1"/>
  <c r="K2609" i="4"/>
  <c r="M2609" i="4" s="1"/>
  <c r="K2608" i="4"/>
  <c r="M2608" i="4" s="1"/>
  <c r="K2607" i="4"/>
  <c r="M2607" i="4" s="1"/>
  <c r="K2606" i="4"/>
  <c r="M2606" i="4" s="1"/>
  <c r="M2605" i="4"/>
  <c r="K2605" i="4"/>
  <c r="M2604" i="4"/>
  <c r="K2604" i="4"/>
  <c r="M2603" i="4"/>
  <c r="K2603" i="4"/>
  <c r="K2602" i="4"/>
  <c r="M2602" i="4" s="1"/>
  <c r="K2601" i="4"/>
  <c r="M2601" i="4" s="1"/>
  <c r="K2600" i="4"/>
  <c r="M2600" i="4" s="1"/>
  <c r="K2599" i="4"/>
  <c r="M2599" i="4" s="1"/>
  <c r="K2598" i="4"/>
  <c r="M2598" i="4" s="1"/>
  <c r="M2597" i="4"/>
  <c r="K2597" i="4"/>
  <c r="M2596" i="4"/>
  <c r="K2596" i="4"/>
  <c r="M2595" i="4"/>
  <c r="K2595" i="4"/>
  <c r="K2594" i="4"/>
  <c r="M2594" i="4" s="1"/>
  <c r="K2593" i="4"/>
  <c r="M2593" i="4" s="1"/>
  <c r="K2592" i="4"/>
  <c r="M2592" i="4" s="1"/>
  <c r="K2591" i="4"/>
  <c r="M2591" i="4" s="1"/>
  <c r="K2590" i="4"/>
  <c r="M2590" i="4" s="1"/>
  <c r="M2589" i="4"/>
  <c r="K2589" i="4"/>
  <c r="M2588" i="4"/>
  <c r="K2588" i="4"/>
  <c r="M2587" i="4"/>
  <c r="K2587" i="4"/>
  <c r="K2586" i="4"/>
  <c r="M2586" i="4" s="1"/>
  <c r="K2585" i="4"/>
  <c r="M2585" i="4" s="1"/>
  <c r="K2584" i="4"/>
  <c r="M2584" i="4" s="1"/>
  <c r="K2583" i="4"/>
  <c r="M2583" i="4" s="1"/>
  <c r="K2582" i="4"/>
  <c r="M2582" i="4" s="1"/>
  <c r="M2581" i="4"/>
  <c r="K2581" i="4"/>
  <c r="M2580" i="4"/>
  <c r="K2580" i="4"/>
  <c r="M2579" i="4"/>
  <c r="K2579" i="4"/>
  <c r="K2578" i="4"/>
  <c r="M2578" i="4" s="1"/>
  <c r="K2577" i="4"/>
  <c r="M2577" i="4" s="1"/>
  <c r="K2576" i="4"/>
  <c r="M2576" i="4" s="1"/>
  <c r="K2575" i="4"/>
  <c r="M2575" i="4" s="1"/>
  <c r="K2574" i="4"/>
  <c r="M2574" i="4" s="1"/>
  <c r="M2573" i="4"/>
  <c r="K2573" i="4"/>
  <c r="M2572" i="4"/>
  <c r="K2572" i="4"/>
  <c r="M2571" i="4"/>
  <c r="K2571" i="4"/>
  <c r="M2570" i="4"/>
  <c r="K2570" i="4"/>
  <c r="M2569" i="4"/>
  <c r="K2569" i="4"/>
  <c r="M2568" i="4"/>
  <c r="K2568" i="4"/>
  <c r="M2567" i="4"/>
  <c r="K2567" i="4"/>
  <c r="M2566" i="4"/>
  <c r="K2566" i="4"/>
  <c r="M2565" i="4"/>
  <c r="K2565" i="4"/>
  <c r="M2564" i="4"/>
  <c r="K2564" i="4"/>
  <c r="M2563" i="4"/>
  <c r="K2563" i="4"/>
  <c r="M2562" i="4"/>
  <c r="K2562" i="4"/>
  <c r="M2561" i="4"/>
  <c r="K2561" i="4"/>
  <c r="M2560" i="4"/>
  <c r="K2560" i="4"/>
  <c r="M2559" i="4"/>
  <c r="K2559" i="4"/>
  <c r="M2558" i="4"/>
  <c r="K2558" i="4"/>
  <c r="M2557" i="4"/>
  <c r="K2557" i="4"/>
  <c r="M2556" i="4"/>
  <c r="K2556" i="4"/>
  <c r="M2555" i="4"/>
  <c r="K2555" i="4"/>
  <c r="M2554" i="4"/>
  <c r="K2554" i="4"/>
  <c r="M2553" i="4"/>
  <c r="K2553" i="4"/>
  <c r="M2552" i="4"/>
  <c r="K2552" i="4"/>
  <c r="M2551" i="4"/>
  <c r="K2551" i="4"/>
  <c r="M2550" i="4"/>
  <c r="K2550" i="4"/>
  <c r="M2549" i="4"/>
  <c r="K2549" i="4"/>
  <c r="M2548" i="4"/>
  <c r="K2548" i="4"/>
  <c r="M2547" i="4"/>
  <c r="K2547" i="4"/>
  <c r="M2546" i="4"/>
  <c r="K2546" i="4"/>
  <c r="M2545" i="4"/>
  <c r="K2545" i="4"/>
  <c r="M2544" i="4"/>
  <c r="K2544" i="4"/>
  <c r="M2543" i="4"/>
  <c r="K2543" i="4"/>
  <c r="M2542" i="4"/>
  <c r="K2542" i="4"/>
  <c r="M2541" i="4"/>
  <c r="K2541" i="4"/>
  <c r="M2540" i="4"/>
  <c r="K2540" i="4"/>
  <c r="M2539" i="4"/>
  <c r="K2539" i="4"/>
  <c r="M2538" i="4"/>
  <c r="K2538" i="4"/>
  <c r="M2537" i="4"/>
  <c r="K2537" i="4"/>
  <c r="M2536" i="4"/>
  <c r="K2536" i="4"/>
  <c r="M2535" i="4"/>
  <c r="K2535" i="4"/>
  <c r="M2534" i="4"/>
  <c r="K2534" i="4"/>
  <c r="M2533" i="4"/>
  <c r="K2533" i="4"/>
  <c r="M2532" i="4"/>
  <c r="K2532" i="4"/>
  <c r="M2531" i="4"/>
  <c r="K2531" i="4"/>
  <c r="M2530" i="4"/>
  <c r="K2530" i="4"/>
  <c r="M2529" i="4"/>
  <c r="K2529" i="4"/>
  <c r="M2528" i="4"/>
  <c r="K2528" i="4"/>
  <c r="M2527" i="4"/>
  <c r="K2527" i="4"/>
  <c r="M2526" i="4"/>
  <c r="K2526" i="4"/>
  <c r="M2525" i="4"/>
  <c r="K2525" i="4"/>
  <c r="M2524" i="4"/>
  <c r="K2524" i="4"/>
  <c r="M2523" i="4"/>
  <c r="K2523" i="4"/>
  <c r="M2522" i="4"/>
  <c r="K2522" i="4"/>
  <c r="M2521" i="4"/>
  <c r="K2521" i="4"/>
  <c r="M2520" i="4"/>
  <c r="K2520" i="4"/>
  <c r="M2519" i="4"/>
  <c r="K2519" i="4"/>
  <c r="M2518" i="4"/>
  <c r="K2518" i="4"/>
  <c r="M2517" i="4"/>
  <c r="K2517" i="4"/>
  <c r="M2516" i="4"/>
  <c r="K2516" i="4"/>
  <c r="M2515" i="4"/>
  <c r="K2515" i="4"/>
  <c r="M2514" i="4"/>
  <c r="K2514" i="4"/>
  <c r="M2513" i="4"/>
  <c r="K2513" i="4"/>
  <c r="M2512" i="4"/>
  <c r="K2512" i="4"/>
  <c r="M2511" i="4"/>
  <c r="K2511" i="4"/>
  <c r="M2510" i="4"/>
  <c r="K2510" i="4"/>
  <c r="M2509" i="4"/>
  <c r="K2509" i="4"/>
  <c r="M2508" i="4"/>
  <c r="K2508" i="4"/>
  <c r="M2507" i="4"/>
  <c r="K2507" i="4"/>
  <c r="M2506" i="4"/>
  <c r="K2506" i="4"/>
  <c r="M2505" i="4"/>
  <c r="K2505" i="4"/>
  <c r="M2504" i="4"/>
  <c r="K2504" i="4"/>
  <c r="M2503" i="4"/>
  <c r="K2503" i="4"/>
  <c r="M2502" i="4"/>
  <c r="K2502" i="4"/>
  <c r="M2501" i="4"/>
  <c r="K2501" i="4"/>
  <c r="M2500" i="4"/>
  <c r="K2500" i="4"/>
  <c r="M2499" i="4"/>
  <c r="K2499" i="4"/>
  <c r="M2498" i="4"/>
  <c r="K2498" i="4"/>
  <c r="M2497" i="4"/>
  <c r="K2497" i="4"/>
  <c r="M2496" i="4"/>
  <c r="K2496" i="4"/>
  <c r="M2495" i="4"/>
  <c r="K2495" i="4"/>
  <c r="M2494" i="4"/>
  <c r="K2494" i="4"/>
  <c r="M2493" i="4"/>
  <c r="K2493" i="4"/>
  <c r="M2492" i="4"/>
  <c r="K2492" i="4"/>
  <c r="M2491" i="4"/>
  <c r="K2491" i="4"/>
  <c r="M2490" i="4"/>
  <c r="K2490" i="4"/>
  <c r="M2489" i="4"/>
  <c r="K2489" i="4"/>
  <c r="M2488" i="4"/>
  <c r="K2488" i="4"/>
  <c r="M2487" i="4"/>
  <c r="K2487" i="4"/>
  <c r="M2486" i="4"/>
  <c r="K2486" i="4"/>
  <c r="M2485" i="4"/>
  <c r="K2485" i="4"/>
  <c r="M2484" i="4"/>
  <c r="K2484" i="4"/>
  <c r="M2483" i="4"/>
  <c r="K2483" i="4"/>
  <c r="M2482" i="4"/>
  <c r="K2482" i="4"/>
  <c r="M2481" i="4"/>
  <c r="K2481" i="4"/>
  <c r="M2480" i="4"/>
  <c r="K2480" i="4"/>
  <c r="M2479" i="4"/>
  <c r="K2479" i="4"/>
  <c r="M2478" i="4"/>
  <c r="K2478" i="4"/>
  <c r="M2477" i="4"/>
  <c r="K2477" i="4"/>
  <c r="M2476" i="4"/>
  <c r="K2476" i="4"/>
  <c r="M2475" i="4"/>
  <c r="K2475" i="4"/>
  <c r="M2474" i="4"/>
  <c r="K2474" i="4"/>
  <c r="M2473" i="4"/>
  <c r="K2473" i="4"/>
  <c r="M2472" i="4"/>
  <c r="K2472" i="4"/>
  <c r="M2471" i="4"/>
  <c r="K2471" i="4"/>
  <c r="M2470" i="4"/>
  <c r="K2470" i="4"/>
  <c r="M2469" i="4"/>
  <c r="K2469" i="4"/>
  <c r="M2468" i="4"/>
  <c r="K2468" i="4"/>
  <c r="M2467" i="4"/>
  <c r="K2467" i="4"/>
  <c r="M2466" i="4"/>
  <c r="K2466" i="4"/>
  <c r="M2465" i="4"/>
  <c r="K2465" i="4"/>
  <c r="M2464" i="4"/>
  <c r="K2464" i="4"/>
  <c r="M2463" i="4"/>
  <c r="K2463" i="4"/>
  <c r="M2462" i="4"/>
  <c r="K2462" i="4"/>
  <c r="M2461" i="4"/>
  <c r="K2461" i="4"/>
  <c r="M2460" i="4"/>
  <c r="K2460" i="4"/>
  <c r="M2459" i="4"/>
  <c r="K2459" i="4"/>
  <c r="M2458" i="4"/>
  <c r="K2458" i="4"/>
  <c r="M2457" i="4"/>
  <c r="K2457" i="4"/>
  <c r="M2456" i="4"/>
  <c r="K2456" i="4"/>
  <c r="M2455" i="4"/>
  <c r="K2455" i="4"/>
  <c r="M2454" i="4"/>
  <c r="K2454" i="4"/>
  <c r="M2453" i="4"/>
  <c r="K2453" i="4"/>
  <c r="M2452" i="4"/>
  <c r="K2452" i="4"/>
  <c r="M2451" i="4"/>
  <c r="K2451" i="4"/>
  <c r="M2450" i="4"/>
  <c r="K2450" i="4"/>
  <c r="M2449" i="4"/>
  <c r="K2449" i="4"/>
  <c r="M2448" i="4"/>
  <c r="K2448" i="4"/>
  <c r="M2447" i="4"/>
  <c r="K2447" i="4"/>
  <c r="M2446" i="4"/>
  <c r="K2446" i="4"/>
  <c r="M2445" i="4"/>
  <c r="K2445" i="4"/>
  <c r="M2444" i="4"/>
  <c r="K2444" i="4"/>
  <c r="M2443" i="4"/>
  <c r="K2443" i="4"/>
  <c r="M2442" i="4"/>
  <c r="K2442" i="4"/>
  <c r="M2441" i="4"/>
  <c r="K2441" i="4"/>
  <c r="M2440" i="4"/>
  <c r="K2440" i="4"/>
  <c r="M2439" i="4"/>
  <c r="K2439" i="4"/>
  <c r="M2438" i="4"/>
  <c r="K2438" i="4"/>
  <c r="M2437" i="4"/>
  <c r="K2437" i="4"/>
  <c r="M2436" i="4"/>
  <c r="K2436" i="4"/>
  <c r="M2435" i="4"/>
  <c r="K2435" i="4"/>
  <c r="M2434" i="4"/>
  <c r="K2434" i="4"/>
  <c r="M2433" i="4"/>
  <c r="K2433" i="4"/>
  <c r="M2432" i="4"/>
  <c r="K2432" i="4"/>
  <c r="M2431" i="4"/>
  <c r="K2431" i="4"/>
  <c r="M2430" i="4"/>
  <c r="K2430" i="4"/>
  <c r="M2429" i="4"/>
  <c r="K2429" i="4"/>
  <c r="M2428" i="4"/>
  <c r="K2428" i="4"/>
  <c r="M2427" i="4"/>
  <c r="K2427" i="4"/>
  <c r="M2426" i="4"/>
  <c r="K2426" i="4"/>
  <c r="M2425" i="4"/>
  <c r="K2425" i="4"/>
  <c r="M2424" i="4"/>
  <c r="K2424" i="4"/>
  <c r="M2423" i="4"/>
  <c r="K2423" i="4"/>
  <c r="M2422" i="4"/>
  <c r="K2422" i="4"/>
  <c r="M2421" i="4"/>
  <c r="K2421" i="4"/>
  <c r="M2420" i="4"/>
  <c r="K2420" i="4"/>
  <c r="M2419" i="4"/>
  <c r="K2419" i="4"/>
  <c r="M2418" i="4"/>
  <c r="K2418" i="4"/>
  <c r="M2417" i="4"/>
  <c r="K2417" i="4"/>
  <c r="M2416" i="4"/>
  <c r="K2416" i="4"/>
  <c r="M2415" i="4"/>
  <c r="K2415" i="4"/>
  <c r="M2414" i="4"/>
  <c r="K2414" i="4"/>
  <c r="M2413" i="4"/>
  <c r="K2413" i="4"/>
  <c r="M2412" i="4"/>
  <c r="K2412" i="4"/>
  <c r="M2411" i="4"/>
  <c r="K2411" i="4"/>
  <c r="M2410" i="4"/>
  <c r="K2410" i="4"/>
  <c r="M2409" i="4"/>
  <c r="K2409" i="4"/>
  <c r="M2408" i="4"/>
  <c r="K2408" i="4"/>
  <c r="M2407" i="4"/>
  <c r="K2407" i="4"/>
  <c r="M2406" i="4"/>
  <c r="K2406" i="4"/>
  <c r="M2405" i="4"/>
  <c r="K2405" i="4"/>
  <c r="M2404" i="4"/>
  <c r="K2404" i="4"/>
  <c r="M2403" i="4"/>
  <c r="K2403" i="4"/>
  <c r="M2402" i="4"/>
  <c r="K2402" i="4"/>
  <c r="M2401" i="4"/>
  <c r="K2401" i="4"/>
  <c r="M2400" i="4"/>
  <c r="K2400" i="4"/>
  <c r="M2399" i="4"/>
  <c r="K2399" i="4"/>
  <c r="M2398" i="4"/>
  <c r="K2398" i="4"/>
  <c r="M2397" i="4"/>
  <c r="K2397" i="4"/>
  <c r="M2396" i="4"/>
  <c r="K2396" i="4"/>
  <c r="M2395" i="4"/>
  <c r="K2395" i="4"/>
  <c r="M2394" i="4"/>
  <c r="K2394" i="4"/>
  <c r="M2393" i="4"/>
  <c r="K2393" i="4"/>
  <c r="M2392" i="4"/>
  <c r="K2392" i="4"/>
  <c r="M2391" i="4"/>
  <c r="K2391" i="4"/>
  <c r="M2390" i="4"/>
  <c r="K2390" i="4"/>
  <c r="M2389" i="4"/>
  <c r="K2389" i="4"/>
  <c r="M2388" i="4"/>
  <c r="K2388" i="4"/>
  <c r="M2387" i="4"/>
  <c r="K2387" i="4"/>
  <c r="M2386" i="4"/>
  <c r="K2386" i="4"/>
  <c r="M2385" i="4"/>
  <c r="K2385" i="4"/>
  <c r="M2384" i="4"/>
  <c r="K2384" i="4"/>
  <c r="M2383" i="4"/>
  <c r="K2383" i="4"/>
  <c r="M2382" i="4"/>
  <c r="K2382" i="4"/>
  <c r="M2381" i="4"/>
  <c r="K2381" i="4"/>
  <c r="M2380" i="4"/>
  <c r="K2380" i="4"/>
  <c r="M2379" i="4"/>
  <c r="K2379" i="4"/>
  <c r="M2378" i="4"/>
  <c r="K2378" i="4"/>
  <c r="M2377" i="4"/>
  <c r="K2377" i="4"/>
  <c r="M2376" i="4"/>
  <c r="K2376" i="4"/>
  <c r="M2375" i="4"/>
  <c r="K2375" i="4"/>
  <c r="M2374" i="4"/>
  <c r="K2374" i="4"/>
  <c r="M2373" i="4"/>
  <c r="K2373" i="4"/>
  <c r="M2372" i="4"/>
  <c r="K2372" i="4"/>
  <c r="M2371" i="4"/>
  <c r="K2371" i="4"/>
  <c r="M2370" i="4"/>
  <c r="K2370" i="4"/>
  <c r="M2369" i="4"/>
  <c r="K2369" i="4"/>
  <c r="M2368" i="4"/>
  <c r="K2368" i="4"/>
  <c r="M2367" i="4"/>
  <c r="K2367" i="4"/>
  <c r="M2366" i="4"/>
  <c r="K2366" i="4"/>
  <c r="M2365" i="4"/>
  <c r="K2365" i="4"/>
  <c r="M2364" i="4"/>
  <c r="K2364" i="4"/>
  <c r="M2363" i="4"/>
  <c r="K2363" i="4"/>
  <c r="M2362" i="4"/>
  <c r="K2362" i="4"/>
  <c r="M2361" i="4"/>
  <c r="K2361" i="4"/>
  <c r="M2360" i="4"/>
  <c r="K2360" i="4"/>
  <c r="M2359" i="4"/>
  <c r="K2359" i="4"/>
  <c r="M2358" i="4"/>
  <c r="K2358" i="4"/>
  <c r="M2357" i="4"/>
  <c r="K2357" i="4"/>
  <c r="M2356" i="4"/>
  <c r="K2356" i="4"/>
  <c r="M2355" i="4"/>
  <c r="K2355" i="4"/>
  <c r="M2354" i="4"/>
  <c r="K2354" i="4"/>
  <c r="M2353" i="4"/>
  <c r="K2353" i="4"/>
  <c r="M2352" i="4"/>
  <c r="K2352" i="4"/>
  <c r="M2351" i="4"/>
  <c r="K2351" i="4"/>
  <c r="M2350" i="4"/>
  <c r="K2350" i="4"/>
  <c r="M2349" i="4"/>
  <c r="K2349" i="4"/>
  <c r="M2348" i="4"/>
  <c r="K2348" i="4"/>
  <c r="M2347" i="4"/>
  <c r="K2347" i="4"/>
  <c r="M2346" i="4"/>
  <c r="K2346" i="4"/>
  <c r="M2345" i="4"/>
  <c r="K2345" i="4"/>
  <c r="M2344" i="4"/>
  <c r="K2344" i="4"/>
  <c r="M2343" i="4"/>
  <c r="K2343" i="4"/>
  <c r="M2342" i="4"/>
  <c r="K2342" i="4"/>
  <c r="M2341" i="4"/>
  <c r="K2341" i="4"/>
  <c r="M2340" i="4"/>
  <c r="K2340" i="4"/>
  <c r="M2339" i="4"/>
  <c r="K2339" i="4"/>
  <c r="M2338" i="4"/>
  <c r="K2338" i="4"/>
  <c r="M2337" i="4"/>
  <c r="K2337" i="4"/>
  <c r="M2336" i="4"/>
  <c r="K2336" i="4"/>
  <c r="M2335" i="4"/>
  <c r="K2335" i="4"/>
  <c r="M2334" i="4"/>
  <c r="K2334" i="4"/>
  <c r="M2333" i="4"/>
  <c r="K2333" i="4"/>
  <c r="M2332" i="4"/>
  <c r="K2332" i="4"/>
  <c r="M2331" i="4"/>
  <c r="K2331" i="4"/>
  <c r="M2330" i="4"/>
  <c r="K2330" i="4"/>
  <c r="M2329" i="4"/>
  <c r="K2329" i="4"/>
  <c r="M2328" i="4"/>
  <c r="K2328" i="4"/>
  <c r="M2327" i="4"/>
  <c r="K2327" i="4"/>
  <c r="M2326" i="4"/>
  <c r="K2326" i="4"/>
  <c r="M2325" i="4"/>
  <c r="K2325" i="4"/>
  <c r="M2324" i="4"/>
  <c r="K2324" i="4"/>
  <c r="M2323" i="4"/>
  <c r="K2323" i="4"/>
  <c r="M2322" i="4"/>
  <c r="K2322" i="4"/>
  <c r="M2321" i="4"/>
  <c r="K2321" i="4"/>
  <c r="M2320" i="4"/>
  <c r="K2320" i="4"/>
  <c r="M2319" i="4"/>
  <c r="K2319" i="4"/>
  <c r="M2318" i="4"/>
  <c r="K2318" i="4"/>
  <c r="M2317" i="4"/>
  <c r="K2317" i="4"/>
  <c r="M2316" i="4"/>
  <c r="K2316" i="4"/>
  <c r="M2315" i="4"/>
  <c r="K2315" i="4"/>
  <c r="M2314" i="4"/>
  <c r="K2314" i="4"/>
  <c r="M2313" i="4"/>
  <c r="K2313" i="4"/>
  <c r="M2312" i="4"/>
  <c r="K2312" i="4"/>
  <c r="M2311" i="4"/>
  <c r="K2311" i="4"/>
  <c r="M2310" i="4"/>
  <c r="K2310" i="4"/>
  <c r="M2309" i="4"/>
  <c r="K2309" i="4"/>
  <c r="M2308" i="4"/>
  <c r="K2308" i="4"/>
  <c r="M2307" i="4"/>
  <c r="K2307" i="4"/>
  <c r="M2306" i="4"/>
  <c r="K2306" i="4"/>
  <c r="M2305" i="4"/>
  <c r="K2305" i="4"/>
  <c r="M2304" i="4"/>
  <c r="K2304" i="4"/>
  <c r="M2303" i="4"/>
  <c r="K2303" i="4"/>
  <c r="M2302" i="4"/>
  <c r="K2302" i="4"/>
  <c r="M2301" i="4"/>
  <c r="K2301" i="4"/>
  <c r="M2300" i="4"/>
  <c r="K2300" i="4"/>
  <c r="M2299" i="4"/>
  <c r="K2299" i="4"/>
  <c r="M2298" i="4"/>
  <c r="K2298" i="4"/>
  <c r="M2297" i="4"/>
  <c r="K2297" i="4"/>
  <c r="M2296" i="4"/>
  <c r="K2296" i="4"/>
  <c r="M2295" i="4"/>
  <c r="K2295" i="4"/>
  <c r="M2294" i="4"/>
  <c r="K2294" i="4"/>
  <c r="M2293" i="4"/>
  <c r="K2293" i="4"/>
  <c r="M2292" i="4"/>
  <c r="K2292" i="4"/>
  <c r="M2291" i="4"/>
  <c r="K2291" i="4"/>
  <c r="M2290" i="4"/>
  <c r="K2290" i="4"/>
  <c r="M2289" i="4"/>
  <c r="K2289" i="4"/>
  <c r="M2288" i="4"/>
  <c r="K2288" i="4"/>
  <c r="M2287" i="4"/>
  <c r="K2287" i="4"/>
  <c r="M2286" i="4"/>
  <c r="K2286" i="4"/>
  <c r="M2285" i="4"/>
  <c r="K2285" i="4"/>
  <c r="M2284" i="4"/>
  <c r="K2284" i="4"/>
  <c r="M2283" i="4"/>
  <c r="K2283" i="4"/>
  <c r="M2282" i="4"/>
  <c r="K2282" i="4"/>
  <c r="M2281" i="4"/>
  <c r="K2281" i="4"/>
  <c r="M2280" i="4"/>
  <c r="K2280" i="4"/>
  <c r="M2279" i="4"/>
  <c r="K2279" i="4"/>
  <c r="M2278" i="4"/>
  <c r="K2278" i="4"/>
  <c r="M2277" i="4"/>
  <c r="K2277" i="4"/>
  <c r="M2276" i="4"/>
  <c r="K2276" i="4"/>
  <c r="M2275" i="4"/>
  <c r="K2275" i="4"/>
  <c r="M2274" i="4"/>
  <c r="K2274" i="4"/>
  <c r="M2273" i="4"/>
  <c r="K2273" i="4"/>
  <c r="M2272" i="4"/>
  <c r="K2272" i="4"/>
  <c r="M2271" i="4"/>
  <c r="K2271" i="4"/>
  <c r="M2270" i="4"/>
  <c r="K2270" i="4"/>
  <c r="M2269" i="4"/>
  <c r="K2269" i="4"/>
  <c r="M2268" i="4"/>
  <c r="K2268" i="4"/>
  <c r="M2267" i="4"/>
  <c r="K2267" i="4"/>
  <c r="M2266" i="4"/>
  <c r="K2266" i="4"/>
  <c r="M2265" i="4"/>
  <c r="K2265" i="4"/>
  <c r="M2264" i="4"/>
  <c r="K2264" i="4"/>
  <c r="M2263" i="4"/>
  <c r="K2263" i="4"/>
  <c r="M2262" i="4"/>
  <c r="K2262" i="4"/>
  <c r="M2261" i="4"/>
  <c r="K2261" i="4"/>
  <c r="M2260" i="4"/>
  <c r="K2260" i="4"/>
  <c r="M2259" i="4"/>
  <c r="K2259" i="4"/>
  <c r="M2258" i="4"/>
  <c r="K2258" i="4"/>
  <c r="M2257" i="4"/>
  <c r="K2257" i="4"/>
  <c r="M2256" i="4"/>
  <c r="K2256" i="4"/>
  <c r="M2255" i="4"/>
  <c r="K2255" i="4"/>
  <c r="M2254" i="4"/>
  <c r="K2254" i="4"/>
  <c r="M2253" i="4"/>
  <c r="K2253" i="4"/>
  <c r="M2252" i="4"/>
  <c r="K2252" i="4"/>
  <c r="M2251" i="4"/>
  <c r="K2251" i="4"/>
  <c r="M2250" i="4"/>
  <c r="K2250" i="4"/>
  <c r="M2249" i="4"/>
  <c r="K2249" i="4"/>
  <c r="M2248" i="4"/>
  <c r="K2248" i="4"/>
  <c r="M2247" i="4"/>
  <c r="K2247" i="4"/>
  <c r="M2246" i="4"/>
  <c r="K2246" i="4"/>
  <c r="M2245" i="4"/>
  <c r="K2245" i="4"/>
  <c r="M2244" i="4"/>
  <c r="K2244" i="4"/>
  <c r="M2243" i="4"/>
  <c r="K2243" i="4"/>
  <c r="M2242" i="4"/>
  <c r="K2242" i="4"/>
  <c r="M2241" i="4"/>
  <c r="K2241" i="4"/>
  <c r="M2240" i="4"/>
  <c r="K2240" i="4"/>
  <c r="M2239" i="4"/>
  <c r="K2239" i="4"/>
  <c r="M2238" i="4"/>
  <c r="K2238" i="4"/>
  <c r="M2237" i="4"/>
  <c r="K2237" i="4"/>
  <c r="M2236" i="4"/>
  <c r="K2236" i="4"/>
  <c r="M2235" i="4"/>
  <c r="K2235" i="4"/>
  <c r="M2234" i="4"/>
  <c r="K2234" i="4"/>
  <c r="M2233" i="4"/>
  <c r="K2233" i="4"/>
  <c r="M2232" i="4"/>
  <c r="K2232" i="4"/>
  <c r="M2231" i="4"/>
  <c r="K2231" i="4"/>
  <c r="M2230" i="4"/>
  <c r="K2230" i="4"/>
  <c r="M2229" i="4"/>
  <c r="K2229" i="4"/>
  <c r="M2228" i="4"/>
  <c r="K2228" i="4"/>
  <c r="M2227" i="4"/>
  <c r="K2227" i="4"/>
  <c r="M2226" i="4"/>
  <c r="K2226" i="4"/>
  <c r="M2225" i="4"/>
  <c r="K2225" i="4"/>
  <c r="M2224" i="4"/>
  <c r="K2224" i="4"/>
  <c r="M2223" i="4"/>
  <c r="K2223" i="4"/>
  <c r="M2222" i="4"/>
  <c r="K2222" i="4"/>
  <c r="M2221" i="4"/>
  <c r="K2221" i="4"/>
  <c r="M2220" i="4"/>
  <c r="K2220" i="4"/>
  <c r="M2219" i="4"/>
  <c r="K2219" i="4"/>
  <c r="M2218" i="4"/>
  <c r="K2218" i="4"/>
  <c r="M2217" i="4"/>
  <c r="K2217" i="4"/>
  <c r="M2216" i="4"/>
  <c r="K2216" i="4"/>
  <c r="M2215" i="4"/>
  <c r="K2215" i="4"/>
  <c r="M2214" i="4"/>
  <c r="K2214" i="4"/>
  <c r="M2213" i="4"/>
  <c r="K2213" i="4"/>
  <c r="M2212" i="4"/>
  <c r="K2212" i="4"/>
  <c r="M2211" i="4"/>
  <c r="K2211" i="4"/>
  <c r="M2210" i="4"/>
  <c r="K2210" i="4"/>
  <c r="M2209" i="4"/>
  <c r="K2209" i="4"/>
  <c r="M2208" i="4"/>
  <c r="K2208" i="4"/>
  <c r="M2207" i="4"/>
  <c r="K2207" i="4"/>
  <c r="M2206" i="4"/>
  <c r="K2206" i="4"/>
  <c r="M2205" i="4"/>
  <c r="K2205" i="4"/>
  <c r="M2204" i="4"/>
  <c r="K2204" i="4"/>
  <c r="M2203" i="4"/>
  <c r="K2203" i="4"/>
  <c r="M2202" i="4"/>
  <c r="K2202" i="4"/>
  <c r="M2201" i="4"/>
  <c r="K2201" i="4"/>
  <c r="M2200" i="4"/>
  <c r="K2200" i="4"/>
  <c r="M2199" i="4"/>
  <c r="K2199" i="4"/>
  <c r="M2198" i="4"/>
  <c r="K2198" i="4"/>
  <c r="M2197" i="4"/>
  <c r="K2197" i="4"/>
  <c r="M2196" i="4"/>
  <c r="K2196" i="4"/>
  <c r="M2195" i="4"/>
  <c r="K2195" i="4"/>
  <c r="M2194" i="4"/>
  <c r="K2194" i="4"/>
  <c r="M2193" i="4"/>
  <c r="K2193" i="4"/>
  <c r="M2192" i="4"/>
  <c r="K2192" i="4"/>
  <c r="M2191" i="4"/>
  <c r="K2191" i="4"/>
  <c r="M2190" i="4"/>
  <c r="K2190" i="4"/>
  <c r="M2189" i="4"/>
  <c r="K2189" i="4"/>
  <c r="M2188" i="4"/>
  <c r="K2188" i="4"/>
  <c r="M2187" i="4"/>
  <c r="K2187" i="4"/>
  <c r="M2186" i="4"/>
  <c r="K2186" i="4"/>
  <c r="M2185" i="4"/>
  <c r="K2185" i="4"/>
  <c r="M2184" i="4"/>
  <c r="K2184" i="4"/>
  <c r="M2183" i="4"/>
  <c r="K2183" i="4"/>
  <c r="M2182" i="4"/>
  <c r="K2182" i="4"/>
  <c r="M2181" i="4"/>
  <c r="K2181" i="4"/>
  <c r="M2180" i="4"/>
  <c r="K2180" i="4"/>
  <c r="M2179" i="4"/>
  <c r="K2179" i="4"/>
  <c r="M2178" i="4"/>
  <c r="K2178" i="4"/>
  <c r="M2177" i="4"/>
  <c r="K2177" i="4"/>
  <c r="M2176" i="4"/>
  <c r="K2176" i="4"/>
  <c r="M2175" i="4"/>
  <c r="K2175" i="4"/>
  <c r="M2174" i="4"/>
  <c r="K2174" i="4"/>
  <c r="M2173" i="4"/>
  <c r="K2173" i="4"/>
  <c r="M2172" i="4"/>
  <c r="K2172" i="4"/>
  <c r="M2171" i="4"/>
  <c r="K2171" i="4"/>
  <c r="M2170" i="4"/>
  <c r="K2170" i="4"/>
  <c r="M2169" i="4"/>
  <c r="K2169" i="4"/>
  <c r="M2168" i="4"/>
  <c r="K2168" i="4"/>
  <c r="M2167" i="4"/>
  <c r="K2167" i="4"/>
  <c r="M2166" i="4"/>
  <c r="K2166" i="4"/>
  <c r="M2165" i="4"/>
  <c r="K2165" i="4"/>
  <c r="M2164" i="4"/>
  <c r="K2164" i="4"/>
  <c r="M2163" i="4"/>
  <c r="K2163" i="4"/>
  <c r="M2162" i="4"/>
  <c r="K2162" i="4"/>
  <c r="M2161" i="4"/>
  <c r="K2161" i="4"/>
  <c r="M2160" i="4"/>
  <c r="K2160" i="4"/>
  <c r="M2159" i="4"/>
  <c r="K2159" i="4"/>
  <c r="M2158" i="4"/>
  <c r="K2158" i="4"/>
  <c r="M2157" i="4"/>
  <c r="K2157" i="4"/>
  <c r="M2156" i="4"/>
  <c r="K2156" i="4"/>
  <c r="M2155" i="4"/>
  <c r="K2155" i="4"/>
  <c r="M2154" i="4"/>
  <c r="K2154" i="4"/>
  <c r="M2153" i="4"/>
  <c r="K2153" i="4"/>
  <c r="M2152" i="4"/>
  <c r="K2152" i="4"/>
  <c r="M2151" i="4"/>
  <c r="K2151" i="4"/>
  <c r="M2150" i="4"/>
  <c r="K2150" i="4"/>
  <c r="M2149" i="4"/>
  <c r="K2149" i="4"/>
  <c r="M2148" i="4"/>
  <c r="K2148" i="4"/>
  <c r="M2147" i="4"/>
  <c r="K2147" i="4"/>
  <c r="M2146" i="4"/>
  <c r="K2146" i="4"/>
  <c r="M2145" i="4"/>
  <c r="K2145" i="4"/>
  <c r="M2144" i="4"/>
  <c r="K2144" i="4"/>
  <c r="M2143" i="4"/>
  <c r="K2143" i="4"/>
  <c r="M2142" i="4"/>
  <c r="K2142" i="4"/>
  <c r="M2141" i="4"/>
  <c r="K2141" i="4"/>
  <c r="M2140" i="4"/>
  <c r="K2140" i="4"/>
  <c r="M2139" i="4"/>
  <c r="K2139" i="4"/>
  <c r="M2138" i="4"/>
  <c r="K2138" i="4"/>
  <c r="M2137" i="4"/>
  <c r="K2137" i="4"/>
  <c r="M2136" i="4"/>
  <c r="K2136" i="4"/>
  <c r="M2135" i="4"/>
  <c r="K2135" i="4"/>
  <c r="M2134" i="4"/>
  <c r="K2134" i="4"/>
  <c r="M2133" i="4"/>
  <c r="K2133" i="4"/>
  <c r="M2132" i="4"/>
  <c r="K2132" i="4"/>
  <c r="M2131" i="4"/>
  <c r="K2131" i="4"/>
  <c r="M2130" i="4"/>
  <c r="K2130" i="4"/>
  <c r="M2129" i="4"/>
  <c r="K2129" i="4"/>
  <c r="M2128" i="4"/>
  <c r="K2128" i="4"/>
  <c r="M2127" i="4"/>
  <c r="K2127" i="4"/>
  <c r="M2126" i="4"/>
  <c r="K2126" i="4"/>
  <c r="M2125" i="4"/>
  <c r="K2125" i="4"/>
  <c r="M2124" i="4"/>
  <c r="K2124" i="4"/>
  <c r="M2123" i="4"/>
  <c r="K2123" i="4"/>
  <c r="M2122" i="4"/>
  <c r="K2122" i="4"/>
  <c r="M2121" i="4"/>
  <c r="K2121" i="4"/>
  <c r="M2120" i="4"/>
  <c r="K2120" i="4"/>
  <c r="M2119" i="4"/>
  <c r="K2119" i="4"/>
  <c r="M2118" i="4"/>
  <c r="K2118" i="4"/>
  <c r="M2117" i="4"/>
  <c r="K2117" i="4"/>
  <c r="M2116" i="4"/>
  <c r="K2116" i="4"/>
  <c r="M2115" i="4"/>
  <c r="K2115" i="4"/>
  <c r="M2114" i="4"/>
  <c r="K2114" i="4"/>
  <c r="M2113" i="4"/>
  <c r="K2113" i="4"/>
  <c r="M2112" i="4"/>
  <c r="K2112" i="4"/>
  <c r="M2111" i="4"/>
  <c r="K2111" i="4"/>
  <c r="M2110" i="4"/>
  <c r="K2110" i="4"/>
  <c r="M2109" i="4"/>
  <c r="K2109" i="4"/>
  <c r="M2108" i="4"/>
  <c r="K2108" i="4"/>
  <c r="M2107" i="4"/>
  <c r="K2107" i="4"/>
  <c r="M2106" i="4"/>
  <c r="K2106" i="4"/>
  <c r="M2105" i="4"/>
  <c r="K2105" i="4"/>
  <c r="M2104" i="4"/>
  <c r="K2104" i="4"/>
  <c r="M2103" i="4"/>
  <c r="K2103" i="4"/>
  <c r="M2102" i="4"/>
  <c r="K2102" i="4"/>
  <c r="M2101" i="4"/>
  <c r="K2101" i="4"/>
  <c r="M2100" i="4"/>
  <c r="K2100" i="4"/>
  <c r="M2099" i="4"/>
  <c r="K2099" i="4"/>
  <c r="M2098" i="4"/>
  <c r="K2098" i="4"/>
  <c r="M2097" i="4"/>
  <c r="K2097" i="4"/>
  <c r="M2096" i="4"/>
  <c r="K2096" i="4"/>
  <c r="M2095" i="4"/>
  <c r="K2095" i="4"/>
  <c r="M2094" i="4"/>
  <c r="K2094" i="4"/>
  <c r="M2093" i="4"/>
  <c r="K2093" i="4"/>
  <c r="M2092" i="4"/>
  <c r="K2092" i="4"/>
  <c r="M2091" i="4"/>
  <c r="K2091" i="4"/>
  <c r="M2090" i="4"/>
  <c r="K2090" i="4"/>
  <c r="M2089" i="4"/>
  <c r="K2089" i="4"/>
  <c r="M2088" i="4"/>
  <c r="K2088" i="4"/>
  <c r="M2087" i="4"/>
  <c r="K2087" i="4"/>
  <c r="M2086" i="4"/>
  <c r="K2086" i="4"/>
  <c r="M2085" i="4"/>
  <c r="K2085" i="4"/>
  <c r="M2084" i="4"/>
  <c r="K2084" i="4"/>
  <c r="M2083" i="4"/>
  <c r="K2083" i="4"/>
  <c r="M2082" i="4"/>
  <c r="K2082" i="4"/>
  <c r="M2081" i="4"/>
  <c r="K2081" i="4"/>
  <c r="M2080" i="4"/>
  <c r="K2080" i="4"/>
  <c r="M2079" i="4"/>
  <c r="K2079" i="4"/>
  <c r="M2078" i="4"/>
  <c r="K2078" i="4"/>
  <c r="M2077" i="4"/>
  <c r="K2077" i="4"/>
  <c r="M2076" i="4"/>
  <c r="K2076" i="4"/>
  <c r="M2075" i="4"/>
  <c r="K2075" i="4"/>
  <c r="M2074" i="4"/>
  <c r="K2074" i="4"/>
  <c r="M2073" i="4"/>
  <c r="K2073" i="4"/>
  <c r="M2072" i="4"/>
  <c r="K2072" i="4"/>
  <c r="M2071" i="4"/>
  <c r="K2071" i="4"/>
  <c r="M2070" i="4"/>
  <c r="K2070" i="4"/>
  <c r="M2069" i="4"/>
  <c r="K2069" i="4"/>
  <c r="M2068" i="4"/>
  <c r="K2068" i="4"/>
  <c r="M2067" i="4"/>
  <c r="K2067" i="4"/>
  <c r="M2066" i="4"/>
  <c r="K2066" i="4"/>
  <c r="M2065" i="4"/>
  <c r="K2065" i="4"/>
  <c r="M2064" i="4"/>
  <c r="K2064" i="4"/>
  <c r="M2063" i="4"/>
  <c r="K2063" i="4"/>
  <c r="M2062" i="4"/>
  <c r="K2062" i="4"/>
  <c r="M2061" i="4"/>
  <c r="K2061" i="4"/>
  <c r="M2060" i="4"/>
  <c r="K2060" i="4"/>
  <c r="M2059" i="4"/>
  <c r="K2059" i="4"/>
  <c r="M2058" i="4"/>
  <c r="K2058" i="4"/>
  <c r="M2057" i="4"/>
  <c r="K2057" i="4"/>
  <c r="M2056" i="4"/>
  <c r="K2056" i="4"/>
  <c r="M2055" i="4"/>
  <c r="K2055" i="4"/>
  <c r="M2054" i="4"/>
  <c r="K2054" i="4"/>
  <c r="M2053" i="4"/>
  <c r="K2053" i="4"/>
  <c r="M2052" i="4"/>
  <c r="K2052" i="4"/>
  <c r="M2051" i="4"/>
  <c r="K2051" i="4"/>
  <c r="M2050" i="4"/>
  <c r="K2050" i="4"/>
  <c r="M2049" i="4"/>
  <c r="K2049" i="4"/>
  <c r="M2048" i="4"/>
  <c r="K2048" i="4"/>
  <c r="M2047" i="4"/>
  <c r="K2047" i="4"/>
  <c r="M2046" i="4"/>
  <c r="K2046" i="4"/>
  <c r="M2045" i="4"/>
  <c r="K2045" i="4"/>
  <c r="M2044" i="4"/>
  <c r="K2044" i="4"/>
  <c r="M2043" i="4"/>
  <c r="K2043" i="4"/>
  <c r="M2042" i="4"/>
  <c r="K2042" i="4"/>
  <c r="M2041" i="4"/>
  <c r="K2041" i="4"/>
  <c r="M2040" i="4"/>
  <c r="K2040" i="4"/>
  <c r="M2039" i="4"/>
  <c r="K2039" i="4"/>
  <c r="M2038" i="4"/>
  <c r="K2038" i="4"/>
  <c r="M2037" i="4"/>
  <c r="K2037" i="4"/>
  <c r="M2036" i="4"/>
  <c r="K2036" i="4"/>
  <c r="M2035" i="4"/>
  <c r="K2035" i="4"/>
  <c r="M2034" i="4"/>
  <c r="K2034" i="4"/>
  <c r="M2033" i="4"/>
  <c r="K2033" i="4"/>
  <c r="M2032" i="4"/>
  <c r="K2032" i="4"/>
  <c r="M2031" i="4"/>
  <c r="K2031" i="4"/>
  <c r="M2030" i="4"/>
  <c r="K2030" i="4"/>
  <c r="M2029" i="4"/>
  <c r="K2029" i="4"/>
  <c r="M2028" i="4"/>
  <c r="K2028" i="4"/>
  <c r="M2027" i="4"/>
  <c r="K2027" i="4"/>
  <c r="M2026" i="4"/>
  <c r="K2026" i="4"/>
  <c r="M2025" i="4"/>
  <c r="K2025" i="4"/>
  <c r="M2024" i="4"/>
  <c r="K2024" i="4"/>
  <c r="M2023" i="4"/>
  <c r="K2023" i="4"/>
  <c r="M2022" i="4"/>
  <c r="K2022" i="4"/>
  <c r="M2021" i="4"/>
  <c r="K2021" i="4"/>
  <c r="M2020" i="4"/>
  <c r="K2020" i="4"/>
  <c r="M2019" i="4"/>
  <c r="K2019" i="4"/>
  <c r="M2018" i="4"/>
  <c r="K2018" i="4"/>
  <c r="M2017" i="4"/>
  <c r="K2017" i="4"/>
  <c r="M2016" i="4"/>
  <c r="K2016" i="4"/>
  <c r="M2015" i="4"/>
  <c r="K2015" i="4"/>
  <c r="M2014" i="4"/>
  <c r="K2014" i="4"/>
  <c r="M2013" i="4"/>
  <c r="K2013" i="4"/>
  <c r="M2012" i="4"/>
  <c r="K2012" i="4"/>
  <c r="M2011" i="4"/>
  <c r="K2011" i="4"/>
  <c r="M2010" i="4"/>
  <c r="K2010" i="4"/>
  <c r="M2009" i="4"/>
  <c r="K2009" i="4"/>
  <c r="M2008" i="4"/>
  <c r="K2008" i="4"/>
  <c r="M2007" i="4"/>
  <c r="K2007" i="4"/>
  <c r="M2006" i="4"/>
  <c r="K2006" i="4"/>
  <c r="M2005" i="4"/>
  <c r="K2005" i="4"/>
  <c r="M2004" i="4"/>
  <c r="K2004" i="4"/>
  <c r="M2003" i="4"/>
  <c r="K2003" i="4"/>
  <c r="M2002" i="4"/>
  <c r="K2002" i="4"/>
  <c r="M2001" i="4"/>
  <c r="K2001" i="4"/>
  <c r="M2000" i="4"/>
  <c r="K2000" i="4"/>
  <c r="M1999" i="4"/>
  <c r="K1999" i="4"/>
  <c r="M1998" i="4"/>
  <c r="K1998" i="4"/>
  <c r="M1997" i="4"/>
  <c r="K1997" i="4"/>
  <c r="M1996" i="4"/>
  <c r="K1996" i="4"/>
  <c r="M1995" i="4"/>
  <c r="K1995" i="4"/>
  <c r="M1994" i="4"/>
  <c r="K1994" i="4"/>
  <c r="M1993" i="4"/>
  <c r="K1993" i="4"/>
  <c r="M1992" i="4"/>
  <c r="K1992" i="4"/>
  <c r="M1991" i="4"/>
  <c r="K1991" i="4"/>
  <c r="M1990" i="4"/>
  <c r="K1990" i="4"/>
  <c r="M1989" i="4"/>
  <c r="K1989" i="4"/>
  <c r="M1988" i="4"/>
  <c r="K1988" i="4"/>
  <c r="M1987" i="4"/>
  <c r="K1987" i="4"/>
  <c r="M1986" i="4"/>
  <c r="K1986" i="4"/>
  <c r="M1985" i="4"/>
  <c r="K1985" i="4"/>
  <c r="M1984" i="4"/>
  <c r="K1984" i="4"/>
  <c r="M1983" i="4"/>
  <c r="K1983" i="4"/>
  <c r="M1982" i="4"/>
  <c r="K1982" i="4"/>
  <c r="M1981" i="4"/>
  <c r="K1981" i="4"/>
  <c r="M1980" i="4"/>
  <c r="K1980" i="4"/>
  <c r="M1979" i="4"/>
  <c r="K1979" i="4"/>
  <c r="M1978" i="4"/>
  <c r="K1978" i="4"/>
  <c r="M1977" i="4"/>
  <c r="K1977" i="4"/>
  <c r="M1976" i="4"/>
  <c r="K1976" i="4"/>
  <c r="M1975" i="4"/>
  <c r="K1975" i="4"/>
  <c r="M1974" i="4"/>
  <c r="K1974" i="4"/>
  <c r="M1973" i="4"/>
  <c r="K1973" i="4"/>
  <c r="M1972" i="4"/>
  <c r="K1972" i="4"/>
  <c r="M1971" i="4"/>
  <c r="K1971" i="4"/>
  <c r="M1970" i="4"/>
  <c r="K1970" i="4"/>
  <c r="M1969" i="4"/>
  <c r="K1969" i="4"/>
  <c r="M1968" i="4"/>
  <c r="K1968" i="4"/>
  <c r="M1967" i="4"/>
  <c r="K1967" i="4"/>
  <c r="M1966" i="4"/>
  <c r="K1966" i="4"/>
  <c r="M1965" i="4"/>
  <c r="K1965" i="4"/>
  <c r="M1964" i="4"/>
  <c r="K1964" i="4"/>
  <c r="M1963" i="4"/>
  <c r="K1963" i="4"/>
  <c r="M1962" i="4"/>
  <c r="K1962" i="4"/>
  <c r="M1961" i="4"/>
  <c r="K1961" i="4"/>
  <c r="M1960" i="4"/>
  <c r="K1960" i="4"/>
  <c r="M1959" i="4"/>
  <c r="K1959" i="4"/>
  <c r="M1958" i="4"/>
  <c r="K1958" i="4"/>
  <c r="M1957" i="4"/>
  <c r="K1957" i="4"/>
  <c r="M1956" i="4"/>
  <c r="K1956" i="4"/>
  <c r="M1955" i="4"/>
  <c r="K1955" i="4"/>
  <c r="M1954" i="4"/>
  <c r="K1954" i="4"/>
  <c r="M1953" i="4"/>
  <c r="K1953" i="4"/>
  <c r="M1952" i="4"/>
  <c r="K1952" i="4"/>
  <c r="M1951" i="4"/>
  <c r="K1951" i="4"/>
  <c r="M1950" i="4"/>
  <c r="K1950" i="4"/>
  <c r="M1949" i="4"/>
  <c r="K1949" i="4"/>
  <c r="M1948" i="4"/>
  <c r="K1948" i="4"/>
  <c r="M1947" i="4"/>
  <c r="K1947" i="4"/>
  <c r="M1946" i="4"/>
  <c r="K1946" i="4"/>
  <c r="M1945" i="4"/>
  <c r="K1945" i="4"/>
  <c r="M1944" i="4"/>
  <c r="K1944" i="4"/>
  <c r="M1943" i="4"/>
  <c r="K1943" i="4"/>
  <c r="M1942" i="4"/>
  <c r="K1942" i="4"/>
  <c r="M1941" i="4"/>
  <c r="K1941" i="4"/>
  <c r="M1940" i="4"/>
  <c r="K1940" i="4"/>
  <c r="M1939" i="4"/>
  <c r="K1939" i="4"/>
  <c r="M1938" i="4"/>
  <c r="K1938" i="4"/>
  <c r="M1937" i="4"/>
  <c r="K1937" i="4"/>
  <c r="M1936" i="4"/>
  <c r="K1936" i="4"/>
  <c r="M1935" i="4"/>
  <c r="K1935" i="4"/>
  <c r="M1934" i="4"/>
  <c r="K1934" i="4"/>
  <c r="M1933" i="4"/>
  <c r="K1933" i="4"/>
  <c r="M1932" i="4"/>
  <c r="K1932" i="4"/>
  <c r="M1931" i="4"/>
  <c r="K1931" i="4"/>
  <c r="M1930" i="4"/>
  <c r="K1930" i="4"/>
  <c r="M1929" i="4"/>
  <c r="K1929" i="4"/>
  <c r="M1928" i="4"/>
  <c r="K1928" i="4"/>
  <c r="M1927" i="4"/>
  <c r="K1927" i="4"/>
  <c r="M1926" i="4"/>
  <c r="K1926" i="4"/>
  <c r="M1925" i="4"/>
  <c r="K1925" i="4"/>
  <c r="M1924" i="4"/>
  <c r="K1924" i="4"/>
  <c r="M1923" i="4"/>
  <c r="K1923" i="4"/>
  <c r="M1922" i="4"/>
  <c r="K1922" i="4"/>
  <c r="M1921" i="4"/>
  <c r="K1921" i="4"/>
  <c r="M1920" i="4"/>
  <c r="K1920" i="4"/>
  <c r="M1919" i="4"/>
  <c r="K1919" i="4"/>
  <c r="M1918" i="4"/>
  <c r="K1918" i="4"/>
  <c r="M1917" i="4"/>
  <c r="K1917" i="4"/>
  <c r="M1916" i="4"/>
  <c r="K1916" i="4"/>
  <c r="M1915" i="4"/>
  <c r="K1915" i="4"/>
  <c r="M1914" i="4"/>
  <c r="K1914" i="4"/>
  <c r="M1913" i="4"/>
  <c r="K1913" i="4"/>
  <c r="M1912" i="4"/>
  <c r="K1912" i="4"/>
  <c r="M1911" i="4"/>
  <c r="K1911" i="4"/>
  <c r="M1910" i="4"/>
  <c r="K1910" i="4"/>
  <c r="M1909" i="4"/>
  <c r="K1909" i="4"/>
  <c r="M1908" i="4"/>
  <c r="K1908" i="4"/>
  <c r="M1907" i="4"/>
  <c r="K1907" i="4"/>
  <c r="M1906" i="4"/>
  <c r="K1906" i="4"/>
  <c r="M1905" i="4"/>
  <c r="K1905" i="4"/>
  <c r="M1904" i="4"/>
  <c r="K1904" i="4"/>
  <c r="M1903" i="4"/>
  <c r="K1903" i="4"/>
  <c r="M1902" i="4"/>
  <c r="K1902" i="4"/>
  <c r="M1901" i="4"/>
  <c r="K1901" i="4"/>
  <c r="M1900" i="4"/>
  <c r="K1900" i="4"/>
  <c r="M1899" i="4"/>
  <c r="K1899" i="4"/>
  <c r="M1898" i="4"/>
  <c r="K1898" i="4"/>
  <c r="M1897" i="4"/>
  <c r="K1897" i="4"/>
  <c r="M1896" i="4"/>
  <c r="K1896" i="4"/>
  <c r="M1895" i="4"/>
  <c r="K1895" i="4"/>
  <c r="M1894" i="4"/>
  <c r="K1894" i="4"/>
  <c r="M1893" i="4"/>
  <c r="K1893" i="4"/>
  <c r="M1892" i="4"/>
  <c r="K1892" i="4"/>
  <c r="M1891" i="4"/>
  <c r="K1891" i="4"/>
  <c r="M1890" i="4"/>
  <c r="K1890" i="4"/>
  <c r="M1889" i="4"/>
  <c r="K1889" i="4"/>
  <c r="M1888" i="4"/>
  <c r="K1888" i="4"/>
  <c r="M1887" i="4"/>
  <c r="K1887" i="4"/>
  <c r="M1886" i="4"/>
  <c r="K1886" i="4"/>
  <c r="M1885" i="4"/>
  <c r="K1885" i="4"/>
  <c r="M1884" i="4"/>
  <c r="K1884" i="4"/>
  <c r="M1883" i="4"/>
  <c r="K1883" i="4"/>
  <c r="M1882" i="4"/>
  <c r="K1882" i="4"/>
  <c r="M1881" i="4"/>
  <c r="K1881" i="4"/>
  <c r="M1880" i="4"/>
  <c r="K1880" i="4"/>
  <c r="M1879" i="4"/>
  <c r="K1879" i="4"/>
  <c r="M1878" i="4"/>
  <c r="K1878" i="4"/>
  <c r="M1877" i="4"/>
  <c r="K1877" i="4"/>
  <c r="M1876" i="4"/>
  <c r="K1876" i="4"/>
  <c r="M1875" i="4"/>
  <c r="K1875" i="4"/>
  <c r="M1874" i="4"/>
  <c r="K1874" i="4"/>
  <c r="M1873" i="4"/>
  <c r="K1873" i="4"/>
  <c r="M1872" i="4"/>
  <c r="K1872" i="4"/>
  <c r="M1871" i="4"/>
  <c r="K1871" i="4"/>
  <c r="M1870" i="4"/>
  <c r="K1870" i="4"/>
  <c r="M1869" i="4"/>
  <c r="K1869" i="4"/>
  <c r="M1868" i="4"/>
  <c r="K1868" i="4"/>
  <c r="M1867" i="4"/>
  <c r="K1867" i="4"/>
  <c r="M1866" i="4"/>
  <c r="K1866" i="4"/>
  <c r="M1865" i="4"/>
  <c r="K1865" i="4"/>
  <c r="M1864" i="4"/>
  <c r="K1864" i="4"/>
  <c r="M1863" i="4"/>
  <c r="K1863" i="4"/>
  <c r="M1862" i="4"/>
  <c r="K1862" i="4"/>
  <c r="M1861" i="4"/>
  <c r="K1861" i="4"/>
  <c r="M1860" i="4"/>
  <c r="K1860" i="4"/>
  <c r="M1859" i="4"/>
  <c r="K1859" i="4"/>
  <c r="M1858" i="4"/>
  <c r="K1858" i="4"/>
  <c r="M1857" i="4"/>
  <c r="K1857" i="4"/>
  <c r="M1856" i="4"/>
  <c r="K1856" i="4"/>
  <c r="M1855" i="4"/>
  <c r="K1855" i="4"/>
  <c r="M1854" i="4"/>
  <c r="K1854" i="4"/>
  <c r="M1853" i="4"/>
  <c r="K1853" i="4"/>
  <c r="M1852" i="4"/>
  <c r="K1852" i="4"/>
  <c r="M1851" i="4"/>
  <c r="K1851" i="4"/>
  <c r="M1850" i="4"/>
  <c r="K1850" i="4"/>
  <c r="M1849" i="4"/>
  <c r="K1849" i="4"/>
  <c r="M1848" i="4"/>
  <c r="K1848" i="4"/>
  <c r="M1847" i="4"/>
  <c r="K1847" i="4"/>
  <c r="M1846" i="4"/>
  <c r="K1846" i="4"/>
  <c r="M1845" i="4"/>
  <c r="K1845" i="4"/>
  <c r="M1844" i="4"/>
  <c r="K1844" i="4"/>
  <c r="M1843" i="4"/>
  <c r="K1843" i="4"/>
  <c r="M1842" i="4"/>
  <c r="K1842" i="4"/>
  <c r="M1841" i="4"/>
  <c r="K1841" i="4"/>
  <c r="M1840" i="4"/>
  <c r="K1840" i="4"/>
  <c r="M1839" i="4"/>
  <c r="K1839" i="4"/>
  <c r="M1838" i="4"/>
  <c r="K1838" i="4"/>
  <c r="M1837" i="4"/>
  <c r="K1837" i="4"/>
  <c r="M1836" i="4"/>
  <c r="K1836" i="4"/>
  <c r="M1835" i="4"/>
  <c r="K1835" i="4"/>
  <c r="M1834" i="4"/>
  <c r="K1834" i="4"/>
  <c r="M1833" i="4"/>
  <c r="K1833" i="4"/>
  <c r="M1832" i="4"/>
  <c r="K1832" i="4"/>
  <c r="M1831" i="4"/>
  <c r="K1831" i="4"/>
  <c r="M1830" i="4"/>
  <c r="K1830" i="4"/>
  <c r="M1829" i="4"/>
  <c r="K1829" i="4"/>
  <c r="M1828" i="4"/>
  <c r="K1828" i="4"/>
  <c r="M1827" i="4"/>
  <c r="K1827" i="4"/>
  <c r="M1826" i="4"/>
  <c r="K1826" i="4"/>
  <c r="M1825" i="4"/>
  <c r="K1825" i="4"/>
  <c r="M1824" i="4"/>
  <c r="K1824" i="4"/>
  <c r="M1823" i="4"/>
  <c r="K1823" i="4"/>
  <c r="M1822" i="4"/>
  <c r="K1822" i="4"/>
  <c r="M1821" i="4"/>
  <c r="K1821" i="4"/>
  <c r="M1820" i="4"/>
  <c r="K1820" i="4"/>
  <c r="M1819" i="4"/>
  <c r="K1819" i="4"/>
  <c r="M1818" i="4"/>
  <c r="K1818" i="4"/>
  <c r="M1817" i="4"/>
  <c r="K1817" i="4"/>
  <c r="M1816" i="4"/>
  <c r="K1816" i="4"/>
  <c r="M1815" i="4"/>
  <c r="K1815" i="4"/>
  <c r="M1814" i="4"/>
  <c r="K1814" i="4"/>
  <c r="M1813" i="4"/>
  <c r="K1813" i="4"/>
  <c r="M1812" i="4"/>
  <c r="K1812" i="4"/>
  <c r="M1811" i="4"/>
  <c r="K1811" i="4"/>
  <c r="M1810" i="4"/>
  <c r="K1810" i="4"/>
  <c r="M1809" i="4"/>
  <c r="K1809" i="4"/>
  <c r="M1808" i="4"/>
  <c r="K1808" i="4"/>
  <c r="M1807" i="4"/>
  <c r="K1807" i="4"/>
  <c r="M1806" i="4"/>
  <c r="K1806" i="4"/>
  <c r="M1805" i="4"/>
  <c r="K1805" i="4"/>
  <c r="M1804" i="4"/>
  <c r="K1804" i="4"/>
  <c r="M1803" i="4"/>
  <c r="K1803" i="4"/>
  <c r="M1802" i="4"/>
  <c r="K1802" i="4"/>
  <c r="M1801" i="4"/>
  <c r="K1801" i="4"/>
  <c r="M1800" i="4"/>
  <c r="K1800" i="4"/>
  <c r="M1799" i="4"/>
  <c r="K1799" i="4"/>
  <c r="M1798" i="4"/>
  <c r="K1798" i="4"/>
  <c r="M1797" i="4"/>
  <c r="K1797" i="4"/>
  <c r="M1796" i="4"/>
  <c r="K1796" i="4"/>
  <c r="M1795" i="4"/>
  <c r="K1795" i="4"/>
  <c r="M1794" i="4"/>
  <c r="K1794" i="4"/>
  <c r="M1793" i="4"/>
  <c r="K1793" i="4"/>
  <c r="M1792" i="4"/>
  <c r="K1792" i="4"/>
  <c r="M1791" i="4"/>
  <c r="K1791" i="4"/>
  <c r="M1790" i="4"/>
  <c r="K1790" i="4"/>
  <c r="M1789" i="4"/>
  <c r="K1789" i="4"/>
  <c r="M1788" i="4"/>
  <c r="K1788" i="4"/>
  <c r="M1787" i="4"/>
  <c r="K1787" i="4"/>
  <c r="M1786" i="4"/>
  <c r="K1786" i="4"/>
  <c r="M1785" i="4"/>
  <c r="K1785" i="4"/>
  <c r="M1784" i="4"/>
  <c r="K1784" i="4"/>
  <c r="M1783" i="4"/>
  <c r="K1783" i="4"/>
  <c r="M1782" i="4"/>
  <c r="K1782" i="4"/>
  <c r="M1781" i="4"/>
  <c r="K1781" i="4"/>
  <c r="M1780" i="4"/>
  <c r="K1780" i="4"/>
  <c r="M1779" i="4"/>
  <c r="K1779" i="4"/>
  <c r="M1778" i="4"/>
  <c r="K1778" i="4"/>
  <c r="M1777" i="4"/>
  <c r="K1777" i="4"/>
  <c r="M1776" i="4"/>
  <c r="K1776" i="4"/>
  <c r="M1775" i="4"/>
  <c r="K1775" i="4"/>
  <c r="M1774" i="4"/>
  <c r="K1774" i="4"/>
  <c r="M1773" i="4"/>
  <c r="K1773" i="4"/>
  <c r="M1772" i="4"/>
  <c r="K1772" i="4"/>
  <c r="M1771" i="4"/>
  <c r="K1771" i="4"/>
  <c r="M1770" i="4"/>
  <c r="K1770" i="4"/>
  <c r="M1769" i="4"/>
  <c r="K1769" i="4"/>
  <c r="M1768" i="4"/>
  <c r="K1768" i="4"/>
  <c r="M1767" i="4"/>
  <c r="K1767" i="4"/>
  <c r="M1766" i="4"/>
  <c r="K1766" i="4"/>
  <c r="M1765" i="4"/>
  <c r="K1765" i="4"/>
  <c r="M1764" i="4"/>
  <c r="K1764" i="4"/>
  <c r="M1763" i="4"/>
  <c r="K1763" i="4"/>
  <c r="M1762" i="4"/>
  <c r="K1762" i="4"/>
  <c r="M1761" i="4"/>
  <c r="K1761" i="4"/>
  <c r="M1760" i="4"/>
  <c r="K1760" i="4"/>
  <c r="M1759" i="4"/>
  <c r="K1759" i="4"/>
  <c r="M1758" i="4"/>
  <c r="K1758" i="4"/>
  <c r="M1757" i="4"/>
  <c r="K1757" i="4"/>
  <c r="M1756" i="4"/>
  <c r="K1756" i="4"/>
  <c r="M1755" i="4"/>
  <c r="K1755" i="4"/>
  <c r="M1754" i="4"/>
  <c r="K1754" i="4"/>
  <c r="M1753" i="4"/>
  <c r="K1753" i="4"/>
  <c r="M1752" i="4"/>
  <c r="K1752" i="4"/>
  <c r="M1751" i="4"/>
  <c r="K1751" i="4"/>
  <c r="M1750" i="4"/>
  <c r="K1750" i="4"/>
  <c r="M1749" i="4"/>
  <c r="K1749" i="4"/>
  <c r="M1748" i="4"/>
  <c r="K1748" i="4"/>
  <c r="M1747" i="4"/>
  <c r="K1747" i="4"/>
  <c r="M1746" i="4"/>
  <c r="K1746" i="4"/>
  <c r="M1745" i="4"/>
  <c r="K1745" i="4"/>
  <c r="M1744" i="4"/>
  <c r="K1744" i="4"/>
  <c r="M1743" i="4"/>
  <c r="K1743" i="4"/>
  <c r="M1742" i="4"/>
  <c r="K1742" i="4"/>
  <c r="M1741" i="4"/>
  <c r="K1741" i="4"/>
  <c r="M1740" i="4"/>
  <c r="K1740" i="4"/>
  <c r="M1739" i="4"/>
  <c r="K1739" i="4"/>
  <c r="M1738" i="4"/>
  <c r="K1738" i="4"/>
  <c r="M1737" i="4"/>
  <c r="K1737" i="4"/>
  <c r="M1736" i="4"/>
  <c r="K1736" i="4"/>
  <c r="M1735" i="4"/>
  <c r="K1735" i="4"/>
  <c r="M1734" i="4"/>
  <c r="K1734" i="4"/>
  <c r="M1733" i="4"/>
  <c r="K1733" i="4"/>
  <c r="M1732" i="4"/>
  <c r="K1732" i="4"/>
  <c r="M1731" i="4"/>
  <c r="K1731" i="4"/>
  <c r="M1730" i="4"/>
  <c r="K1730" i="4"/>
  <c r="M1729" i="4"/>
  <c r="K1729" i="4"/>
  <c r="M1728" i="4"/>
  <c r="K1728" i="4"/>
  <c r="M1727" i="4"/>
  <c r="K1727" i="4"/>
  <c r="M1726" i="4"/>
  <c r="K1726" i="4"/>
  <c r="M1725" i="4"/>
  <c r="K1725" i="4"/>
  <c r="M1724" i="4"/>
  <c r="K1724" i="4"/>
  <c r="M1723" i="4"/>
  <c r="K1723" i="4"/>
  <c r="M1722" i="4"/>
  <c r="K1722" i="4"/>
  <c r="M1721" i="4"/>
  <c r="K1721" i="4"/>
  <c r="M1720" i="4"/>
  <c r="K1720" i="4"/>
  <c r="M1719" i="4"/>
  <c r="K1719" i="4"/>
  <c r="M1718" i="4"/>
  <c r="K1718" i="4"/>
  <c r="M1717" i="4"/>
  <c r="K1717" i="4"/>
  <c r="M1716" i="4"/>
  <c r="K1716" i="4"/>
  <c r="M1715" i="4"/>
  <c r="K1715" i="4"/>
  <c r="M1714" i="4"/>
  <c r="K1714" i="4"/>
  <c r="M1713" i="4"/>
  <c r="K1713" i="4"/>
  <c r="M1712" i="4"/>
  <c r="K1712" i="4"/>
  <c r="M1711" i="4"/>
  <c r="K1711" i="4"/>
  <c r="M1710" i="4"/>
  <c r="K1710" i="4"/>
  <c r="M1709" i="4"/>
  <c r="K1709" i="4"/>
  <c r="M1708" i="4"/>
  <c r="K1708" i="4"/>
  <c r="M1707" i="4"/>
  <c r="K1707" i="4"/>
  <c r="M1706" i="4"/>
  <c r="K1706" i="4"/>
  <c r="M1705" i="4"/>
  <c r="K1705" i="4"/>
  <c r="M1704" i="4"/>
  <c r="K1704" i="4"/>
  <c r="M1703" i="4"/>
  <c r="K1703" i="4"/>
  <c r="M1702" i="4"/>
  <c r="K1702" i="4"/>
  <c r="M1701" i="4"/>
  <c r="K1701" i="4"/>
  <c r="M1700" i="4"/>
  <c r="K1700" i="4"/>
  <c r="M1699" i="4"/>
  <c r="K1699" i="4"/>
  <c r="M1698" i="4"/>
  <c r="K1698" i="4"/>
  <c r="M1697" i="4"/>
  <c r="K1697" i="4"/>
  <c r="M1696" i="4"/>
  <c r="K1696" i="4"/>
  <c r="M1695" i="4"/>
  <c r="K1695" i="4"/>
  <c r="M1694" i="4"/>
  <c r="K1694" i="4"/>
  <c r="M1693" i="4"/>
  <c r="K1693" i="4"/>
  <c r="M1692" i="4"/>
  <c r="K1692" i="4"/>
  <c r="M1691" i="4"/>
  <c r="K1691" i="4"/>
  <c r="M1690" i="4"/>
  <c r="K1690" i="4"/>
  <c r="M1689" i="4"/>
  <c r="K1689" i="4"/>
  <c r="M1688" i="4"/>
  <c r="K1688" i="4"/>
  <c r="M1687" i="4"/>
  <c r="K1687" i="4"/>
  <c r="M1686" i="4"/>
  <c r="K1686" i="4"/>
  <c r="M1685" i="4"/>
  <c r="K1685" i="4"/>
  <c r="M1684" i="4"/>
  <c r="K1684" i="4"/>
  <c r="M1683" i="4"/>
  <c r="K1683" i="4"/>
  <c r="M1682" i="4"/>
  <c r="K1682" i="4"/>
  <c r="M1681" i="4"/>
  <c r="K1681" i="4"/>
  <c r="M1680" i="4"/>
  <c r="K1680" i="4"/>
  <c r="M1679" i="4"/>
  <c r="K1679" i="4"/>
  <c r="M1678" i="4"/>
  <c r="K1678" i="4"/>
  <c r="M1677" i="4"/>
  <c r="K1677" i="4"/>
  <c r="M1676" i="4"/>
  <c r="K1676" i="4"/>
  <c r="M1675" i="4"/>
  <c r="K1675" i="4"/>
  <c r="M1674" i="4"/>
  <c r="K1674" i="4"/>
  <c r="M1673" i="4"/>
  <c r="K1673" i="4"/>
  <c r="M1672" i="4"/>
  <c r="K1672" i="4"/>
  <c r="M1671" i="4"/>
  <c r="K1671" i="4"/>
  <c r="M1670" i="4"/>
  <c r="K1670" i="4"/>
  <c r="M1669" i="4"/>
  <c r="K1669" i="4"/>
  <c r="M1668" i="4"/>
  <c r="K1668" i="4"/>
  <c r="M1667" i="4"/>
  <c r="K1667" i="4"/>
  <c r="M1666" i="4"/>
  <c r="K1666" i="4"/>
  <c r="M1665" i="4"/>
  <c r="K1665" i="4"/>
  <c r="M1664" i="4"/>
  <c r="K1664" i="4"/>
  <c r="M1663" i="4"/>
  <c r="K1663" i="4"/>
  <c r="M1662" i="4"/>
  <c r="K1662" i="4"/>
  <c r="M1661" i="4"/>
  <c r="K1661" i="4"/>
  <c r="M1660" i="4"/>
  <c r="K1660" i="4"/>
  <c r="M1659" i="4"/>
  <c r="K1659" i="4"/>
  <c r="M1658" i="4"/>
  <c r="K1658" i="4"/>
  <c r="M1657" i="4"/>
  <c r="K1657" i="4"/>
  <c r="M1656" i="4"/>
  <c r="K1656" i="4"/>
  <c r="M1655" i="4"/>
  <c r="K1655" i="4"/>
  <c r="M1654" i="4"/>
  <c r="K1654" i="4"/>
  <c r="M1653" i="4"/>
  <c r="K1653" i="4"/>
  <c r="M1652" i="4"/>
  <c r="K1652" i="4"/>
  <c r="M1651" i="4"/>
  <c r="K1651" i="4"/>
  <c r="M1650" i="4"/>
  <c r="K1650" i="4"/>
  <c r="M1649" i="4"/>
  <c r="K1649" i="4"/>
  <c r="M1648" i="4"/>
  <c r="K1648" i="4"/>
  <c r="M1647" i="4"/>
  <c r="K1647" i="4"/>
  <c r="M1646" i="4"/>
  <c r="K1646" i="4"/>
  <c r="M1645" i="4"/>
  <c r="K1645" i="4"/>
  <c r="M1644" i="4"/>
  <c r="K1644" i="4"/>
  <c r="M1643" i="4"/>
  <c r="K1643" i="4"/>
  <c r="M1642" i="4"/>
  <c r="K1642" i="4"/>
  <c r="M1641" i="4"/>
  <c r="K1641" i="4"/>
  <c r="M1640" i="4"/>
  <c r="K1640" i="4"/>
  <c r="M1639" i="4"/>
  <c r="K1639" i="4"/>
  <c r="M1638" i="4"/>
  <c r="K1638" i="4"/>
  <c r="M1637" i="4"/>
  <c r="K1637" i="4"/>
  <c r="M1636" i="4"/>
  <c r="K1636" i="4"/>
  <c r="M1635" i="4"/>
  <c r="K1635" i="4"/>
  <c r="M1634" i="4"/>
  <c r="K1634" i="4"/>
  <c r="M1633" i="4"/>
  <c r="K1633" i="4"/>
  <c r="M1632" i="4"/>
  <c r="K1632" i="4"/>
  <c r="M1631" i="4"/>
  <c r="K1631" i="4"/>
  <c r="M1630" i="4"/>
  <c r="K1630" i="4"/>
  <c r="M1629" i="4"/>
  <c r="K1629" i="4"/>
  <c r="M1628" i="4"/>
  <c r="K1628" i="4"/>
  <c r="M1627" i="4"/>
  <c r="K1627" i="4"/>
  <c r="M1626" i="4"/>
  <c r="K1626" i="4"/>
  <c r="M1625" i="4"/>
  <c r="K1625" i="4"/>
  <c r="M1624" i="4"/>
  <c r="K1624" i="4"/>
  <c r="M1623" i="4"/>
  <c r="K1623" i="4"/>
  <c r="M1622" i="4"/>
  <c r="K1622" i="4"/>
  <c r="M1621" i="4"/>
  <c r="K1621" i="4"/>
  <c r="M1620" i="4"/>
  <c r="K1620" i="4"/>
  <c r="M1619" i="4"/>
  <c r="K1619" i="4"/>
  <c r="M1618" i="4"/>
  <c r="K1618" i="4"/>
  <c r="M1617" i="4"/>
  <c r="K1617" i="4"/>
  <c r="M1616" i="4"/>
  <c r="K1616" i="4"/>
  <c r="M1615" i="4"/>
  <c r="K1615" i="4"/>
  <c r="M1614" i="4"/>
  <c r="K1614" i="4"/>
  <c r="M1613" i="4"/>
  <c r="K1613" i="4"/>
  <c r="M1612" i="4"/>
  <c r="K1612" i="4"/>
  <c r="M1611" i="4"/>
  <c r="K1611" i="4"/>
  <c r="M1610" i="4"/>
  <c r="K1610" i="4"/>
  <c r="M1609" i="4"/>
  <c r="K1609" i="4"/>
  <c r="M1608" i="4"/>
  <c r="K1608" i="4"/>
  <c r="M1607" i="4"/>
  <c r="K1607" i="4"/>
  <c r="M1606" i="4"/>
  <c r="K1606" i="4"/>
  <c r="M1605" i="4"/>
  <c r="K1605" i="4"/>
  <c r="M1604" i="4"/>
  <c r="K1604" i="4"/>
  <c r="M1603" i="4"/>
  <c r="K1603" i="4"/>
  <c r="M1602" i="4"/>
  <c r="K1602" i="4"/>
  <c r="M1601" i="4"/>
  <c r="K1601" i="4"/>
  <c r="M1600" i="4"/>
  <c r="K1600" i="4"/>
  <c r="M1599" i="4"/>
  <c r="K1599" i="4"/>
  <c r="M1598" i="4"/>
  <c r="K1598" i="4"/>
  <c r="M1597" i="4"/>
  <c r="K1597" i="4"/>
  <c r="M1596" i="4"/>
  <c r="K1596" i="4"/>
  <c r="M1595" i="4"/>
  <c r="K1595" i="4"/>
  <c r="M1594" i="4"/>
  <c r="K1594" i="4"/>
  <c r="M1593" i="4"/>
  <c r="K1593" i="4"/>
  <c r="M1592" i="4"/>
  <c r="K1592" i="4"/>
  <c r="M1591" i="4"/>
  <c r="K1591" i="4"/>
  <c r="M1590" i="4"/>
  <c r="K1590" i="4"/>
  <c r="M1589" i="4"/>
  <c r="K1589" i="4"/>
  <c r="M1588" i="4"/>
  <c r="K1588" i="4"/>
  <c r="M1587" i="4"/>
  <c r="K1587" i="4"/>
  <c r="M1586" i="4"/>
  <c r="K1586" i="4"/>
  <c r="M1585" i="4"/>
  <c r="K1585" i="4"/>
  <c r="M1584" i="4"/>
  <c r="K1584" i="4"/>
  <c r="M1583" i="4"/>
  <c r="K1583" i="4"/>
  <c r="M1582" i="4"/>
  <c r="K1582" i="4"/>
  <c r="M1581" i="4"/>
  <c r="K1581" i="4"/>
  <c r="M1580" i="4"/>
  <c r="K1580" i="4"/>
  <c r="M1579" i="4"/>
  <c r="K1579" i="4"/>
  <c r="M1578" i="4"/>
  <c r="K1578" i="4"/>
  <c r="M1577" i="4"/>
  <c r="K1577" i="4"/>
  <c r="M1576" i="4"/>
  <c r="K1576" i="4"/>
  <c r="M1575" i="4"/>
  <c r="K1575" i="4"/>
  <c r="M1574" i="4"/>
  <c r="K1574" i="4"/>
  <c r="M1573" i="4"/>
  <c r="K1573" i="4"/>
  <c r="M1572" i="4"/>
  <c r="K1572" i="4"/>
  <c r="M1571" i="4"/>
  <c r="K1571" i="4"/>
  <c r="M1570" i="4"/>
  <c r="K1570" i="4"/>
  <c r="M1569" i="4"/>
  <c r="K1569" i="4"/>
  <c r="M1568" i="4"/>
  <c r="K1568" i="4"/>
  <c r="M1567" i="4"/>
  <c r="K1567" i="4"/>
  <c r="M1566" i="4"/>
  <c r="K1566" i="4"/>
  <c r="M1565" i="4"/>
  <c r="K1565" i="4"/>
  <c r="M1564" i="4"/>
  <c r="K1564" i="4"/>
  <c r="M1563" i="4"/>
  <c r="K1563" i="4"/>
  <c r="M1562" i="4"/>
  <c r="K1562" i="4"/>
  <c r="M1561" i="4"/>
  <c r="K1561" i="4"/>
  <c r="M1560" i="4"/>
  <c r="K1560" i="4"/>
  <c r="M1559" i="4"/>
  <c r="K1559" i="4"/>
  <c r="M1558" i="4"/>
  <c r="K1558" i="4"/>
  <c r="M1557" i="4"/>
  <c r="K1557" i="4"/>
  <c r="M1556" i="4"/>
  <c r="K1556" i="4"/>
  <c r="M1555" i="4"/>
  <c r="K1555" i="4"/>
  <c r="M1554" i="4"/>
  <c r="K1554" i="4"/>
  <c r="M1553" i="4"/>
  <c r="K1553" i="4"/>
  <c r="M1552" i="4"/>
  <c r="K1552" i="4"/>
  <c r="M1551" i="4"/>
  <c r="K1551" i="4"/>
  <c r="M1550" i="4"/>
  <c r="K1550" i="4"/>
  <c r="K1549" i="4"/>
  <c r="M1549" i="4" s="1"/>
  <c r="M1548" i="4"/>
  <c r="K1548" i="4"/>
  <c r="M1547" i="4"/>
  <c r="K1547" i="4"/>
  <c r="M1546" i="4"/>
  <c r="K1546" i="4"/>
  <c r="K1545" i="4"/>
  <c r="M1545" i="4" s="1"/>
  <c r="M1544" i="4"/>
  <c r="K1544" i="4"/>
  <c r="M1543" i="4"/>
  <c r="K1543" i="4"/>
  <c r="M1542" i="4"/>
  <c r="K1542" i="4"/>
  <c r="K1541" i="4"/>
  <c r="M1541" i="4" s="1"/>
  <c r="M1540" i="4"/>
  <c r="K1540" i="4"/>
  <c r="M1539" i="4"/>
  <c r="K1539" i="4"/>
  <c r="M1538" i="4"/>
  <c r="K1538" i="4"/>
  <c r="K1537" i="4"/>
  <c r="M1537" i="4" s="1"/>
  <c r="M1536" i="4"/>
  <c r="K1536" i="4"/>
  <c r="M1535" i="4"/>
  <c r="K1535" i="4"/>
  <c r="M1534" i="4"/>
  <c r="K1534" i="4"/>
  <c r="K1533" i="4"/>
  <c r="M1533" i="4" s="1"/>
  <c r="M1532" i="4"/>
  <c r="K1532" i="4"/>
  <c r="M1531" i="4"/>
  <c r="K1531" i="4"/>
  <c r="M1530" i="4"/>
  <c r="K1530" i="4"/>
  <c r="K1529" i="4"/>
  <c r="M1529" i="4" s="1"/>
  <c r="M1528" i="4"/>
  <c r="K1528" i="4"/>
  <c r="M1527" i="4"/>
  <c r="K1527" i="4"/>
  <c r="M1526" i="4"/>
  <c r="K1526" i="4"/>
  <c r="K1525" i="4"/>
  <c r="M1525" i="4" s="1"/>
  <c r="M1524" i="4"/>
  <c r="K1524" i="4"/>
  <c r="M1523" i="4"/>
  <c r="K1523" i="4"/>
  <c r="M1522" i="4"/>
  <c r="K1522" i="4"/>
  <c r="K1521" i="4"/>
  <c r="M1521" i="4" s="1"/>
  <c r="M1520" i="4"/>
  <c r="K1520" i="4"/>
  <c r="M1519" i="4"/>
  <c r="K1519" i="4"/>
  <c r="M1518" i="4"/>
  <c r="K1518" i="4"/>
  <c r="K1517" i="4"/>
  <c r="M1517" i="4" s="1"/>
  <c r="M1516" i="4"/>
  <c r="K1516" i="4"/>
  <c r="M1515" i="4"/>
  <c r="K1515" i="4"/>
  <c r="M1514" i="4"/>
  <c r="K1514" i="4"/>
  <c r="K1513" i="4"/>
  <c r="M1513" i="4" s="1"/>
  <c r="M1512" i="4"/>
  <c r="K1512" i="4"/>
  <c r="M1511" i="4"/>
  <c r="K1511" i="4"/>
  <c r="M1510" i="4"/>
  <c r="K1510" i="4"/>
  <c r="K1509" i="4"/>
  <c r="M1509" i="4" s="1"/>
  <c r="M1508" i="4"/>
  <c r="K1508" i="4"/>
  <c r="M1507" i="4"/>
  <c r="K1507" i="4"/>
  <c r="M1506" i="4"/>
  <c r="K1506" i="4"/>
  <c r="K1505" i="4"/>
  <c r="M1505" i="4" s="1"/>
  <c r="M1504" i="4"/>
  <c r="K1504" i="4"/>
  <c r="M1503" i="4"/>
  <c r="K1503" i="4"/>
  <c r="M1502" i="4"/>
  <c r="K1502" i="4"/>
  <c r="K1501" i="4"/>
  <c r="M1501" i="4" s="1"/>
  <c r="M1500" i="4"/>
  <c r="K1500" i="4"/>
  <c r="M1499" i="4"/>
  <c r="K1499" i="4"/>
  <c r="M1498" i="4"/>
  <c r="K1498" i="4"/>
  <c r="K1497" i="4"/>
  <c r="M1497" i="4" s="1"/>
  <c r="M1496" i="4"/>
  <c r="K1496" i="4"/>
  <c r="M1495" i="4"/>
  <c r="K1495" i="4"/>
  <c r="M1494" i="4"/>
  <c r="K1494" i="4"/>
  <c r="K1493" i="4"/>
  <c r="M1493" i="4" s="1"/>
  <c r="M1492" i="4"/>
  <c r="K1492" i="4"/>
  <c r="M1491" i="4"/>
  <c r="K1491" i="4"/>
  <c r="M1490" i="4"/>
  <c r="K1490" i="4"/>
  <c r="K1489" i="4"/>
  <c r="M1489" i="4" s="1"/>
  <c r="M1488" i="4"/>
  <c r="K1488" i="4"/>
  <c r="M1487" i="4"/>
  <c r="K1487" i="4"/>
  <c r="M1486" i="4"/>
  <c r="K1486" i="4"/>
  <c r="K1485" i="4"/>
  <c r="M1485" i="4" s="1"/>
  <c r="M1484" i="4"/>
  <c r="K1484" i="4"/>
  <c r="M1483" i="4"/>
  <c r="K1483" i="4"/>
  <c r="M1482" i="4"/>
  <c r="K1482" i="4"/>
  <c r="K1481" i="4"/>
  <c r="M1481" i="4" s="1"/>
  <c r="M1480" i="4"/>
  <c r="K1480" i="4"/>
  <c r="M1479" i="4"/>
  <c r="K1479" i="4"/>
  <c r="M1478" i="4"/>
  <c r="K1478" i="4"/>
  <c r="K1477" i="4"/>
  <c r="M1477" i="4" s="1"/>
  <c r="M1476" i="4"/>
  <c r="K1476" i="4"/>
  <c r="M1475" i="4"/>
  <c r="K1475" i="4"/>
  <c r="M1474" i="4"/>
  <c r="K1474" i="4"/>
  <c r="M1473" i="4"/>
  <c r="K1473" i="4"/>
  <c r="M1472" i="4"/>
  <c r="K1472" i="4"/>
  <c r="M1471" i="4"/>
  <c r="K1471" i="4"/>
  <c r="M1470" i="4"/>
  <c r="K1470" i="4"/>
  <c r="M1469" i="4"/>
  <c r="K1469" i="4"/>
  <c r="M1468" i="4"/>
  <c r="K1468" i="4"/>
  <c r="M1467" i="4"/>
  <c r="K1467" i="4"/>
  <c r="M1466" i="4"/>
  <c r="K1466" i="4"/>
  <c r="M1465" i="4"/>
  <c r="K1465" i="4"/>
  <c r="M1464" i="4"/>
  <c r="K1464" i="4"/>
  <c r="M1463" i="4"/>
  <c r="K1463" i="4"/>
  <c r="M1462" i="4"/>
  <c r="K1462" i="4"/>
  <c r="M1461" i="4"/>
  <c r="K1461" i="4"/>
  <c r="M1460" i="4"/>
  <c r="K1460" i="4"/>
  <c r="M1459" i="4"/>
  <c r="K1459" i="4"/>
  <c r="M1458" i="4"/>
  <c r="K1458" i="4"/>
  <c r="M1457" i="4"/>
  <c r="K1457" i="4"/>
  <c r="M1456" i="4"/>
  <c r="K1456" i="4"/>
  <c r="M1455" i="4"/>
  <c r="K1455" i="4"/>
  <c r="M1454" i="4"/>
  <c r="K1454" i="4"/>
  <c r="K1453" i="4"/>
  <c r="M1453" i="4" s="1"/>
  <c r="M1452" i="4"/>
  <c r="K1452" i="4"/>
  <c r="M1451" i="4"/>
  <c r="K1451" i="4"/>
  <c r="M1450" i="4"/>
  <c r="K1450" i="4"/>
  <c r="K1449" i="4"/>
  <c r="M1449" i="4" s="1"/>
  <c r="M1448" i="4"/>
  <c r="K1448" i="4"/>
  <c r="M1447" i="4"/>
  <c r="K1447" i="4"/>
  <c r="M1446" i="4"/>
  <c r="K1446" i="4"/>
  <c r="K1445" i="4"/>
  <c r="M1445" i="4" s="1"/>
  <c r="M1444" i="4"/>
  <c r="K1444" i="4"/>
  <c r="M1443" i="4"/>
  <c r="K1443" i="4"/>
  <c r="M1442" i="4"/>
  <c r="K1442" i="4"/>
  <c r="K1441" i="4"/>
  <c r="M1441" i="4" s="1"/>
  <c r="M1440" i="4"/>
  <c r="K1440" i="4"/>
  <c r="M1439" i="4"/>
  <c r="K1439" i="4"/>
  <c r="M1438" i="4"/>
  <c r="K1438" i="4"/>
  <c r="K1437" i="4"/>
  <c r="M1437" i="4" s="1"/>
  <c r="M1436" i="4"/>
  <c r="K1436" i="4"/>
  <c r="M1435" i="4"/>
  <c r="K1435" i="4"/>
  <c r="M1434" i="4"/>
  <c r="K1434" i="4"/>
  <c r="K1433" i="4"/>
  <c r="M1433" i="4" s="1"/>
  <c r="M1432" i="4"/>
  <c r="K1432" i="4"/>
  <c r="M1431" i="4"/>
  <c r="K1431" i="4"/>
  <c r="M1430" i="4"/>
  <c r="K1430" i="4"/>
  <c r="K1429" i="4"/>
  <c r="M1429" i="4" s="1"/>
  <c r="M1428" i="4"/>
  <c r="K1428" i="4"/>
  <c r="M1427" i="4"/>
  <c r="K1427" i="4"/>
  <c r="M1426" i="4"/>
  <c r="K1426" i="4"/>
  <c r="K1425" i="4"/>
  <c r="M1425" i="4" s="1"/>
  <c r="M1424" i="4"/>
  <c r="K1424" i="4"/>
  <c r="M1423" i="4"/>
  <c r="K1423" i="4"/>
  <c r="M1422" i="4"/>
  <c r="K1422" i="4"/>
  <c r="K1421" i="4"/>
  <c r="M1421" i="4" s="1"/>
  <c r="M1420" i="4"/>
  <c r="K1420" i="4"/>
  <c r="M1419" i="4"/>
  <c r="K1419" i="4"/>
  <c r="M1418" i="4"/>
  <c r="K1418" i="4"/>
  <c r="K1417" i="4"/>
  <c r="M1417" i="4" s="1"/>
  <c r="M1416" i="4"/>
  <c r="K1416" i="4"/>
  <c r="M1415" i="4"/>
  <c r="K1415" i="4"/>
  <c r="M1414" i="4"/>
  <c r="K1414" i="4"/>
  <c r="K1413" i="4"/>
  <c r="M1413" i="4" s="1"/>
  <c r="M1412" i="4"/>
  <c r="K1412" i="4"/>
  <c r="M1411" i="4"/>
  <c r="K1411" i="4"/>
  <c r="M1410" i="4"/>
  <c r="K1410" i="4"/>
  <c r="K1409" i="4"/>
  <c r="M1409" i="4" s="1"/>
  <c r="M1408" i="4"/>
  <c r="K1408" i="4"/>
  <c r="M1407" i="4"/>
  <c r="K1407" i="4"/>
  <c r="M1406" i="4"/>
  <c r="K1406" i="4"/>
  <c r="K1405" i="4"/>
  <c r="M1405" i="4" s="1"/>
  <c r="M1404" i="4"/>
  <c r="K1404" i="4"/>
  <c r="M1403" i="4"/>
  <c r="K1403" i="4"/>
  <c r="M1402" i="4"/>
  <c r="K1402" i="4"/>
  <c r="K1401" i="4"/>
  <c r="M1401" i="4" s="1"/>
  <c r="M1400" i="4"/>
  <c r="K1400" i="4"/>
  <c r="M1399" i="4"/>
  <c r="K1399" i="4"/>
  <c r="M1398" i="4"/>
  <c r="K1398" i="4"/>
  <c r="K1397" i="4"/>
  <c r="M1397" i="4" s="1"/>
  <c r="M1396" i="4"/>
  <c r="K1396" i="4"/>
  <c r="M1395" i="4"/>
  <c r="K1395" i="4"/>
  <c r="M1394" i="4"/>
  <c r="K1394" i="4"/>
  <c r="K1393" i="4"/>
  <c r="M1393" i="4" s="1"/>
  <c r="M1392" i="4"/>
  <c r="K1392" i="4"/>
  <c r="M1391" i="4"/>
  <c r="K1391" i="4"/>
  <c r="M1390" i="4"/>
  <c r="K1390" i="4"/>
  <c r="K1389" i="4"/>
  <c r="M1389" i="4" s="1"/>
  <c r="M1388" i="4"/>
  <c r="K1388" i="4"/>
  <c r="M1387" i="4"/>
  <c r="K1387" i="4"/>
  <c r="M1386" i="4"/>
  <c r="K1386" i="4"/>
  <c r="K1385" i="4"/>
  <c r="M1385" i="4" s="1"/>
  <c r="M1384" i="4"/>
  <c r="K1384" i="4"/>
  <c r="M1383" i="4"/>
  <c r="K1383" i="4"/>
  <c r="M1382" i="4"/>
  <c r="K1382" i="4"/>
  <c r="K1381" i="4"/>
  <c r="M1381" i="4" s="1"/>
  <c r="M1380" i="4"/>
  <c r="K1380" i="4"/>
  <c r="M1379" i="4"/>
  <c r="K1379" i="4"/>
  <c r="M1378" i="4"/>
  <c r="K1378" i="4"/>
  <c r="K1377" i="4"/>
  <c r="M1377" i="4" s="1"/>
  <c r="M1376" i="4"/>
  <c r="K1376" i="4"/>
  <c r="M1375" i="4"/>
  <c r="K1375" i="4"/>
  <c r="M1374" i="4"/>
  <c r="K1374" i="4"/>
  <c r="K1373" i="4"/>
  <c r="M1373" i="4" s="1"/>
  <c r="M1372" i="4"/>
  <c r="K1372" i="4"/>
  <c r="M1371" i="4"/>
  <c r="K1371" i="4"/>
  <c r="M1370" i="4"/>
  <c r="K1370" i="4"/>
  <c r="K1369" i="4"/>
  <c r="M1369" i="4" s="1"/>
  <c r="M1368" i="4"/>
  <c r="K1368" i="4"/>
  <c r="M1367" i="4"/>
  <c r="K1367" i="4"/>
  <c r="M1366" i="4"/>
  <c r="K1366" i="4"/>
  <c r="K1365" i="4"/>
  <c r="M1365" i="4" s="1"/>
  <c r="M1364" i="4"/>
  <c r="K1364" i="4"/>
  <c r="M1363" i="4"/>
  <c r="K1363" i="4"/>
  <c r="M1362" i="4"/>
  <c r="K1362" i="4"/>
  <c r="K1361" i="4"/>
  <c r="M1361" i="4" s="1"/>
  <c r="M1360" i="4"/>
  <c r="K1360" i="4"/>
  <c r="M1359" i="4"/>
  <c r="K1359" i="4"/>
  <c r="M1358" i="4"/>
  <c r="K1358" i="4"/>
  <c r="K1357" i="4"/>
  <c r="M1357" i="4" s="1"/>
  <c r="M1356" i="4"/>
  <c r="K1356" i="4"/>
  <c r="M1355" i="4"/>
  <c r="K1355" i="4"/>
  <c r="M1354" i="4"/>
  <c r="K1354" i="4"/>
  <c r="K1353" i="4"/>
  <c r="M1353" i="4" s="1"/>
  <c r="M1352" i="4"/>
  <c r="K1352" i="4"/>
  <c r="M1351" i="4"/>
  <c r="K1351" i="4"/>
  <c r="M1350" i="4"/>
  <c r="K1350" i="4"/>
  <c r="K1349" i="4"/>
  <c r="M1349" i="4" s="1"/>
  <c r="M1348" i="4"/>
  <c r="K1348" i="4"/>
  <c r="M1347" i="4"/>
  <c r="K1347" i="4"/>
  <c r="M1346" i="4"/>
  <c r="K1346" i="4"/>
  <c r="M1345" i="4"/>
  <c r="K1345" i="4"/>
  <c r="M1344" i="4"/>
  <c r="K1344" i="4"/>
  <c r="M1343" i="4"/>
  <c r="K1343" i="4"/>
  <c r="M1342" i="4"/>
  <c r="K1342" i="4"/>
  <c r="M1341" i="4"/>
  <c r="K1341" i="4"/>
  <c r="M1340" i="4"/>
  <c r="K1340" i="4"/>
  <c r="M1339" i="4"/>
  <c r="K1339" i="4"/>
  <c r="M1338" i="4"/>
  <c r="K1338" i="4"/>
  <c r="M1337" i="4"/>
  <c r="K1337" i="4"/>
  <c r="M1336" i="4"/>
  <c r="K1336" i="4"/>
  <c r="M1335" i="4"/>
  <c r="K1335" i="4"/>
  <c r="M1334" i="4"/>
  <c r="K1334" i="4"/>
  <c r="M1333" i="4"/>
  <c r="K1333" i="4"/>
  <c r="M1332" i="4"/>
  <c r="K1332" i="4"/>
  <c r="M1331" i="4"/>
  <c r="K1331" i="4"/>
  <c r="M1330" i="4"/>
  <c r="K1330" i="4"/>
  <c r="M1329" i="4"/>
  <c r="K1329" i="4"/>
  <c r="M1328" i="4"/>
  <c r="K1328" i="4"/>
  <c r="M1327" i="4"/>
  <c r="K1327" i="4"/>
  <c r="M1326" i="4"/>
  <c r="K1326" i="4"/>
  <c r="M1325" i="4"/>
  <c r="K1325" i="4"/>
  <c r="M1324" i="4"/>
  <c r="K1324" i="4"/>
  <c r="M1323" i="4"/>
  <c r="K1323" i="4"/>
  <c r="M1322" i="4"/>
  <c r="K1322" i="4"/>
  <c r="M1321" i="4"/>
  <c r="K1321" i="4"/>
  <c r="M1320" i="4"/>
  <c r="K1320" i="4"/>
  <c r="M1319" i="4"/>
  <c r="K1319" i="4"/>
  <c r="M1318" i="4"/>
  <c r="K1318" i="4"/>
  <c r="M1317" i="4"/>
  <c r="K1317" i="4"/>
  <c r="M1316" i="4"/>
  <c r="K1316" i="4"/>
  <c r="M1315" i="4"/>
  <c r="K1315" i="4"/>
  <c r="M1314" i="4"/>
  <c r="K1314" i="4"/>
  <c r="M1313" i="4"/>
  <c r="K1313" i="4"/>
  <c r="M1312" i="4"/>
  <c r="K1312" i="4"/>
  <c r="M1311" i="4"/>
  <c r="K1311" i="4"/>
  <c r="M1310" i="4"/>
  <c r="K1310" i="4"/>
  <c r="K1309" i="4"/>
  <c r="M1309" i="4" s="1"/>
  <c r="M1308" i="4"/>
  <c r="K1308" i="4"/>
  <c r="M1307" i="4"/>
  <c r="K1307" i="4"/>
  <c r="M1306" i="4"/>
  <c r="K1306" i="4"/>
  <c r="K1305" i="4"/>
  <c r="M1305" i="4" s="1"/>
  <c r="M1304" i="4"/>
  <c r="K1304" i="4"/>
  <c r="M1303" i="4"/>
  <c r="K1303" i="4"/>
  <c r="M1302" i="4"/>
  <c r="K1302" i="4"/>
  <c r="K1301" i="4"/>
  <c r="M1301" i="4" s="1"/>
  <c r="M1300" i="4"/>
  <c r="K1300" i="4"/>
  <c r="M1299" i="4"/>
  <c r="K1299" i="4"/>
  <c r="M1298" i="4"/>
  <c r="K1298" i="4"/>
  <c r="K1297" i="4"/>
  <c r="M1297" i="4" s="1"/>
  <c r="M1296" i="4"/>
  <c r="K1296" i="4"/>
  <c r="M1295" i="4"/>
  <c r="K1295" i="4"/>
  <c r="M1294" i="4"/>
  <c r="K1294" i="4"/>
  <c r="K1293" i="4"/>
  <c r="M1293" i="4" s="1"/>
  <c r="M1292" i="4"/>
  <c r="K1292" i="4"/>
  <c r="M1291" i="4"/>
  <c r="K1291" i="4"/>
  <c r="M1290" i="4"/>
  <c r="K1290" i="4"/>
  <c r="K1289" i="4"/>
  <c r="M1289" i="4" s="1"/>
  <c r="M1288" i="4"/>
  <c r="K1288" i="4"/>
  <c r="M1287" i="4"/>
  <c r="K1287" i="4"/>
  <c r="M1286" i="4"/>
  <c r="K1286" i="4"/>
  <c r="K1285" i="4"/>
  <c r="M1285" i="4" s="1"/>
  <c r="M1284" i="4"/>
  <c r="K1284" i="4"/>
  <c r="M1283" i="4"/>
  <c r="K1283" i="4"/>
  <c r="M1282" i="4"/>
  <c r="K1282" i="4"/>
  <c r="M1281" i="4"/>
  <c r="K1281" i="4"/>
  <c r="M1280" i="4"/>
  <c r="K1280" i="4"/>
  <c r="M1279" i="4"/>
  <c r="K1279" i="4"/>
  <c r="M1278" i="4"/>
  <c r="K1278" i="4"/>
  <c r="M1277" i="4"/>
  <c r="K1277" i="4"/>
  <c r="M1276" i="4"/>
  <c r="K1276" i="4"/>
  <c r="M1275" i="4"/>
  <c r="K1275" i="4"/>
  <c r="M1274" i="4"/>
  <c r="K1274" i="4"/>
  <c r="M1273" i="4"/>
  <c r="K1273" i="4"/>
  <c r="M1272" i="4"/>
  <c r="K1272" i="4"/>
  <c r="M1271" i="4"/>
  <c r="K1271" i="4"/>
  <c r="M1270" i="4"/>
  <c r="K1270" i="4"/>
  <c r="M1269" i="4"/>
  <c r="K1269" i="4"/>
  <c r="M1268" i="4"/>
  <c r="K1268" i="4"/>
  <c r="M1267" i="4"/>
  <c r="K1267" i="4"/>
  <c r="M1266" i="4"/>
  <c r="K1266" i="4"/>
  <c r="M1265" i="4"/>
  <c r="K1265" i="4"/>
  <c r="M1264" i="4"/>
  <c r="K1264" i="4"/>
  <c r="M1263" i="4"/>
  <c r="K1263" i="4"/>
  <c r="M1262" i="4"/>
  <c r="K1262" i="4"/>
  <c r="M1261" i="4"/>
  <c r="K1261" i="4"/>
  <c r="M1260" i="4"/>
  <c r="K1260" i="4"/>
  <c r="M1259" i="4"/>
  <c r="K1259" i="4"/>
  <c r="M1258" i="4"/>
  <c r="K1258" i="4"/>
  <c r="M1257" i="4"/>
  <c r="K1257" i="4"/>
  <c r="M1256" i="4"/>
  <c r="K1256" i="4"/>
  <c r="M1255" i="4"/>
  <c r="K1255" i="4"/>
  <c r="M1254" i="4"/>
  <c r="K1254" i="4"/>
  <c r="M1253" i="4"/>
  <c r="K1253" i="4"/>
  <c r="M1252" i="4"/>
  <c r="K1252" i="4"/>
  <c r="M1251" i="4"/>
  <c r="K1251" i="4"/>
  <c r="M1250" i="4"/>
  <c r="K1250" i="4"/>
  <c r="M1249" i="4"/>
  <c r="K1249" i="4"/>
  <c r="M1248" i="4"/>
  <c r="K1248" i="4"/>
  <c r="M1247" i="4"/>
  <c r="K1247" i="4"/>
  <c r="M1246" i="4"/>
  <c r="K1246" i="4"/>
  <c r="M1245" i="4"/>
  <c r="K1245" i="4"/>
  <c r="M1244" i="4"/>
  <c r="K1244" i="4"/>
  <c r="M1243" i="4"/>
  <c r="K1243" i="4"/>
  <c r="M1242" i="4"/>
  <c r="K1242" i="4"/>
  <c r="M1241" i="4"/>
  <c r="K1241" i="4"/>
  <c r="M1240" i="4"/>
  <c r="K1240" i="4"/>
  <c r="M1239" i="4"/>
  <c r="K1239" i="4"/>
  <c r="M1238" i="4"/>
  <c r="K1238" i="4"/>
  <c r="M1237" i="4"/>
  <c r="K1237" i="4"/>
  <c r="M1236" i="4"/>
  <c r="K1236" i="4"/>
  <c r="M1235" i="4"/>
  <c r="K1235" i="4"/>
  <c r="M1234" i="4"/>
  <c r="K1234" i="4"/>
  <c r="M1233" i="4"/>
  <c r="K1233" i="4"/>
  <c r="M1232" i="4"/>
  <c r="K1232" i="4"/>
  <c r="M1231" i="4"/>
  <c r="K1231" i="4"/>
  <c r="M1230" i="4"/>
  <c r="K1230" i="4"/>
  <c r="M1229" i="4"/>
  <c r="K1229" i="4"/>
  <c r="M1228" i="4"/>
  <c r="K1228" i="4"/>
  <c r="M1227" i="4"/>
  <c r="K1227" i="4"/>
  <c r="M1226" i="4"/>
  <c r="K1226" i="4"/>
  <c r="M1225" i="4"/>
  <c r="K1225" i="4"/>
  <c r="M1224" i="4"/>
  <c r="K1224" i="4"/>
  <c r="M1223" i="4"/>
  <c r="K1223" i="4"/>
  <c r="M1222" i="4"/>
  <c r="K1222" i="4"/>
  <c r="M1221" i="4"/>
  <c r="K1221" i="4"/>
  <c r="M1220" i="4"/>
  <c r="K1220" i="4"/>
  <c r="M1219" i="4"/>
  <c r="K1219" i="4"/>
  <c r="M1218" i="4"/>
  <c r="K1218" i="4"/>
  <c r="M1217" i="4"/>
  <c r="K1217" i="4"/>
  <c r="M1216" i="4"/>
  <c r="K1216" i="4"/>
  <c r="M1215" i="4"/>
  <c r="K1215" i="4"/>
  <c r="M1214" i="4"/>
  <c r="K1214" i="4"/>
  <c r="M1213" i="4"/>
  <c r="K1213" i="4"/>
  <c r="M1212" i="4"/>
  <c r="K1212" i="4"/>
  <c r="M1211" i="4"/>
  <c r="K1211" i="4"/>
  <c r="M1210" i="4"/>
  <c r="K1210" i="4"/>
  <c r="M1209" i="4"/>
  <c r="K1209" i="4"/>
  <c r="M1208" i="4"/>
  <c r="K1208" i="4"/>
  <c r="M1207" i="4"/>
  <c r="K1207" i="4"/>
  <c r="M1206" i="4"/>
  <c r="K1206" i="4"/>
  <c r="M1205" i="4"/>
  <c r="K1205" i="4"/>
  <c r="M1204" i="4"/>
  <c r="K1204" i="4"/>
  <c r="M1203" i="4"/>
  <c r="K1203" i="4"/>
  <c r="M1202" i="4"/>
  <c r="K1202" i="4"/>
  <c r="M1201" i="4"/>
  <c r="K1201" i="4"/>
  <c r="M1200" i="4"/>
  <c r="K1200" i="4"/>
  <c r="M1199" i="4"/>
  <c r="K1199" i="4"/>
  <c r="M1198" i="4"/>
  <c r="K1198" i="4"/>
  <c r="M1197" i="4"/>
  <c r="K1197" i="4"/>
  <c r="M1196" i="4"/>
  <c r="K1196" i="4"/>
  <c r="M1195" i="4"/>
  <c r="K1195" i="4"/>
  <c r="M1194" i="4"/>
  <c r="K1194" i="4"/>
  <c r="M1193" i="4"/>
  <c r="K1193" i="4"/>
  <c r="M1192" i="4"/>
  <c r="K1192" i="4"/>
  <c r="M1191" i="4"/>
  <c r="K1191" i="4"/>
  <c r="M1190" i="4"/>
  <c r="K1190" i="4"/>
  <c r="M1189" i="4"/>
  <c r="K1189" i="4"/>
  <c r="M1188" i="4"/>
  <c r="K1188" i="4"/>
  <c r="M1187" i="4"/>
  <c r="K1187" i="4"/>
  <c r="M1186" i="4"/>
  <c r="K1186" i="4"/>
  <c r="M1185" i="4"/>
  <c r="K1185" i="4"/>
  <c r="M1184" i="4"/>
  <c r="K1184" i="4"/>
  <c r="M1183" i="4"/>
  <c r="K1183" i="4"/>
  <c r="M1182" i="4"/>
  <c r="K1182" i="4"/>
  <c r="M1181" i="4"/>
  <c r="K1181" i="4"/>
  <c r="M1180" i="4"/>
  <c r="K1180" i="4"/>
  <c r="M1179" i="4"/>
  <c r="K1179" i="4"/>
  <c r="M1178" i="4"/>
  <c r="K1178" i="4"/>
  <c r="M1177" i="4"/>
  <c r="K1177" i="4"/>
  <c r="M1176" i="4"/>
  <c r="K1176" i="4"/>
  <c r="M1175" i="4"/>
  <c r="K1175" i="4"/>
  <c r="M1174" i="4"/>
  <c r="K1174" i="4"/>
  <c r="M1173" i="4"/>
  <c r="K1173" i="4"/>
  <c r="M1172" i="4"/>
  <c r="K1172" i="4"/>
  <c r="M1171" i="4"/>
  <c r="K1171" i="4"/>
  <c r="M1170" i="4"/>
  <c r="K1170" i="4"/>
  <c r="M1169" i="4"/>
  <c r="K1169" i="4"/>
  <c r="M1168" i="4"/>
  <c r="K1168" i="4"/>
  <c r="M1167" i="4"/>
  <c r="K1167" i="4"/>
  <c r="M1166" i="4"/>
  <c r="K1166" i="4"/>
  <c r="M1165" i="4"/>
  <c r="K1165" i="4"/>
  <c r="M1164" i="4"/>
  <c r="K1164" i="4"/>
  <c r="M1163" i="4"/>
  <c r="K1163" i="4"/>
  <c r="M1162" i="4"/>
  <c r="K1162" i="4"/>
  <c r="M1161" i="4"/>
  <c r="K1161" i="4"/>
  <c r="M1160" i="4"/>
  <c r="K1160" i="4"/>
  <c r="M1159" i="4"/>
  <c r="K1159" i="4"/>
  <c r="M1158" i="4"/>
  <c r="K1158" i="4"/>
  <c r="M1157" i="4"/>
  <c r="K1157" i="4"/>
  <c r="M1156" i="4"/>
  <c r="K1156" i="4"/>
  <c r="M1155" i="4"/>
  <c r="K1155" i="4"/>
  <c r="M1154" i="4"/>
  <c r="K1154" i="4"/>
  <c r="M1153" i="4"/>
  <c r="K1153" i="4"/>
  <c r="M1152" i="4"/>
  <c r="K1152" i="4"/>
  <c r="M1151" i="4"/>
  <c r="K1151" i="4"/>
  <c r="M1150" i="4"/>
  <c r="K1150" i="4"/>
  <c r="M1149" i="4"/>
  <c r="K1149" i="4"/>
  <c r="M1148" i="4"/>
  <c r="K1148" i="4"/>
  <c r="M1147" i="4"/>
  <c r="K1147" i="4"/>
  <c r="M1146" i="4"/>
  <c r="K1146" i="4"/>
  <c r="M1145" i="4"/>
  <c r="K1145" i="4"/>
  <c r="M1144" i="4"/>
  <c r="K1144" i="4"/>
  <c r="M1143" i="4"/>
  <c r="K1143" i="4"/>
  <c r="M1142" i="4"/>
  <c r="K1142" i="4"/>
  <c r="M1141" i="4"/>
  <c r="K1141" i="4"/>
  <c r="M1140" i="4"/>
  <c r="K1140" i="4"/>
  <c r="M1139" i="4"/>
  <c r="K1139" i="4"/>
  <c r="M1138" i="4"/>
  <c r="K1138" i="4"/>
  <c r="M1137" i="4"/>
  <c r="K1137" i="4"/>
  <c r="M1136" i="4"/>
  <c r="K1136" i="4"/>
  <c r="M1135" i="4"/>
  <c r="K1135" i="4"/>
  <c r="M1134" i="4"/>
  <c r="K1134" i="4"/>
  <c r="M1133" i="4"/>
  <c r="K1133" i="4"/>
  <c r="M1132" i="4"/>
  <c r="K1132" i="4"/>
  <c r="M1131" i="4"/>
  <c r="K1131" i="4"/>
  <c r="M1130" i="4"/>
  <c r="K1130" i="4"/>
  <c r="M1129" i="4"/>
  <c r="K1129" i="4"/>
  <c r="M1128" i="4"/>
  <c r="K1128" i="4"/>
  <c r="M1127" i="4"/>
  <c r="K1127" i="4"/>
  <c r="M1126" i="4"/>
  <c r="K1126" i="4"/>
  <c r="M1125" i="4"/>
  <c r="K1125" i="4"/>
  <c r="M1124" i="4"/>
  <c r="K1124" i="4"/>
  <c r="M1123" i="4"/>
  <c r="K1123" i="4"/>
  <c r="M1122" i="4"/>
  <c r="K1122" i="4"/>
  <c r="M1121" i="4"/>
  <c r="K1121" i="4"/>
  <c r="M1120" i="4"/>
  <c r="K1120" i="4"/>
  <c r="M1119" i="4"/>
  <c r="K1119" i="4"/>
  <c r="M1118" i="4"/>
  <c r="K1118" i="4"/>
  <c r="M1117" i="4"/>
  <c r="K1117" i="4"/>
  <c r="M1116" i="4"/>
  <c r="K1116" i="4"/>
  <c r="M1115" i="4"/>
  <c r="K1115" i="4"/>
  <c r="M1114" i="4"/>
  <c r="K1114" i="4"/>
  <c r="M1113" i="4"/>
  <c r="K1113" i="4"/>
  <c r="M1112" i="4"/>
  <c r="K1112" i="4"/>
  <c r="M1111" i="4"/>
  <c r="K1111" i="4"/>
  <c r="M1110" i="4"/>
  <c r="K1110" i="4"/>
  <c r="M1109" i="4"/>
  <c r="K1109" i="4"/>
  <c r="M1108" i="4"/>
  <c r="K1108" i="4"/>
  <c r="M1107" i="4"/>
  <c r="K1107" i="4"/>
  <c r="M1106" i="4"/>
  <c r="K1106" i="4"/>
  <c r="M1105" i="4"/>
  <c r="K1105" i="4"/>
  <c r="M1104" i="4"/>
  <c r="K1104" i="4"/>
  <c r="M1103" i="4"/>
  <c r="K1103" i="4"/>
  <c r="M1102" i="4"/>
  <c r="K1102" i="4"/>
  <c r="M1101" i="4"/>
  <c r="K1101" i="4"/>
  <c r="M1100" i="4"/>
  <c r="K1100" i="4"/>
  <c r="M1099" i="4"/>
  <c r="K1099" i="4"/>
  <c r="M1098" i="4"/>
  <c r="K1098" i="4"/>
  <c r="M1097" i="4"/>
  <c r="K1097" i="4"/>
  <c r="M1096" i="4"/>
  <c r="K1096" i="4"/>
  <c r="M1095" i="4"/>
  <c r="K1095" i="4"/>
  <c r="M1094" i="4"/>
  <c r="K1094" i="4"/>
  <c r="M1093" i="4"/>
  <c r="K1093" i="4"/>
  <c r="M1092" i="4"/>
  <c r="K1092" i="4"/>
  <c r="M1091" i="4"/>
  <c r="K1091" i="4"/>
  <c r="M1090" i="4"/>
  <c r="K1090" i="4"/>
  <c r="M1089" i="4"/>
  <c r="K1089" i="4"/>
  <c r="M1088" i="4"/>
  <c r="K1088" i="4"/>
  <c r="M1087" i="4"/>
  <c r="K1087" i="4"/>
  <c r="M1086" i="4"/>
  <c r="K1086" i="4"/>
  <c r="M1085" i="4"/>
  <c r="K1085" i="4"/>
  <c r="M1084" i="4"/>
  <c r="K1084" i="4"/>
  <c r="M1083" i="4"/>
  <c r="K1083" i="4"/>
  <c r="M1082" i="4"/>
  <c r="K1082" i="4"/>
  <c r="M1081" i="4"/>
  <c r="K1081" i="4"/>
  <c r="M1080" i="4"/>
  <c r="K1080" i="4"/>
  <c r="M1079" i="4"/>
  <c r="K1079" i="4"/>
  <c r="M1078" i="4"/>
  <c r="K1078" i="4"/>
  <c r="M1077" i="4"/>
  <c r="K1077" i="4"/>
  <c r="M1076" i="4"/>
  <c r="K1076" i="4"/>
  <c r="M1075" i="4"/>
  <c r="K1075" i="4"/>
  <c r="M1074" i="4"/>
  <c r="K1074" i="4"/>
  <c r="M1073" i="4"/>
  <c r="K1073" i="4"/>
  <c r="M1072" i="4"/>
  <c r="K1072" i="4"/>
  <c r="M1071" i="4"/>
  <c r="K1071" i="4"/>
  <c r="M1070" i="4"/>
  <c r="K1070" i="4"/>
  <c r="M1069" i="4"/>
  <c r="K1069" i="4"/>
  <c r="M1068" i="4"/>
  <c r="K1068" i="4"/>
  <c r="M1067" i="4"/>
  <c r="K1067" i="4"/>
  <c r="M1066" i="4"/>
  <c r="K1066" i="4"/>
  <c r="M1065" i="4"/>
  <c r="K1065" i="4"/>
  <c r="M1064" i="4"/>
  <c r="K1064" i="4"/>
  <c r="M1063" i="4"/>
  <c r="K1063" i="4"/>
  <c r="M1062" i="4"/>
  <c r="K1062" i="4"/>
  <c r="M1061" i="4"/>
  <c r="K1061" i="4"/>
  <c r="M1060" i="4"/>
  <c r="K1060" i="4"/>
  <c r="M1059" i="4"/>
  <c r="K1059" i="4"/>
  <c r="M1058" i="4"/>
  <c r="K1058" i="4"/>
  <c r="M1057" i="4"/>
  <c r="K1057" i="4"/>
  <c r="M1056" i="4"/>
  <c r="K1056" i="4"/>
  <c r="M1055" i="4"/>
  <c r="K1055" i="4"/>
  <c r="M1054" i="4"/>
  <c r="K1054" i="4"/>
  <c r="M1053" i="4"/>
  <c r="K1053" i="4"/>
  <c r="M1052" i="4"/>
  <c r="K1052" i="4"/>
  <c r="M1051" i="4"/>
  <c r="K1051" i="4"/>
  <c r="M1050" i="4"/>
  <c r="K1050" i="4"/>
  <c r="M1049" i="4"/>
  <c r="K1049" i="4"/>
  <c r="M1048" i="4"/>
  <c r="K1048" i="4"/>
  <c r="M1047" i="4"/>
  <c r="K1047" i="4"/>
  <c r="M1046" i="4"/>
  <c r="K1046" i="4"/>
  <c r="M1045" i="4"/>
  <c r="K1045" i="4"/>
  <c r="M1044" i="4"/>
  <c r="K1044" i="4"/>
  <c r="M1043" i="4"/>
  <c r="K1043" i="4"/>
  <c r="M1042" i="4"/>
  <c r="K1042" i="4"/>
  <c r="M1041" i="4"/>
  <c r="K1041" i="4"/>
  <c r="M1040" i="4"/>
  <c r="K1040" i="4"/>
  <c r="M1039" i="4"/>
  <c r="K1039" i="4"/>
  <c r="M1038" i="4"/>
  <c r="K1038" i="4"/>
  <c r="M1037" i="4"/>
  <c r="K1037" i="4"/>
  <c r="M1036" i="4"/>
  <c r="K1036" i="4"/>
  <c r="M1035" i="4"/>
  <c r="K1035" i="4"/>
  <c r="M1034" i="4"/>
  <c r="K1034" i="4"/>
  <c r="M1033" i="4"/>
  <c r="K1033" i="4"/>
  <c r="M1032" i="4"/>
  <c r="K1032" i="4"/>
  <c r="M1031" i="4"/>
  <c r="K1031" i="4"/>
  <c r="M1030" i="4"/>
  <c r="K1030" i="4"/>
  <c r="M1029" i="4"/>
  <c r="K1029" i="4"/>
  <c r="M1028" i="4"/>
  <c r="K1028" i="4"/>
  <c r="M1027" i="4"/>
  <c r="K1027" i="4"/>
  <c r="M1026" i="4"/>
  <c r="K1026" i="4"/>
  <c r="M1025" i="4"/>
  <c r="K1025" i="4"/>
  <c r="M1024" i="4"/>
  <c r="K1024" i="4"/>
  <c r="M1023" i="4"/>
  <c r="K1023" i="4"/>
  <c r="M1022" i="4"/>
  <c r="K1022" i="4"/>
  <c r="M1021" i="4"/>
  <c r="K1021" i="4"/>
  <c r="M1020" i="4"/>
  <c r="K1020" i="4"/>
  <c r="M1019" i="4"/>
  <c r="K1019" i="4"/>
  <c r="M1018" i="4"/>
  <c r="K1018" i="4"/>
  <c r="M1017" i="4"/>
  <c r="K1017" i="4"/>
  <c r="M1016" i="4"/>
  <c r="K1016" i="4"/>
  <c r="M1015" i="4"/>
  <c r="K1015" i="4"/>
  <c r="M1014" i="4"/>
  <c r="K1014" i="4"/>
  <c r="M1013" i="4"/>
  <c r="K1013" i="4"/>
  <c r="M1012" i="4"/>
  <c r="K1012" i="4"/>
  <c r="M1011" i="4"/>
  <c r="K1011" i="4"/>
  <c r="M1010" i="4"/>
  <c r="K1010" i="4"/>
  <c r="M1009" i="4"/>
  <c r="K1009" i="4"/>
  <c r="M1008" i="4"/>
  <c r="K1008" i="4"/>
  <c r="M1007" i="4"/>
  <c r="K1007" i="4"/>
  <c r="M1006" i="4"/>
  <c r="K1006" i="4"/>
  <c r="M1005" i="4"/>
  <c r="K1005" i="4"/>
  <c r="M1004" i="4"/>
  <c r="K1004" i="4"/>
  <c r="M1003" i="4"/>
  <c r="K1003" i="4"/>
  <c r="M1002" i="4"/>
  <c r="K1002" i="4"/>
  <c r="M1001" i="4"/>
  <c r="K1001" i="4"/>
  <c r="M1000" i="4"/>
  <c r="K1000" i="4"/>
  <c r="M999" i="4"/>
  <c r="K999" i="4"/>
  <c r="M998" i="4"/>
  <c r="K998" i="4"/>
  <c r="M997" i="4"/>
  <c r="K997" i="4"/>
  <c r="M996" i="4"/>
  <c r="K996" i="4"/>
  <c r="M995" i="4"/>
  <c r="K995" i="4"/>
  <c r="M994" i="4"/>
  <c r="K994" i="4"/>
  <c r="M993" i="4"/>
  <c r="K993" i="4"/>
  <c r="M992" i="4"/>
  <c r="K992" i="4"/>
  <c r="M991" i="4"/>
  <c r="K991" i="4"/>
  <c r="M990" i="4"/>
  <c r="K990" i="4"/>
  <c r="M989" i="4"/>
  <c r="K989" i="4"/>
  <c r="M988" i="4"/>
  <c r="K988" i="4"/>
  <c r="M987" i="4"/>
  <c r="K987" i="4"/>
  <c r="M986" i="4"/>
  <c r="K986" i="4"/>
  <c r="M985" i="4"/>
  <c r="K985" i="4"/>
  <c r="M984" i="4"/>
  <c r="K984" i="4"/>
  <c r="M983" i="4"/>
  <c r="K983" i="4"/>
  <c r="M982" i="4"/>
  <c r="K982" i="4"/>
  <c r="M981" i="4"/>
  <c r="K981" i="4"/>
  <c r="M980" i="4"/>
  <c r="K980" i="4"/>
  <c r="M979" i="4"/>
  <c r="K979" i="4"/>
  <c r="M978" i="4"/>
  <c r="K978" i="4"/>
  <c r="M977" i="4"/>
  <c r="K977" i="4"/>
  <c r="M976" i="4"/>
  <c r="K976" i="4"/>
  <c r="M975" i="4"/>
  <c r="K975" i="4"/>
  <c r="M974" i="4"/>
  <c r="K974" i="4"/>
  <c r="M973" i="4"/>
  <c r="K973" i="4"/>
  <c r="M972" i="4"/>
  <c r="K972" i="4"/>
  <c r="M971" i="4"/>
  <c r="K971" i="4"/>
  <c r="M970" i="4"/>
  <c r="K970" i="4"/>
  <c r="M969" i="4"/>
  <c r="K969" i="4"/>
  <c r="M968" i="4"/>
  <c r="K968" i="4"/>
  <c r="M967" i="4"/>
  <c r="K967" i="4"/>
  <c r="M966" i="4"/>
  <c r="K966" i="4"/>
  <c r="M965" i="4"/>
  <c r="K965" i="4"/>
  <c r="M964" i="4"/>
  <c r="K964" i="4"/>
  <c r="M963" i="4"/>
  <c r="K963" i="4"/>
  <c r="M962" i="4"/>
  <c r="K962" i="4"/>
  <c r="M961" i="4"/>
  <c r="K961" i="4"/>
  <c r="M960" i="4"/>
  <c r="K960" i="4"/>
  <c r="M959" i="4"/>
  <c r="K959" i="4"/>
  <c r="M958" i="4"/>
  <c r="K958" i="4"/>
  <c r="M957" i="4"/>
  <c r="K957" i="4"/>
  <c r="M956" i="4"/>
  <c r="K956" i="4"/>
  <c r="M955" i="4"/>
  <c r="K955" i="4"/>
  <c r="M954" i="4"/>
  <c r="K954" i="4"/>
  <c r="M953" i="4"/>
  <c r="K953" i="4"/>
  <c r="M952" i="4"/>
  <c r="K952" i="4"/>
  <c r="M951" i="4"/>
  <c r="K951" i="4"/>
  <c r="M950" i="4"/>
  <c r="K950" i="4"/>
  <c r="M949" i="4"/>
  <c r="K949" i="4"/>
  <c r="M948" i="4"/>
  <c r="K948" i="4"/>
  <c r="M947" i="4"/>
  <c r="K947" i="4"/>
  <c r="M946" i="4"/>
  <c r="K946" i="4"/>
  <c r="M945" i="4"/>
  <c r="K945" i="4"/>
  <c r="M944" i="4"/>
  <c r="K944" i="4"/>
  <c r="M943" i="4"/>
  <c r="K943" i="4"/>
  <c r="M942" i="4"/>
  <c r="K942" i="4"/>
  <c r="M941" i="4"/>
  <c r="K941" i="4"/>
  <c r="M940" i="4"/>
  <c r="K940" i="4"/>
  <c r="M939" i="4"/>
  <c r="K939" i="4"/>
  <c r="M938" i="4"/>
  <c r="K938" i="4"/>
  <c r="M937" i="4"/>
  <c r="K937" i="4"/>
  <c r="M936" i="4"/>
  <c r="K936" i="4"/>
  <c r="M935" i="4"/>
  <c r="K935" i="4"/>
  <c r="M934" i="4"/>
  <c r="K934" i="4"/>
  <c r="M933" i="4"/>
  <c r="K933" i="4"/>
  <c r="M932" i="4"/>
  <c r="K932" i="4"/>
  <c r="M931" i="4"/>
  <c r="K931" i="4"/>
  <c r="M930" i="4"/>
  <c r="K930" i="4"/>
  <c r="M929" i="4"/>
  <c r="K929" i="4"/>
  <c r="M928" i="4"/>
  <c r="K928" i="4"/>
  <c r="M927" i="4"/>
  <c r="K927" i="4"/>
  <c r="M926" i="4"/>
  <c r="K926" i="4"/>
  <c r="M925" i="4"/>
  <c r="K925" i="4"/>
  <c r="M924" i="4"/>
  <c r="K924" i="4"/>
  <c r="M923" i="4"/>
  <c r="K923" i="4"/>
  <c r="M922" i="4"/>
  <c r="K922" i="4"/>
  <c r="M921" i="4"/>
  <c r="K921" i="4"/>
  <c r="M920" i="4"/>
  <c r="K920" i="4"/>
  <c r="M919" i="4"/>
  <c r="K919" i="4"/>
  <c r="M918" i="4"/>
  <c r="K918" i="4"/>
  <c r="M917" i="4"/>
  <c r="K917" i="4"/>
  <c r="M916" i="4"/>
  <c r="K916" i="4"/>
  <c r="M915" i="4"/>
  <c r="K915" i="4"/>
  <c r="M914" i="4"/>
  <c r="K914" i="4"/>
  <c r="M913" i="4"/>
  <c r="K913" i="4"/>
  <c r="M912" i="4"/>
  <c r="K912" i="4"/>
  <c r="M911" i="4"/>
  <c r="K911" i="4"/>
  <c r="M910" i="4"/>
  <c r="K910" i="4"/>
  <c r="M909" i="4"/>
  <c r="K909" i="4"/>
  <c r="M908" i="4"/>
  <c r="K908" i="4"/>
  <c r="M907" i="4"/>
  <c r="K907" i="4"/>
  <c r="M906" i="4"/>
  <c r="K906" i="4"/>
  <c r="M905" i="4"/>
  <c r="K905" i="4"/>
  <c r="M904" i="4"/>
  <c r="K904" i="4"/>
  <c r="M903" i="4"/>
  <c r="K903" i="4"/>
  <c r="M902" i="4"/>
  <c r="K902" i="4"/>
  <c r="M901" i="4"/>
  <c r="K901" i="4"/>
  <c r="M900" i="4"/>
  <c r="K900" i="4"/>
  <c r="M899" i="4"/>
  <c r="K899" i="4"/>
  <c r="M898" i="4"/>
  <c r="K898" i="4"/>
  <c r="M897" i="4"/>
  <c r="K897" i="4"/>
  <c r="M896" i="4"/>
  <c r="K896" i="4"/>
  <c r="M895" i="4"/>
  <c r="K895" i="4"/>
  <c r="M894" i="4"/>
  <c r="K894" i="4"/>
  <c r="M893" i="4"/>
  <c r="K893" i="4"/>
  <c r="M892" i="4"/>
  <c r="K892" i="4"/>
  <c r="M891" i="4"/>
  <c r="K891" i="4"/>
  <c r="M890" i="4"/>
  <c r="K890" i="4"/>
  <c r="M889" i="4"/>
  <c r="K889" i="4"/>
  <c r="M888" i="4"/>
  <c r="K888" i="4"/>
  <c r="M887" i="4"/>
  <c r="K887" i="4"/>
  <c r="M886" i="4"/>
  <c r="K886" i="4"/>
  <c r="M885" i="4"/>
  <c r="K885" i="4"/>
  <c r="M884" i="4"/>
  <c r="K884" i="4"/>
  <c r="M883" i="4"/>
  <c r="K883" i="4"/>
  <c r="M882" i="4"/>
  <c r="K882" i="4"/>
  <c r="M881" i="4"/>
  <c r="K881" i="4"/>
  <c r="M880" i="4"/>
  <c r="K880" i="4"/>
  <c r="M879" i="4"/>
  <c r="K879" i="4"/>
  <c r="M878" i="4"/>
  <c r="K878" i="4"/>
  <c r="M877" i="4"/>
  <c r="K877" i="4"/>
  <c r="M876" i="4"/>
  <c r="K876" i="4"/>
  <c r="M875" i="4"/>
  <c r="K875" i="4"/>
  <c r="M874" i="4"/>
  <c r="K874" i="4"/>
  <c r="M873" i="4"/>
  <c r="K873" i="4"/>
  <c r="M872" i="4"/>
  <c r="K872" i="4"/>
  <c r="M871" i="4"/>
  <c r="K871" i="4"/>
  <c r="M870" i="4"/>
  <c r="K870" i="4"/>
  <c r="M869" i="4"/>
  <c r="K869" i="4"/>
  <c r="M868" i="4"/>
  <c r="K868" i="4"/>
  <c r="M867" i="4"/>
  <c r="K867" i="4"/>
  <c r="M866" i="4"/>
  <c r="K866" i="4"/>
  <c r="M865" i="4"/>
  <c r="K865" i="4"/>
  <c r="M864" i="4"/>
  <c r="K864" i="4"/>
  <c r="M863" i="4"/>
  <c r="K863" i="4"/>
  <c r="M862" i="4"/>
  <c r="K862" i="4"/>
  <c r="M861" i="4"/>
  <c r="K861" i="4"/>
  <c r="M860" i="4"/>
  <c r="K860" i="4"/>
  <c r="M859" i="4"/>
  <c r="K859" i="4"/>
  <c r="M858" i="4"/>
  <c r="K858" i="4"/>
  <c r="M857" i="4"/>
  <c r="K857" i="4"/>
  <c r="M856" i="4"/>
  <c r="K856" i="4"/>
  <c r="M855" i="4"/>
  <c r="K855" i="4"/>
  <c r="M854" i="4"/>
  <c r="K854" i="4"/>
  <c r="M853" i="4"/>
  <c r="K853" i="4"/>
  <c r="M852" i="4"/>
  <c r="K852" i="4"/>
  <c r="M851" i="4"/>
  <c r="K851" i="4"/>
  <c r="M850" i="4"/>
  <c r="K850" i="4"/>
  <c r="M849" i="4"/>
  <c r="K849" i="4"/>
  <c r="M848" i="4"/>
  <c r="K848" i="4"/>
  <c r="M847" i="4"/>
  <c r="K847" i="4"/>
  <c r="M846" i="4"/>
  <c r="K846" i="4"/>
  <c r="M845" i="4"/>
  <c r="K845" i="4"/>
  <c r="M844" i="4"/>
  <c r="K844" i="4"/>
  <c r="M843" i="4"/>
  <c r="K843" i="4"/>
  <c r="M842" i="4"/>
  <c r="K842" i="4"/>
  <c r="M841" i="4"/>
  <c r="K841" i="4"/>
  <c r="M840" i="4"/>
  <c r="K840" i="4"/>
  <c r="M839" i="4"/>
  <c r="K839" i="4"/>
  <c r="M838" i="4"/>
  <c r="K838" i="4"/>
  <c r="M837" i="4"/>
  <c r="K837" i="4"/>
  <c r="M836" i="4"/>
  <c r="K836" i="4"/>
  <c r="M835" i="4"/>
  <c r="K835" i="4"/>
  <c r="M834" i="4"/>
  <c r="K834" i="4"/>
  <c r="M833" i="4"/>
  <c r="K833" i="4"/>
  <c r="M832" i="4"/>
  <c r="K832" i="4"/>
  <c r="M831" i="4"/>
  <c r="K831" i="4"/>
  <c r="M830" i="4"/>
  <c r="K830" i="4"/>
  <c r="M829" i="4"/>
  <c r="K829" i="4"/>
  <c r="M828" i="4"/>
  <c r="K828" i="4"/>
  <c r="M827" i="4"/>
  <c r="K827" i="4"/>
  <c r="M826" i="4"/>
  <c r="K826" i="4"/>
  <c r="M825" i="4"/>
  <c r="K825" i="4"/>
  <c r="M824" i="4"/>
  <c r="K824" i="4"/>
  <c r="M823" i="4"/>
  <c r="K823" i="4"/>
  <c r="M822" i="4"/>
  <c r="K822" i="4"/>
  <c r="M821" i="4"/>
  <c r="K821" i="4"/>
  <c r="M820" i="4"/>
  <c r="K820" i="4"/>
  <c r="M819" i="4"/>
  <c r="K819" i="4"/>
  <c r="M818" i="4"/>
  <c r="K818" i="4"/>
  <c r="M817" i="4"/>
  <c r="K817" i="4"/>
  <c r="M816" i="4"/>
  <c r="K816" i="4"/>
  <c r="M815" i="4"/>
  <c r="K815" i="4"/>
  <c r="M814" i="4"/>
  <c r="K814" i="4"/>
  <c r="M813" i="4"/>
  <c r="K813" i="4"/>
  <c r="M812" i="4"/>
  <c r="K812" i="4"/>
  <c r="M811" i="4"/>
  <c r="K811" i="4"/>
  <c r="M810" i="4"/>
  <c r="K810" i="4"/>
  <c r="M809" i="4"/>
  <c r="K809" i="4"/>
  <c r="M808" i="4"/>
  <c r="K808" i="4"/>
  <c r="M807" i="4"/>
  <c r="K807" i="4"/>
  <c r="M806" i="4"/>
  <c r="K806" i="4"/>
  <c r="M805" i="4"/>
  <c r="K805" i="4"/>
  <c r="M804" i="4"/>
  <c r="K804" i="4"/>
  <c r="M803" i="4"/>
  <c r="K803" i="4"/>
  <c r="M802" i="4"/>
  <c r="K802" i="4"/>
  <c r="M801" i="4"/>
  <c r="K801" i="4"/>
  <c r="M800" i="4"/>
  <c r="K800" i="4"/>
  <c r="M799" i="4"/>
  <c r="K799" i="4"/>
  <c r="M798" i="4"/>
  <c r="K798" i="4"/>
  <c r="M797" i="4"/>
  <c r="K797" i="4"/>
  <c r="M796" i="4"/>
  <c r="K796" i="4"/>
  <c r="M795" i="4"/>
  <c r="K795" i="4"/>
  <c r="M794" i="4"/>
  <c r="K794" i="4"/>
  <c r="M793" i="4"/>
  <c r="K793" i="4"/>
  <c r="M792" i="4"/>
  <c r="K792" i="4"/>
  <c r="M791" i="4"/>
  <c r="K791" i="4"/>
  <c r="M790" i="4"/>
  <c r="K790" i="4"/>
  <c r="M789" i="4"/>
  <c r="K789" i="4"/>
  <c r="M788" i="4"/>
  <c r="K788" i="4"/>
  <c r="M787" i="4"/>
  <c r="K787" i="4"/>
  <c r="M786" i="4"/>
  <c r="K786" i="4"/>
  <c r="M785" i="4"/>
  <c r="K785" i="4"/>
  <c r="M784" i="4"/>
  <c r="K784" i="4"/>
  <c r="M783" i="4"/>
  <c r="K783" i="4"/>
  <c r="M782" i="4"/>
  <c r="K782" i="4"/>
  <c r="M781" i="4"/>
  <c r="K781" i="4"/>
  <c r="M780" i="4"/>
  <c r="K780" i="4"/>
  <c r="M779" i="4"/>
  <c r="K779" i="4"/>
  <c r="M778" i="4"/>
  <c r="K778" i="4"/>
  <c r="M777" i="4"/>
  <c r="K777" i="4"/>
  <c r="M776" i="4"/>
  <c r="K776" i="4"/>
  <c r="M775" i="4"/>
  <c r="K775" i="4"/>
  <c r="M774" i="4"/>
  <c r="K774" i="4"/>
  <c r="M773" i="4"/>
  <c r="K773" i="4"/>
  <c r="M772" i="4"/>
  <c r="K772" i="4"/>
  <c r="M771" i="4"/>
  <c r="K771" i="4"/>
  <c r="M770" i="4"/>
  <c r="K770" i="4"/>
  <c r="M769" i="4"/>
  <c r="K769" i="4"/>
  <c r="M768" i="4"/>
  <c r="K768" i="4"/>
  <c r="M767" i="4"/>
  <c r="K767" i="4"/>
  <c r="M766" i="4"/>
  <c r="K766" i="4"/>
  <c r="M765" i="4"/>
  <c r="K765" i="4"/>
  <c r="M764" i="4"/>
  <c r="K764" i="4"/>
  <c r="M763" i="4"/>
  <c r="K763" i="4"/>
  <c r="M762" i="4"/>
  <c r="K762" i="4"/>
  <c r="M761" i="4"/>
  <c r="K761" i="4"/>
  <c r="M760" i="4"/>
  <c r="K760" i="4"/>
  <c r="M759" i="4"/>
  <c r="K759" i="4"/>
  <c r="M758" i="4"/>
  <c r="K758" i="4"/>
  <c r="M757" i="4"/>
  <c r="K757" i="4"/>
  <c r="M756" i="4"/>
  <c r="K756" i="4"/>
  <c r="M755" i="4"/>
  <c r="K755" i="4"/>
  <c r="M754" i="4"/>
  <c r="K754" i="4"/>
  <c r="M753" i="4"/>
  <c r="K753" i="4"/>
  <c r="M752" i="4"/>
  <c r="K752" i="4"/>
  <c r="M751" i="4"/>
  <c r="K751" i="4"/>
  <c r="M750" i="4"/>
  <c r="K750" i="4"/>
  <c r="M749" i="4"/>
  <c r="K749" i="4"/>
  <c r="M748" i="4"/>
  <c r="K748" i="4"/>
  <c r="M747" i="4"/>
  <c r="K747" i="4"/>
  <c r="M746" i="4"/>
  <c r="K746" i="4"/>
  <c r="M745" i="4"/>
  <c r="K745" i="4"/>
  <c r="M744" i="4"/>
  <c r="K744" i="4"/>
  <c r="M743" i="4"/>
  <c r="K743" i="4"/>
  <c r="M742" i="4"/>
  <c r="K742" i="4"/>
  <c r="M741" i="4"/>
  <c r="K741" i="4"/>
  <c r="M740" i="4"/>
  <c r="K740" i="4"/>
  <c r="M739" i="4"/>
  <c r="K739" i="4"/>
  <c r="M738" i="4"/>
  <c r="K738" i="4"/>
  <c r="M737" i="4"/>
  <c r="K737" i="4"/>
  <c r="M736" i="4"/>
  <c r="K736" i="4"/>
  <c r="M735" i="4"/>
  <c r="K735" i="4"/>
  <c r="M734" i="4"/>
  <c r="K734" i="4"/>
  <c r="M733" i="4"/>
  <c r="K733" i="4"/>
  <c r="M732" i="4"/>
  <c r="K732" i="4"/>
  <c r="M731" i="4"/>
  <c r="K731" i="4"/>
  <c r="M730" i="4"/>
  <c r="K730" i="4"/>
  <c r="M729" i="4"/>
  <c r="K729" i="4"/>
  <c r="M728" i="4"/>
  <c r="K728" i="4"/>
  <c r="M727" i="4"/>
  <c r="K727" i="4"/>
  <c r="M726" i="4"/>
  <c r="K726" i="4"/>
  <c r="M725" i="4"/>
  <c r="K725" i="4"/>
  <c r="M724" i="4"/>
  <c r="K724" i="4"/>
  <c r="M723" i="4"/>
  <c r="K723" i="4"/>
  <c r="M722" i="4"/>
  <c r="K722" i="4"/>
  <c r="M721" i="4"/>
  <c r="K721" i="4"/>
  <c r="M720" i="4"/>
  <c r="K720" i="4"/>
  <c r="M719" i="4"/>
  <c r="K719" i="4"/>
  <c r="M718" i="4"/>
  <c r="K718" i="4"/>
  <c r="M717" i="4"/>
  <c r="K717" i="4"/>
  <c r="M716" i="4"/>
  <c r="K716" i="4"/>
  <c r="M715" i="4"/>
  <c r="K715" i="4"/>
  <c r="M714" i="4"/>
  <c r="K714" i="4"/>
  <c r="M713" i="4"/>
  <c r="K713" i="4"/>
  <c r="M712" i="4"/>
  <c r="K712" i="4"/>
  <c r="M711" i="4"/>
  <c r="K711" i="4"/>
  <c r="M710" i="4"/>
  <c r="K710" i="4"/>
  <c r="M709" i="4"/>
  <c r="K709" i="4"/>
  <c r="M708" i="4"/>
  <c r="K708" i="4"/>
  <c r="M707" i="4"/>
  <c r="K707" i="4"/>
  <c r="M706" i="4"/>
  <c r="K706" i="4"/>
  <c r="M705" i="4"/>
  <c r="K705" i="4"/>
  <c r="M704" i="4"/>
  <c r="K704" i="4"/>
  <c r="M703" i="4"/>
  <c r="K703" i="4"/>
  <c r="M702" i="4"/>
  <c r="K702" i="4"/>
  <c r="M701" i="4"/>
  <c r="K701" i="4"/>
  <c r="M700" i="4"/>
  <c r="K700" i="4"/>
  <c r="M699" i="4"/>
  <c r="K699" i="4"/>
  <c r="M698" i="4"/>
  <c r="K698" i="4"/>
  <c r="M697" i="4"/>
  <c r="K697" i="4"/>
  <c r="M696" i="4"/>
  <c r="K696" i="4"/>
  <c r="M695" i="4"/>
  <c r="K695" i="4"/>
  <c r="M694" i="4"/>
  <c r="K694" i="4"/>
  <c r="M693" i="4"/>
  <c r="K693" i="4"/>
  <c r="M692" i="4"/>
  <c r="K692" i="4"/>
  <c r="M691" i="4"/>
  <c r="K691" i="4"/>
  <c r="M690" i="4"/>
  <c r="K690" i="4"/>
  <c r="M689" i="4"/>
  <c r="K689" i="4"/>
  <c r="M688" i="4"/>
  <c r="K688" i="4"/>
  <c r="M687" i="4"/>
  <c r="K687" i="4"/>
  <c r="M686" i="4"/>
  <c r="K686" i="4"/>
  <c r="M685" i="4"/>
  <c r="K685" i="4"/>
  <c r="M684" i="4"/>
  <c r="K684" i="4"/>
  <c r="M683" i="4"/>
  <c r="K683" i="4"/>
  <c r="M682" i="4"/>
  <c r="K682" i="4"/>
  <c r="M681" i="4"/>
  <c r="K681" i="4"/>
  <c r="M680" i="4"/>
  <c r="K680" i="4"/>
  <c r="M679" i="4"/>
  <c r="K679" i="4"/>
  <c r="M678" i="4"/>
  <c r="K678" i="4"/>
  <c r="M677" i="4"/>
  <c r="K677" i="4"/>
  <c r="M676" i="4"/>
  <c r="K676" i="4"/>
  <c r="M675" i="4"/>
  <c r="K675" i="4"/>
  <c r="M674" i="4"/>
  <c r="K674" i="4"/>
  <c r="M673" i="4"/>
  <c r="K673" i="4"/>
  <c r="M672" i="4"/>
  <c r="K672" i="4"/>
  <c r="M671" i="4"/>
  <c r="K671" i="4"/>
  <c r="M670" i="4"/>
  <c r="K670" i="4"/>
  <c r="M669" i="4"/>
  <c r="K669" i="4"/>
  <c r="M668" i="4"/>
  <c r="K668" i="4"/>
  <c r="M667" i="4"/>
  <c r="K667" i="4"/>
  <c r="M666" i="4"/>
  <c r="K666" i="4"/>
  <c r="M665" i="4"/>
  <c r="K665" i="4"/>
  <c r="M664" i="4"/>
  <c r="K664" i="4"/>
  <c r="M663" i="4"/>
  <c r="K663" i="4"/>
  <c r="M662" i="4"/>
  <c r="K662" i="4"/>
  <c r="M661" i="4"/>
  <c r="K661" i="4"/>
  <c r="M660" i="4"/>
  <c r="K660" i="4"/>
  <c r="M659" i="4"/>
  <c r="K659" i="4"/>
  <c r="M658" i="4"/>
  <c r="K658" i="4"/>
  <c r="M657" i="4"/>
  <c r="K657" i="4"/>
  <c r="M656" i="4"/>
  <c r="K656" i="4"/>
  <c r="M655" i="4"/>
  <c r="K655" i="4"/>
  <c r="M654" i="4"/>
  <c r="K654" i="4"/>
  <c r="M653" i="4"/>
  <c r="K653" i="4"/>
  <c r="M652" i="4"/>
  <c r="K652" i="4"/>
  <c r="M651" i="4"/>
  <c r="K651" i="4"/>
  <c r="M650" i="4"/>
  <c r="K650" i="4"/>
  <c r="M649" i="4"/>
  <c r="K649" i="4"/>
  <c r="M648" i="4"/>
  <c r="K648" i="4"/>
  <c r="M647" i="4"/>
  <c r="K647" i="4"/>
  <c r="M646" i="4"/>
  <c r="K646" i="4"/>
  <c r="M645" i="4"/>
  <c r="K645" i="4"/>
  <c r="M644" i="4"/>
  <c r="K644" i="4"/>
  <c r="M643" i="4"/>
  <c r="K643" i="4"/>
  <c r="M642" i="4"/>
  <c r="K642" i="4"/>
  <c r="M641" i="4"/>
  <c r="K641" i="4"/>
  <c r="M640" i="4"/>
  <c r="K640" i="4"/>
  <c r="M639" i="4"/>
  <c r="K639" i="4"/>
  <c r="M638" i="4"/>
  <c r="K638" i="4"/>
  <c r="M637" i="4"/>
  <c r="K637" i="4"/>
  <c r="M636" i="4"/>
  <c r="K636" i="4"/>
  <c r="M635" i="4"/>
  <c r="K635" i="4"/>
  <c r="M634" i="4"/>
  <c r="K634" i="4"/>
  <c r="M633" i="4"/>
  <c r="K633" i="4"/>
  <c r="M632" i="4"/>
  <c r="K632" i="4"/>
  <c r="M631" i="4"/>
  <c r="K631" i="4"/>
  <c r="M630" i="4"/>
  <c r="K630" i="4"/>
  <c r="M629" i="4"/>
  <c r="K629" i="4"/>
  <c r="M628" i="4"/>
  <c r="K628" i="4"/>
  <c r="M627" i="4"/>
  <c r="K627" i="4"/>
  <c r="M626" i="4"/>
  <c r="K626" i="4"/>
  <c r="M625" i="4"/>
  <c r="K625" i="4"/>
  <c r="M624" i="4"/>
  <c r="K624" i="4"/>
  <c r="M623" i="4"/>
  <c r="K623" i="4"/>
  <c r="M622" i="4"/>
  <c r="K622" i="4"/>
  <c r="M621" i="4"/>
  <c r="K621" i="4"/>
  <c r="M620" i="4"/>
  <c r="K620" i="4"/>
  <c r="M619" i="4"/>
  <c r="K619" i="4"/>
  <c r="M618" i="4"/>
  <c r="K618" i="4"/>
  <c r="M617" i="4"/>
  <c r="K617" i="4"/>
  <c r="M616" i="4"/>
  <c r="K616" i="4"/>
  <c r="M615" i="4"/>
  <c r="K615" i="4"/>
  <c r="M614" i="4"/>
  <c r="K614" i="4"/>
  <c r="M613" i="4"/>
  <c r="K613" i="4"/>
  <c r="M612" i="4"/>
  <c r="K612" i="4"/>
  <c r="M611" i="4"/>
  <c r="K611" i="4"/>
  <c r="M610" i="4"/>
  <c r="K610" i="4"/>
  <c r="M609" i="4"/>
  <c r="K609" i="4"/>
  <c r="M608" i="4"/>
  <c r="K608" i="4"/>
  <c r="M607" i="4"/>
  <c r="K607" i="4"/>
  <c r="M606" i="4"/>
  <c r="K606" i="4"/>
  <c r="M605" i="4"/>
  <c r="K605" i="4"/>
  <c r="M604" i="4"/>
  <c r="K604" i="4"/>
  <c r="M603" i="4"/>
  <c r="K603" i="4"/>
  <c r="M602" i="4"/>
  <c r="K602" i="4"/>
  <c r="M601" i="4"/>
  <c r="K601" i="4"/>
  <c r="M600" i="4"/>
  <c r="K600" i="4"/>
  <c r="M599" i="4"/>
  <c r="K599" i="4"/>
  <c r="M598" i="4"/>
  <c r="K598" i="4"/>
  <c r="M597" i="4"/>
  <c r="K597" i="4"/>
  <c r="M596" i="4"/>
  <c r="K596" i="4"/>
  <c r="M595" i="4"/>
  <c r="K595" i="4"/>
  <c r="M594" i="4"/>
  <c r="K594" i="4"/>
  <c r="M593" i="4"/>
  <c r="K593" i="4"/>
  <c r="M592" i="4"/>
  <c r="K592" i="4"/>
  <c r="M591" i="4"/>
  <c r="K591" i="4"/>
  <c r="M590" i="4"/>
  <c r="K590" i="4"/>
  <c r="M589" i="4"/>
  <c r="K589" i="4"/>
  <c r="M588" i="4"/>
  <c r="K588" i="4"/>
  <c r="M587" i="4"/>
  <c r="K587" i="4"/>
  <c r="M586" i="4"/>
  <c r="K586" i="4"/>
  <c r="M585" i="4"/>
  <c r="K585" i="4"/>
  <c r="M584" i="4"/>
  <c r="K584" i="4"/>
  <c r="M583" i="4"/>
  <c r="K583" i="4"/>
  <c r="M582" i="4"/>
  <c r="K582" i="4"/>
  <c r="M581" i="4"/>
  <c r="K581" i="4"/>
  <c r="M580" i="4"/>
  <c r="K580" i="4"/>
  <c r="M579" i="4"/>
  <c r="K579" i="4"/>
  <c r="M578" i="4"/>
  <c r="K578" i="4"/>
  <c r="M577" i="4"/>
  <c r="K577" i="4"/>
  <c r="M576" i="4"/>
  <c r="K576" i="4"/>
  <c r="M575" i="4"/>
  <c r="K575" i="4"/>
  <c r="M574" i="4"/>
  <c r="K574" i="4"/>
  <c r="M573" i="4"/>
  <c r="K573" i="4"/>
  <c r="M572" i="4"/>
  <c r="K572" i="4"/>
  <c r="M571" i="4"/>
  <c r="K571" i="4"/>
  <c r="M570" i="4"/>
  <c r="K570" i="4"/>
  <c r="M569" i="4"/>
  <c r="K569" i="4"/>
  <c r="M568" i="4"/>
  <c r="K568" i="4"/>
  <c r="M567" i="4"/>
  <c r="K567" i="4"/>
  <c r="M566" i="4"/>
  <c r="K566" i="4"/>
  <c r="M565" i="4"/>
  <c r="K565" i="4"/>
  <c r="M564" i="4"/>
  <c r="K564" i="4"/>
  <c r="M563" i="4"/>
  <c r="K563" i="4"/>
  <c r="M562" i="4"/>
  <c r="K562" i="4"/>
  <c r="M561" i="4"/>
  <c r="K561" i="4"/>
  <c r="M560" i="4"/>
  <c r="K560" i="4"/>
  <c r="M559" i="4"/>
  <c r="K559" i="4"/>
  <c r="M558" i="4"/>
  <c r="K558" i="4"/>
  <c r="M557" i="4"/>
  <c r="K557" i="4"/>
  <c r="M556" i="4"/>
  <c r="K556" i="4"/>
  <c r="M555" i="4"/>
  <c r="K555" i="4"/>
  <c r="M554" i="4"/>
  <c r="K554" i="4"/>
  <c r="M553" i="4"/>
  <c r="K553" i="4"/>
  <c r="M552" i="4"/>
  <c r="K552" i="4"/>
  <c r="M551" i="4"/>
  <c r="K551" i="4"/>
  <c r="M550" i="4"/>
  <c r="K550" i="4"/>
  <c r="M549" i="4"/>
  <c r="K549" i="4"/>
  <c r="M548" i="4"/>
  <c r="K548" i="4"/>
  <c r="M547" i="4"/>
  <c r="K547" i="4"/>
  <c r="M546" i="4"/>
  <c r="K546" i="4"/>
  <c r="M545" i="4"/>
  <c r="K545" i="4"/>
  <c r="M544" i="4"/>
  <c r="K544" i="4"/>
  <c r="M543" i="4"/>
  <c r="K543" i="4"/>
  <c r="M542" i="4"/>
  <c r="K542" i="4"/>
  <c r="M541" i="4"/>
  <c r="K541" i="4"/>
  <c r="M540" i="4"/>
  <c r="K540" i="4"/>
  <c r="M539" i="4"/>
  <c r="K539" i="4"/>
  <c r="M538" i="4"/>
  <c r="K538" i="4"/>
  <c r="M537" i="4"/>
  <c r="K537" i="4"/>
  <c r="M536" i="4"/>
  <c r="K536" i="4"/>
  <c r="M535" i="4"/>
  <c r="K535" i="4"/>
  <c r="M534" i="4"/>
  <c r="K534" i="4"/>
  <c r="M533" i="4"/>
  <c r="K533" i="4"/>
  <c r="M532" i="4"/>
  <c r="K532" i="4"/>
  <c r="M531" i="4"/>
  <c r="K531" i="4"/>
  <c r="M530" i="4"/>
  <c r="K530" i="4"/>
  <c r="M529" i="4"/>
  <c r="K529" i="4"/>
  <c r="M528" i="4"/>
  <c r="K528" i="4"/>
  <c r="M527" i="4"/>
  <c r="K527" i="4"/>
  <c r="M526" i="4"/>
  <c r="K526" i="4"/>
  <c r="M525" i="4"/>
  <c r="K525" i="4"/>
  <c r="M524" i="4"/>
  <c r="K524" i="4"/>
  <c r="M523" i="4"/>
  <c r="K523" i="4"/>
  <c r="M522" i="4"/>
  <c r="K522" i="4"/>
  <c r="M521" i="4"/>
  <c r="K521" i="4"/>
  <c r="M520" i="4"/>
  <c r="K520" i="4"/>
  <c r="M519" i="4"/>
  <c r="K519" i="4"/>
  <c r="M518" i="4"/>
  <c r="K518" i="4"/>
  <c r="M517" i="4"/>
  <c r="K517" i="4"/>
  <c r="M516" i="4"/>
  <c r="K516" i="4"/>
  <c r="M515" i="4"/>
  <c r="K515" i="4"/>
  <c r="M514" i="4"/>
  <c r="K514" i="4"/>
  <c r="M513" i="4"/>
  <c r="K513" i="4"/>
  <c r="M512" i="4"/>
  <c r="K512" i="4"/>
  <c r="M511" i="4"/>
  <c r="K511" i="4"/>
  <c r="M510" i="4"/>
  <c r="K510" i="4"/>
  <c r="M509" i="4"/>
  <c r="K509" i="4"/>
  <c r="M508" i="4"/>
  <c r="K508" i="4"/>
  <c r="M507" i="4"/>
  <c r="K507" i="4"/>
  <c r="M506" i="4"/>
  <c r="K506" i="4"/>
  <c r="M505" i="4"/>
  <c r="K505" i="4"/>
  <c r="M504" i="4"/>
  <c r="K504" i="4"/>
  <c r="M503" i="4"/>
  <c r="K503" i="4"/>
  <c r="M502" i="4"/>
  <c r="K502" i="4"/>
  <c r="M501" i="4"/>
  <c r="K501" i="4"/>
  <c r="M500" i="4"/>
  <c r="K500" i="4"/>
  <c r="M499" i="4"/>
  <c r="K499" i="4"/>
  <c r="M498" i="4"/>
  <c r="K498" i="4"/>
  <c r="M497" i="4"/>
  <c r="K497" i="4"/>
  <c r="M496" i="4"/>
  <c r="K496" i="4"/>
  <c r="M495" i="4"/>
  <c r="K495" i="4"/>
  <c r="M494" i="4"/>
  <c r="K494" i="4"/>
  <c r="M493" i="4"/>
  <c r="K493" i="4"/>
  <c r="M492" i="4"/>
  <c r="K492" i="4"/>
  <c r="M491" i="4"/>
  <c r="K491" i="4"/>
  <c r="M490" i="4"/>
  <c r="K490" i="4"/>
  <c r="M489" i="4"/>
  <c r="K489" i="4"/>
  <c r="M488" i="4"/>
  <c r="K488" i="4"/>
  <c r="M487" i="4"/>
  <c r="K487" i="4"/>
  <c r="M486" i="4"/>
  <c r="K486" i="4"/>
  <c r="M485" i="4"/>
  <c r="K485" i="4"/>
  <c r="M484" i="4"/>
  <c r="K484" i="4"/>
  <c r="M483" i="4"/>
  <c r="K483" i="4"/>
  <c r="M482" i="4"/>
  <c r="K482" i="4"/>
  <c r="M481" i="4"/>
  <c r="K481" i="4"/>
  <c r="M480" i="4"/>
  <c r="K480" i="4"/>
  <c r="M479" i="4"/>
  <c r="K479" i="4"/>
  <c r="M478" i="4"/>
  <c r="K478" i="4"/>
  <c r="M477" i="4"/>
  <c r="K477" i="4"/>
  <c r="M476" i="4"/>
  <c r="K476" i="4"/>
  <c r="M475" i="4"/>
  <c r="K475" i="4"/>
  <c r="M474" i="4"/>
  <c r="K474" i="4"/>
  <c r="M473" i="4"/>
  <c r="K473" i="4"/>
  <c r="M472" i="4"/>
  <c r="K472" i="4"/>
  <c r="M471" i="4"/>
  <c r="K471" i="4"/>
  <c r="M470" i="4"/>
  <c r="K470" i="4"/>
  <c r="M469" i="4"/>
  <c r="K469" i="4"/>
  <c r="M468" i="4"/>
  <c r="K468" i="4"/>
  <c r="M467" i="4"/>
  <c r="K467" i="4"/>
  <c r="M466" i="4"/>
  <c r="K466" i="4"/>
  <c r="M465" i="4"/>
  <c r="K465" i="4"/>
  <c r="M464" i="4"/>
  <c r="K464" i="4"/>
  <c r="M463" i="4"/>
  <c r="K463" i="4"/>
  <c r="M462" i="4"/>
  <c r="K462" i="4"/>
  <c r="M461" i="4"/>
  <c r="K461" i="4"/>
  <c r="M460" i="4"/>
  <c r="K460" i="4"/>
  <c r="M459" i="4"/>
  <c r="K459" i="4"/>
  <c r="M458" i="4"/>
  <c r="K458" i="4"/>
  <c r="M457" i="4"/>
  <c r="K457" i="4"/>
  <c r="M456" i="4"/>
  <c r="K456" i="4"/>
  <c r="M455" i="4"/>
  <c r="K455" i="4"/>
  <c r="M454" i="4"/>
  <c r="K454" i="4"/>
  <c r="M453" i="4"/>
  <c r="K453" i="4"/>
  <c r="M452" i="4"/>
  <c r="K452" i="4"/>
  <c r="M451" i="4"/>
  <c r="K451" i="4"/>
  <c r="M450" i="4"/>
  <c r="K450" i="4"/>
  <c r="M449" i="4"/>
  <c r="K449" i="4"/>
  <c r="M448" i="4"/>
  <c r="K448" i="4"/>
  <c r="M447" i="4"/>
  <c r="K447" i="4"/>
  <c r="M446" i="4"/>
  <c r="K446" i="4"/>
  <c r="M445" i="4"/>
  <c r="K445" i="4"/>
  <c r="M444" i="4"/>
  <c r="K444" i="4"/>
  <c r="M443" i="4"/>
  <c r="K443" i="4"/>
  <c r="M442" i="4"/>
  <c r="K442" i="4"/>
  <c r="M441" i="4"/>
  <c r="K441" i="4"/>
  <c r="M440" i="4"/>
  <c r="K440" i="4"/>
  <c r="M439" i="4"/>
  <c r="K439" i="4"/>
  <c r="M438" i="4"/>
  <c r="K438" i="4"/>
  <c r="M437" i="4"/>
  <c r="K437" i="4"/>
  <c r="M436" i="4"/>
  <c r="K436" i="4"/>
  <c r="M435" i="4"/>
  <c r="K435" i="4"/>
  <c r="M434" i="4"/>
  <c r="K434" i="4"/>
  <c r="M433" i="4"/>
  <c r="K433" i="4"/>
  <c r="M432" i="4"/>
  <c r="K432" i="4"/>
  <c r="M431" i="4"/>
  <c r="K431" i="4"/>
  <c r="M430" i="4"/>
  <c r="K430" i="4"/>
  <c r="M429" i="4"/>
  <c r="K429" i="4"/>
  <c r="M428" i="4"/>
  <c r="K428" i="4"/>
  <c r="M427" i="4"/>
  <c r="K427" i="4"/>
  <c r="M426" i="4"/>
  <c r="K426" i="4"/>
  <c r="M425" i="4"/>
  <c r="K425" i="4"/>
  <c r="M424" i="4"/>
  <c r="K424" i="4"/>
  <c r="M423" i="4"/>
  <c r="K423" i="4"/>
  <c r="M422" i="4"/>
  <c r="K422" i="4"/>
  <c r="M421" i="4"/>
  <c r="K421" i="4"/>
  <c r="M420" i="4"/>
  <c r="K420" i="4"/>
  <c r="M419" i="4"/>
  <c r="K419" i="4"/>
  <c r="M418" i="4"/>
  <c r="K418" i="4"/>
  <c r="M417" i="4"/>
  <c r="K417" i="4"/>
  <c r="M416" i="4"/>
  <c r="K416" i="4"/>
  <c r="M415" i="4"/>
  <c r="K415" i="4"/>
  <c r="M414" i="4"/>
  <c r="K414" i="4"/>
  <c r="M413" i="4"/>
  <c r="K413" i="4"/>
  <c r="M412" i="4"/>
  <c r="K412" i="4"/>
  <c r="M411" i="4"/>
  <c r="K411" i="4"/>
  <c r="M410" i="4"/>
  <c r="K410" i="4"/>
  <c r="M409" i="4"/>
  <c r="K409" i="4"/>
  <c r="M408" i="4"/>
  <c r="K408" i="4"/>
  <c r="M407" i="4"/>
  <c r="K407" i="4"/>
  <c r="M406" i="4"/>
  <c r="K406" i="4"/>
  <c r="M405" i="4"/>
  <c r="K405" i="4"/>
  <c r="M404" i="4"/>
  <c r="K404" i="4"/>
  <c r="M403" i="4"/>
  <c r="K403" i="4"/>
  <c r="M402" i="4"/>
  <c r="K402" i="4"/>
  <c r="M401" i="4"/>
  <c r="K401" i="4"/>
  <c r="M400" i="4"/>
  <c r="K400" i="4"/>
  <c r="M399" i="4"/>
  <c r="K399" i="4"/>
  <c r="M398" i="4"/>
  <c r="K398" i="4"/>
  <c r="M397" i="4"/>
  <c r="K397" i="4"/>
  <c r="M396" i="4"/>
  <c r="K396" i="4"/>
  <c r="M395" i="4"/>
  <c r="K395" i="4"/>
  <c r="M394" i="4"/>
  <c r="K394" i="4"/>
  <c r="M393" i="4"/>
  <c r="K393" i="4"/>
  <c r="M392" i="4"/>
  <c r="K392" i="4"/>
  <c r="M391" i="4"/>
  <c r="K391" i="4"/>
  <c r="M390" i="4"/>
  <c r="K390" i="4"/>
  <c r="M389" i="4"/>
  <c r="K389" i="4"/>
  <c r="M388" i="4"/>
  <c r="K388" i="4"/>
  <c r="M387" i="4"/>
  <c r="K387" i="4"/>
  <c r="M386" i="4"/>
  <c r="K386" i="4"/>
  <c r="M385" i="4"/>
  <c r="K385" i="4"/>
  <c r="M384" i="4"/>
  <c r="K384" i="4"/>
  <c r="M383" i="4"/>
  <c r="K383" i="4"/>
  <c r="M382" i="4"/>
  <c r="K382" i="4"/>
  <c r="M381" i="4"/>
  <c r="K381" i="4"/>
  <c r="M380" i="4"/>
  <c r="K380" i="4"/>
  <c r="M379" i="4"/>
  <c r="K379" i="4"/>
  <c r="M378" i="4"/>
  <c r="K378" i="4"/>
  <c r="M377" i="4"/>
  <c r="K377" i="4"/>
  <c r="M376" i="4"/>
  <c r="K376" i="4"/>
  <c r="M375" i="4"/>
  <c r="K375" i="4"/>
  <c r="M374" i="4"/>
  <c r="K374" i="4"/>
  <c r="M373" i="4"/>
  <c r="K373" i="4"/>
  <c r="M372" i="4"/>
  <c r="K372" i="4"/>
  <c r="M371" i="4"/>
  <c r="K371" i="4"/>
  <c r="M370" i="4"/>
  <c r="K370" i="4"/>
  <c r="M369" i="4"/>
  <c r="K369" i="4"/>
  <c r="M368" i="4"/>
  <c r="K368" i="4"/>
  <c r="M367" i="4"/>
  <c r="K367" i="4"/>
  <c r="M366" i="4"/>
  <c r="K366" i="4"/>
  <c r="M365" i="4"/>
  <c r="K365" i="4"/>
  <c r="M364" i="4"/>
  <c r="K364" i="4"/>
  <c r="M363" i="4"/>
  <c r="K363" i="4"/>
  <c r="M362" i="4"/>
  <c r="K362" i="4"/>
  <c r="M361" i="4"/>
  <c r="K361" i="4"/>
  <c r="M360" i="4"/>
  <c r="K360" i="4"/>
  <c r="M359" i="4"/>
  <c r="K359" i="4"/>
  <c r="M358" i="4"/>
  <c r="K358" i="4"/>
  <c r="M357" i="4"/>
  <c r="K357" i="4"/>
  <c r="M356" i="4"/>
  <c r="K356" i="4"/>
  <c r="M355" i="4"/>
  <c r="K355" i="4"/>
  <c r="M354" i="4"/>
  <c r="K354" i="4"/>
  <c r="M353" i="4"/>
  <c r="K353" i="4"/>
  <c r="M352" i="4"/>
  <c r="K352" i="4"/>
  <c r="M351" i="4"/>
  <c r="K351" i="4"/>
  <c r="M350" i="4"/>
  <c r="K350" i="4"/>
  <c r="M349" i="4"/>
  <c r="K349" i="4"/>
  <c r="M348" i="4"/>
  <c r="K348" i="4"/>
  <c r="M347" i="4"/>
  <c r="K347" i="4"/>
  <c r="M346" i="4"/>
  <c r="K346" i="4"/>
  <c r="M345" i="4"/>
  <c r="K345" i="4"/>
  <c r="M344" i="4"/>
  <c r="K344" i="4"/>
  <c r="M343" i="4"/>
  <c r="K343" i="4"/>
  <c r="M342" i="4"/>
  <c r="K342" i="4"/>
  <c r="M341" i="4"/>
  <c r="K341" i="4"/>
  <c r="M340" i="4"/>
  <c r="K340" i="4"/>
  <c r="M339" i="4"/>
  <c r="K339" i="4"/>
  <c r="M338" i="4"/>
  <c r="K338" i="4"/>
  <c r="M337" i="4"/>
  <c r="K337" i="4"/>
  <c r="M336" i="4"/>
  <c r="K336" i="4"/>
  <c r="M335" i="4"/>
  <c r="K335" i="4"/>
  <c r="M334" i="4"/>
  <c r="K334" i="4"/>
  <c r="M333" i="4"/>
  <c r="K333" i="4"/>
  <c r="M332" i="4"/>
  <c r="K332" i="4"/>
  <c r="M331" i="4"/>
  <c r="K331" i="4"/>
  <c r="M330" i="4"/>
  <c r="K330" i="4"/>
  <c r="M329" i="4"/>
  <c r="K329" i="4"/>
  <c r="M328" i="4"/>
  <c r="K328" i="4"/>
  <c r="M327" i="4"/>
  <c r="K327" i="4"/>
  <c r="M326" i="4"/>
  <c r="K326" i="4"/>
  <c r="M325" i="4"/>
  <c r="K325" i="4"/>
  <c r="M324" i="4"/>
  <c r="K324" i="4"/>
  <c r="M323" i="4"/>
  <c r="K323" i="4"/>
  <c r="M322" i="4"/>
  <c r="K322" i="4"/>
  <c r="M321" i="4"/>
  <c r="K321" i="4"/>
  <c r="M320" i="4"/>
  <c r="K320" i="4"/>
  <c r="M319" i="4"/>
  <c r="K319" i="4"/>
  <c r="M318" i="4"/>
  <c r="K318" i="4"/>
  <c r="M317" i="4"/>
  <c r="K317" i="4"/>
  <c r="M316" i="4"/>
  <c r="K316" i="4"/>
  <c r="M315" i="4"/>
  <c r="K315" i="4"/>
  <c r="M314" i="4"/>
  <c r="K314" i="4"/>
  <c r="M313" i="4"/>
  <c r="K313" i="4"/>
  <c r="M312" i="4"/>
  <c r="K312" i="4"/>
  <c r="M311" i="4"/>
  <c r="K311" i="4"/>
  <c r="M310" i="4"/>
  <c r="K310" i="4"/>
  <c r="M309" i="4"/>
  <c r="K309" i="4"/>
  <c r="M308" i="4"/>
  <c r="K308" i="4"/>
  <c r="M307" i="4"/>
  <c r="K307" i="4"/>
  <c r="M306" i="4"/>
  <c r="K306" i="4"/>
  <c r="M305" i="4"/>
  <c r="K305" i="4"/>
  <c r="M304" i="4"/>
  <c r="K304" i="4"/>
  <c r="M303" i="4"/>
  <c r="K303" i="4"/>
  <c r="M302" i="4"/>
  <c r="K302" i="4"/>
  <c r="M301" i="4"/>
  <c r="K301" i="4"/>
  <c r="M300" i="4"/>
  <c r="K300" i="4"/>
  <c r="M299" i="4"/>
  <c r="K299" i="4"/>
  <c r="M298" i="4"/>
  <c r="K298" i="4"/>
  <c r="M297" i="4"/>
  <c r="K297" i="4"/>
  <c r="M296" i="4"/>
  <c r="K296" i="4"/>
  <c r="M295" i="4"/>
  <c r="K295" i="4"/>
  <c r="M294" i="4"/>
  <c r="K294" i="4"/>
  <c r="M293" i="4"/>
  <c r="K293" i="4"/>
  <c r="M292" i="4"/>
  <c r="K292" i="4"/>
  <c r="M291" i="4"/>
  <c r="K291" i="4"/>
  <c r="M290" i="4"/>
  <c r="K290" i="4"/>
  <c r="M289" i="4"/>
  <c r="K289" i="4"/>
  <c r="M288" i="4"/>
  <c r="K288" i="4"/>
  <c r="M287" i="4"/>
  <c r="K287" i="4"/>
  <c r="M286" i="4"/>
  <c r="K286" i="4"/>
  <c r="M285" i="4"/>
  <c r="K285" i="4"/>
  <c r="M284" i="4"/>
  <c r="K284" i="4"/>
  <c r="M283" i="4"/>
  <c r="K283" i="4"/>
  <c r="M282" i="4"/>
  <c r="K282" i="4"/>
  <c r="M281" i="4"/>
  <c r="K281" i="4"/>
  <c r="M280" i="4"/>
  <c r="K280" i="4"/>
  <c r="M279" i="4"/>
  <c r="K279" i="4"/>
  <c r="M278" i="4"/>
  <c r="K278" i="4"/>
  <c r="M277" i="4"/>
  <c r="K277" i="4"/>
  <c r="M276" i="4"/>
  <c r="K276" i="4"/>
  <c r="M275" i="4"/>
  <c r="K275" i="4"/>
  <c r="M274" i="4"/>
  <c r="K274" i="4"/>
  <c r="M273" i="4"/>
  <c r="K273" i="4"/>
  <c r="M272" i="4"/>
  <c r="K272" i="4"/>
  <c r="M271" i="4"/>
  <c r="K271" i="4"/>
  <c r="M270" i="4"/>
  <c r="K270" i="4"/>
  <c r="M269" i="4"/>
  <c r="K269" i="4"/>
  <c r="M268" i="4"/>
  <c r="K268" i="4"/>
  <c r="M267" i="4"/>
  <c r="K267" i="4"/>
  <c r="M266" i="4"/>
  <c r="K266" i="4"/>
  <c r="M265" i="4"/>
  <c r="K265" i="4"/>
  <c r="M264" i="4"/>
  <c r="K264" i="4"/>
  <c r="M263" i="4"/>
  <c r="K263" i="4"/>
  <c r="M262" i="4"/>
  <c r="K262" i="4"/>
  <c r="M261" i="4"/>
  <c r="K261" i="4"/>
  <c r="M260" i="4"/>
  <c r="K260" i="4"/>
  <c r="M259" i="4"/>
  <c r="K259" i="4"/>
  <c r="M258" i="4"/>
  <c r="K258" i="4"/>
  <c r="M257" i="4"/>
  <c r="K257" i="4"/>
  <c r="M256" i="4"/>
  <c r="K256" i="4"/>
  <c r="M255" i="4"/>
  <c r="K255" i="4"/>
  <c r="M254" i="4"/>
  <c r="K254" i="4"/>
  <c r="M253" i="4"/>
  <c r="K253" i="4"/>
  <c r="M252" i="4"/>
  <c r="K252" i="4"/>
  <c r="M251" i="4"/>
  <c r="K251" i="4"/>
  <c r="M250" i="4"/>
  <c r="K250" i="4"/>
  <c r="M249" i="4"/>
  <c r="K249" i="4"/>
  <c r="M248" i="4"/>
  <c r="K248" i="4"/>
  <c r="M247" i="4"/>
  <c r="K247" i="4"/>
  <c r="M246" i="4"/>
  <c r="K246" i="4"/>
  <c r="M245" i="4"/>
  <c r="K245" i="4"/>
  <c r="M244" i="4"/>
  <c r="K244" i="4"/>
  <c r="M243" i="4"/>
  <c r="K243" i="4"/>
  <c r="M242" i="4"/>
  <c r="K242" i="4"/>
  <c r="M241" i="4"/>
  <c r="K241" i="4"/>
  <c r="M240" i="4"/>
  <c r="K240" i="4"/>
  <c r="M239" i="4"/>
  <c r="K239" i="4"/>
  <c r="M238" i="4"/>
  <c r="K238" i="4"/>
  <c r="M237" i="4"/>
  <c r="K237" i="4"/>
  <c r="M236" i="4"/>
  <c r="K236" i="4"/>
  <c r="M235" i="4"/>
  <c r="K235" i="4"/>
  <c r="M234" i="4"/>
  <c r="K234" i="4"/>
  <c r="M233" i="4"/>
  <c r="K233" i="4"/>
  <c r="M232" i="4"/>
  <c r="K232" i="4"/>
  <c r="M231" i="4"/>
  <c r="K231" i="4"/>
  <c r="M230" i="4"/>
  <c r="K230" i="4"/>
  <c r="M229" i="4"/>
  <c r="K229" i="4"/>
  <c r="M228" i="4"/>
  <c r="K228" i="4"/>
  <c r="M227" i="4"/>
  <c r="K227" i="4"/>
  <c r="M226" i="4"/>
  <c r="K226" i="4"/>
  <c r="M225" i="4"/>
  <c r="K225" i="4"/>
  <c r="M224" i="4"/>
  <c r="K224" i="4"/>
  <c r="M223" i="4"/>
  <c r="K223" i="4"/>
  <c r="M222" i="4"/>
  <c r="K222" i="4"/>
  <c r="M221" i="4"/>
  <c r="K221" i="4"/>
  <c r="M220" i="4"/>
  <c r="K220" i="4"/>
  <c r="M219" i="4"/>
  <c r="K219" i="4"/>
  <c r="M218" i="4"/>
  <c r="K218" i="4"/>
  <c r="M217" i="4"/>
  <c r="K217" i="4"/>
  <c r="M216" i="4"/>
  <c r="K216" i="4"/>
  <c r="M215" i="4"/>
  <c r="K215" i="4"/>
  <c r="M214" i="4"/>
  <c r="K214" i="4"/>
  <c r="M213" i="4"/>
  <c r="K213" i="4"/>
  <c r="M212" i="4"/>
  <c r="K212" i="4"/>
  <c r="M211" i="4"/>
  <c r="K211" i="4"/>
  <c r="M210" i="4"/>
  <c r="K210" i="4"/>
  <c r="M209" i="4"/>
  <c r="K209" i="4"/>
  <c r="M208" i="4"/>
  <c r="K208" i="4"/>
  <c r="M207" i="4"/>
  <c r="K207" i="4"/>
  <c r="M206" i="4"/>
  <c r="K206" i="4"/>
  <c r="M205" i="4"/>
  <c r="K205" i="4"/>
  <c r="M204" i="4"/>
  <c r="K204" i="4"/>
  <c r="M203" i="4"/>
  <c r="K203" i="4"/>
  <c r="M202" i="4"/>
  <c r="K202" i="4"/>
  <c r="M201" i="4"/>
  <c r="K201" i="4"/>
  <c r="M200" i="4"/>
  <c r="K200" i="4"/>
  <c r="M199" i="4"/>
  <c r="K199" i="4"/>
  <c r="M198" i="4"/>
  <c r="K198" i="4"/>
  <c r="M197" i="4"/>
  <c r="K197" i="4"/>
  <c r="M196" i="4"/>
  <c r="K196" i="4"/>
  <c r="M195" i="4"/>
  <c r="K195" i="4"/>
  <c r="M194" i="4"/>
  <c r="K194" i="4"/>
  <c r="M193" i="4"/>
  <c r="K193" i="4"/>
  <c r="M192" i="4"/>
  <c r="K192" i="4"/>
  <c r="M191" i="4"/>
  <c r="K191" i="4"/>
  <c r="M190" i="4"/>
  <c r="K190" i="4"/>
  <c r="M189" i="4"/>
  <c r="K189" i="4"/>
  <c r="M188" i="4"/>
  <c r="K188" i="4"/>
  <c r="M187" i="4"/>
  <c r="K187" i="4"/>
  <c r="M186" i="4"/>
  <c r="K186" i="4"/>
  <c r="M185" i="4"/>
  <c r="K185" i="4"/>
  <c r="M184" i="4"/>
  <c r="K184" i="4"/>
  <c r="M183" i="4"/>
  <c r="K183" i="4"/>
  <c r="M182" i="4"/>
  <c r="K182" i="4"/>
  <c r="M181" i="4"/>
  <c r="K181" i="4"/>
  <c r="M180" i="4"/>
  <c r="K180" i="4"/>
  <c r="M179" i="4"/>
  <c r="K179" i="4"/>
  <c r="M178" i="4"/>
  <c r="K178" i="4"/>
  <c r="M177" i="4"/>
  <c r="K177" i="4"/>
  <c r="M176" i="4"/>
  <c r="K176" i="4"/>
  <c r="M175" i="4"/>
  <c r="K175" i="4"/>
  <c r="M174" i="4"/>
  <c r="K174" i="4"/>
  <c r="M173" i="4"/>
  <c r="K173" i="4"/>
  <c r="M172" i="4"/>
  <c r="K172" i="4"/>
  <c r="M171" i="4"/>
  <c r="K171" i="4"/>
  <c r="M170" i="4"/>
  <c r="K170" i="4"/>
  <c r="M169" i="4"/>
  <c r="K169" i="4"/>
  <c r="M168" i="4"/>
  <c r="K168" i="4"/>
  <c r="M167" i="4"/>
  <c r="K167" i="4"/>
  <c r="M166" i="4"/>
  <c r="K166" i="4"/>
  <c r="M165" i="4"/>
  <c r="K165" i="4"/>
  <c r="M164" i="4"/>
  <c r="K164" i="4"/>
  <c r="M163" i="4"/>
  <c r="K163" i="4"/>
  <c r="M162" i="4"/>
  <c r="K162" i="4"/>
  <c r="M161" i="4"/>
  <c r="K161" i="4"/>
  <c r="M160" i="4"/>
  <c r="K160" i="4"/>
  <c r="M159" i="4"/>
  <c r="K159" i="4"/>
  <c r="M158" i="4"/>
  <c r="K158" i="4"/>
  <c r="M157" i="4"/>
  <c r="K157" i="4"/>
  <c r="M156" i="4"/>
  <c r="K156" i="4"/>
  <c r="M155" i="4"/>
  <c r="K155" i="4"/>
  <c r="M154" i="4"/>
  <c r="K154" i="4"/>
  <c r="M153" i="4"/>
  <c r="K153" i="4"/>
  <c r="M152" i="4"/>
  <c r="K152" i="4"/>
  <c r="M151" i="4"/>
  <c r="K151" i="4"/>
  <c r="M150" i="4"/>
  <c r="K150" i="4"/>
  <c r="M149" i="4"/>
  <c r="K149" i="4"/>
  <c r="M148" i="4"/>
  <c r="K148" i="4"/>
  <c r="M147" i="4"/>
  <c r="K147" i="4"/>
  <c r="M146" i="4"/>
  <c r="K146" i="4"/>
  <c r="M145" i="4"/>
  <c r="K145" i="4"/>
  <c r="M144" i="4"/>
  <c r="K144" i="4"/>
  <c r="M143" i="4"/>
  <c r="K143" i="4"/>
  <c r="M142" i="4"/>
  <c r="K142" i="4"/>
  <c r="M141" i="4"/>
  <c r="K141" i="4"/>
  <c r="M140" i="4"/>
  <c r="K140" i="4"/>
  <c r="M139" i="4"/>
  <c r="K139" i="4"/>
  <c r="M138" i="4"/>
  <c r="K138" i="4"/>
  <c r="M137" i="4"/>
  <c r="K137" i="4"/>
  <c r="M136" i="4"/>
  <c r="K136" i="4"/>
  <c r="M135" i="4"/>
  <c r="K135" i="4"/>
  <c r="M134" i="4"/>
  <c r="K134" i="4"/>
  <c r="M133" i="4"/>
  <c r="K133" i="4"/>
  <c r="M132" i="4"/>
  <c r="K132" i="4"/>
  <c r="M131" i="4"/>
  <c r="K131" i="4"/>
  <c r="M130" i="4"/>
  <c r="K130" i="4"/>
  <c r="M129" i="4"/>
  <c r="K129" i="4"/>
  <c r="M128" i="4"/>
  <c r="K128" i="4"/>
  <c r="M127" i="4"/>
  <c r="K127" i="4"/>
  <c r="M126" i="4"/>
  <c r="K126" i="4"/>
  <c r="M125" i="4"/>
  <c r="K125" i="4"/>
  <c r="M124" i="4"/>
  <c r="K124" i="4"/>
  <c r="M123" i="4"/>
  <c r="K123" i="4"/>
  <c r="M122" i="4"/>
  <c r="K122" i="4"/>
  <c r="M121" i="4"/>
  <c r="K121" i="4"/>
  <c r="M120" i="4"/>
  <c r="K120" i="4"/>
  <c r="M119" i="4"/>
  <c r="K119" i="4"/>
  <c r="M118" i="4"/>
  <c r="K118" i="4"/>
  <c r="M117" i="4"/>
  <c r="K117" i="4"/>
  <c r="M116" i="4"/>
  <c r="K116" i="4"/>
  <c r="M115" i="4"/>
  <c r="K115" i="4"/>
  <c r="M114" i="4"/>
  <c r="K114" i="4"/>
  <c r="M113" i="4"/>
  <c r="K113" i="4"/>
  <c r="M112" i="4"/>
  <c r="K112" i="4"/>
  <c r="M111" i="4"/>
  <c r="K111" i="4"/>
  <c r="M110" i="4"/>
  <c r="K110" i="4"/>
  <c r="M109" i="4"/>
  <c r="K109" i="4"/>
  <c r="M108" i="4"/>
  <c r="K108" i="4"/>
  <c r="M107" i="4"/>
  <c r="K107" i="4"/>
  <c r="M106" i="4"/>
  <c r="K106" i="4"/>
  <c r="M105" i="4"/>
  <c r="K105" i="4"/>
  <c r="M104" i="4"/>
  <c r="K104" i="4"/>
  <c r="M103" i="4"/>
  <c r="K103" i="4"/>
  <c r="M102" i="4"/>
  <c r="K102" i="4"/>
  <c r="M101" i="4"/>
  <c r="K101" i="4"/>
  <c r="M100" i="4"/>
  <c r="K100" i="4"/>
  <c r="M99" i="4"/>
  <c r="K99" i="4"/>
  <c r="M98" i="4"/>
  <c r="K98" i="4"/>
  <c r="M97" i="4"/>
  <c r="K97" i="4"/>
  <c r="M96" i="4"/>
  <c r="K96" i="4"/>
  <c r="M95" i="4"/>
  <c r="K95" i="4"/>
  <c r="M94" i="4"/>
  <c r="K94" i="4"/>
  <c r="M93" i="4"/>
  <c r="K93" i="4"/>
  <c r="M92" i="4"/>
  <c r="K92" i="4"/>
  <c r="M91" i="4"/>
  <c r="K91" i="4"/>
  <c r="M90" i="4"/>
  <c r="K90" i="4"/>
  <c r="M89" i="4"/>
  <c r="K89" i="4"/>
  <c r="M88" i="4"/>
  <c r="K88" i="4"/>
  <c r="M87" i="4"/>
  <c r="K87" i="4"/>
  <c r="M86" i="4"/>
  <c r="K86" i="4"/>
  <c r="M85" i="4"/>
  <c r="K85" i="4"/>
  <c r="M84" i="4"/>
  <c r="K84" i="4"/>
  <c r="M83" i="4"/>
  <c r="K83" i="4"/>
  <c r="M82" i="4"/>
  <c r="K82" i="4"/>
  <c r="M81" i="4"/>
  <c r="K81" i="4"/>
  <c r="M80" i="4"/>
  <c r="K80" i="4"/>
  <c r="M79" i="4"/>
  <c r="K79" i="4"/>
  <c r="M78" i="4"/>
  <c r="K78" i="4"/>
  <c r="M77" i="4"/>
  <c r="K77" i="4"/>
  <c r="M76" i="4"/>
  <c r="K76" i="4"/>
  <c r="M75" i="4"/>
  <c r="K75" i="4"/>
  <c r="M74" i="4"/>
  <c r="K74" i="4"/>
  <c r="M73" i="4"/>
  <c r="K73" i="4"/>
  <c r="M72" i="4"/>
  <c r="K72" i="4"/>
  <c r="M71" i="4"/>
  <c r="K71" i="4"/>
  <c r="M70" i="4"/>
  <c r="K70" i="4"/>
  <c r="M69" i="4"/>
  <c r="K69" i="4"/>
  <c r="M68" i="4"/>
  <c r="K68" i="4"/>
  <c r="M67" i="4"/>
  <c r="K67" i="4"/>
  <c r="M66" i="4"/>
  <c r="K66" i="4"/>
  <c r="M65" i="4"/>
  <c r="K65" i="4"/>
  <c r="M64" i="4"/>
  <c r="K64" i="4"/>
  <c r="M63" i="4"/>
  <c r="K63" i="4"/>
  <c r="M62" i="4"/>
  <c r="K62" i="4"/>
  <c r="M61" i="4"/>
  <c r="K61" i="4"/>
  <c r="M60" i="4"/>
  <c r="K60" i="4"/>
  <c r="M59" i="4"/>
  <c r="K59" i="4"/>
  <c r="M58" i="4"/>
  <c r="K58" i="4"/>
  <c r="M57" i="4"/>
  <c r="K57" i="4"/>
  <c r="M56" i="4"/>
  <c r="K56" i="4"/>
  <c r="M55" i="4"/>
  <c r="K55" i="4"/>
  <c r="M54" i="4"/>
  <c r="K54" i="4"/>
  <c r="M53" i="4"/>
  <c r="K53" i="4"/>
  <c r="M52" i="4"/>
  <c r="K52" i="4"/>
  <c r="M51" i="4"/>
  <c r="K51" i="4"/>
  <c r="M50" i="4"/>
  <c r="K50" i="4"/>
  <c r="M49" i="4"/>
  <c r="K49" i="4"/>
  <c r="M48" i="4"/>
  <c r="K48" i="4"/>
  <c r="M47" i="4"/>
  <c r="K47" i="4"/>
  <c r="M46" i="4"/>
  <c r="K46" i="4"/>
  <c r="M45" i="4"/>
  <c r="K45" i="4"/>
  <c r="M44" i="4"/>
  <c r="K44" i="4"/>
  <c r="M43" i="4"/>
  <c r="K43" i="4"/>
  <c r="M42" i="4"/>
  <c r="K42" i="4"/>
  <c r="M41" i="4"/>
  <c r="K41" i="4"/>
  <c r="M40" i="4"/>
  <c r="K40" i="4"/>
  <c r="M39" i="4"/>
  <c r="K39" i="4"/>
  <c r="M38" i="4"/>
  <c r="K38" i="4"/>
  <c r="M37" i="4"/>
  <c r="K37" i="4"/>
  <c r="M36" i="4"/>
  <c r="K36" i="4"/>
  <c r="M35" i="4"/>
  <c r="K35" i="4"/>
  <c r="M34" i="4"/>
  <c r="K34" i="4"/>
  <c r="M33" i="4"/>
  <c r="K33" i="4"/>
  <c r="M32" i="4"/>
  <c r="K32" i="4"/>
  <c r="M31" i="4"/>
  <c r="K31" i="4"/>
  <c r="M30" i="4"/>
  <c r="K30" i="4"/>
  <c r="M29" i="4"/>
  <c r="K29" i="4"/>
  <c r="M28" i="4"/>
  <c r="K28" i="4"/>
  <c r="M27" i="4"/>
  <c r="K27" i="4"/>
  <c r="M26" i="4"/>
  <c r="K26" i="4"/>
  <c r="M25" i="4"/>
  <c r="K25" i="4"/>
  <c r="M24" i="4"/>
  <c r="K24" i="4"/>
  <c r="M23" i="4"/>
  <c r="K23" i="4"/>
  <c r="M22" i="4"/>
  <c r="K22" i="4"/>
  <c r="M21" i="4"/>
  <c r="K21" i="4"/>
  <c r="M20" i="4"/>
  <c r="K20" i="4"/>
  <c r="M19" i="4"/>
  <c r="K19" i="4"/>
  <c r="M18" i="4"/>
  <c r="K18" i="4"/>
  <c r="M17" i="4"/>
  <c r="K17" i="4"/>
  <c r="M16" i="4"/>
  <c r="K16" i="4"/>
  <c r="M15" i="4"/>
  <c r="K15" i="4"/>
  <c r="M14" i="4"/>
  <c r="K14" i="4"/>
  <c r="M13" i="4"/>
  <c r="K13" i="4"/>
  <c r="M12" i="4"/>
  <c r="K12" i="4"/>
  <c r="M11" i="4"/>
  <c r="K11" i="4"/>
  <c r="M10" i="4"/>
  <c r="K10" i="4"/>
  <c r="M9" i="4"/>
  <c r="K9" i="4"/>
  <c r="M8" i="4"/>
  <c r="K8" i="4"/>
  <c r="M7" i="4"/>
  <c r="K7" i="4"/>
  <c r="M6" i="4"/>
  <c r="K6" i="4"/>
  <c r="M5" i="4"/>
  <c r="K5" i="4"/>
  <c r="M4" i="4"/>
  <c r="K4" i="4"/>
  <c r="M3" i="4"/>
  <c r="K3" i="4"/>
  <c r="M2" i="4"/>
  <c r="K2" i="4"/>
  <c r="S36" i="15"/>
  <c r="R36" i="15"/>
  <c r="S35" i="15"/>
  <c r="R35" i="15"/>
  <c r="S34" i="15"/>
  <c r="R34" i="15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X174" i="19"/>
  <c r="X173" i="19"/>
  <c r="X172" i="19"/>
  <c r="X171" i="19"/>
  <c r="G282" i="19"/>
  <c r="H282" i="19"/>
  <c r="I282" i="19"/>
  <c r="J282" i="19"/>
  <c r="X282" i="19"/>
  <c r="G283" i="19"/>
  <c r="H283" i="19"/>
  <c r="I283" i="19"/>
  <c r="J283" i="19"/>
  <c r="X283" i="19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X170" i="19"/>
  <c r="X169" i="19"/>
  <c r="X168" i="19"/>
  <c r="X167" i="19"/>
  <c r="X166" i="19"/>
  <c r="X165" i="19"/>
  <c r="X164" i="19"/>
  <c r="X163" i="19"/>
  <c r="X162" i="19"/>
  <c r="M46" i="15"/>
  <c r="R59" i="15"/>
  <c r="T59" i="15" s="1"/>
  <c r="S59" i="15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X160" i="19"/>
  <c r="X159" i="19"/>
  <c r="X158" i="19"/>
  <c r="X157" i="19"/>
  <c r="X156" i="19"/>
  <c r="X155" i="19"/>
  <c r="X154" i="19"/>
  <c r="X153" i="19"/>
  <c r="X152" i="19"/>
  <c r="X151" i="19"/>
  <c r="X150" i="19"/>
  <c r="X149" i="19"/>
  <c r="X148" i="19"/>
  <c r="X147" i="19"/>
  <c r="X146" i="19"/>
  <c r="X145" i="19"/>
  <c r="X144" i="19"/>
  <c r="X143" i="19"/>
  <c r="X142" i="19"/>
  <c r="X141" i="19"/>
  <c r="X140" i="19"/>
  <c r="X139" i="19"/>
  <c r="X138" i="19"/>
  <c r="X137" i="19"/>
  <c r="X136" i="19"/>
  <c r="X135" i="19"/>
  <c r="X134" i="19"/>
  <c r="X133" i="19"/>
  <c r="X132" i="19"/>
  <c r="X131" i="19"/>
  <c r="X130" i="19"/>
  <c r="X129" i="19"/>
  <c r="X128" i="19"/>
  <c r="X127" i="19"/>
  <c r="X126" i="19"/>
  <c r="X125" i="19"/>
  <c r="X124" i="19"/>
  <c r="X123" i="19"/>
  <c r="X122" i="19"/>
  <c r="X121" i="19"/>
  <c r="X120" i="19"/>
  <c r="X119" i="19"/>
  <c r="X118" i="19"/>
  <c r="X117" i="19"/>
  <c r="X116" i="19"/>
  <c r="X115" i="19"/>
  <c r="X114" i="19"/>
  <c r="X113" i="19"/>
  <c r="X112" i="19"/>
  <c r="X111" i="19"/>
  <c r="X110" i="19"/>
  <c r="X109" i="19"/>
  <c r="X108" i="19"/>
  <c r="X107" i="19"/>
  <c r="X106" i="19"/>
  <c r="X105" i="19"/>
  <c r="X104" i="19"/>
  <c r="X103" i="19"/>
  <c r="X102" i="19"/>
  <c r="X101" i="19"/>
  <c r="X100" i="19"/>
  <c r="X99" i="19"/>
  <c r="X98" i="19"/>
  <c r="X97" i="19"/>
  <c r="X96" i="19"/>
  <c r="X95" i="19"/>
  <c r="X94" i="19"/>
  <c r="X93" i="19"/>
  <c r="X92" i="19"/>
  <c r="X91" i="19"/>
  <c r="X90" i="19"/>
  <c r="X89" i="19"/>
  <c r="X88" i="19"/>
  <c r="X87" i="19"/>
  <c r="X86" i="19"/>
  <c r="X85" i="19"/>
  <c r="X84" i="19"/>
  <c r="X83" i="19"/>
  <c r="X82" i="19"/>
  <c r="X81" i="19"/>
  <c r="X80" i="19"/>
  <c r="X79" i="19"/>
  <c r="X78" i="19"/>
  <c r="X77" i="19"/>
  <c r="X76" i="19"/>
  <c r="X75" i="19"/>
  <c r="X74" i="19"/>
  <c r="X73" i="19"/>
  <c r="X72" i="19"/>
  <c r="X71" i="19"/>
  <c r="X70" i="19"/>
  <c r="X69" i="19"/>
  <c r="X68" i="19"/>
  <c r="X67" i="19"/>
  <c r="X66" i="19"/>
  <c r="X65" i="19"/>
  <c r="X64" i="19"/>
  <c r="X63" i="19"/>
  <c r="X62" i="19"/>
  <c r="X61" i="19"/>
  <c r="X60" i="19"/>
  <c r="X59" i="19"/>
  <c r="X58" i="19"/>
  <c r="X57" i="19"/>
  <c r="X56" i="19"/>
  <c r="X55" i="19"/>
  <c r="X54" i="19"/>
  <c r="X53" i="19"/>
  <c r="X52" i="19"/>
  <c r="X51" i="19"/>
  <c r="X50" i="19"/>
  <c r="X49" i="19"/>
  <c r="X48" i="19"/>
  <c r="X47" i="19"/>
  <c r="X46" i="19"/>
  <c r="X45" i="19"/>
  <c r="X44" i="19"/>
  <c r="X43" i="19"/>
  <c r="X42" i="19"/>
  <c r="X41" i="19"/>
  <c r="X40" i="19"/>
  <c r="X39" i="19"/>
  <c r="X38" i="19"/>
  <c r="X37" i="19"/>
  <c r="X36" i="19"/>
  <c r="X35" i="19"/>
  <c r="X34" i="19"/>
  <c r="X33" i="19"/>
  <c r="X32" i="19"/>
  <c r="X31" i="19"/>
  <c r="X30" i="19"/>
  <c r="X29" i="19"/>
  <c r="X28" i="19"/>
  <c r="X27" i="19"/>
  <c r="X26" i="19"/>
  <c r="X25" i="19"/>
  <c r="X24" i="19"/>
  <c r="X23" i="19"/>
  <c r="X22" i="19"/>
  <c r="X21" i="19"/>
  <c r="X20" i="19"/>
  <c r="X19" i="19"/>
  <c r="X18" i="19"/>
  <c r="X17" i="19"/>
  <c r="X16" i="19"/>
  <c r="X15" i="19"/>
  <c r="X14" i="19"/>
  <c r="X13" i="19"/>
  <c r="X161" i="19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T58" i="15"/>
  <c r="T48" i="15"/>
  <c r="T61" i="15"/>
  <c r="T60" i="15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X185" i="19"/>
  <c r="X184" i="19"/>
  <c r="X183" i="19"/>
  <c r="X182" i="19"/>
  <c r="X181" i="19"/>
  <c r="X180" i="19"/>
  <c r="X179" i="19"/>
  <c r="X178" i="19"/>
  <c r="X177" i="19"/>
  <c r="X191" i="19"/>
  <c r="X190" i="19"/>
  <c r="X189" i="19"/>
  <c r="X188" i="19"/>
  <c r="X187" i="19"/>
  <c r="X281" i="19"/>
  <c r="X280" i="19"/>
  <c r="X279" i="19"/>
  <c r="X278" i="19"/>
  <c r="X277" i="19"/>
  <c r="X276" i="19"/>
  <c r="X275" i="19"/>
  <c r="X274" i="19"/>
  <c r="X273" i="19"/>
  <c r="X272" i="19"/>
  <c r="X271" i="19"/>
  <c r="X270" i="19"/>
  <c r="X269" i="19"/>
  <c r="X268" i="19"/>
  <c r="X267" i="19"/>
  <c r="X266" i="19"/>
  <c r="X265" i="19"/>
  <c r="X264" i="19"/>
  <c r="X263" i="19"/>
  <c r="X262" i="19"/>
  <c r="X261" i="19"/>
  <c r="X260" i="19"/>
  <c r="G280" i="19"/>
  <c r="H280" i="19"/>
  <c r="I280" i="19"/>
  <c r="J280" i="19"/>
  <c r="G281" i="19"/>
  <c r="H281" i="19"/>
  <c r="I281" i="19"/>
  <c r="J281" i="19"/>
  <c r="G261" i="19"/>
  <c r="H261" i="19"/>
  <c r="I261" i="19"/>
  <c r="J261" i="19"/>
  <c r="G262" i="19"/>
  <c r="H262" i="19"/>
  <c r="I262" i="19"/>
  <c r="J262" i="19"/>
  <c r="G263" i="19"/>
  <c r="H263" i="19"/>
  <c r="I263" i="19"/>
  <c r="J263" i="19"/>
  <c r="G264" i="19"/>
  <c r="H264" i="19"/>
  <c r="I264" i="19"/>
  <c r="J264" i="19"/>
  <c r="G265" i="19"/>
  <c r="H265" i="19"/>
  <c r="I265" i="19"/>
  <c r="J265" i="19"/>
  <c r="G266" i="19"/>
  <c r="H266" i="19"/>
  <c r="I266" i="19"/>
  <c r="J266" i="19"/>
  <c r="G267" i="19"/>
  <c r="H267" i="19"/>
  <c r="I267" i="19"/>
  <c r="J267" i="19"/>
  <c r="G268" i="19"/>
  <c r="H268" i="19"/>
  <c r="I268" i="19"/>
  <c r="J268" i="19"/>
  <c r="G269" i="19"/>
  <c r="H269" i="19"/>
  <c r="I269" i="19"/>
  <c r="J269" i="19"/>
  <c r="G270" i="19"/>
  <c r="H270" i="19"/>
  <c r="I270" i="19"/>
  <c r="J270" i="19"/>
  <c r="G271" i="19"/>
  <c r="H271" i="19"/>
  <c r="I271" i="19"/>
  <c r="J271" i="19"/>
  <c r="G272" i="19"/>
  <c r="H272" i="19"/>
  <c r="I272" i="19"/>
  <c r="J272" i="19"/>
  <c r="G273" i="19"/>
  <c r="H273" i="19"/>
  <c r="I273" i="19"/>
  <c r="J273" i="19"/>
  <c r="G274" i="19"/>
  <c r="H274" i="19"/>
  <c r="I274" i="19"/>
  <c r="J274" i="19"/>
  <c r="G275" i="19"/>
  <c r="H275" i="19"/>
  <c r="I275" i="19"/>
  <c r="J275" i="19"/>
  <c r="G276" i="19"/>
  <c r="H276" i="19"/>
  <c r="I276" i="19"/>
  <c r="J276" i="19"/>
  <c r="G277" i="19"/>
  <c r="H277" i="19"/>
  <c r="I277" i="19"/>
  <c r="J277" i="19"/>
  <c r="G278" i="19"/>
  <c r="H278" i="19"/>
  <c r="I278" i="19"/>
  <c r="J278" i="19"/>
  <c r="G279" i="19"/>
  <c r="H279" i="19"/>
  <c r="I279" i="19"/>
  <c r="J279" i="19"/>
  <c r="J260" i="19"/>
  <c r="I260" i="19"/>
  <c r="H260" i="19"/>
  <c r="G260" i="19"/>
  <c r="U57" i="15"/>
  <c r="T50" i="15"/>
  <c r="U60" i="15"/>
  <c r="T52" i="15"/>
  <c r="T55" i="15"/>
  <c r="T47" i="15"/>
  <c r="U58" i="15"/>
  <c r="T51" i="15"/>
  <c r="T53" i="15"/>
  <c r="T57" i="15"/>
  <c r="S26" i="15"/>
  <c r="R26" i="15"/>
  <c r="Q26" i="15"/>
  <c r="P26" i="15"/>
  <c r="O26" i="15"/>
  <c r="N26" i="15"/>
  <c r="T26" i="15" s="1"/>
  <c r="S25" i="15"/>
  <c r="R25" i="15"/>
  <c r="Q25" i="15"/>
  <c r="P25" i="15"/>
  <c r="O25" i="15"/>
  <c r="N25" i="15"/>
  <c r="U55" i="15"/>
  <c r="U56" i="15"/>
  <c r="T25" i="15"/>
  <c r="U54" i="15"/>
  <c r="T46" i="15"/>
  <c r="T54" i="15"/>
  <c r="N20" i="15"/>
  <c r="S21" i="15"/>
  <c r="T21" i="15" s="1"/>
  <c r="R21" i="15"/>
  <c r="Q21" i="15"/>
  <c r="P21" i="15"/>
  <c r="O21" i="15"/>
  <c r="N21" i="15"/>
  <c r="T45" i="15"/>
  <c r="U40" i="15"/>
  <c r="S32" i="15"/>
  <c r="R32" i="15"/>
  <c r="S31" i="15"/>
  <c r="R31" i="15"/>
  <c r="S30" i="15"/>
  <c r="R30" i="15"/>
  <c r="S29" i="15"/>
  <c r="R29" i="15"/>
  <c r="S28" i="15"/>
  <c r="R28" i="15"/>
  <c r="S27" i="15"/>
  <c r="R27" i="15"/>
  <c r="S16" i="15"/>
  <c r="R16" i="15"/>
  <c r="Q16" i="15"/>
  <c r="P16" i="15"/>
  <c r="O16" i="15"/>
  <c r="N16" i="15"/>
  <c r="U32" i="15"/>
  <c r="G2" i="4"/>
  <c r="G3" i="4"/>
  <c r="G4" i="4"/>
  <c r="G5" i="4"/>
  <c r="G6" i="4"/>
  <c r="G7" i="4"/>
  <c r="L201" i="19" s="1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N202" i="19" s="1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N201" i="19"/>
  <c r="P201" i="19"/>
  <c r="P202" i="19"/>
  <c r="R202" i="19"/>
  <c r="L203" i="19"/>
  <c r="N203" i="19"/>
  <c r="P203" i="19"/>
  <c r="R203" i="19"/>
  <c r="L204" i="19"/>
  <c r="N204" i="19"/>
  <c r="P204" i="19"/>
  <c r="R204" i="19"/>
  <c r="L205" i="19"/>
  <c r="N205" i="19"/>
  <c r="P205" i="19"/>
  <c r="R205" i="19"/>
  <c r="L206" i="19"/>
  <c r="N206" i="19"/>
  <c r="P206" i="19"/>
  <c r="R206" i="19"/>
  <c r="L207" i="19"/>
  <c r="N207" i="19"/>
  <c r="P207" i="19"/>
  <c r="R207" i="19"/>
  <c r="L208" i="19"/>
  <c r="N208" i="19"/>
  <c r="P208" i="19"/>
  <c r="R208" i="19"/>
  <c r="L209" i="19"/>
  <c r="N209" i="19"/>
  <c r="P209" i="19"/>
  <c r="R209" i="19"/>
  <c r="L210" i="19"/>
  <c r="N210" i="19"/>
  <c r="P210" i="19"/>
  <c r="R210" i="19"/>
  <c r="L211" i="19"/>
  <c r="N211" i="19"/>
  <c r="P211" i="19"/>
  <c r="R211" i="19"/>
  <c r="L212" i="19"/>
  <c r="N212" i="19"/>
  <c r="P212" i="19"/>
  <c r="R212" i="19"/>
  <c r="L213" i="19"/>
  <c r="N213" i="19"/>
  <c r="P213" i="19"/>
  <c r="R213" i="19"/>
  <c r="L214" i="19"/>
  <c r="N214" i="19"/>
  <c r="P214" i="19"/>
  <c r="R214" i="19"/>
  <c r="L215" i="19"/>
  <c r="N215" i="19"/>
  <c r="P215" i="19"/>
  <c r="R215" i="19"/>
  <c r="L216" i="19"/>
  <c r="N216" i="19"/>
  <c r="P216" i="19"/>
  <c r="R216" i="19"/>
  <c r="L217" i="19"/>
  <c r="N217" i="19"/>
  <c r="P217" i="19"/>
  <c r="R217" i="19"/>
  <c r="L218" i="19"/>
  <c r="N218" i="19"/>
  <c r="P218" i="19"/>
  <c r="R218" i="19"/>
  <c r="L219" i="19"/>
  <c r="N219" i="19"/>
  <c r="P219" i="19"/>
  <c r="R219" i="19"/>
  <c r="L220" i="19"/>
  <c r="N220" i="19"/>
  <c r="P220" i="19"/>
  <c r="R220" i="19"/>
  <c r="L221" i="19"/>
  <c r="N221" i="19"/>
  <c r="P221" i="19"/>
  <c r="R221" i="19"/>
  <c r="L223" i="19"/>
  <c r="N223" i="19"/>
  <c r="P223" i="19"/>
  <c r="R223" i="19"/>
  <c r="L224" i="19"/>
  <c r="N224" i="19"/>
  <c r="P224" i="19"/>
  <c r="R224" i="19"/>
  <c r="L225" i="19"/>
  <c r="N225" i="19"/>
  <c r="P225" i="19"/>
  <c r="R225" i="19"/>
  <c r="L226" i="19"/>
  <c r="N226" i="19"/>
  <c r="P226" i="19"/>
  <c r="R226" i="19"/>
  <c r="L227" i="19"/>
  <c r="N227" i="19"/>
  <c r="P227" i="19"/>
  <c r="R227" i="19"/>
  <c r="L228" i="19"/>
  <c r="N228" i="19"/>
  <c r="P228" i="19"/>
  <c r="R228" i="19"/>
  <c r="L229" i="19"/>
  <c r="N229" i="19"/>
  <c r="P229" i="19"/>
  <c r="R229" i="19"/>
  <c r="L230" i="19"/>
  <c r="N230" i="19"/>
  <c r="R230" i="19"/>
  <c r="P230" i="19"/>
  <c r="R199" i="19"/>
  <c r="R197" i="19"/>
  <c r="R247" i="19"/>
  <c r="R246" i="19"/>
  <c r="R245" i="19"/>
  <c r="R244" i="19"/>
  <c r="R242" i="19"/>
  <c r="R241" i="19"/>
  <c r="R240" i="19"/>
  <c r="R239" i="19"/>
  <c r="R238" i="19"/>
  <c r="R237" i="19"/>
  <c r="R236" i="19"/>
  <c r="R235" i="19"/>
  <c r="R234" i="19"/>
  <c r="R233" i="19"/>
  <c r="R232" i="19"/>
  <c r="R231" i="19"/>
  <c r="R200" i="19"/>
  <c r="R198" i="19"/>
  <c r="R196" i="19"/>
  <c r="L245" i="19"/>
  <c r="N245" i="19"/>
  <c r="P245" i="19"/>
  <c r="P197" i="19"/>
  <c r="P246" i="19"/>
  <c r="N246" i="19"/>
  <c r="L246" i="19"/>
  <c r="P247" i="19"/>
  <c r="P244" i="19"/>
  <c r="P242" i="19"/>
  <c r="P241" i="19"/>
  <c r="P240" i="19"/>
  <c r="P239" i="19"/>
  <c r="P238" i="19"/>
  <c r="P237" i="19"/>
  <c r="P236" i="19"/>
  <c r="P235" i="19"/>
  <c r="P234" i="19"/>
  <c r="P233" i="19"/>
  <c r="P232" i="19"/>
  <c r="P231" i="19"/>
  <c r="P200" i="19"/>
  <c r="P199" i="19"/>
  <c r="P198" i="19"/>
  <c r="P196" i="19"/>
  <c r="L240" i="19"/>
  <c r="N240" i="19"/>
  <c r="L242" i="19"/>
  <c r="N242" i="19"/>
  <c r="L244" i="19"/>
  <c r="N244" i="19"/>
  <c r="L237" i="19"/>
  <c r="N237" i="19"/>
  <c r="L238" i="19"/>
  <c r="N238" i="19"/>
  <c r="L239" i="19"/>
  <c r="N239" i="19"/>
  <c r="L241" i="19"/>
  <c r="N241" i="19"/>
  <c r="L231" i="19"/>
  <c r="N236" i="19"/>
  <c r="L236" i="19"/>
  <c r="N235" i="19"/>
  <c r="L235" i="19"/>
  <c r="N234" i="19"/>
  <c r="L234" i="19"/>
  <c r="N233" i="19"/>
  <c r="L233" i="19"/>
  <c r="N232" i="19"/>
  <c r="L232" i="19"/>
  <c r="X232" i="19" s="1"/>
  <c r="N231" i="19"/>
  <c r="X231" i="19" s="1"/>
  <c r="T40" i="15"/>
  <c r="T43" i="15"/>
  <c r="T16" i="15"/>
  <c r="U44" i="15"/>
  <c r="T37" i="15"/>
  <c r="T41" i="15"/>
  <c r="T42" i="15"/>
  <c r="L196" i="19"/>
  <c r="X196" i="19" s="1"/>
  <c r="N247" i="19"/>
  <c r="L247" i="19"/>
  <c r="X247" i="19" s="1"/>
  <c r="N200" i="19"/>
  <c r="L200" i="19"/>
  <c r="N199" i="19"/>
  <c r="X199" i="19" s="1"/>
  <c r="L199" i="19"/>
  <c r="N198" i="19"/>
  <c r="L198" i="19"/>
  <c r="X198" i="19" s="1"/>
  <c r="N197" i="19"/>
  <c r="L197" i="19"/>
  <c r="N196" i="19"/>
  <c r="X230" i="19"/>
  <c r="X229" i="19"/>
  <c r="X228" i="19"/>
  <c r="X227" i="19"/>
  <c r="X226" i="19"/>
  <c r="X225" i="19"/>
  <c r="X224" i="19"/>
  <c r="X223" i="19"/>
  <c r="X221" i="19"/>
  <c r="X220" i="19"/>
  <c r="X219" i="19"/>
  <c r="X218" i="19"/>
  <c r="X217" i="19"/>
  <c r="X216" i="19"/>
  <c r="X215" i="19"/>
  <c r="X214" i="19"/>
  <c r="X213" i="19"/>
  <c r="X212" i="19"/>
  <c r="X211" i="19"/>
  <c r="X210" i="19"/>
  <c r="X209" i="19"/>
  <c r="X208" i="19"/>
  <c r="X207" i="19"/>
  <c r="X206" i="19"/>
  <c r="X205" i="19"/>
  <c r="X204" i="19"/>
  <c r="X203" i="19"/>
  <c r="X246" i="19"/>
  <c r="X245" i="19"/>
  <c r="U49" i="15"/>
  <c r="U48" i="15"/>
  <c r="U50" i="15"/>
  <c r="U47" i="15"/>
  <c r="X241" i="19"/>
  <c r="X239" i="19"/>
  <c r="X238" i="19"/>
  <c r="X237" i="19"/>
  <c r="X242" i="19"/>
  <c r="X240" i="19"/>
  <c r="X244" i="19"/>
  <c r="X233" i="19"/>
  <c r="X234" i="19"/>
  <c r="X235" i="19"/>
  <c r="X236" i="19"/>
  <c r="S13" i="15"/>
  <c r="S14" i="15"/>
  <c r="S15" i="15"/>
  <c r="S17" i="15"/>
  <c r="S18" i="15"/>
  <c r="S19" i="15"/>
  <c r="S20" i="15"/>
  <c r="S22" i="15"/>
  <c r="S23" i="15"/>
  <c r="S24" i="15"/>
  <c r="S62" i="15" s="1"/>
  <c r="S12" i="15"/>
  <c r="T38" i="15"/>
  <c r="U45" i="15"/>
  <c r="S256" i="19"/>
  <c r="U256" i="19"/>
  <c r="W256" i="19"/>
  <c r="U39" i="15"/>
  <c r="X254" i="19"/>
  <c r="T39" i="15"/>
  <c r="U59" i="15"/>
  <c r="V285" i="19"/>
  <c r="W285" i="19"/>
  <c r="R12" i="15"/>
  <c r="R13" i="15"/>
  <c r="R14" i="15"/>
  <c r="R15" i="15"/>
  <c r="R17" i="15"/>
  <c r="R18" i="15"/>
  <c r="R19" i="15"/>
  <c r="R20" i="15"/>
  <c r="R22" i="15"/>
  <c r="R23" i="15"/>
  <c r="R24" i="15"/>
  <c r="R62" i="15" s="1"/>
  <c r="AE12" i="1"/>
  <c r="N13" i="15"/>
  <c r="O13" i="15"/>
  <c r="T13" i="15" s="1"/>
  <c r="P13" i="15"/>
  <c r="Q13" i="15"/>
  <c r="N14" i="15"/>
  <c r="O14" i="15"/>
  <c r="P14" i="15"/>
  <c r="T14" i="15" s="1"/>
  <c r="Q14" i="15"/>
  <c r="N15" i="15"/>
  <c r="O15" i="15"/>
  <c r="T15" i="15" s="1"/>
  <c r="P15" i="15"/>
  <c r="Q15" i="15"/>
  <c r="N17" i="15"/>
  <c r="O17" i="15"/>
  <c r="T17" i="15" s="1"/>
  <c r="P17" i="15"/>
  <c r="Q17" i="15"/>
  <c r="N18" i="15"/>
  <c r="O18" i="15"/>
  <c r="P18" i="15"/>
  <c r="Q18" i="15"/>
  <c r="N19" i="15"/>
  <c r="O19" i="15"/>
  <c r="P19" i="15"/>
  <c r="Q19" i="15"/>
  <c r="O20" i="15"/>
  <c r="P20" i="15"/>
  <c r="T20" i="15" s="1"/>
  <c r="Q20" i="15"/>
  <c r="N22" i="15"/>
  <c r="T22" i="15" s="1"/>
  <c r="O22" i="15"/>
  <c r="P22" i="15"/>
  <c r="Q22" i="15"/>
  <c r="N23" i="15"/>
  <c r="O23" i="15"/>
  <c r="P23" i="15"/>
  <c r="T23" i="15" s="1"/>
  <c r="Q23" i="15"/>
  <c r="N24" i="15"/>
  <c r="N62" i="15" s="1"/>
  <c r="O24" i="15"/>
  <c r="P24" i="15"/>
  <c r="Q24" i="15"/>
  <c r="Q12" i="15"/>
  <c r="P12" i="15"/>
  <c r="O12" i="15"/>
  <c r="T12" i="15" s="1"/>
  <c r="N12" i="15"/>
  <c r="T24" i="15"/>
  <c r="N195" i="19"/>
  <c r="O195" i="19"/>
  <c r="N256" i="19"/>
  <c r="O256" i="19"/>
  <c r="O259" i="19"/>
  <c r="L195" i="19"/>
  <c r="M195" i="19"/>
  <c r="L256" i="19"/>
  <c r="M256" i="19"/>
  <c r="P195" i="19"/>
  <c r="Q195" i="19"/>
  <c r="W195" i="19"/>
  <c r="V195" i="19"/>
  <c r="U195" i="19"/>
  <c r="T195" i="19"/>
  <c r="S195" i="19"/>
  <c r="R195" i="19"/>
  <c r="S33" i="15"/>
  <c r="R33" i="15"/>
  <c r="AD7" i="1"/>
  <c r="AD8" i="1"/>
  <c r="AD9" i="1"/>
  <c r="AD10" i="1"/>
  <c r="AD11" i="1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Q259" i="19"/>
  <c r="S259" i="19"/>
  <c r="U259" i="19"/>
  <c r="B251" i="19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L12" i="1"/>
  <c r="S12" i="1"/>
  <c r="X258" i="19"/>
  <c r="X257" i="19"/>
  <c r="F14" i="8"/>
  <c r="F13" i="8"/>
  <c r="F12" i="8"/>
  <c r="F11" i="8"/>
  <c r="G14" i="8"/>
  <c r="G13" i="8"/>
  <c r="G12" i="8"/>
  <c r="G11" i="8"/>
  <c r="G10" i="8"/>
  <c r="G9" i="8"/>
  <c r="F9" i="8"/>
  <c r="F10" i="8"/>
  <c r="F7" i="8"/>
  <c r="G7" i="8"/>
  <c r="F8" i="8"/>
  <c r="G8" i="8"/>
  <c r="W250" i="19"/>
  <c r="V53" i="15"/>
  <c r="V54" i="15"/>
  <c r="W54" i="15"/>
  <c r="V55" i="15"/>
  <c r="W55" i="15" s="1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K12" i="1"/>
  <c r="J12" i="1"/>
  <c r="M12" i="1"/>
  <c r="F5" i="8"/>
  <c r="G5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X197" i="19"/>
  <c r="X200" i="19"/>
  <c r="Q256" i="19"/>
  <c r="U37" i="15"/>
  <c r="U38" i="15"/>
  <c r="U36" i="15"/>
  <c r="U41" i="15"/>
  <c r="V256" i="19"/>
  <c r="T256" i="19"/>
  <c r="R256" i="19"/>
  <c r="R286" i="19" s="1"/>
  <c r="P256" i="19"/>
  <c r="X251" i="19"/>
  <c r="X252" i="19"/>
  <c r="X253" i="19"/>
  <c r="X256" i="19"/>
  <c r="G4" i="8"/>
  <c r="G6" i="8"/>
  <c r="F4" i="8"/>
  <c r="F6" i="8"/>
  <c r="U43" i="15"/>
  <c r="M62" i="15"/>
  <c r="V286" i="19"/>
  <c r="T285" i="19"/>
  <c r="T286" i="19"/>
  <c r="R285" i="19"/>
  <c r="P285" i="19"/>
  <c r="P286" i="19"/>
  <c r="N285" i="19"/>
  <c r="N286" i="19"/>
  <c r="L285" i="19"/>
  <c r="AD6" i="1"/>
  <c r="X195" i="19"/>
  <c r="C7" i="34"/>
  <c r="C12" i="34"/>
  <c r="C8" i="33"/>
  <c r="C8" i="35"/>
  <c r="C8" i="37"/>
  <c r="C8" i="39"/>
  <c r="C8" i="41"/>
  <c r="C8" i="44"/>
  <c r="C8" i="47"/>
  <c r="C8" i="48"/>
  <c r="C8" i="52"/>
  <c r="C8" i="54"/>
  <c r="C8" i="24"/>
  <c r="C8" i="34"/>
  <c r="C8" i="36"/>
  <c r="C8" i="38"/>
  <c r="C8" i="40"/>
  <c r="C8" i="42"/>
  <c r="C8" i="45"/>
  <c r="C8" i="49"/>
  <c r="C8" i="51"/>
  <c r="C8" i="53"/>
  <c r="C8" i="46"/>
  <c r="C8" i="43"/>
  <c r="C8" i="50"/>
  <c r="D6" i="15" a="1"/>
  <c r="D6" i="15" s="1"/>
  <c r="X285" i="19"/>
  <c r="U250" i="19"/>
  <c r="U285" i="19"/>
  <c r="U286" i="19"/>
  <c r="C9" i="44"/>
  <c r="C10" i="34"/>
  <c r="C7" i="53"/>
  <c r="C10" i="48"/>
  <c r="C10" i="44"/>
  <c r="C7" i="39"/>
  <c r="C7" i="33"/>
  <c r="C7" i="24"/>
  <c r="C7" i="42"/>
  <c r="C7" i="43"/>
  <c r="C7" i="36"/>
  <c r="C7" i="37"/>
  <c r="C7" i="48"/>
  <c r="C7" i="47"/>
  <c r="C7" i="40"/>
  <c r="C7" i="49"/>
  <c r="C7" i="38"/>
  <c r="C7" i="44"/>
  <c r="C7" i="46"/>
  <c r="C7" i="45"/>
  <c r="C7" i="35"/>
  <c r="C7" i="51"/>
  <c r="C7" i="52"/>
  <c r="C7" i="41"/>
  <c r="C12" i="48"/>
  <c r="C8" i="19"/>
  <c r="E8" i="19"/>
  <c r="C10" i="49"/>
  <c r="C7" i="54"/>
  <c r="C12" i="49"/>
  <c r="C12" i="44"/>
  <c r="C9" i="34"/>
  <c r="C7" i="50"/>
  <c r="C9" i="48"/>
  <c r="C9" i="49"/>
  <c r="C11" i="34"/>
  <c r="C11" i="44"/>
  <c r="C11" i="48"/>
  <c r="C11" i="49"/>
  <c r="D8" i="19"/>
  <c r="F6" i="15"/>
  <c r="E6" i="15"/>
  <c r="C6" i="15"/>
  <c r="C9" i="39"/>
  <c r="C10" i="42"/>
  <c r="C10" i="46"/>
  <c r="C10" i="43"/>
  <c r="C10" i="45"/>
  <c r="C9" i="43"/>
  <c r="C10" i="39"/>
  <c r="C10" i="52"/>
  <c r="C9" i="52"/>
  <c r="C9" i="45"/>
  <c r="C9" i="36"/>
  <c r="C10" i="36"/>
  <c r="C9" i="46"/>
  <c r="C9" i="42"/>
  <c r="C12" i="45"/>
  <c r="C12" i="38"/>
  <c r="C12" i="50"/>
  <c r="C11" i="36"/>
  <c r="C11" i="39"/>
  <c r="C10" i="24"/>
  <c r="C11" i="52"/>
  <c r="C11" i="46"/>
  <c r="C12" i="39"/>
  <c r="C12" i="41"/>
  <c r="C11" i="42"/>
  <c r="C12" i="43"/>
  <c r="C12" i="37"/>
  <c r="C9" i="24"/>
  <c r="C12" i="40"/>
  <c r="C12" i="52"/>
  <c r="C12" i="53"/>
  <c r="C12" i="33"/>
  <c r="C12" i="47"/>
  <c r="C12" i="54"/>
  <c r="C12" i="46"/>
  <c r="C12" i="24"/>
  <c r="C12" i="36"/>
  <c r="C12" i="51"/>
  <c r="C12" i="42"/>
  <c r="C12" i="35"/>
  <c r="C11" i="45"/>
  <c r="C11" i="43"/>
  <c r="C11" i="24"/>
  <c r="C11" i="53"/>
  <c r="C11" i="50"/>
  <c r="C11" i="33"/>
  <c r="C11" i="51"/>
  <c r="C11" i="35"/>
  <c r="C11" i="47"/>
  <c r="C11" i="38"/>
  <c r="C11" i="41"/>
  <c r="C11" i="40"/>
  <c r="C11" i="37"/>
  <c r="C11" i="54"/>
  <c r="C9" i="50"/>
  <c r="C9" i="54"/>
  <c r="C9" i="47"/>
  <c r="C9" i="51"/>
  <c r="C10" i="50"/>
  <c r="C9" i="53"/>
  <c r="C10" i="54"/>
  <c r="C10" i="41"/>
  <c r="C10" i="47"/>
  <c r="C10" i="53"/>
  <c r="C9" i="35"/>
  <c r="C9" i="33"/>
  <c r="C10" i="38"/>
  <c r="C9" i="40"/>
  <c r="C9" i="38"/>
  <c r="C9" i="41"/>
  <c r="C10" i="40"/>
  <c r="C10" i="37"/>
  <c r="C10" i="51"/>
  <c r="C9" i="37"/>
  <c r="C10" i="33"/>
  <c r="C10" i="35"/>
  <c r="P62" i="15"/>
  <c r="S285" i="19"/>
  <c r="Q62" i="15"/>
  <c r="O62" i="15"/>
  <c r="AC12" i="1"/>
  <c r="H6" i="15" l="1"/>
  <c r="G6" i="15"/>
  <c r="AD12" i="1"/>
  <c r="T62" i="15"/>
  <c r="W286" i="19"/>
  <c r="T18" i="15"/>
  <c r="V20" i="15" s="1"/>
  <c r="V22" i="15"/>
  <c r="V14" i="15"/>
  <c r="V16" i="15"/>
  <c r="V21" i="15"/>
  <c r="V17" i="15"/>
  <c r="V15" i="15"/>
  <c r="V13" i="15"/>
  <c r="V12" i="15"/>
  <c r="M257" i="19"/>
  <c r="X259" i="19"/>
  <c r="T19" i="15"/>
  <c r="L202" i="19"/>
  <c r="X202" i="19" s="1"/>
  <c r="M197" i="19"/>
  <c r="S198" i="19"/>
  <c r="O200" i="19"/>
  <c r="Q203" i="19"/>
  <c r="M205" i="19"/>
  <c r="S206" i="19"/>
  <c r="O208" i="19"/>
  <c r="Q211" i="19"/>
  <c r="M213" i="19"/>
  <c r="S214" i="19"/>
  <c r="O216" i="19"/>
  <c r="Q219" i="19"/>
  <c r="M221" i="19"/>
  <c r="S222" i="19"/>
  <c r="O224" i="19"/>
  <c r="Q227" i="19"/>
  <c r="M229" i="19"/>
  <c r="S230" i="19"/>
  <c r="O232" i="19"/>
  <c r="Q235" i="19"/>
  <c r="M237" i="19"/>
  <c r="S238" i="19"/>
  <c r="O240" i="19"/>
  <c r="Q243" i="19"/>
  <c r="M245" i="19"/>
  <c r="S246" i="19"/>
  <c r="O197" i="19"/>
  <c r="Q200" i="19"/>
  <c r="M202" i="19"/>
  <c r="S203" i="19"/>
  <c r="O205" i="19"/>
  <c r="Q208" i="19"/>
  <c r="M210" i="19"/>
  <c r="S211" i="19"/>
  <c r="O213" i="19"/>
  <c r="Q216" i="19"/>
  <c r="M218" i="19"/>
  <c r="S219" i="19"/>
  <c r="O221" i="19"/>
  <c r="Q224" i="19"/>
  <c r="M226" i="19"/>
  <c r="S227" i="19"/>
  <c r="O229" i="19"/>
  <c r="Q232" i="19"/>
  <c r="M234" i="19"/>
  <c r="S235" i="19"/>
  <c r="O237" i="19"/>
  <c r="Q240" i="19"/>
  <c r="M242" i="19"/>
  <c r="S243" i="19"/>
  <c r="O245" i="19"/>
  <c r="Q197" i="19"/>
  <c r="M199" i="19"/>
  <c r="S200" i="19"/>
  <c r="O202" i="19"/>
  <c r="Q205" i="19"/>
  <c r="M207" i="19"/>
  <c r="S208" i="19"/>
  <c r="O210" i="19"/>
  <c r="Q213" i="19"/>
  <c r="M215" i="19"/>
  <c r="S216" i="19"/>
  <c r="O218" i="19"/>
  <c r="Q221" i="19"/>
  <c r="M223" i="19"/>
  <c r="S224" i="19"/>
  <c r="O226" i="19"/>
  <c r="Q229" i="19"/>
  <c r="M231" i="19"/>
  <c r="S232" i="19"/>
  <c r="O234" i="19"/>
  <c r="Q237" i="19"/>
  <c r="M239" i="19"/>
  <c r="S240" i="19"/>
  <c r="O242" i="19"/>
  <c r="O35" i="15" s="1"/>
  <c r="Q245" i="19"/>
  <c r="M247" i="19"/>
  <c r="M196" i="19"/>
  <c r="S197" i="19"/>
  <c r="O199" i="19"/>
  <c r="Q202" i="19"/>
  <c r="M204" i="19"/>
  <c r="S205" i="19"/>
  <c r="O207" i="19"/>
  <c r="O36" i="15" s="1"/>
  <c r="Q210" i="19"/>
  <c r="M212" i="19"/>
  <c r="S213" i="19"/>
  <c r="O215" i="19"/>
  <c r="Q218" i="19"/>
  <c r="M220" i="19"/>
  <c r="S221" i="19"/>
  <c r="O223" i="19"/>
  <c r="Q226" i="19"/>
  <c r="M228" i="19"/>
  <c r="S229" i="19"/>
  <c r="O231" i="19"/>
  <c r="Q234" i="19"/>
  <c r="M236" i="19"/>
  <c r="S237" i="19"/>
  <c r="O239" i="19"/>
  <c r="Q242" i="19"/>
  <c r="P35" i="15" s="1"/>
  <c r="M244" i="19"/>
  <c r="S245" i="19"/>
  <c r="O247" i="19"/>
  <c r="O196" i="19"/>
  <c r="Q199" i="19"/>
  <c r="M201" i="19"/>
  <c r="S202" i="19"/>
  <c r="O204" i="19"/>
  <c r="Q207" i="19"/>
  <c r="P36" i="15" s="1"/>
  <c r="M209" i="19"/>
  <c r="S210" i="19"/>
  <c r="O212" i="19"/>
  <c r="Q215" i="19"/>
  <c r="M217" i="19"/>
  <c r="S218" i="19"/>
  <c r="O220" i="19"/>
  <c r="Q223" i="19"/>
  <c r="M225" i="19"/>
  <c r="S226" i="19"/>
  <c r="O228" i="19"/>
  <c r="Q231" i="19"/>
  <c r="M233" i="19"/>
  <c r="S234" i="19"/>
  <c r="O236" i="19"/>
  <c r="Q239" i="19"/>
  <c r="M241" i="19"/>
  <c r="S242" i="19"/>
  <c r="Q35" i="15" s="1"/>
  <c r="O244" i="19"/>
  <c r="Q247" i="19"/>
  <c r="Q196" i="19"/>
  <c r="M198" i="19"/>
  <c r="S199" i="19"/>
  <c r="O201" i="19"/>
  <c r="Q204" i="19"/>
  <c r="M206" i="19"/>
  <c r="S207" i="19"/>
  <c r="Q36" i="15" s="1"/>
  <c r="O209" i="19"/>
  <c r="Q212" i="19"/>
  <c r="M214" i="19"/>
  <c r="S215" i="19"/>
  <c r="O217" i="19"/>
  <c r="Q220" i="19"/>
  <c r="M222" i="19"/>
  <c r="S223" i="19"/>
  <c r="O225" i="19"/>
  <c r="Q228" i="19"/>
  <c r="M230" i="19"/>
  <c r="S231" i="19"/>
  <c r="O233" i="19"/>
  <c r="Q236" i="19"/>
  <c r="M238" i="19"/>
  <c r="S239" i="19"/>
  <c r="O241" i="19"/>
  <c r="Q244" i="19"/>
  <c r="M246" i="19"/>
  <c r="S196" i="19"/>
  <c r="O198" i="19"/>
  <c r="Q201" i="19"/>
  <c r="M203" i="19"/>
  <c r="S204" i="19"/>
  <c r="O206" i="19"/>
  <c r="Q209" i="19"/>
  <c r="M211" i="19"/>
  <c r="S212" i="19"/>
  <c r="O214" i="19"/>
  <c r="Q217" i="19"/>
  <c r="M219" i="19"/>
  <c r="S220" i="19"/>
  <c r="O222" i="19"/>
  <c r="Q225" i="19"/>
  <c r="M227" i="19"/>
  <c r="S228" i="19"/>
  <c r="O230" i="19"/>
  <c r="Q233" i="19"/>
  <c r="M235" i="19"/>
  <c r="S236" i="19"/>
  <c r="O238" i="19"/>
  <c r="Q241" i="19"/>
  <c r="M243" i="19"/>
  <c r="S244" i="19"/>
  <c r="O246" i="19"/>
  <c r="Q198" i="19"/>
  <c r="M200" i="19"/>
  <c r="Y200" i="19" s="1"/>
  <c r="S201" i="19"/>
  <c r="Q32" i="15" s="1"/>
  <c r="O203" i="19"/>
  <c r="O29" i="15" s="1"/>
  <c r="Q206" i="19"/>
  <c r="M208" i="19"/>
  <c r="S209" i="19"/>
  <c r="O211" i="19"/>
  <c r="Q214" i="19"/>
  <c r="M216" i="19"/>
  <c r="S217" i="19"/>
  <c r="O219" i="19"/>
  <c r="Q222" i="19"/>
  <c r="M224" i="19"/>
  <c r="Y224" i="19" s="1"/>
  <c r="U27" i="15" s="1"/>
  <c r="S225" i="19"/>
  <c r="O227" i="19"/>
  <c r="Q230" i="19"/>
  <c r="M232" i="19"/>
  <c r="S233" i="19"/>
  <c r="O235" i="19"/>
  <c r="Q238" i="19"/>
  <c r="M240" i="19"/>
  <c r="Y240" i="19" s="1"/>
  <c r="S241" i="19"/>
  <c r="O243" i="19"/>
  <c r="Q246" i="19"/>
  <c r="N243" i="19"/>
  <c r="P243" i="19"/>
  <c r="S247" i="19"/>
  <c r="L222" i="19"/>
  <c r="N222" i="19"/>
  <c r="P222" i="19"/>
  <c r="L243" i="19"/>
  <c r="R222" i="19"/>
  <c r="R201" i="19"/>
  <c r="X201" i="19" s="1"/>
  <c r="R243" i="19"/>
  <c r="Q268" i="19"/>
  <c r="Y268" i="19" s="1"/>
  <c r="P44" i="15"/>
  <c r="O44" i="15"/>
  <c r="P56" i="15"/>
  <c r="M262" i="19"/>
  <c r="X286" i="19" l="1"/>
  <c r="X250" i="19"/>
  <c r="P28" i="15"/>
  <c r="P32" i="15"/>
  <c r="Y241" i="19"/>
  <c r="Y225" i="19"/>
  <c r="Y209" i="19"/>
  <c r="O27" i="15"/>
  <c r="L250" i="19"/>
  <c r="L286" i="19" s="1"/>
  <c r="X243" i="19"/>
  <c r="O28" i="15"/>
  <c r="O32" i="15"/>
  <c r="Y244" i="19"/>
  <c r="Y228" i="19"/>
  <c r="Y212" i="19"/>
  <c r="U13" i="15" s="1"/>
  <c r="W13" i="15" s="1"/>
  <c r="Y196" i="19"/>
  <c r="M250" i="19"/>
  <c r="N31" i="15"/>
  <c r="T31" i="15" s="1"/>
  <c r="Q34" i="15"/>
  <c r="Q30" i="15"/>
  <c r="Q29" i="15"/>
  <c r="Q267" i="19"/>
  <c r="Q44" i="15"/>
  <c r="S267" i="19" s="1"/>
  <c r="Y262" i="19"/>
  <c r="M285" i="19"/>
  <c r="U61" i="15"/>
  <c r="U53" i="15"/>
  <c r="W53" i="15" s="1"/>
  <c r="Q31" i="15"/>
  <c r="S250" i="19"/>
  <c r="S286" i="19" s="1"/>
  <c r="Q33" i="15"/>
  <c r="Y247" i="19"/>
  <c r="U31" i="15" s="1"/>
  <c r="Y231" i="19"/>
  <c r="Y215" i="19"/>
  <c r="U16" i="15" s="1"/>
  <c r="W16" i="15" s="1"/>
  <c r="Y199" i="19"/>
  <c r="N33" i="15"/>
  <c r="Y234" i="19"/>
  <c r="Y218" i="19"/>
  <c r="U19" i="15" s="1"/>
  <c r="Y202" i="19"/>
  <c r="Y237" i="19"/>
  <c r="Y221" i="19"/>
  <c r="U23" i="15" s="1"/>
  <c r="W23" i="15" s="1"/>
  <c r="Y205" i="19"/>
  <c r="V26" i="15"/>
  <c r="V23" i="15"/>
  <c r="Y208" i="19"/>
  <c r="N27" i="15"/>
  <c r="Y243" i="19"/>
  <c r="Y227" i="19"/>
  <c r="Y211" i="19"/>
  <c r="U12" i="15" s="1"/>
  <c r="W12" i="15" s="1"/>
  <c r="Y246" i="19"/>
  <c r="Y230" i="19"/>
  <c r="Y214" i="19"/>
  <c r="U15" i="15" s="1"/>
  <c r="W15" i="15" s="1"/>
  <c r="Y198" i="19"/>
  <c r="N28" i="15"/>
  <c r="T28" i="15" s="1"/>
  <c r="P34" i="15"/>
  <c r="P30" i="15"/>
  <c r="P29" i="15"/>
  <c r="Y257" i="19"/>
  <c r="M259" i="19"/>
  <c r="V18" i="15"/>
  <c r="V19" i="15"/>
  <c r="V25" i="15"/>
  <c r="V24" i="15"/>
  <c r="O267" i="19"/>
  <c r="Q279" i="19"/>
  <c r="Q56" i="15"/>
  <c r="S279" i="19" s="1"/>
  <c r="X222" i="19"/>
  <c r="P31" i="15"/>
  <c r="Q250" i="19"/>
  <c r="Y233" i="19"/>
  <c r="Y217" i="19"/>
  <c r="U18" i="15" s="1"/>
  <c r="W18" i="15" s="1"/>
  <c r="Y201" i="19"/>
  <c r="N32" i="15"/>
  <c r="T32" i="15" s="1"/>
  <c r="O34" i="15"/>
  <c r="O30" i="15"/>
  <c r="P33" i="15"/>
  <c r="Y236" i="19"/>
  <c r="U35" i="15" s="1"/>
  <c r="Y220" i="19"/>
  <c r="Y204" i="19"/>
  <c r="Q27" i="15"/>
  <c r="Q28" i="15"/>
  <c r="O250" i="19"/>
  <c r="O31" i="15"/>
  <c r="Y239" i="19"/>
  <c r="Y223" i="19"/>
  <c r="U24" i="15" s="1"/>
  <c r="W24" i="15" s="1"/>
  <c r="Y207" i="19"/>
  <c r="N36" i="15"/>
  <c r="T36" i="15" s="1"/>
  <c r="Y242" i="19"/>
  <c r="N35" i="15"/>
  <c r="T35" i="15" s="1"/>
  <c r="Y226" i="19"/>
  <c r="Y210" i="19"/>
  <c r="Y245" i="19"/>
  <c r="Y229" i="19"/>
  <c r="U30" i="15" s="1"/>
  <c r="Y213" i="19"/>
  <c r="U14" i="15" s="1"/>
  <c r="W14" i="15" s="1"/>
  <c r="Y197" i="19"/>
  <c r="Y232" i="19"/>
  <c r="N34" i="15"/>
  <c r="Y216" i="19"/>
  <c r="U17" i="15" s="1"/>
  <c r="W17" i="15" s="1"/>
  <c r="N30" i="15"/>
  <c r="Y235" i="19"/>
  <c r="U34" i="15" s="1"/>
  <c r="Y219" i="19"/>
  <c r="U20" i="15" s="1"/>
  <c r="W20" i="15" s="1"/>
  <c r="Y203" i="19"/>
  <c r="N29" i="15"/>
  <c r="T29" i="15" s="1"/>
  <c r="Y238" i="19"/>
  <c r="Y222" i="19"/>
  <c r="Y206" i="19"/>
  <c r="O33" i="15"/>
  <c r="P27" i="15"/>
  <c r="T27" i="15" l="1"/>
  <c r="Q285" i="19"/>
  <c r="Q286" i="19" s="1"/>
  <c r="Y250" i="19"/>
  <c r="U33" i="15" s="1"/>
  <c r="C7" i="19"/>
  <c r="C6" i="19"/>
  <c r="P9" i="1"/>
  <c r="U6" i="1"/>
  <c r="Q10" i="1"/>
  <c r="V6" i="1"/>
  <c r="Q7" i="1"/>
  <c r="P6" i="1"/>
  <c r="U10" i="1"/>
  <c r="T6" i="1"/>
  <c r="Q8" i="1"/>
  <c r="T30" i="15"/>
  <c r="W19" i="15"/>
  <c r="U26" i="15"/>
  <c r="W26" i="15" s="1"/>
  <c r="U29" i="15"/>
  <c r="T56" i="15"/>
  <c r="U25" i="15"/>
  <c r="W25" i="15" s="1"/>
  <c r="U28" i="15"/>
  <c r="T34" i="15"/>
  <c r="T33" i="15"/>
  <c r="V41" i="15" s="1"/>
  <c r="W41" i="15" s="1"/>
  <c r="U21" i="15"/>
  <c r="W21" i="15" s="1"/>
  <c r="U22" i="15"/>
  <c r="W22" i="15" s="1"/>
  <c r="Y267" i="19"/>
  <c r="O285" i="19"/>
  <c r="O286" i="19" s="1"/>
  <c r="U46" i="15"/>
  <c r="Y285" i="19"/>
  <c r="Y286" i="19" s="1"/>
  <c r="V43" i="15"/>
  <c r="W43" i="15" s="1"/>
  <c r="V42" i="15"/>
  <c r="Y279" i="19"/>
  <c r="Y259" i="19"/>
  <c r="U42" i="15"/>
  <c r="V37" i="15"/>
  <c r="W37" i="15" s="1"/>
  <c r="V44" i="15"/>
  <c r="W44" i="15" s="1"/>
  <c r="T44" i="15"/>
  <c r="M286" i="19"/>
  <c r="O11" i="1" l="1" a="1"/>
  <c r="O11" i="1" s="1"/>
  <c r="O9" i="1" a="1"/>
  <c r="O9" i="1" s="1"/>
  <c r="E6" i="19" a="1"/>
  <c r="E6" i="19" s="1"/>
  <c r="P11" i="1"/>
  <c r="V11" i="1"/>
  <c r="W6" i="1"/>
  <c r="E7" i="19"/>
  <c r="F7" i="19"/>
  <c r="G7" i="19" s="1"/>
  <c r="O10" i="1" a="1"/>
  <c r="O10" i="1" s="1"/>
  <c r="D7" i="19" a="1"/>
  <c r="D7" i="19" s="1"/>
  <c r="P7" i="1"/>
  <c r="V39" i="15"/>
  <c r="W39" i="15" s="1"/>
  <c r="V38" i="15"/>
  <c r="W38" i="15" s="1"/>
  <c r="V40" i="15"/>
  <c r="W40" i="15" s="1"/>
  <c r="T11" i="1"/>
  <c r="T7" i="1"/>
  <c r="Q9" i="1"/>
  <c r="Q6" i="1"/>
  <c r="AA6" i="1" s="1"/>
  <c r="Z6" i="1"/>
  <c r="W42" i="15"/>
  <c r="D6" i="19" a="1"/>
  <c r="D6" i="19" s="1"/>
  <c r="G6" i="19" s="1"/>
  <c r="G8" i="19" s="1"/>
  <c r="P8" i="1"/>
  <c r="U11" i="1"/>
  <c r="Z11" i="1" s="1"/>
  <c r="U7" i="1"/>
  <c r="O6" i="1" a="1"/>
  <c r="O6" i="1" s="1"/>
  <c r="Y6" i="1" s="1"/>
  <c r="N11" i="1" a="1"/>
  <c r="N11" i="1" s="1"/>
  <c r="P10" i="1"/>
  <c r="Z10" i="1" s="1"/>
  <c r="V10" i="1"/>
  <c r="AA10" i="1" s="1"/>
  <c r="V7" i="1"/>
  <c r="AA7" i="1" s="1"/>
  <c r="U8" i="1"/>
  <c r="Z8" i="1" s="1"/>
  <c r="U51" i="15"/>
  <c r="U52" i="15"/>
  <c r="V57" i="15"/>
  <c r="W57" i="15" s="1"/>
  <c r="V58" i="15"/>
  <c r="W58" i="15" s="1"/>
  <c r="V56" i="15"/>
  <c r="W56" i="15" s="1"/>
  <c r="V60" i="15"/>
  <c r="W60" i="15" s="1"/>
  <c r="V59" i="15"/>
  <c r="W59" i="15" s="1"/>
  <c r="N8" i="1" a="1"/>
  <c r="N8" i="1" s="1"/>
  <c r="N7" i="1" a="1"/>
  <c r="N7" i="1" s="1"/>
  <c r="N9" i="1" a="1"/>
  <c r="N9" i="1" s="1"/>
  <c r="T10" i="1"/>
  <c r="W33" i="15"/>
  <c r="V9" i="1"/>
  <c r="T9" i="1"/>
  <c r="V48" i="15"/>
  <c r="W48" i="15" s="1"/>
  <c r="V52" i="15"/>
  <c r="V49" i="15"/>
  <c r="W49" i="15" s="1"/>
  <c r="V51" i="15"/>
  <c r="V45" i="15"/>
  <c r="W45" i="15" s="1"/>
  <c r="V50" i="15"/>
  <c r="W50" i="15" s="1"/>
  <c r="V46" i="15"/>
  <c r="W46" i="15" s="1"/>
  <c r="V61" i="15"/>
  <c r="W61" i="15" s="1"/>
  <c r="V47" i="15"/>
  <c r="W47" i="15" s="1"/>
  <c r="O7" i="1" a="1"/>
  <c r="O7" i="1" s="1"/>
  <c r="N10" i="1" a="1"/>
  <c r="N10" i="1" s="1"/>
  <c r="Q11" i="1"/>
  <c r="U9" i="1"/>
  <c r="Z9" i="1" s="1"/>
  <c r="T8" i="1"/>
  <c r="V34" i="15"/>
  <c r="W34" i="15" s="1"/>
  <c r="V35" i="15"/>
  <c r="W35" i="15" s="1"/>
  <c r="V33" i="15"/>
  <c r="D7" i="15"/>
  <c r="D8" i="15" s="1"/>
  <c r="V31" i="15"/>
  <c r="W31" i="15" s="1"/>
  <c r="V32" i="15"/>
  <c r="W32" i="15" s="1"/>
  <c r="V30" i="15"/>
  <c r="W30" i="15" s="1"/>
  <c r="F7" i="15"/>
  <c r="F8" i="15" s="1"/>
  <c r="V27" i="15"/>
  <c r="W27" i="15" s="1"/>
  <c r="V29" i="15"/>
  <c r="W29" i="15" s="1"/>
  <c r="E7" i="15"/>
  <c r="E8" i="15" s="1"/>
  <c r="C7" i="15"/>
  <c r="V28" i="15"/>
  <c r="W28" i="15" s="1"/>
  <c r="F6" i="19" a="1"/>
  <c r="F6" i="19" s="1"/>
  <c r="F8" i="19" s="1"/>
  <c r="O8" i="1" a="1"/>
  <c r="O8" i="1" s="1"/>
  <c r="N6" i="1" a="1"/>
  <c r="N6" i="1" s="1"/>
  <c r="V8" i="1"/>
  <c r="AA8" i="1" s="1"/>
  <c r="V36" i="15"/>
  <c r="W36" i="15" s="1"/>
  <c r="AA9" i="1" l="1"/>
  <c r="P12" i="1"/>
  <c r="Z7" i="1"/>
  <c r="W51" i="15"/>
  <c r="U12" i="1"/>
  <c r="AA11" i="1"/>
  <c r="R10" i="1"/>
  <c r="X10" i="1"/>
  <c r="R9" i="1"/>
  <c r="X9" i="1"/>
  <c r="W7" i="1"/>
  <c r="Y7" i="1"/>
  <c r="H7" i="15"/>
  <c r="H8" i="15" s="1"/>
  <c r="G7" i="15"/>
  <c r="G8" i="15" s="1"/>
  <c r="C8" i="15"/>
  <c r="R7" i="1"/>
  <c r="X7" i="1"/>
  <c r="W11" i="1"/>
  <c r="Y11" i="1"/>
  <c r="V12" i="1"/>
  <c r="T12" i="1"/>
  <c r="W9" i="1"/>
  <c r="Y9" i="1"/>
  <c r="R8" i="1"/>
  <c r="X8" i="1"/>
  <c r="R11" i="1"/>
  <c r="X11" i="1"/>
  <c r="Q12" i="1"/>
  <c r="R6" i="1"/>
  <c r="X6" i="1"/>
  <c r="N12" i="1"/>
  <c r="W10" i="1"/>
  <c r="Y10" i="1"/>
  <c r="O12" i="1"/>
  <c r="W8" i="1"/>
  <c r="Y8" i="1"/>
  <c r="W52" i="15"/>
  <c r="Z12" i="1"/>
  <c r="AB10" i="1" l="1"/>
  <c r="AG10" i="1" s="1"/>
  <c r="Y12" i="1"/>
  <c r="AB7" i="1"/>
  <c r="AG7" i="1" s="1"/>
  <c r="AA12" i="1"/>
  <c r="AB9" i="1"/>
  <c r="AG9" i="1" s="1"/>
  <c r="AB8" i="1"/>
  <c r="AG8" i="1" s="1"/>
  <c r="X12" i="1"/>
  <c r="R12" i="1"/>
  <c r="AB11" i="1"/>
  <c r="AG11" i="1" s="1"/>
  <c r="W12" i="1"/>
  <c r="AB6" i="1"/>
  <c r="AG6" i="1" l="1"/>
  <c r="AB12" i="1"/>
  <c r="AG12" i="1" l="1"/>
  <c r="AB14" i="1"/>
  <c r="AB1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Pivot Data" description="Diese Verbindung wird von Excel für die Kommunikation zwischen der Arbeitsmappe und eingebetteten PowerPivot-Daten verwendet und sollte nicht manuell bearbeitet oder gelöscht werden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<sst xmlns="http://schemas.openxmlformats.org/spreadsheetml/2006/main" count="21851" uniqueCount="607">
  <si>
    <t>#</t>
  </si>
  <si>
    <t>MID</t>
  </si>
  <si>
    <t xml:space="preserve">Security Measures </t>
  </si>
  <si>
    <t xml:space="preserve">Start date  </t>
  </si>
  <si>
    <t>End date</t>
  </si>
  <si>
    <t>M83</t>
  </si>
  <si>
    <t>M15</t>
  </si>
  <si>
    <t>M51</t>
  </si>
  <si>
    <t>M75</t>
  </si>
  <si>
    <t>M12</t>
  </si>
  <si>
    <t>M16</t>
  </si>
  <si>
    <t>M78</t>
  </si>
  <si>
    <t>M14</t>
  </si>
  <si>
    <t>M11</t>
  </si>
  <si>
    <t>M81</t>
  </si>
  <si>
    <t>M45</t>
  </si>
  <si>
    <t>M77</t>
  </si>
  <si>
    <t>M67</t>
  </si>
  <si>
    <t>M85</t>
  </si>
  <si>
    <t>M44</t>
  </si>
  <si>
    <t>M13</t>
  </si>
  <si>
    <t>M18</t>
  </si>
  <si>
    <t>M84</t>
  </si>
  <si>
    <t>M17</t>
  </si>
  <si>
    <t>M49</t>
  </si>
  <si>
    <t>M33</t>
  </si>
  <si>
    <t>M34</t>
  </si>
  <si>
    <t>Sum</t>
  </si>
  <si>
    <t>Measure Lead</t>
  </si>
  <si>
    <t>Andreas Wagner</t>
  </si>
  <si>
    <t>Total</t>
  </si>
  <si>
    <t>Labor 
AZ TECH</t>
  </si>
  <si>
    <t>Labor 
Third Party</t>
  </si>
  <si>
    <t>Spent</t>
  </si>
  <si>
    <t>Feb</t>
  </si>
  <si>
    <t>Apr</t>
  </si>
  <si>
    <t>Measure</t>
  </si>
  <si>
    <t>Cost type</t>
  </si>
  <si>
    <t>Provider</t>
  </si>
  <si>
    <t>Contract</t>
  </si>
  <si>
    <t>Start</t>
  </si>
  <si>
    <t>End</t>
  </si>
  <si>
    <t>T&amp;M/Fix</t>
  </si>
  <si>
    <t>Daily Rate</t>
  </si>
  <si>
    <t>Labor</t>
  </si>
  <si>
    <t>AZ Technology</t>
  </si>
  <si>
    <t>T&amp;M</t>
  </si>
  <si>
    <t>Comment</t>
  </si>
  <si>
    <t>DCSO</t>
  </si>
  <si>
    <t>Huber, Thomas</t>
  </si>
  <si>
    <t>Fix</t>
  </si>
  <si>
    <t>Metafinanz</t>
  </si>
  <si>
    <t>Christoph Lenz</t>
  </si>
  <si>
    <t>Gerhard Günther</t>
  </si>
  <si>
    <t>Stefan Köstenbauer</t>
  </si>
  <si>
    <t>Resources &amp; Contracts</t>
  </si>
  <si>
    <t>Pillar Lead: Carsten Scholz</t>
  </si>
  <si>
    <t>M86</t>
  </si>
  <si>
    <t>PD Total</t>
  </si>
  <si>
    <t>EUR Total</t>
  </si>
  <si>
    <t xml:space="preserve"> PD Total</t>
  </si>
  <si>
    <t xml:space="preserve"> EUR Total</t>
  </si>
  <si>
    <t>Measure Lead: Andrea Rupprecht</t>
  </si>
  <si>
    <t>Grand Total</t>
  </si>
  <si>
    <t>Jan</t>
  </si>
  <si>
    <t>Mrz</t>
  </si>
  <si>
    <t>Mai</t>
  </si>
  <si>
    <t>Jun</t>
  </si>
  <si>
    <t>Jul</t>
  </si>
  <si>
    <t>Aug</t>
  </si>
  <si>
    <t>Sep</t>
  </si>
  <si>
    <t xml:space="preserve">Measure </t>
  </si>
  <si>
    <t>Datum</t>
  </si>
  <si>
    <t>Monat</t>
  </si>
  <si>
    <t>Besitzer</t>
  </si>
  <si>
    <t>(Nicht ändern) Zahlungstermin</t>
  </si>
  <si>
    <t>(Nicht ändern) Zeilenprüfsumme</t>
  </si>
  <si>
    <t>(Nicht ändern) Geändert am</t>
  </si>
  <si>
    <t>Name</t>
  </si>
  <si>
    <t>Arbeitspaket</t>
  </si>
  <si>
    <t>Summe</t>
  </si>
  <si>
    <t>21b1772f-067a-e811-811e-00505697052b</t>
  </si>
  <si>
    <t>IZDZU/QOkOp4wB5uaCJneEYdJO3AzkONwpLTmGm1O/KpCin6e1Btsw8OdppytgTeBuau6t35jGS7C7HtHCTIrw==</t>
  </si>
  <si>
    <t>ef96b141-067a-e811-811e-00505697052b</t>
  </si>
  <si>
    <t>7vrigOl6UpptO1OIFDbU9FsAFA37KEnjmGgDWZGT2KXXbO3s3x2D5ho9PWOAyw+AY0HN4Vz+/24fZ1Fhk0Mv8A==</t>
  </si>
  <si>
    <t>8f9d5bad-c99e-e811-8121-00505697052b</t>
  </si>
  <si>
    <t>JhSHRSWQP94ZrRR2ru1WwqXLWT+O1aE0lFQJVEaiDCZPTm5mk5IhJREFzgFTNAM4M33pJnY/uZXVXBcFX+Wj3w==</t>
  </si>
  <si>
    <t>3810bf70-0b7a-e811-811e-00505697052b</t>
  </si>
  <si>
    <t>xpo5rx2E3eZzGzRp8v50loupm8Inbu8AwCRcetuOu+p2lnDzPSqKL1+ija/f14eAQXgyDRVqQ8UdDOmo8w3lEQ==</t>
  </si>
  <si>
    <t>Resource</t>
  </si>
  <si>
    <t>Average Daily Rate</t>
  </si>
  <si>
    <t>(Nicht ändern) Reise</t>
  </si>
  <si>
    <t>Reisenummer</t>
  </si>
  <si>
    <t>Mitarbeiter</t>
  </si>
  <si>
    <t>Reise von</t>
  </si>
  <si>
    <t>Reise bis</t>
  </si>
  <si>
    <t>Abgerechnet</t>
  </si>
  <si>
    <t>Statusgrund</t>
  </si>
  <si>
    <t>Verrechneter Betrag</t>
  </si>
  <si>
    <t>Erstellt am</t>
  </si>
  <si>
    <t>7b838a4e-51cd-e811-a953-000d3a3a14c5</t>
  </si>
  <si>
    <t>J3QBo4/tO4f4XDC/URpfDtf5hGyAOogQ8p5n4+DVo9dersZc6ylKtMATjTeuhhUsyCubqVEZJJu9kJCcjx6q/A==</t>
  </si>
  <si>
    <t>6695583b-abc8-e811-a952-000d3a38f64f</t>
  </si>
  <si>
    <t>t5gO5ZLFgdtIo9Ek6yJ0b4FIC7KBRZd9bkObUMdyMe6CL8Wk7EU3ohCPxHaFiBLfbYEQJoM9l86HxlGClECAVg==</t>
  </si>
  <si>
    <t>926c10e9-8fbd-e811-8123-00505697052b</t>
  </si>
  <si>
    <t>khg91AAvcXAnYje/h0nIgea1UR1ha7Dvl8CPbvtyXescxBjjdYsRgiRsp+PeocdgH4Xrfb+cqdCY0ufDdeBROQ==</t>
  </si>
  <si>
    <t>bce5a56c-70bd-e811-8123-00505697052b</t>
  </si>
  <si>
    <t>pLqU8ciQ9yUpoeUfnvyjs8ZttfdV5//pXiJ4IFh3Hm8QFCnT8c+aXkYwWwmJ/3rB6mBADh4jH4bECcqa7iMgfA==</t>
  </si>
  <si>
    <t>09af91d8-89b0-e811-8121-00505697052b</t>
  </si>
  <si>
    <t>07MpcN7Hf8OdTjWgmql1PiHVhZ2qaJdMSpLBOl4DcsQ+/Wwb/jsCFHzfgC1ucKVFxfHvzxoqJLEJz9uCKeP65Q==</t>
  </si>
  <si>
    <t>2a6e6518-6db0-e811-8121-00505697052b</t>
  </si>
  <si>
    <t>fBjWPisL3JP9eXpjaWk8+LXu+XgPhyfYI75C9FMcDCh1XXWOHH0i7IDZp7hpJ9ROWaXGE12D+o4REgQZ2xp54w==</t>
  </si>
  <si>
    <t>901d218f-80ab-e811-8121-00505697052b</t>
  </si>
  <si>
    <t>8oazFPGC4d1UHocU1hS3CYw5vLSB3stGZnvdtV+m3xE3N3I2bhG+PnPJAVCk1FMXz5fe8OItMfQbzIvOJrZPPA==</t>
  </si>
  <si>
    <t>2166827b-deaa-e811-8121-00505697052b</t>
  </si>
  <si>
    <t>IP+U9shyJEjju2lIo4oJYcCX+rryN/gLdMX1wK08ApfydeWjZvsAkx6da2lpSuOduhYMXU2qswB7CxVnB8q9kw==</t>
  </si>
  <si>
    <t>2021668f-aea6-e811-8121-00505697052b</t>
  </si>
  <si>
    <t>VCRDXPd2d5dcm5JutoaX47pLd58kyIm4KGP/PbJXyo7VymWzvtY7iXoE8u/OpCxlBjNa3jCmoVzMzZsanHk+hQ==</t>
  </si>
  <si>
    <t>4161c9ac-aca6-e811-8121-00505697052b</t>
  </si>
  <si>
    <t>lqhWJl1+Emt0cCDPA3yX7esnHE+AAMQ9vfRrA3BZucBNKMHCjBnv67znPtchf6qccONyA8gHDYl9VtEzV4LEIg==</t>
  </si>
  <si>
    <t>35d4e9cf-60a1-e811-8121-00505697052b</t>
  </si>
  <si>
    <t>UDlItRBUvYgTpC6K+Is7BL2M1YZTgk302uAIkp7mvAglna7c4vKz4JlIFkoP3ENzRk1EpB61WSanKYv3CUMu5Q==</t>
  </si>
  <si>
    <t>91bdd5db-32a1-e811-8121-00505697052b</t>
  </si>
  <si>
    <t>ro84rztIPlqqvhghkxXawLCuEg/WNLSVXGN176tvchK7BlM7JKPfG7D0+LFn0Mxl8CkxOoMM+cfISp80xX8JmQ==</t>
  </si>
  <si>
    <t>d4b72107-2fa1-e811-8121-00505697052b</t>
  </si>
  <si>
    <t>B32dn7AtOUo71+kmXyqLIZYXKfIFZm/ZDyl5kChoDrF3JWiXqzsyZ6A8IUA3nHyKu5q3BZLGLlgwdCsMFkkWTA==</t>
  </si>
  <si>
    <t>f3cef8de-bd9f-e811-8121-00505697052b</t>
  </si>
  <si>
    <t>t/B7/gu6wm7aHvZ62LkowUACKU5EcXmRHWObNdlI5ZplSZBI0EPjsu7Kv0TGZxNX1pjI+peaMelZ4JyMED2VMA==</t>
  </si>
  <si>
    <t>0f6231e5-e79a-e811-8121-00505697052b</t>
  </si>
  <si>
    <t>tM2J0P6bzdbfkReulpwm3kk36szTH7wx2gRu5IsuNGb+v+5qmvcIhwRBb0o+ie0RGlBuj3MbXSkSe9LHiavUUw==</t>
  </si>
  <si>
    <t>bfaf229a-bc95-e811-8120-00505697052b</t>
  </si>
  <si>
    <t>JhkJunTPPczCM0HtWZVCRyz2CuGvDntzE2pCQywf3AgeAH9lQAumAPCRI5VXT0IaWikepok0lIHGFTb2uO0QFw==</t>
  </si>
  <si>
    <t>e2464fea-b891-e811-8120-00505697052b</t>
  </si>
  <si>
    <t>IZHDTzM/BqNkP3N2nX42WGH1kJYj8f6VyKOW/VVcJonFeULzmIH5sKa93WymlcgcV/CmJF6+TebOoFnzVo8CAA==</t>
  </si>
  <si>
    <t>1b190a73-458f-e811-8120-00505697052b</t>
  </si>
  <si>
    <t>s318nWdYp2W14iA0Zy8tuD4cozV0n0tsd5Q+nnKxugEBE1pfrWO0XmVUYd8/eQCe5k2SIZf9eN/PzUgfpTHlBA==</t>
  </si>
  <si>
    <t>7351c319-1e8c-e811-8120-00505697052b</t>
  </si>
  <si>
    <t>BvASNYuv1gnAhoxj/z3KYdqB4hzNHx8tOOUccBP0kNwsOuNC1OtcRR8VOUqlqNIvwVX/8tcVNF/NZ8kz9wE+aQ==</t>
  </si>
  <si>
    <t>27c79204-198c-e811-8120-00505697052b</t>
  </si>
  <si>
    <t>ylUD/eI5NOoZvRmERvFK5whk71/7iE68kjbd74k2R9yPWzGDI5mEt1Nj3OSHefl2oB1kaX2FEYlmNxt7AgmNhw==</t>
  </si>
  <si>
    <t>d1346b16-178c-e811-8120-00505697052b</t>
  </si>
  <si>
    <t>XttAbP3ZU3GX3CGwcrYDTRLWFK2erSTBX/YGUDifBX0kQoaeyLs2uT4tUsOrSJEQ55WjtDDiem67MvJOlj+QHQ==</t>
  </si>
  <si>
    <t>4040f98c-b88a-e811-8120-00505697052b</t>
  </si>
  <si>
    <t>sn1O/VTzS4iJgJr9x6GXk7iyc3xvT4N4Aczeb/R82IIZEDzt1e3UBAzr9TniJALVDWV35xMZMTggTY7Rbwcy5w==</t>
  </si>
  <si>
    <t>11f665d1-5380-e811-811e-00505697052b</t>
  </si>
  <si>
    <t>BePmId9ELM/QCMcbyP+WMHxy7UOxeVOCjP4aODXMJ+LCDChDcIWICL04nWsayuQfVulPffLjZD+QUqx9LxGP9g==</t>
  </si>
  <si>
    <t>a2b75745-027e-e811-811e-00505697052b</t>
  </si>
  <si>
    <t>MNFm4R0vKZG7+nyONHAhRyXNDHouKBMknmgwpIfoxXmxNOtDoO73a7fwLpV6vmqscYYNV1Ns1fMIbQKJ78DQSg==</t>
  </si>
  <si>
    <t>1fb67e5e-d67d-e811-811e-00505697052b</t>
  </si>
  <si>
    <t>3gv2udQQNAyRemPeIfn4O4r5N1DKmzqjn3s+CyfdMQyldkPychLL8p/8ThGDgRpT91lT6PbxVjA6CSI3F9I72A==</t>
  </si>
  <si>
    <t>dd7942f8-f76a-e811-811e-00505697052b</t>
  </si>
  <si>
    <t>6QqvDoaheZjcrzniokyGrbuMacU0on9YwjhwmHhhIofke1i0cx5e9b5l/o/cqt6FYjJRm8gcoKTZGxiGaVFuug==</t>
  </si>
  <si>
    <t>557c58cb-e06a-e811-811e-00505697052b</t>
  </si>
  <si>
    <t>qMleS5z/80J2R2ZAz1PIW4WCuOJGdNXpgEJZby0GpUGsyiMFuwn6K1WbSTiID+fYPUQQglvvK6yqY1LeE1r8PQ==</t>
  </si>
  <si>
    <t>885a530e-cb67-e811-811e-00505697052b</t>
  </si>
  <si>
    <t>6yatiFEwzyTgA8ML6oZXu2XxNl6WcExyYqwSyUoqvquLXSk+td1OjtHbGD7grXKXSWE6l4P4FgR+WdszFYuGVg==</t>
  </si>
  <si>
    <t>421776cb-c967-e811-811e-00505697052b</t>
  </si>
  <si>
    <t>Ff/8WZW30cEx7RBNxu054H7GHXcdaU/z6pU183ZQLhJojNZ+zUcnRqLcxB/XvopKavcss5q2hpYd6EjLdDCthw==</t>
  </si>
  <si>
    <t>ed177569-c967-e811-811e-00505697052b</t>
  </si>
  <si>
    <t>dLkDThJhvSwPJtJCYnEFg7oPpxChL07JN47OSp2z7kZae5Ngpff5NHX6ZfASiHiJqOeKHNbd0P8a7TxR+iS2MA==</t>
  </si>
  <si>
    <t>8e3e6da6-4863-e811-811c-00505697052b</t>
  </si>
  <si>
    <t>Qox1oIbiY3EUY1ORu7DoxYElI59XtdMxpUcZiAUuvKqMtQqIi6f33Qpzq5RjFQ5r0oiPOX6cDQJ6MhEFR5bZtA==</t>
  </si>
  <si>
    <t>2f34f747-a75a-e811-811c-00505697052b</t>
  </si>
  <si>
    <t>NMKMzndovTpdALMqgwlD1S6afr25tEQX8O2GpzeFxN45z5Ltwnyv0xRkX6StLI2PqNwj1i/teDpRdxzd0NX20g==</t>
  </si>
  <si>
    <t>3e0509ff-fb51-e811-811c-00505697052b</t>
  </si>
  <si>
    <t>T6SVTUL0OCQIIFGARiQep9YzlEI/cBawN3SOSkhCVxl4uVWcDSTwKNrQSt6Y9KuY2TdiSY+49zPviIKvZVe/0g==</t>
  </si>
  <si>
    <t>2a28d276-cf4e-e811-811a-00505697052b</t>
  </si>
  <si>
    <t>8NgrByoEBrCX5PjeZPZmssNGt23SzDcZUb/beC6YDASddUQ6Ae+jguYgQyrzHHKrItfpwHxdg8Z8jG2RveYLbA==</t>
  </si>
  <si>
    <t>906aa1fb-ea49-e811-811a-00505697052b</t>
  </si>
  <si>
    <t>N7ZH2zsGAOlWvfJMp851n8HSHfMvs58od+3dq3TvuLWb3acJq/0O8Y74bzj0n/7sP9Yf9TwUuWHAY8szKyb0mA==</t>
  </si>
  <si>
    <t>10185495-5a49-e811-811a-00505697052b</t>
  </si>
  <si>
    <t>vP58hubkHL65LA0PKCUsdcnO6uXEPm0HyaG43rsYKc/O1B0pIX6Hm2IgiwK+YEMHDdjUQMOLS8Ckzs6EXjllng==</t>
  </si>
  <si>
    <t>0280f39b-ca3c-e811-811a-00505697052b</t>
  </si>
  <si>
    <t>xJ6viuomIo8Gir85m6nzpKpC4l6JfySWFp+OOuMX7KgqOMAdBdnoISnBPtFnGyztzFtRoHwo4sSHS5YbsdCJ4A==</t>
  </si>
  <si>
    <t>7026e9b6-5f39-e811-811a-00505697052b</t>
  </si>
  <si>
    <t>lFFug4XT2X6OtpIATu2YoZZB8b3dnJKxTQdxXzmac+tOAswUx8LbGbG8Mr/1q9FPKHF8Ea6wt1C+nH93qwQfLA==</t>
  </si>
  <si>
    <t>d5c46b89-bf38-e811-8118-00505697052b</t>
  </si>
  <si>
    <t>NDbxH8wKJJNTgjwadQMIrS7j01zpX77B1HsblfIKToWK2ty8NezTX2jnfMdLDcICV4wm5HEHHXN/dHb9UBy29Q==</t>
  </si>
  <si>
    <t>8007e820-0c38-e811-8118-00505697052b</t>
  </si>
  <si>
    <t>rboGEl1z4ZSNHSqeU0b8/2gdNmWbDfeswdhtM5riaKQLqcGxFfltmtSFCK6h5d3Eulv0Pps34gx+/ShSmKHtEA==</t>
  </si>
  <si>
    <t>1c0ec79d-3d33-e811-8118-00505697052b</t>
  </si>
  <si>
    <t>9qVNaQ3g628jaPzv2O65kST/WfYKB9uempl0Jz5soZ0e9JgVpz7XTCLWi5ccUx57LR7WTlYhHsCUHhR3QhHHAQ==</t>
  </si>
  <si>
    <t>a45c16ea-3833-e811-8118-00505697052b</t>
  </si>
  <si>
    <t>EGYQA1jjtGW366QZ4pEgRaJgOZjRcphuWj5vQun3fGgt04UNLQ1Cad7LVLT2I841eiaqWBKGJe3WnHi3G+MutA==</t>
  </si>
  <si>
    <t>1188ac49-0731-e811-8118-00505697052b</t>
  </si>
  <si>
    <t>2YQUGIQFKVb3cNY/rbgaq5vl0jGVptrExjSOUetmzCsg/Q9KaLO6osEb4/gaApa5chduU4j8L+K87N3xipbKfg==</t>
  </si>
  <si>
    <t>221d8968-0631-e811-8118-00505697052b</t>
  </si>
  <si>
    <t>jB4uSpg/PyIzKkNxD+Or+PAtz0RtlsUyTtrI4vYiyGjCW5daR6CA5gWZ5nX9rL9EkfXPrzzAcykNhY3o8zxlhA==</t>
  </si>
  <si>
    <t>98dc95d4-0531-e811-8118-00505697052b</t>
  </si>
  <si>
    <t>4jzmD+z1KE7FccfR5RDSR4y/RJ0TTa/L8ctJZcev4HNR/Xudq2up/ZlaW6dHa+D+AqKtD7ShkwSYwgkEfe4QQw==</t>
  </si>
  <si>
    <t>f72afd16-af2d-e811-8118-00505697052b</t>
  </si>
  <si>
    <t>iJo2rqyTCzLHoAgjw1hyG18rmZfZbaxsqu+wwNdv985H9yJyTLUm8LwH4sTSzxVXI0lgSGVP12NmE/Dd7o70mQ==</t>
  </si>
  <si>
    <t>48296d84-ae2d-e811-8118-00505697052b</t>
  </si>
  <si>
    <t>6sQKjTd0s56szX1ysyYWX9zr3cZ1Ir7dpPgQppX6NnGPjvywkTUs4IbDfe0MsCHuyQ1lRRFmoc0Bq97/xsIBTQ==</t>
  </si>
  <si>
    <t>fac7a465-e628-e811-8118-00505697052b</t>
  </si>
  <si>
    <t>UYodiB0NzcrndquIICyE4UFoIb4AakT4+lv2djPpuFAdc8k8Ygy9gK6z4t74Vq8ykxwU+VTW3sz0H1vJGbKo/Q==</t>
  </si>
  <si>
    <t>913f1e1f-cf22-e811-8116-00505697052b</t>
  </si>
  <si>
    <t>c9hDwQbM6Soty2K80GGSDZh5Y4fCd70DCgnwJpW/a8XcFazPfj3AYp8MmOmp6JAsouK6//UJ7xbpQlSyiMTTjw==</t>
  </si>
  <si>
    <t>0a1e29ad-141e-e811-8115-00505697052b</t>
  </si>
  <si>
    <t>Faj6wJzhYxVFNLyqyCLevRt3nLBHMN5kdS0xXMwLLiyLdJSVjY16zEvrky+AhOHHnb4JGHPfrbb7++s1MCmGSg==</t>
  </si>
  <si>
    <t>32e8524d-f41a-e811-8115-00505697052b</t>
  </si>
  <si>
    <t>+J/LbSHwrMwOcXaFtb/NH9nrwyWb3klKy1cysQD2w4etORMlUxP/yHZix32giy/GznG5OqsdiimgfJdxQU8a5Q==</t>
  </si>
  <si>
    <t>4254949c-0908-e811-8115-00505697052b</t>
  </si>
  <si>
    <t>nI9sRuQdSf7rO7VQmeK60yxZMi1MivVRD9lcygpzDO8kMoTeBANmEd/gsSXLW5r4viP5BHc8JLX6emAlCTVcZw==</t>
  </si>
  <si>
    <t>27f51d20-4bf4-e711-8113-00505697052b</t>
  </si>
  <si>
    <t>3BTNRplf8TXrNK5kDvXpolwnLWv1UmynO3eOmICzOPalUTN9wDAibRmCC3EmcnqWEn38keFz/+3ITZz0Kjj3tQ==</t>
  </si>
  <si>
    <t>Spent Total</t>
  </si>
  <si>
    <t>Nov</t>
  </si>
  <si>
    <t>Dec</t>
  </si>
  <si>
    <t>Duration: 01.07.2017-31.12.2018</t>
  </si>
  <si>
    <t>Duration: 01.01.2017-31.12.2018</t>
  </si>
  <si>
    <t>Measure Lead: Neil Cranstone</t>
  </si>
  <si>
    <t>Measure Lead: Andreas Hackel</t>
  </si>
  <si>
    <t>Measure Lead: Jürgen Renus</t>
  </si>
  <si>
    <t>Measure Lead: Sven Herrmann</t>
  </si>
  <si>
    <t>Measure Lead: Oliver Sgoff</t>
  </si>
  <si>
    <t>Duration: 01.10.2016-31.12.2018</t>
  </si>
  <si>
    <t>Oct</t>
  </si>
  <si>
    <t>Measure Lead: Reinhard Groß</t>
  </si>
  <si>
    <t>Duration: 10.10.2016-31.12.2018</t>
  </si>
  <si>
    <t>Measure Lead: Itai Schwartz</t>
  </si>
  <si>
    <t>Duration: 01.08.2017-31.12.2018</t>
  </si>
  <si>
    <t>Measure Lead: Saskia Günther</t>
  </si>
  <si>
    <t>Duration: 01.10.2017-31.12.2018</t>
  </si>
  <si>
    <t>Duration: 01.02.2017-31.12.2018</t>
  </si>
  <si>
    <t>Measure Lead: Robert Feser</t>
  </si>
  <si>
    <t>Measure Lead: Jeremy Fareau</t>
  </si>
  <si>
    <t>Duration: 01.11.2016-31.12.2018</t>
  </si>
  <si>
    <t>Measure Lead: Fabian Topp</t>
  </si>
  <si>
    <t>Measure Lead: Heinrich Schlotthauer</t>
  </si>
  <si>
    <t>Measure Lead: Marco Frank</t>
  </si>
  <si>
    <t>Duration: 01.07.2018-31.12.2018</t>
  </si>
  <si>
    <t>Measure Lead: Olav Spiegel</t>
  </si>
  <si>
    <t>Duration: 01.09.2018-31.12.2018</t>
  </si>
  <si>
    <t>Measure Lead: Alexander Heinze</t>
  </si>
  <si>
    <t>Measure Lead: Till Teichmann</t>
  </si>
  <si>
    <t>Duration: 01.05.2017-31.03.2018</t>
  </si>
  <si>
    <t>Measure Lead: Andreas Wagner</t>
  </si>
  <si>
    <t>Duration: 01.08.2016-30.06.2018</t>
  </si>
  <si>
    <t>Duration: 01.07.2016-31.12.2018</t>
  </si>
  <si>
    <t>Measure Lead: Jonathan Reynolds</t>
  </si>
  <si>
    <t>Measure Lead: Stephan Gerhager</t>
  </si>
  <si>
    <t>Measure Lead: Axel Schaffrath</t>
  </si>
  <si>
    <t>Duration: 01.08.2016-31.12.2018</t>
  </si>
  <si>
    <t>Measure Lead: Kristine Harms</t>
  </si>
  <si>
    <t>Cost Type</t>
  </si>
  <si>
    <t>Third Party</t>
  </si>
  <si>
    <t>non-Labor</t>
  </si>
  <si>
    <t>Spent non-Labor</t>
  </si>
  <si>
    <t>Spent Labor</t>
  </si>
  <si>
    <t>Contract volume</t>
  </si>
  <si>
    <t>Rem. Budget</t>
  </si>
  <si>
    <t>Planned Total</t>
  </si>
  <si>
    <t>Approved Total</t>
  </si>
  <si>
    <t>Forecast Total</t>
  </si>
  <si>
    <t>* Including M67</t>
  </si>
  <si>
    <t>Approved</t>
  </si>
  <si>
    <t xml:space="preserve">Spent budget </t>
  </si>
  <si>
    <t>Michael Habel</t>
  </si>
  <si>
    <t>Status</t>
  </si>
  <si>
    <t>Labor
Metafinanz</t>
  </si>
  <si>
    <t>Labor AZ Services</t>
  </si>
  <si>
    <t>Jawed Zamani</t>
  </si>
  <si>
    <t>Christian Schweda</t>
  </si>
  <si>
    <t>done</t>
  </si>
  <si>
    <t>Benjamin Neuner</t>
  </si>
  <si>
    <t>Victor Peters</t>
  </si>
  <si>
    <t>Rasa Rintallo</t>
  </si>
  <si>
    <t>other</t>
  </si>
  <si>
    <t>Focus Area</t>
  </si>
  <si>
    <t>Friedrich, Clemens</t>
  </si>
  <si>
    <t>non-Labor
Metafinanz</t>
  </si>
  <si>
    <t>non-Labor 
AZ TECH</t>
  </si>
  <si>
    <t>non-Labor AZ Services</t>
  </si>
  <si>
    <t>non-Labor 
Third Party</t>
  </si>
  <si>
    <t>Total
Metafinanz</t>
  </si>
  <si>
    <t>Total
AZ TECH</t>
  </si>
  <si>
    <t>Total Services</t>
  </si>
  <si>
    <t>Total
Third Party</t>
  </si>
  <si>
    <t>Description2</t>
  </si>
  <si>
    <t>Dokumente in der Ablage</t>
  </si>
  <si>
    <t>Slow down hackers</t>
  </si>
  <si>
    <t>Streamline Compliance</t>
  </si>
  <si>
    <t>Robert Klawes</t>
  </si>
  <si>
    <t>Measure Sponsor</t>
  </si>
  <si>
    <t>labor</t>
  </si>
  <si>
    <t>non-labor</t>
  </si>
  <si>
    <t>Schnier, Markus</t>
  </si>
  <si>
    <t>(blank)</t>
  </si>
  <si>
    <t>Titel der Reise</t>
  </si>
  <si>
    <t>(All)</t>
  </si>
  <si>
    <t>Armin Anzenbacher</t>
  </si>
  <si>
    <t>Dauer in PT</t>
  </si>
  <si>
    <t>Root Projekt</t>
  </si>
  <si>
    <t>Julian Steinfeld</t>
  </si>
  <si>
    <t xml:space="preserve">Projektnummer </t>
  </si>
  <si>
    <t xml:space="preserve">Titel Intern </t>
  </si>
  <si>
    <t xml:space="preserve">Start geplant </t>
  </si>
  <si>
    <t xml:space="preserve">Ende geplant </t>
  </si>
  <si>
    <t>Invoiced</t>
  </si>
  <si>
    <t>Increase Detection</t>
  </si>
  <si>
    <t>Build Security Organization / Skills</t>
  </si>
  <si>
    <t>Plan Total 21 HJ</t>
  </si>
  <si>
    <t>Lucas Tscherter</t>
  </si>
  <si>
    <t xml:space="preserve">Vertragsnummer </t>
  </si>
  <si>
    <t>PD1</t>
  </si>
  <si>
    <t>EUR2</t>
  </si>
  <si>
    <t>EUR1</t>
  </si>
  <si>
    <t>PD2</t>
  </si>
  <si>
    <t>PD3</t>
  </si>
  <si>
    <t>EUR3</t>
  </si>
  <si>
    <t>PD4</t>
  </si>
  <si>
    <t>EUR4</t>
  </si>
  <si>
    <t>PD5</t>
  </si>
  <si>
    <t>EUR5</t>
  </si>
  <si>
    <t>PD6</t>
  </si>
  <si>
    <t>EUR6</t>
  </si>
  <si>
    <t>Spent1</t>
  </si>
  <si>
    <t>Spent2</t>
  </si>
  <si>
    <t>Spent3</t>
  </si>
  <si>
    <t>Spent4</t>
  </si>
  <si>
    <t>Spent5</t>
  </si>
  <si>
    <t>Spent6</t>
  </si>
  <si>
    <t xml:space="preserve"> </t>
  </si>
  <si>
    <t>Ernst &amp; Young</t>
  </si>
  <si>
    <t>Dauer</t>
  </si>
  <si>
    <t>Gesamt IST</t>
  </si>
  <si>
    <t>Jade Poteat</t>
  </si>
  <si>
    <t>Samuel Hurst</t>
  </si>
  <si>
    <t>Plan</t>
  </si>
  <si>
    <t>Akhil Sharma</t>
  </si>
  <si>
    <t>Tejpal Singh</t>
  </si>
  <si>
    <t>Lieferant</t>
  </si>
  <si>
    <t xml:space="preserve">Budget (Plan) Gesamt </t>
  </si>
  <si>
    <t>Alexander Heinze</t>
  </si>
  <si>
    <t>Marc Bochtler</t>
  </si>
  <si>
    <t>Daria Catalui</t>
  </si>
  <si>
    <t>AVC costs</t>
  </si>
  <si>
    <t>HW costs</t>
  </si>
  <si>
    <t>Schneider, Gerhard</t>
  </si>
  <si>
    <t>Krichel, Tobias</t>
  </si>
  <si>
    <t>N.N.</t>
  </si>
  <si>
    <t>Martinez, Maria</t>
  </si>
  <si>
    <t>Read, Dan</t>
  </si>
  <si>
    <t>Schurm, Martin</t>
  </si>
  <si>
    <t>Dauenhauer, Marc</t>
  </si>
  <si>
    <t>Jagoda Matys</t>
  </si>
  <si>
    <t>Agrawal, Naman</t>
  </si>
  <si>
    <t>Senthamilselvan, Kabilan</t>
  </si>
  <si>
    <t>Laura Angermeyer</t>
  </si>
  <si>
    <t>Nadine Butzhammer</t>
  </si>
  <si>
    <t>William Dadia</t>
  </si>
  <si>
    <t>Leonard von Sohlern</t>
  </si>
  <si>
    <t>metafinanz Informationssysteme GmbH</t>
  </si>
  <si>
    <t>HipSquare GmbH</t>
  </si>
  <si>
    <t>SimplyVision GmbH</t>
  </si>
  <si>
    <t>Manuel Hahn</t>
  </si>
  <si>
    <t>Kris Harms</t>
  </si>
  <si>
    <t>BTO Forschung GmbH</t>
  </si>
  <si>
    <t>Claudio Cangiotti</t>
  </si>
  <si>
    <t>Nora von Schenckendorff</t>
  </si>
  <si>
    <t>Matthias Kickstein</t>
  </si>
  <si>
    <t>Till Teichmann</t>
  </si>
  <si>
    <t>Thomas Teichmann</t>
  </si>
  <si>
    <t>Forecast</t>
  </si>
  <si>
    <t>Achim Pilz</t>
  </si>
  <si>
    <t>Tobias Butz</t>
  </si>
  <si>
    <t>Iwan Sekarev</t>
  </si>
  <si>
    <t xml:space="preserve">Lieferant </t>
  </si>
  <si>
    <t>Palo Alto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</si>
  <si>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</si>
  <si>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</si>
  <si>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</si>
  <si>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</si>
  <si>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</si>
  <si>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</si>
  <si>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</si>
  <si>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</si>
  <si>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</si>
  <si>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</si>
  <si>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</si>
  <si>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</si>
  <si>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M265</t>
  </si>
  <si>
    <t>M266</t>
  </si>
  <si>
    <t>M267</t>
  </si>
  <si>
    <t>M268</t>
  </si>
  <si>
    <t>M269</t>
  </si>
  <si>
    <t>M270</t>
  </si>
  <si>
    <t>M271</t>
  </si>
  <si>
    <t>M264</t>
  </si>
  <si>
    <t>M272</t>
  </si>
  <si>
    <t>M273</t>
  </si>
  <si>
    <t>Tim Raffler</t>
  </si>
  <si>
    <t>M251</t>
  </si>
  <si>
    <t>Mar</t>
  </si>
  <si>
    <t>Total 
(2021-12-17)</t>
  </si>
  <si>
    <t>Ingmar Janßen-Holldiek</t>
  </si>
  <si>
    <t>Sebastian Fohler</t>
  </si>
  <si>
    <t>Srdan Mavrenski</t>
  </si>
  <si>
    <t>Aditya Yellai</t>
  </si>
  <si>
    <t>Alexander Jung</t>
  </si>
  <si>
    <t>Michael May</t>
  </si>
  <si>
    <t xml:space="preserve">HashiCorp - Vault </t>
  </si>
  <si>
    <t>Attar, Hanna</t>
  </si>
  <si>
    <t>Itai Schwartz</t>
  </si>
  <si>
    <t>Jonathan Allatt</t>
  </si>
  <si>
    <t>Nadia Haeusler</t>
  </si>
  <si>
    <t>Parikshit Khopade</t>
  </si>
  <si>
    <t>Christine Schlüter</t>
  </si>
  <si>
    <t>Heindörfer, Lukas</t>
  </si>
  <si>
    <t>Koch, Corinna</t>
  </si>
  <si>
    <t>Lohmüller, Klaus</t>
  </si>
  <si>
    <t>Hoefig, Kay</t>
  </si>
  <si>
    <t>Beethu Dadu</t>
  </si>
  <si>
    <t>Gereon Volker</t>
  </si>
  <si>
    <t>Olivier Ma</t>
  </si>
  <si>
    <t>Rebecca Dengl</t>
  </si>
  <si>
    <t>Swayamsidha Swain</t>
  </si>
  <si>
    <t>Thomas Bringewald</t>
  </si>
  <si>
    <t>Drost, Timothy</t>
  </si>
  <si>
    <t xml:space="preserve">Shalit, Eden </t>
  </si>
  <si>
    <t>Stridde, Holger || Schulz, Florian || Liebsch, Mike || Kremer, Tobias</t>
  </si>
  <si>
    <t>Andrei Maslov</t>
  </si>
  <si>
    <t>Beethud Dadu</t>
  </si>
  <si>
    <t>Holger Steinlechner</t>
  </si>
  <si>
    <t>Meera Raveendran</t>
  </si>
  <si>
    <t>Racz Balacz</t>
  </si>
  <si>
    <t>Alex Hill</t>
  </si>
  <si>
    <t>Allianz CMP Team</t>
  </si>
  <si>
    <t>Botsink</t>
  </si>
  <si>
    <t>Heiko Nonnenmacher</t>
  </si>
  <si>
    <t>Michael Jeck</t>
  </si>
  <si>
    <t>Rolf Torres</t>
  </si>
  <si>
    <t>Stefan Szukal</t>
  </si>
  <si>
    <t>Tobias Jentschke</t>
  </si>
  <si>
    <t>Cover AVC of 2 OEs in E2</t>
  </si>
  <si>
    <t>FMO Server Coverage E1 &amp; E2</t>
  </si>
  <si>
    <t>Infrastructure Setup Region 1 (E1 &amp; E2)</t>
  </si>
  <si>
    <t>Hertin, Felix</t>
  </si>
  <si>
    <t>James Hollingworth</t>
  </si>
  <si>
    <t>Kai Fritsch</t>
  </si>
  <si>
    <t>Patrick Zeitz</t>
  </si>
  <si>
    <t>Tomar, Ankur</t>
  </si>
  <si>
    <t xml:space="preserve">Computacenter (via Line) </t>
  </si>
  <si>
    <t>Greeshma Gopal</t>
  </si>
  <si>
    <t>Patil, Pritanjali</t>
  </si>
  <si>
    <t>Pferner, Rene</t>
  </si>
  <si>
    <t>OA0005480</t>
  </si>
  <si>
    <t>OA0005366</t>
  </si>
  <si>
    <t>OA0005367</t>
  </si>
  <si>
    <t>OA0005368</t>
  </si>
  <si>
    <t>OA0005369</t>
  </si>
  <si>
    <t>OA0005370</t>
  </si>
  <si>
    <t>OA0005371</t>
  </si>
  <si>
    <t>OA0005479</t>
  </si>
  <si>
    <t>OA0005478</t>
  </si>
  <si>
    <t>21 0427</t>
  </si>
  <si>
    <t>21 0567</t>
  </si>
  <si>
    <t>21 0621</t>
  </si>
  <si>
    <t>21 0628</t>
  </si>
  <si>
    <t>21 0630</t>
  </si>
  <si>
    <t>21 0634</t>
  </si>
  <si>
    <t>21 0692</t>
  </si>
  <si>
    <t>21 0694</t>
  </si>
  <si>
    <t>21 0427 Measure 251 - IT Security Initiative Hub (meta, HipSquare)</t>
  </si>
  <si>
    <t>21 0567 Measure 268 - Integrated Governance Control Platform for Group Solutions (meta)</t>
  </si>
  <si>
    <t>21 0621 Measure 272 - Embedding Security into Applications &amp; Architecture (Poteat)</t>
  </si>
  <si>
    <t>21 0628 Measure 270 - Security Assessment</t>
  </si>
  <si>
    <t>21 0630 Measure 273 - Distributing the Human Firewall (meta)</t>
  </si>
  <si>
    <t>21 0634 Measure 252 - Cyber-TIBER Global, regulatory driven Red Team (meta)</t>
  </si>
  <si>
    <t>21 0692 Measure 254 - DevSecOps Community for Cloud Security (divers)</t>
  </si>
  <si>
    <t>21 0694 Measure 266 - Steering Concept For IS Group Services (meta)</t>
  </si>
  <si>
    <t>Lobna Magdy</t>
  </si>
  <si>
    <t>Tim Landes</t>
  </si>
  <si>
    <t>Orkun Önen</t>
  </si>
  <si>
    <t>Nataliya Martsynkivska</t>
  </si>
  <si>
    <t>in progress</t>
  </si>
  <si>
    <t>Column1</t>
  </si>
  <si>
    <t>Column2</t>
  </si>
  <si>
    <t>Column3</t>
  </si>
  <si>
    <t>contracting fee</t>
  </si>
  <si>
    <t>room costs</t>
  </si>
  <si>
    <t>Software Check Point</t>
  </si>
  <si>
    <t>OA0005372</t>
  </si>
  <si>
    <t>PR933048</t>
  </si>
  <si>
    <t>Cyber Eco System</t>
  </si>
  <si>
    <t>Horvath Digital</t>
  </si>
  <si>
    <t>Softwaregilde GmbH</t>
  </si>
  <si>
    <t>PR931064</t>
  </si>
  <si>
    <t>PR930077</t>
  </si>
  <si>
    <t>SW contract</t>
  </si>
  <si>
    <t>Günther, Gerhard</t>
  </si>
  <si>
    <t>Poteat, Jade</t>
  </si>
  <si>
    <t>PR928311</t>
  </si>
  <si>
    <t>cost for translation</t>
  </si>
  <si>
    <t>Warnholz, Benjamin</t>
  </si>
  <si>
    <t>Chandran, Arun</t>
  </si>
  <si>
    <t>Goldschmidt, Andreas</t>
  </si>
  <si>
    <t xml:space="preserve">Michael Morlock </t>
  </si>
  <si>
    <t>Michael Aschenbach</t>
  </si>
  <si>
    <t>Hamzehloiya, Gholamali</t>
  </si>
  <si>
    <t>Service Now Robotics</t>
  </si>
  <si>
    <t>Ergonomics</t>
  </si>
  <si>
    <t>Ergonomics Password Management</t>
  </si>
  <si>
    <t>Lenz, Christoh</t>
  </si>
  <si>
    <t>Gerlowski, Martin</t>
  </si>
  <si>
    <t>Aathira Nandakumar</t>
  </si>
  <si>
    <t>Hartl, Anna</t>
  </si>
  <si>
    <t>Memarian, Reza</t>
  </si>
  <si>
    <t>Cloud Cost</t>
  </si>
  <si>
    <t xml:space="preserve">Heindörfer, Lukas </t>
  </si>
  <si>
    <t>Krengel, Florian</t>
  </si>
  <si>
    <t>Özer, Ismail</t>
  </si>
  <si>
    <t>Hertin, Felix II Thiele, Lukas</t>
  </si>
  <si>
    <t>M S, Arunlal</t>
  </si>
  <si>
    <t>Non-Labor Licence Costs</t>
  </si>
  <si>
    <t>Wege, Philip</t>
  </si>
  <si>
    <t>Martelli, Maxime</t>
  </si>
  <si>
    <t>Stuffel, Christian</t>
  </si>
  <si>
    <t xml:space="preserve">Ionescu,Bianca </t>
  </si>
  <si>
    <t>Dudasu, Sabina</t>
  </si>
  <si>
    <t>Betz, Daniela</t>
  </si>
  <si>
    <t>Kastner, Bastian</t>
  </si>
  <si>
    <t>Schlotthauer, Heinrich</t>
  </si>
  <si>
    <t>OA0005528</t>
  </si>
  <si>
    <t>OA0005534</t>
  </si>
  <si>
    <t>OAM258</t>
  </si>
  <si>
    <t>Trendelkamp, Jens</t>
  </si>
  <si>
    <t xml:space="preserve">Karim, Hasan </t>
  </si>
  <si>
    <t>Bojarski, Eduard</t>
  </si>
  <si>
    <t>Kayali, Ismail</t>
  </si>
  <si>
    <t>Stettner, Julia</t>
  </si>
  <si>
    <t>Tulshidas Thamke, Budhesh</t>
  </si>
  <si>
    <t>Sunderdas, Shilpa</t>
  </si>
  <si>
    <t>Ninan, Akil Mathew</t>
  </si>
  <si>
    <t xml:space="preserve">Bönigk, Julian </t>
  </si>
  <si>
    <t>OA0005529</t>
  </si>
  <si>
    <t>21 0722</t>
  </si>
  <si>
    <t>Dmitrijs Hotcenko</t>
  </si>
  <si>
    <t>Ozgun Yalcin</t>
  </si>
  <si>
    <t>Marina Hauptmann</t>
  </si>
  <si>
    <t>Frank Markussen</t>
  </si>
  <si>
    <t>NTT DATA Deutschland GmbH</t>
  </si>
  <si>
    <t>Maximilian Siegert</t>
  </si>
  <si>
    <t>Thorsten Deckers</t>
  </si>
  <si>
    <t>Licenses</t>
  </si>
  <si>
    <t>21 0716</t>
  </si>
  <si>
    <t>21 0716 Measure 265 - Crypsis Retainer Services(Günther)</t>
  </si>
  <si>
    <t>21 0722 Measure 264 Next Level Phishing Simulation: Email Security (Hauptmann, Markussen)</t>
  </si>
  <si>
    <t>Başar Özpulat</t>
  </si>
  <si>
    <t>Daniel Weinhold</t>
  </si>
  <si>
    <t>George Dietrichsbruckner</t>
  </si>
  <si>
    <t>Allianz Technology SE</t>
  </si>
  <si>
    <t>Jacqueline Tyc</t>
  </si>
  <si>
    <t>Robert Reti</t>
  </si>
  <si>
    <t xml:space="preserve">Ergonomics Test devices </t>
  </si>
  <si>
    <t>Junaid Shaikh</t>
  </si>
  <si>
    <t xml:space="preserve">Janis Jacobs </t>
  </si>
  <si>
    <t>Elsner, Wolfgang</t>
  </si>
  <si>
    <t>Boenigk, Julian</t>
  </si>
  <si>
    <t>John, Jeslin</t>
  </si>
  <si>
    <t>Licences</t>
  </si>
  <si>
    <t>Koesters, Stefan</t>
  </si>
  <si>
    <t>Steinberger, Joachim</t>
  </si>
  <si>
    <t>OA0005514</t>
  </si>
  <si>
    <t>Muzakkir Sayyed</t>
  </si>
  <si>
    <t>Vasanthan Dhanasingh</t>
  </si>
  <si>
    <t>Joseph Johni</t>
  </si>
  <si>
    <t>Robert Hitchen</t>
  </si>
  <si>
    <t>SRlabs</t>
  </si>
  <si>
    <t>PR940293</t>
  </si>
  <si>
    <t>Column4</t>
  </si>
  <si>
    <t>one time fixe price (M266 - Steering Conscept for IS Group Service) due 31.03.2021</t>
  </si>
  <si>
    <t>Leila (France OE)</t>
  </si>
  <si>
    <t>Yuzhu Wang (Carole)</t>
  </si>
  <si>
    <t>Messmer, Albert //Tobias Lichtenberg</t>
  </si>
  <si>
    <t>Syam Kumar Mony Sobhana</t>
  </si>
  <si>
    <t>Rahul Rajendran</t>
  </si>
  <si>
    <t>Vineeth AT</t>
  </si>
  <si>
    <t xml:space="preserve">Vidhwani, Varsha </t>
  </si>
  <si>
    <t>Stephan Müller, Victoria Meyr, Thomas Kühnlenz</t>
  </si>
  <si>
    <t xml:space="preserve">VK </t>
  </si>
  <si>
    <t xml:space="preserve">PKI Ops Training </t>
  </si>
  <si>
    <t>DXC packaging for PoC</t>
  </si>
  <si>
    <t>AMS Server</t>
  </si>
  <si>
    <t>Computacenter</t>
  </si>
  <si>
    <t>SR Labs (via Line)</t>
  </si>
  <si>
    <t>Titel Intern</t>
  </si>
  <si>
    <t>May</t>
  </si>
  <si>
    <t>Total 
(2021-04-30)</t>
  </si>
  <si>
    <t>1. Overview (2021-04-30)</t>
  </si>
  <si>
    <t>2. Detailed View (2021-04-30)</t>
  </si>
  <si>
    <t>3. Contract view (2021-04-30)</t>
  </si>
  <si>
    <t>Start geplant</t>
  </si>
  <si>
    <t>PR944197</t>
  </si>
  <si>
    <t>Total 
(2021-06-30)</t>
  </si>
  <si>
    <t>Contract ungleich resource view</t>
  </si>
  <si>
    <t>Use strong passwords automated check over all entities</t>
  </si>
  <si>
    <t>Control access to Allianz infrastructure</t>
  </si>
  <si>
    <t>Put up a firewall</t>
  </si>
  <si>
    <t>Use security software</t>
  </si>
  <si>
    <t>Update programs and systems regularly</t>
  </si>
  <si>
    <t>Max Müller</t>
  </si>
  <si>
    <t>Alexander Huber</t>
  </si>
  <si>
    <t>Lucas Muster</t>
  </si>
  <si>
    <t xml:space="preserve">Julian </t>
  </si>
  <si>
    <t xml:space="preserve">Frank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</si>
</sst>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#,##0\ &quot;€&quot;"/>
    <numFmt numFmtId="166" formatCode="0.0"/>
    <numFmt numFmtId="167" formatCode="_-* #,##0\ [$€-407]_-;\-* #,##0\ [$€-407]_-;_-* &quot;-&quot;??\ [$€-407]_-;_-@_-"/>
    <numFmt numFmtId="168" formatCode="_-* #,##0.0\ _€_-;\-* #,##0.0\ _€_-;_-* &quot;-&quot;??\ _€_-;_-@_-"/>
    <numFmt numFmtId="169" formatCode="_-* #,##0\ &quot;€&quot;_-;\-* #,##0\ &quot;€&quot;_-;_-* &quot;-&quot;??\ &quot;€&quot;_-;_-@_-"/>
    <numFmt numFmtId="170" formatCode="#,##0.0"/>
    <numFmt numFmtId="171" formatCode="#,##0.0_ ;\-#,##0.0\ "/>
  </numFmts>
  <fonts count="36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32"/>
      <color rgb="FF49648C"/>
      <name val="Allianz Neo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3"/>
      <name val="Arial"/>
      <family val="2"/>
    </font>
    <font>
      <b/>
      <sz val="12"/>
      <color theme="3"/>
      <name val="Arial"/>
      <family val="2"/>
    </font>
    <font>
      <sz val="12"/>
      <color theme="1"/>
      <name val="Arial"/>
      <family val="2"/>
    </font>
    <font>
      <sz val="10"/>
      <color theme="1"/>
      <name val="Allianz Neo"/>
      <family val="2"/>
    </font>
    <font>
      <sz val="11"/>
      <name val="Calibri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2"/>
      <color theme="0"/>
      <name val="Allianz Neo"/>
      <family val="2"/>
    </font>
    <font>
      <sz val="11"/>
      <color theme="1"/>
      <name val="Allianz Neo"/>
      <family val="2"/>
    </font>
    <font>
      <b/>
      <sz val="11"/>
      <color theme="1"/>
      <name val="Allianz Neo"/>
      <family val="2"/>
    </font>
    <font>
      <sz val="11"/>
      <name val="Allianz Neo"/>
      <family val="2"/>
    </font>
    <font>
      <b/>
      <sz val="11"/>
      <name val="Allianz Neo"/>
      <family val="2"/>
    </font>
    <font>
      <b/>
      <sz val="11"/>
      <color theme="0"/>
      <name val="Allianz Neo"/>
      <family val="2"/>
    </font>
    <font>
      <sz val="12"/>
      <color theme="0"/>
      <name val="Allianz Neo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3"/>
        <bgColor theme="4"/>
      </patternFill>
    </fill>
    <fill>
      <patternFill patternType="solid">
        <fgColor theme="4"/>
        <bgColor theme="4" tint="0.59999389629810485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3"/>
        <bgColor theme="4" tint="0.5999938962981048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0EAFC"/>
        <bgColor indexed="64"/>
      </patternFill>
    </fill>
    <fill>
      <patternFill patternType="solid">
        <fgColor rgb="FFE1CFEA"/>
        <bgColor indexed="64"/>
      </patternFill>
    </fill>
    <fill>
      <patternFill patternType="solid">
        <fgColor rgb="FFFEE49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auto="1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/>
    <xf numFmtId="44" fontId="1" fillId="0" borderId="0" applyFont="0" applyFill="0" applyBorder="0" applyAlignment="0" applyProtection="0">
      <alignment vertical="center"/>
    </xf>
    <xf numFmtId="0" fontId="15" fillId="0" borderId="0"/>
    <xf numFmtId="0" fontId="24" fillId="0" borderId="0"/>
    <xf numFmtId="44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2">
    <xf numFmtId="0" fontId="0" fillId="0" borderId="0" xfId="0"/>
    <xf numFmtId="0" fontId="0" fillId="0" borderId="0" xfId="0" applyBorder="1"/>
    <xf numFmtId="0" fontId="0" fillId="5" borderId="0" xfId="0" applyFill="1"/>
    <xf numFmtId="0" fontId="6" fillId="5" borderId="0" xfId="0" applyFont="1" applyFill="1" applyAlignment="1">
      <alignment vertical="center"/>
    </xf>
    <xf numFmtId="0" fontId="5" fillId="2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65" fontId="0" fillId="0" borderId="1" xfId="0" applyNumberFormat="1" applyBorder="1" applyAlignment="1">
      <alignment horizontal="right"/>
    </xf>
    <xf numFmtId="166" fontId="7" fillId="0" borderId="0" xfId="0" applyNumberFormat="1" applyFont="1"/>
    <xf numFmtId="165" fontId="7" fillId="0" borderId="1" xfId="0" applyNumberFormat="1" applyFont="1" applyBorder="1" applyAlignment="1">
      <alignment horizontal="right"/>
    </xf>
    <xf numFmtId="165" fontId="0" fillId="0" borderId="0" xfId="0" applyNumberFormat="1"/>
    <xf numFmtId="165" fontId="0" fillId="0" borderId="1" xfId="0" applyNumberFormat="1" applyBorder="1" applyAlignment="1">
      <alignment horizontal="left"/>
    </xf>
    <xf numFmtId="0" fontId="5" fillId="5" borderId="0" xfId="0" applyFont="1" applyFill="1"/>
    <xf numFmtId="166" fontId="0" fillId="0" borderId="0" xfId="0" applyNumberFormat="1"/>
    <xf numFmtId="14" fontId="0" fillId="0" borderId="0" xfId="0" applyNumberFormat="1" applyBorder="1"/>
    <xf numFmtId="0" fontId="0" fillId="0" borderId="0" xfId="0" applyFill="1" applyBorder="1"/>
    <xf numFmtId="165" fontId="0" fillId="0" borderId="1" xfId="0" applyNumberFormat="1" applyBorder="1"/>
    <xf numFmtId="165" fontId="8" fillId="0" borderId="1" xfId="0" quotePrefix="1" applyNumberFormat="1" applyFont="1" applyBorder="1" applyAlignment="1">
      <alignment horizontal="right"/>
    </xf>
    <xf numFmtId="14" fontId="1" fillId="0" borderId="0" xfId="0" applyNumberFormat="1" applyFont="1" applyFill="1" applyBorder="1"/>
    <xf numFmtId="49" fontId="1" fillId="0" borderId="10" xfId="0" applyNumberFormat="1" applyFont="1" applyFill="1" applyBorder="1"/>
    <xf numFmtId="0" fontId="2" fillId="6" borderId="9" xfId="0" applyFont="1" applyFill="1" applyBorder="1" applyAlignment="1">
      <alignment horizontal="left"/>
    </xf>
    <xf numFmtId="0" fontId="10" fillId="5" borderId="0" xfId="0" applyFont="1" applyFill="1"/>
    <xf numFmtId="165" fontId="5" fillId="6" borderId="1" xfId="0" applyNumberFormat="1" applyFont="1" applyFill="1" applyBorder="1"/>
    <xf numFmtId="0" fontId="5" fillId="2" borderId="3" xfId="0" applyFont="1" applyFill="1" applyBorder="1" applyAlignment="1">
      <alignment horizontal="left"/>
    </xf>
    <xf numFmtId="0" fontId="0" fillId="8" borderId="5" xfId="0" applyFill="1" applyBorder="1" applyAlignment="1">
      <alignment horizontal="left" indent="2"/>
    </xf>
    <xf numFmtId="0" fontId="0" fillId="8" borderId="5" xfId="0" applyFill="1" applyBorder="1" applyAlignment="1">
      <alignment horizontal="left" indent="3"/>
    </xf>
    <xf numFmtId="0" fontId="5" fillId="6" borderId="5" xfId="0" applyFont="1" applyFill="1" applyBorder="1" applyAlignment="1">
      <alignment horizontal="left" indent="1"/>
    </xf>
    <xf numFmtId="0" fontId="2" fillId="2" borderId="11" xfId="0" applyFont="1" applyFill="1" applyBorder="1"/>
    <xf numFmtId="0" fontId="2" fillId="6" borderId="5" xfId="0" applyFont="1" applyFill="1" applyBorder="1" applyAlignment="1">
      <alignment horizontal="left"/>
    </xf>
    <xf numFmtId="168" fontId="0" fillId="5" borderId="0" xfId="1" applyNumberFormat="1" applyFont="1" applyFill="1"/>
    <xf numFmtId="168" fontId="11" fillId="5" borderId="0" xfId="1" applyNumberFormat="1" applyFont="1" applyFill="1"/>
    <xf numFmtId="168" fontId="10" fillId="5" borderId="0" xfId="1" applyNumberFormat="1" applyFont="1" applyFill="1"/>
    <xf numFmtId="168" fontId="0" fillId="0" borderId="0" xfId="1" applyNumberFormat="1" applyFont="1"/>
    <xf numFmtId="166" fontId="0" fillId="5" borderId="0" xfId="0" applyNumberFormat="1" applyFill="1"/>
    <xf numFmtId="166" fontId="5" fillId="6" borderId="0" xfId="0" applyNumberFormat="1" applyFont="1" applyFill="1" applyBorder="1"/>
    <xf numFmtId="166" fontId="0" fillId="0" borderId="0" xfId="0" applyNumberFormat="1" applyBorder="1"/>
    <xf numFmtId="0" fontId="0" fillId="0" borderId="0" xfId="0" applyNumberFormat="1"/>
    <xf numFmtId="0" fontId="8" fillId="0" borderId="0" xfId="0" applyFont="1"/>
    <xf numFmtId="0" fontId="2" fillId="2" borderId="10" xfId="0" applyFont="1" applyFill="1" applyBorder="1"/>
    <xf numFmtId="0" fontId="1" fillId="0" borderId="10" xfId="0" applyNumberFormat="1" applyFont="1" applyFill="1" applyBorder="1"/>
    <xf numFmtId="0" fontId="1" fillId="0" borderId="10" xfId="0" applyFont="1" applyFill="1" applyBorder="1"/>
    <xf numFmtId="49" fontId="1" fillId="0" borderId="12" xfId="0" applyNumberFormat="1" applyFont="1" applyFill="1" applyBorder="1"/>
    <xf numFmtId="0" fontId="1" fillId="0" borderId="12" xfId="0" applyFont="1" applyFill="1" applyBorder="1"/>
    <xf numFmtId="0" fontId="5" fillId="6" borderId="0" xfId="0" applyFont="1" applyFill="1" applyBorder="1"/>
    <xf numFmtId="0" fontId="5" fillId="6" borderId="0" xfId="0" applyFont="1" applyFill="1"/>
    <xf numFmtId="14" fontId="5" fillId="6" borderId="0" xfId="0" applyNumberFormat="1" applyFont="1" applyFill="1" applyBorder="1"/>
    <xf numFmtId="165" fontId="5" fillId="6" borderId="1" xfId="0" applyNumberFormat="1" applyFont="1" applyFill="1" applyBorder="1" applyAlignment="1">
      <alignment horizontal="right"/>
    </xf>
    <xf numFmtId="0" fontId="5" fillId="6" borderId="0" xfId="0" applyNumberFormat="1" applyFont="1" applyFill="1"/>
    <xf numFmtId="0" fontId="5" fillId="6" borderId="0" xfId="0" applyNumberFormat="1" applyFont="1" applyFill="1" applyBorder="1" applyAlignment="1">
      <alignment horizontal="right"/>
    </xf>
    <xf numFmtId="165" fontId="5" fillId="6" borderId="0" xfId="0" applyNumberFormat="1" applyFont="1" applyFill="1" applyBorder="1" applyAlignment="1">
      <alignment horizontal="right"/>
    </xf>
    <xf numFmtId="165" fontId="2" fillId="6" borderId="1" xfId="0" applyNumberFormat="1" applyFont="1" applyFill="1" applyBorder="1" applyAlignment="1">
      <alignment horizontal="right"/>
    </xf>
    <xf numFmtId="169" fontId="0" fillId="5" borderId="0" xfId="2" applyNumberFormat="1" applyFont="1" applyFill="1"/>
    <xf numFmtId="169" fontId="8" fillId="0" borderId="1" xfId="2" applyNumberFormat="1" applyFont="1" applyBorder="1" applyAlignment="1">
      <alignment horizontal="right"/>
    </xf>
    <xf numFmtId="169" fontId="5" fillId="6" borderId="1" xfId="2" applyNumberFormat="1" applyFont="1" applyFill="1" applyBorder="1" applyAlignment="1">
      <alignment horizontal="right"/>
    </xf>
    <xf numFmtId="169" fontId="0" fillId="0" borderId="1" xfId="2" applyNumberFormat="1" applyFont="1" applyBorder="1"/>
    <xf numFmtId="169" fontId="8" fillId="0" borderId="0" xfId="2" applyNumberFormat="1" applyFont="1" applyBorder="1" applyAlignment="1">
      <alignment horizontal="right"/>
    </xf>
    <xf numFmtId="0" fontId="2" fillId="2" borderId="10" xfId="4" applyFont="1" applyFill="1" applyBorder="1"/>
    <xf numFmtId="0" fontId="13" fillId="0" borderId="0" xfId="4"/>
    <xf numFmtId="0" fontId="1" fillId="0" borderId="10" xfId="4" applyFont="1" applyFill="1" applyBorder="1"/>
    <xf numFmtId="49" fontId="1" fillId="0" borderId="10" xfId="4" applyNumberFormat="1" applyFont="1" applyFill="1" applyBorder="1"/>
    <xf numFmtId="22" fontId="1" fillId="0" borderId="10" xfId="4" applyNumberFormat="1" applyFont="1" applyFill="1" applyBorder="1"/>
    <xf numFmtId="49" fontId="13" fillId="0" borderId="0" xfId="4" applyNumberFormat="1"/>
    <xf numFmtId="22" fontId="13" fillId="0" borderId="0" xfId="4" applyNumberFormat="1"/>
    <xf numFmtId="22" fontId="1" fillId="0" borderId="10" xfId="0" applyNumberFormat="1" applyFont="1" applyFill="1" applyBorder="1"/>
    <xf numFmtId="22" fontId="1" fillId="0" borderId="12" xfId="0" applyNumberFormat="1" applyFont="1" applyFill="1" applyBorder="1"/>
    <xf numFmtId="22" fontId="0" fillId="0" borderId="0" xfId="0" applyNumberFormat="1"/>
    <xf numFmtId="0" fontId="2" fillId="6" borderId="10" xfId="0" applyFont="1" applyFill="1" applyBorder="1"/>
    <xf numFmtId="0" fontId="2" fillId="2" borderId="0" xfId="0" applyFont="1" applyFill="1" applyBorder="1"/>
    <xf numFmtId="0" fontId="0" fillId="2" borderId="0" xfId="0" applyFill="1" applyAlignment="1">
      <alignment horizontal="left"/>
    </xf>
    <xf numFmtId="0" fontId="0" fillId="0" borderId="5" xfId="0" applyBorder="1" applyAlignment="1">
      <alignment horizontal="left" indent="2"/>
    </xf>
    <xf numFmtId="165" fontId="5" fillId="2" borderId="2" xfId="0" applyNumberFormat="1" applyFont="1" applyFill="1" applyBorder="1"/>
    <xf numFmtId="0" fontId="9" fillId="5" borderId="0" xfId="0" applyFont="1" applyFill="1" applyAlignment="1">
      <alignment horizontal="center"/>
    </xf>
    <xf numFmtId="169" fontId="2" fillId="6" borderId="0" xfId="2" applyNumberFormat="1" applyFont="1" applyFill="1"/>
    <xf numFmtId="0" fontId="5" fillId="2" borderId="1" xfId="0" applyFont="1" applyFill="1" applyBorder="1" applyAlignment="1">
      <alignment horizontal="left"/>
    </xf>
    <xf numFmtId="0" fontId="0" fillId="0" borderId="5" xfId="0" applyBorder="1" applyAlignment="1">
      <alignment horizontal="left" indent="3"/>
    </xf>
    <xf numFmtId="0" fontId="0" fillId="5" borderId="0" xfId="0" applyFill="1" applyBorder="1"/>
    <xf numFmtId="0" fontId="5" fillId="2" borderId="0" xfId="0" applyFont="1" applyFill="1" applyBorder="1" applyAlignment="1">
      <alignment horizontal="left"/>
    </xf>
    <xf numFmtId="0" fontId="4" fillId="5" borderId="0" xfId="0" applyFont="1" applyFill="1"/>
    <xf numFmtId="165" fontId="0" fillId="5" borderId="0" xfId="0" applyNumberFormat="1" applyFill="1"/>
    <xf numFmtId="0" fontId="5" fillId="9" borderId="5" xfId="0" applyFont="1" applyFill="1" applyBorder="1" applyAlignment="1">
      <alignment horizontal="left"/>
    </xf>
    <xf numFmtId="166" fontId="5" fillId="9" borderId="0" xfId="0" applyNumberFormat="1" applyFont="1" applyFill="1" applyBorder="1"/>
    <xf numFmtId="165" fontId="5" fillId="9" borderId="1" xfId="0" applyNumberFormat="1" applyFont="1" applyFill="1" applyBorder="1"/>
    <xf numFmtId="167" fontId="2" fillId="2" borderId="0" xfId="0" applyNumberFormat="1" applyFont="1" applyFill="1" applyBorder="1" applyAlignment="1"/>
    <xf numFmtId="166" fontId="5" fillId="2" borderId="4" xfId="0" applyNumberFormat="1" applyFont="1" applyFill="1" applyBorder="1"/>
    <xf numFmtId="169" fontId="0" fillId="5" borderId="0" xfId="0" applyNumberFormat="1" applyFill="1"/>
    <xf numFmtId="0" fontId="2" fillId="11" borderId="18" xfId="0" applyFont="1" applyFill="1" applyBorder="1"/>
    <xf numFmtId="0" fontId="2" fillId="11" borderId="17" xfId="0" applyFont="1" applyFill="1" applyBorder="1"/>
    <xf numFmtId="0" fontId="2" fillId="11" borderId="19" xfId="0" applyFont="1" applyFill="1" applyBorder="1"/>
    <xf numFmtId="0" fontId="0" fillId="10" borderId="21" xfId="0" applyFont="1" applyFill="1" applyBorder="1"/>
    <xf numFmtId="0" fontId="0" fillId="7" borderId="21" xfId="0" applyFont="1" applyFill="1" applyBorder="1"/>
    <xf numFmtId="169" fontId="0" fillId="10" borderId="20" xfId="2" applyNumberFormat="1" applyFont="1" applyFill="1" applyBorder="1"/>
    <xf numFmtId="169" fontId="0" fillId="7" borderId="20" xfId="2" applyNumberFormat="1" applyFont="1" applyFill="1" applyBorder="1"/>
    <xf numFmtId="0" fontId="2" fillId="11" borderId="24" xfId="0" applyFont="1" applyFill="1" applyBorder="1"/>
    <xf numFmtId="169" fontId="0" fillId="7" borderId="21" xfId="2" applyNumberFormat="1" applyFont="1" applyFill="1" applyBorder="1"/>
    <xf numFmtId="169" fontId="2" fillId="12" borderId="20" xfId="2" applyNumberFormat="1" applyFont="1" applyFill="1" applyBorder="1"/>
    <xf numFmtId="169" fontId="2" fillId="13" borderId="20" xfId="2" applyNumberFormat="1" applyFont="1" applyFill="1" applyBorder="1"/>
    <xf numFmtId="0" fontId="2" fillId="14" borderId="22" xfId="0" applyFont="1" applyFill="1" applyBorder="1"/>
    <xf numFmtId="169" fontId="2" fillId="14" borderId="23" xfId="2" applyNumberFormat="1" applyFont="1" applyFill="1" applyBorder="1"/>
    <xf numFmtId="0" fontId="2" fillId="2" borderId="0" xfId="0" applyFont="1" applyFill="1" applyBorder="1" applyAlignment="1">
      <alignment horizontal="left"/>
    </xf>
    <xf numFmtId="167" fontId="5" fillId="2" borderId="0" xfId="0" applyNumberFormat="1" applyFont="1" applyFill="1" applyBorder="1" applyAlignment="1"/>
    <xf numFmtId="0" fontId="9" fillId="5" borderId="26" xfId="0" applyFont="1" applyFill="1" applyBorder="1"/>
    <xf numFmtId="0" fontId="0" fillId="0" borderId="27" xfId="0" applyBorder="1"/>
    <xf numFmtId="170" fontId="2" fillId="6" borderId="1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Border="1"/>
    <xf numFmtId="0" fontId="0" fillId="0" borderId="5" xfId="0" applyFill="1" applyBorder="1" applyAlignment="1">
      <alignment horizontal="left" indent="2"/>
    </xf>
    <xf numFmtId="49" fontId="6" fillId="5" borderId="0" xfId="0" applyNumberFormat="1" applyFont="1" applyFill="1" applyBorder="1" applyAlignment="1">
      <alignment vertical="center"/>
    </xf>
    <xf numFmtId="49" fontId="0" fillId="5" borderId="0" xfId="0" applyNumberFormat="1" applyFill="1" applyBorder="1"/>
    <xf numFmtId="49" fontId="0" fillId="5" borderId="0" xfId="2" applyNumberFormat="1" applyFont="1" applyFill="1" applyBorder="1"/>
    <xf numFmtId="49" fontId="0" fillId="5" borderId="0" xfId="0" applyNumberFormat="1" applyFill="1"/>
    <xf numFmtId="49" fontId="5" fillId="2" borderId="0" xfId="0" applyNumberFormat="1" applyFont="1" applyFill="1" applyBorder="1" applyAlignment="1">
      <alignment horizontal="left"/>
    </xf>
    <xf numFmtId="49" fontId="0" fillId="0" borderId="0" xfId="0" applyNumberFormat="1" applyBorder="1"/>
    <xf numFmtId="49" fontId="5" fillId="6" borderId="0" xfId="0" applyNumberFormat="1" applyFont="1" applyFill="1" applyBorder="1"/>
    <xf numFmtId="49" fontId="0" fillId="0" borderId="0" xfId="0" applyNumberFormat="1" applyFill="1" applyBorder="1"/>
    <xf numFmtId="0" fontId="14" fillId="14" borderId="22" xfId="0" applyFont="1" applyFill="1" applyBorder="1"/>
    <xf numFmtId="169" fontId="14" fillId="14" borderId="23" xfId="0" applyNumberFormat="1" applyFont="1" applyFill="1" applyBorder="1"/>
    <xf numFmtId="0" fontId="0" fillId="0" borderId="0" xfId="0"/>
    <xf numFmtId="0" fontId="0" fillId="5" borderId="0" xfId="0" applyFill="1"/>
    <xf numFmtId="0" fontId="5" fillId="2" borderId="28" xfId="0" applyFont="1" applyFill="1" applyBorder="1"/>
    <xf numFmtId="0" fontId="5" fillId="2" borderId="30" xfId="0" applyFont="1" applyFill="1" applyBorder="1"/>
    <xf numFmtId="166" fontId="5" fillId="2" borderId="29" xfId="0" applyNumberFormat="1" applyFont="1" applyFill="1" applyBorder="1"/>
    <xf numFmtId="0" fontId="9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  <xf numFmtId="0" fontId="12" fillId="5" borderId="0" xfId="0" applyFont="1" applyFill="1"/>
    <xf numFmtId="0" fontId="16" fillId="2" borderId="6" xfId="0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vertical="center" wrapText="1"/>
    </xf>
    <xf numFmtId="14" fontId="17" fillId="5" borderId="25" xfId="0" applyNumberFormat="1" applyFont="1" applyFill="1" applyBorder="1" applyAlignment="1">
      <alignment horizontal="left" vertical="center"/>
    </xf>
    <xf numFmtId="169" fontId="17" fillId="5" borderId="25" xfId="2" applyNumberFormat="1" applyFont="1" applyFill="1" applyBorder="1" applyAlignment="1">
      <alignment horizontal="left" vertical="center"/>
    </xf>
    <xf numFmtId="169" fontId="19" fillId="5" borderId="25" xfId="2" applyNumberFormat="1" applyFont="1" applyFill="1" applyBorder="1" applyAlignment="1">
      <alignment horizontal="left" vertical="center"/>
    </xf>
    <xf numFmtId="169" fontId="4" fillId="5" borderId="0" xfId="2" applyNumberFormat="1" applyFont="1" applyFill="1"/>
    <xf numFmtId="169" fontId="4" fillId="5" borderId="0" xfId="0" applyNumberFormat="1" applyFont="1" applyFill="1"/>
    <xf numFmtId="0" fontId="0" fillId="5" borderId="0" xfId="0" applyFont="1" applyFill="1"/>
    <xf numFmtId="49" fontId="2" fillId="2" borderId="0" xfId="0" applyNumberFormat="1" applyFont="1" applyFill="1" applyBorder="1"/>
    <xf numFmtId="169" fontId="2" fillId="2" borderId="0" xfId="2" applyNumberFormat="1" applyFont="1" applyFill="1" applyBorder="1"/>
    <xf numFmtId="169" fontId="0" fillId="10" borderId="20" xfId="2" applyNumberFormat="1" applyFont="1" applyFill="1" applyBorder="1" applyAlignment="1">
      <alignment horizontal="right"/>
    </xf>
    <xf numFmtId="0" fontId="0" fillId="5" borderId="0" xfId="0" applyFill="1" applyAlignment="1">
      <alignment horizontal="right"/>
    </xf>
    <xf numFmtId="0" fontId="2" fillId="11" borderId="24" xfId="0" applyFont="1" applyFill="1" applyBorder="1" applyAlignment="1">
      <alignment horizontal="right"/>
    </xf>
    <xf numFmtId="169" fontId="0" fillId="7" borderId="21" xfId="2" applyNumberFormat="1" applyFont="1" applyFill="1" applyBorder="1" applyAlignment="1">
      <alignment horizontal="right"/>
    </xf>
    <xf numFmtId="169" fontId="14" fillId="14" borderId="23" xfId="0" applyNumberFormat="1" applyFont="1" applyFill="1" applyBorder="1" applyAlignment="1">
      <alignment horizontal="right"/>
    </xf>
    <xf numFmtId="0" fontId="22" fillId="4" borderId="7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21" fillId="2" borderId="8" xfId="0" applyFont="1" applyFill="1" applyBorder="1" applyAlignment="1">
      <alignment horizontal="center" vertical="center" wrapText="1"/>
    </xf>
    <xf numFmtId="0" fontId="21" fillId="2" borderId="8" xfId="0" applyFont="1" applyFill="1" applyBorder="1" applyAlignment="1">
      <alignment horizontal="left" vertical="center" wrapText="1"/>
    </xf>
    <xf numFmtId="0" fontId="21" fillId="2" borderId="8" xfId="0" applyFont="1" applyFill="1" applyBorder="1" applyAlignment="1">
      <alignment vertical="center" wrapText="1"/>
    </xf>
    <xf numFmtId="169" fontId="21" fillId="2" borderId="8" xfId="2" applyNumberFormat="1" applyFont="1" applyFill="1" applyBorder="1" applyAlignment="1">
      <alignment vertical="center" wrapText="1"/>
    </xf>
    <xf numFmtId="44" fontId="0" fillId="0" borderId="0" xfId="2" applyFont="1"/>
    <xf numFmtId="169" fontId="12" fillId="5" borderId="0" xfId="0" applyNumberFormat="1" applyFont="1" applyFill="1"/>
    <xf numFmtId="169" fontId="3" fillId="0" borderId="0" xfId="2" applyNumberFormat="1" applyFont="1" applyBorder="1" applyAlignment="1">
      <alignment horizontal="right"/>
    </xf>
    <xf numFmtId="169" fontId="19" fillId="0" borderId="25" xfId="2" applyNumberFormat="1" applyFont="1" applyFill="1" applyBorder="1" applyAlignment="1">
      <alignment horizontal="left" vertical="center"/>
    </xf>
    <xf numFmtId="44" fontId="23" fillId="9" borderId="10" xfId="2" applyFont="1" applyFill="1" applyBorder="1"/>
    <xf numFmtId="49" fontId="0" fillId="0" borderId="0" xfId="0" applyNumberFormat="1" applyFont="1" applyFill="1" applyBorder="1"/>
    <xf numFmtId="0" fontId="0" fillId="0" borderId="0" xfId="0" applyFont="1" applyAlignment="1">
      <alignment horizontal="left"/>
    </xf>
    <xf numFmtId="0" fontId="17" fillId="0" borderId="25" xfId="0" applyFont="1" applyBorder="1" applyAlignment="1">
      <alignment horizontal="left" vertical="center" wrapText="1"/>
    </xf>
    <xf numFmtId="0" fontId="9" fillId="5" borderId="0" xfId="0" applyFont="1" applyFill="1" applyAlignment="1">
      <alignment horizontal="center"/>
    </xf>
    <xf numFmtId="0" fontId="0" fillId="0" borderId="0" xfId="0" applyAlignment="1">
      <alignment vertical="center" wrapText="1"/>
    </xf>
    <xf numFmtId="0" fontId="21" fillId="2" borderId="16" xfId="0" applyFont="1" applyFill="1" applyBorder="1" applyAlignment="1">
      <alignment horizontal="left" vertical="center" wrapText="1"/>
    </xf>
    <xf numFmtId="0" fontId="8" fillId="0" borderId="0" xfId="0" applyNumberFormat="1" applyFont="1" applyAlignment="1">
      <alignment horizontal="right"/>
    </xf>
    <xf numFmtId="166" fontId="8" fillId="0" borderId="0" xfId="0" applyNumberFormat="1" applyFont="1" applyAlignment="1">
      <alignment horizontal="right"/>
    </xf>
    <xf numFmtId="165" fontId="0" fillId="0" borderId="1" xfId="0" quotePrefix="1" applyNumberFormat="1" applyBorder="1" applyAlignment="1">
      <alignment horizontal="right"/>
    </xf>
    <xf numFmtId="0" fontId="2" fillId="6" borderId="0" xfId="0" applyNumberFormat="1" applyFont="1" applyFill="1"/>
    <xf numFmtId="0" fontId="2" fillId="6" borderId="0" xfId="0" applyNumberFormat="1" applyFont="1" applyFill="1" applyBorder="1" applyAlignment="1">
      <alignment horizontal="right"/>
    </xf>
    <xf numFmtId="165" fontId="2" fillId="6" borderId="0" xfId="0" applyNumberFormat="1" applyFont="1" applyFill="1" applyBorder="1" applyAlignment="1">
      <alignment horizontal="right"/>
    </xf>
    <xf numFmtId="0" fontId="5" fillId="15" borderId="0" xfId="4" applyFont="1" applyFill="1"/>
    <xf numFmtId="49" fontId="8" fillId="0" borderId="0" xfId="4" applyNumberFormat="1" applyFont="1"/>
    <xf numFmtId="14" fontId="13" fillId="0" borderId="0" xfId="4" applyNumberFormat="1"/>
    <xf numFmtId="1" fontId="8" fillId="0" borderId="0" xfId="4" applyNumberFormat="1" applyFont="1"/>
    <xf numFmtId="1" fontId="13" fillId="0" borderId="0" xfId="4" applyNumberFormat="1"/>
    <xf numFmtId="169" fontId="1" fillId="0" borderId="0" xfId="2" applyNumberFormat="1" applyFont="1" applyBorder="1"/>
    <xf numFmtId="169" fontId="1" fillId="0" borderId="0" xfId="2" applyNumberFormat="1" applyFont="1" applyBorder="1" applyAlignment="1">
      <alignment horizontal="right"/>
    </xf>
    <xf numFmtId="171" fontId="2" fillId="2" borderId="0" xfId="2" applyNumberFormat="1" applyFont="1" applyFill="1" applyBorder="1"/>
    <xf numFmtId="0" fontId="0" fillId="0" borderId="0" xfId="0" applyAlignment="1">
      <alignment horizontal="left"/>
    </xf>
    <xf numFmtId="0" fontId="0" fillId="0" borderId="0" xfId="0" applyBorder="1"/>
    <xf numFmtId="14" fontId="0" fillId="0" borderId="0" xfId="0" applyNumberFormat="1"/>
    <xf numFmtId="0" fontId="0" fillId="0" borderId="0" xfId="0"/>
    <xf numFmtId="0" fontId="0" fillId="5" borderId="0" xfId="0" applyFill="1"/>
    <xf numFmtId="1" fontId="8" fillId="0" borderId="0" xfId="4" applyNumberFormat="1" applyFont="1" applyFill="1" applyBorder="1" applyAlignment="1"/>
    <xf numFmtId="49" fontId="8" fillId="0" borderId="0" xfId="4" applyNumberFormat="1" applyFont="1" applyFill="1" applyBorder="1" applyAlignment="1"/>
    <xf numFmtId="49" fontId="25" fillId="0" borderId="10" xfId="4" applyNumberFormat="1" applyFont="1" applyFill="1" applyBorder="1" applyAlignment="1"/>
    <xf numFmtId="1" fontId="25" fillId="0" borderId="10" xfId="4" applyNumberFormat="1" applyFont="1" applyFill="1" applyBorder="1" applyAlignment="1"/>
    <xf numFmtId="0" fontId="9" fillId="5" borderId="0" xfId="0" applyFont="1" applyFill="1" applyAlignment="1">
      <alignment horizontal="center"/>
    </xf>
    <xf numFmtId="0" fontId="19" fillId="0" borderId="25" xfId="0" applyFont="1" applyBorder="1" applyAlignment="1">
      <alignment horizontal="center" vertical="center"/>
    </xf>
    <xf numFmtId="0" fontId="17" fillId="0" borderId="25" xfId="0" applyFont="1" applyBorder="1" applyAlignment="1">
      <alignment horizontal="center" vertical="center"/>
    </xf>
    <xf numFmtId="0" fontId="20" fillId="0" borderId="25" xfId="0" applyNumberFormat="1" applyFont="1" applyFill="1" applyBorder="1" applyAlignment="1">
      <alignment vertical="center" wrapText="1"/>
    </xf>
    <xf numFmtId="0" fontId="18" fillId="0" borderId="25" xfId="0" applyNumberFormat="1" applyFont="1" applyFill="1" applyBorder="1" applyAlignment="1">
      <alignment vertical="center" wrapText="1"/>
    </xf>
    <xf numFmtId="0" fontId="18" fillId="0" borderId="25" xfId="0" applyNumberFormat="1" applyFont="1" applyFill="1" applyBorder="1" applyAlignment="1">
      <alignment vertical="center"/>
    </xf>
    <xf numFmtId="44" fontId="26" fillId="0" borderId="0" xfId="2" applyFont="1"/>
    <xf numFmtId="0" fontId="23" fillId="20" borderId="10" xfId="4" applyNumberFormat="1" applyFont="1" applyFill="1" applyBorder="1" applyAlignment="1"/>
    <xf numFmtId="49" fontId="25" fillId="0" borderId="12" xfId="4" applyNumberFormat="1" applyFont="1" applyFill="1" applyBorder="1" applyAlignment="1"/>
    <xf numFmtId="44" fontId="25" fillId="0" borderId="12" xfId="2" applyFont="1" applyFill="1" applyBorder="1" applyAlignment="1"/>
    <xf numFmtId="2" fontId="13" fillId="0" borderId="0" xfId="4" applyNumberFormat="1"/>
    <xf numFmtId="22" fontId="25" fillId="0" borderId="12" xfId="4" applyNumberFormat="1" applyFont="1" applyFill="1" applyBorder="1" applyAlignment="1"/>
    <xf numFmtId="0" fontId="23" fillId="20" borderId="35" xfId="4" applyNumberFormat="1" applyFont="1" applyFill="1" applyBorder="1" applyAlignment="1"/>
    <xf numFmtId="22" fontId="25" fillId="0" borderId="36" xfId="4" applyNumberFormat="1" applyFont="1" applyFill="1" applyBorder="1" applyAlignment="1"/>
    <xf numFmtId="0" fontId="8" fillId="0" borderId="0" xfId="0" applyFont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/>
    <xf numFmtId="14" fontId="0" fillId="0" borderId="0" xfId="0" applyNumberFormat="1" applyFont="1" applyBorder="1"/>
    <xf numFmtId="165" fontId="0" fillId="0" borderId="1" xfId="0" applyNumberFormat="1" applyFont="1" applyBorder="1" applyAlignment="1">
      <alignment horizontal="right"/>
    </xf>
    <xf numFmtId="44" fontId="8" fillId="0" borderId="0" xfId="2" applyFont="1" applyFill="1" applyBorder="1"/>
    <xf numFmtId="0" fontId="0" fillId="0" borderId="0" xfId="0" applyNumberFormat="1" applyFont="1" applyBorder="1"/>
    <xf numFmtId="44" fontId="2" fillId="21" borderId="0" xfId="2" applyFont="1" applyFill="1" applyBorder="1"/>
    <xf numFmtId="169" fontId="8" fillId="0" borderId="0" xfId="2" applyNumberFormat="1" applyFont="1" applyBorder="1"/>
    <xf numFmtId="0" fontId="2" fillId="21" borderId="0" xfId="4" applyFont="1" applyFill="1" applyBorder="1"/>
    <xf numFmtId="49" fontId="8" fillId="0" borderId="0" xfId="4" applyNumberFormat="1" applyFont="1" applyFill="1" applyBorder="1"/>
    <xf numFmtId="44" fontId="13" fillId="0" borderId="0" xfId="2" applyFont="1"/>
    <xf numFmtId="14" fontId="8" fillId="0" borderId="0" xfId="4" applyNumberFormat="1" applyFont="1" applyFill="1" applyBorder="1"/>
    <xf numFmtId="169" fontId="27" fillId="0" borderId="1" xfId="2" applyNumberFormat="1" applyFont="1" applyBorder="1" applyAlignment="1">
      <alignment horizontal="right"/>
    </xf>
    <xf numFmtId="0" fontId="27" fillId="0" borderId="0" xfId="0" applyNumberFormat="1" applyFont="1" applyAlignment="1">
      <alignment horizontal="right"/>
    </xf>
    <xf numFmtId="166" fontId="27" fillId="0" borderId="0" xfId="0" applyNumberFormat="1" applyFont="1" applyAlignment="1">
      <alignment horizontal="right"/>
    </xf>
    <xf numFmtId="166" fontId="28" fillId="0" borderId="0" xfId="0" applyNumberFormat="1" applyFont="1"/>
    <xf numFmtId="165" fontId="28" fillId="0" borderId="1" xfId="0" applyNumberFormat="1" applyFont="1" applyBorder="1" applyAlignment="1">
      <alignment horizontal="right"/>
    </xf>
    <xf numFmtId="0" fontId="18" fillId="16" borderId="37" xfId="0" applyFont="1" applyFill="1" applyBorder="1" applyAlignment="1">
      <alignment vertical="center" wrapText="1"/>
    </xf>
    <xf numFmtId="0" fontId="18" fillId="17" borderId="37" xfId="0" applyFont="1" applyFill="1" applyBorder="1" applyAlignment="1">
      <alignment vertical="center" wrapText="1"/>
    </xf>
    <xf numFmtId="0" fontId="18" fillId="18" borderId="25" xfId="0" applyFont="1" applyFill="1" applyBorder="1" applyAlignment="1">
      <alignment vertical="center" wrapText="1"/>
    </xf>
    <xf numFmtId="0" fontId="18" fillId="19" borderId="37" xfId="0" applyFont="1" applyFill="1" applyBorder="1" applyAlignment="1">
      <alignment vertical="center" wrapText="1"/>
    </xf>
    <xf numFmtId="166" fontId="5" fillId="6" borderId="1" xfId="0" applyNumberFormat="1" applyFont="1" applyFill="1" applyBorder="1" applyAlignment="1">
      <alignment horizontal="right"/>
    </xf>
    <xf numFmtId="169" fontId="5" fillId="6" borderId="1" xfId="0" applyNumberFormat="1" applyFont="1" applyFill="1" applyBorder="1" applyAlignment="1">
      <alignment horizontal="right"/>
    </xf>
    <xf numFmtId="169" fontId="0" fillId="0" borderId="0" xfId="2" applyNumberFormat="1" applyFont="1"/>
    <xf numFmtId="170" fontId="5" fillId="6" borderId="0" xfId="0" applyNumberFormat="1" applyFont="1" applyFill="1"/>
    <xf numFmtId="49" fontId="0" fillId="0" borderId="0" xfId="0" applyNumberFormat="1" applyFont="1" applyFill="1" applyBorder="1" applyAlignment="1">
      <alignment horizontal="right"/>
    </xf>
    <xf numFmtId="169" fontId="0" fillId="2" borderId="0" xfId="0" applyNumberFormat="1" applyFont="1" applyFill="1"/>
    <xf numFmtId="169" fontId="0" fillId="2" borderId="0" xfId="0" applyNumberFormat="1" applyFont="1" applyFill="1" applyAlignment="1">
      <alignment horizontal="right"/>
    </xf>
    <xf numFmtId="169" fontId="0" fillId="2" borderId="1" xfId="0" applyNumberFormat="1" applyFont="1" applyFill="1" applyBorder="1" applyAlignment="1">
      <alignment horizontal="left"/>
    </xf>
    <xf numFmtId="169" fontId="5" fillId="2" borderId="0" xfId="0" applyNumberFormat="1" applyFont="1" applyFill="1"/>
    <xf numFmtId="169" fontId="5" fillId="2" borderId="1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165" fontId="8" fillId="0" borderId="1" xfId="0" quotePrefix="1" applyNumberFormat="1" applyFont="1" applyBorder="1" applyAlignment="1">
      <alignment horizontal="left"/>
    </xf>
    <xf numFmtId="165" fontId="0" fillId="0" borderId="0" xfId="0" applyNumberFormat="1" applyFont="1"/>
    <xf numFmtId="165" fontId="5" fillId="6" borderId="2" xfId="0" applyNumberFormat="1" applyFont="1" applyFill="1" applyBorder="1"/>
    <xf numFmtId="0" fontId="5" fillId="6" borderId="3" xfId="0" applyFont="1" applyFill="1" applyBorder="1" applyAlignment="1">
      <alignment horizontal="left"/>
    </xf>
    <xf numFmtId="166" fontId="5" fillId="6" borderId="4" xfId="0" applyNumberFormat="1" applyFont="1" applyFill="1" applyBorder="1"/>
    <xf numFmtId="0" fontId="3" fillId="5" borderId="0" xfId="0" applyFont="1" applyFill="1"/>
    <xf numFmtId="0" fontId="8" fillId="0" borderId="0" xfId="0" applyNumberFormat="1" applyFont="1" applyFill="1"/>
    <xf numFmtId="169" fontId="29" fillId="0" borderId="1" xfId="2" applyNumberFormat="1" applyFont="1" applyBorder="1" applyAlignment="1">
      <alignment horizontal="right"/>
    </xf>
    <xf numFmtId="0" fontId="29" fillId="0" borderId="0" xfId="0" applyNumberFormat="1" applyFont="1" applyAlignment="1">
      <alignment horizontal="right"/>
    </xf>
    <xf numFmtId="166" fontId="29" fillId="0" borderId="0" xfId="0" applyNumberFormat="1" applyFont="1" applyAlignment="1">
      <alignment horizontal="right"/>
    </xf>
    <xf numFmtId="49" fontId="0" fillId="0" borderId="0" xfId="0" applyNumberFormat="1" applyFont="1"/>
    <xf numFmtId="14" fontId="0" fillId="0" borderId="0" xfId="0" applyNumberFormat="1" applyFont="1"/>
    <xf numFmtId="49" fontId="0" fillId="0" borderId="0" xfId="0" applyNumberFormat="1" applyFont="1" applyBorder="1"/>
    <xf numFmtId="8" fontId="0" fillId="0" borderId="0" xfId="0" applyNumberFormat="1" applyFont="1"/>
    <xf numFmtId="8" fontId="0" fillId="0" borderId="0" xfId="0" applyNumberFormat="1" applyFont="1" applyAlignment="1">
      <alignment horizontal="right"/>
    </xf>
    <xf numFmtId="170" fontId="0" fillId="0" borderId="0" xfId="0" applyNumberFormat="1" applyFont="1"/>
    <xf numFmtId="169" fontId="0" fillId="0" borderId="1" xfId="2" applyNumberFormat="1" applyFont="1" applyBorder="1" applyAlignment="1">
      <alignment horizontal="right"/>
    </xf>
    <xf numFmtId="0" fontId="0" fillId="0" borderId="0" xfId="0" applyNumberFormat="1" applyFont="1"/>
    <xf numFmtId="44" fontId="8" fillId="0" borderId="0" xfId="5" applyFont="1" applyFill="1" applyBorder="1" applyAlignment="1"/>
    <xf numFmtId="14" fontId="8" fillId="0" borderId="0" xfId="4" applyNumberFormat="1" applyFont="1"/>
    <xf numFmtId="0" fontId="0" fillId="6" borderId="0" xfId="0" applyFont="1" applyFill="1" applyAlignment="1">
      <alignment horizontal="left"/>
    </xf>
    <xf numFmtId="169" fontId="0" fillId="6" borderId="0" xfId="2" applyNumberFormat="1" applyFont="1" applyFill="1" applyAlignment="1">
      <alignment horizontal="left"/>
    </xf>
    <xf numFmtId="0" fontId="0" fillId="2" borderId="0" xfId="0" applyFont="1" applyFill="1" applyAlignment="1">
      <alignment horizontal="left"/>
    </xf>
    <xf numFmtId="166" fontId="4" fillId="0" borderId="0" xfId="0" applyNumberFormat="1" applyFont="1"/>
    <xf numFmtId="165" fontId="4" fillId="0" borderId="1" xfId="0" applyNumberFormat="1" applyFont="1" applyBorder="1" applyAlignment="1">
      <alignment horizontal="right"/>
    </xf>
    <xf numFmtId="169" fontId="30" fillId="0" borderId="1" xfId="2" applyNumberFormat="1" applyFont="1" applyBorder="1" applyAlignment="1">
      <alignment horizontal="right"/>
    </xf>
    <xf numFmtId="0" fontId="30" fillId="0" borderId="0" xfId="0" applyNumberFormat="1" applyFont="1" applyAlignment="1">
      <alignment horizontal="right"/>
    </xf>
    <xf numFmtId="166" fontId="30" fillId="0" borderId="0" xfId="0" applyNumberFormat="1" applyFont="1" applyAlignment="1">
      <alignment horizontal="right"/>
    </xf>
    <xf numFmtId="8" fontId="0" fillId="0" borderId="0" xfId="0" applyNumberFormat="1" applyFont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2" fontId="0" fillId="0" borderId="0" xfId="0" applyNumberFormat="1"/>
    <xf numFmtId="0" fontId="0" fillId="0" borderId="0" xfId="0" applyFont="1" applyFill="1" applyBorder="1" applyAlignment="1">
      <alignment horizontal="right"/>
    </xf>
    <xf numFmtId="0" fontId="5" fillId="2" borderId="0" xfId="0" applyFont="1" applyFill="1"/>
    <xf numFmtId="0" fontId="8" fillId="0" borderId="0" xfId="0" applyFont="1" applyAlignment="1">
      <alignment horizontal="left"/>
    </xf>
    <xf numFmtId="0" fontId="31" fillId="6" borderId="0" xfId="0" applyFont="1" applyFill="1" applyAlignment="1">
      <alignment horizontal="left"/>
    </xf>
    <xf numFmtId="0" fontId="0" fillId="5" borderId="0" xfId="0" applyNumberFormat="1" applyFill="1"/>
    <xf numFmtId="0" fontId="0" fillId="0" borderId="0" xfId="0" applyNumberFormat="1" applyBorder="1" applyAlignment="1">
      <alignment horizontal="left"/>
    </xf>
    <xf numFmtId="169" fontId="32" fillId="0" borderId="1" xfId="2" applyNumberFormat="1" applyFont="1" applyBorder="1" applyAlignment="1">
      <alignment horizontal="right"/>
    </xf>
    <xf numFmtId="0" fontId="32" fillId="0" borderId="0" xfId="0" applyNumberFormat="1" applyFont="1" applyAlignment="1">
      <alignment horizontal="right"/>
    </xf>
    <xf numFmtId="166" fontId="32" fillId="0" borderId="0" xfId="0" applyNumberFormat="1" applyFont="1" applyAlignment="1">
      <alignment horizontal="right"/>
    </xf>
    <xf numFmtId="0" fontId="5" fillId="2" borderId="5" xfId="0" applyFont="1" applyFill="1" applyBorder="1" applyAlignment="1">
      <alignment horizontal="left" indent="1"/>
    </xf>
    <xf numFmtId="165" fontId="5" fillId="2" borderId="1" xfId="0" applyNumberFormat="1" applyFont="1" applyFill="1" applyBorder="1"/>
    <xf numFmtId="166" fontId="5" fillId="2" borderId="0" xfId="0" applyNumberFormat="1" applyFont="1" applyFill="1" applyBorder="1"/>
    <xf numFmtId="165" fontId="33" fillId="0" borderId="0" xfId="0" applyNumberFormat="1" applyFont="1"/>
    <xf numFmtId="8" fontId="0" fillId="0" borderId="0" xfId="0" quotePrefix="1" applyNumberFormat="1" applyFont="1" applyAlignment="1">
      <alignment horizontal="left"/>
    </xf>
    <xf numFmtId="169" fontId="1" fillId="0" borderId="1" xfId="2" applyNumberFormat="1" applyFont="1" applyBorder="1" applyAlignment="1">
      <alignment horizontal="right"/>
    </xf>
    <xf numFmtId="9" fontId="12" fillId="5" borderId="0" xfId="10" applyFont="1" applyFill="1"/>
    <xf numFmtId="169" fontId="34" fillId="0" borderId="1" xfId="2" applyNumberFormat="1" applyFont="1" applyBorder="1" applyAlignment="1">
      <alignment horizontal="right"/>
    </xf>
    <xf numFmtId="0" fontId="34" fillId="0" borderId="0" xfId="0" applyNumberFormat="1" applyFont="1" applyAlignment="1">
      <alignment horizontal="right"/>
    </xf>
    <xf numFmtId="166" fontId="34" fillId="0" borderId="0" xfId="0" applyNumberFormat="1" applyFont="1" applyAlignment="1">
      <alignment horizontal="right"/>
    </xf>
    <xf numFmtId="0" fontId="2" fillId="21" borderId="0" xfId="0" applyFont="1" applyFill="1" applyBorder="1"/>
    <xf numFmtId="49" fontId="8" fillId="0" borderId="0" xfId="0" applyNumberFormat="1" applyFont="1" applyFill="1" applyBorder="1"/>
    <xf numFmtId="14" fontId="8" fillId="0" borderId="0" xfId="0" applyNumberFormat="1" applyFont="1" applyFill="1" applyBorder="1"/>
    <xf numFmtId="0" fontId="8" fillId="0" borderId="0" xfId="0" applyFont="1" applyFill="1" applyBorder="1"/>
    <xf numFmtId="2" fontId="8" fillId="0" borderId="0" xfId="0" applyNumberFormat="1" applyFont="1" applyFill="1" applyBorder="1"/>
    <xf numFmtId="169" fontId="35" fillId="0" borderId="1" xfId="2" applyNumberFormat="1" applyFont="1" applyBorder="1" applyAlignment="1">
      <alignment horizontal="right"/>
    </xf>
    <xf numFmtId="0" fontId="35" fillId="0" borderId="0" xfId="0" applyNumberFormat="1" applyFont="1" applyAlignment="1">
      <alignment horizontal="right"/>
    </xf>
    <xf numFmtId="166" fontId="35" fillId="0" borderId="0" xfId="0" applyNumberFormat="1" applyFont="1" applyAlignment="1">
      <alignment horizontal="right"/>
    </xf>
    <xf numFmtId="166" fontId="0" fillId="0" borderId="0" xfId="0" applyNumberFormat="1" applyFont="1"/>
    <xf numFmtId="8" fontId="0" fillId="22" borderId="0" xfId="0" applyNumberFormat="1" applyFont="1" applyFill="1"/>
    <xf numFmtId="20" fontId="12" fillId="5" borderId="0" xfId="0" applyNumberFormat="1" applyFont="1" applyFill="1"/>
    <xf numFmtId="0" fontId="16" fillId="3" borderId="31" xfId="0" applyFont="1" applyFill="1" applyBorder="1" applyAlignment="1">
      <alignment horizontal="center" vertical="center" wrapText="1"/>
    </xf>
    <xf numFmtId="0" fontId="16" fillId="3" borderId="32" xfId="0" applyFont="1" applyFill="1" applyBorder="1" applyAlignment="1">
      <alignment horizontal="center" vertical="center" wrapText="1"/>
    </xf>
    <xf numFmtId="0" fontId="16" fillId="3" borderId="34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0" fontId="16" fillId="2" borderId="14" xfId="0" applyFont="1" applyFill="1" applyBorder="1" applyAlignment="1">
      <alignment horizontal="center" vertical="center" wrapText="1"/>
    </xf>
    <xf numFmtId="0" fontId="16" fillId="2" borderId="15" xfId="0" applyFont="1" applyFill="1" applyBorder="1" applyAlignment="1">
      <alignment horizontal="center" vertical="center" wrapText="1"/>
    </xf>
    <xf numFmtId="0" fontId="16" fillId="2" borderId="33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</cellXfs>
  <cellStyles count="11">
    <cellStyle name="Currency 2" xfId="8" xr:uid="{00000000-0005-0000-0000-000002000000}"/>
    <cellStyle name="Komma" xfId="1" builtinId="3"/>
    <cellStyle name="Normal 2" xfId="7" xr:uid="{00000000-0005-0000-0000-000006000000}"/>
    <cellStyle name="Prozent" xfId="10" builtinId="5"/>
    <cellStyle name="Standard" xfId="0" builtinId="0"/>
    <cellStyle name="Standard 2 11" xfId="4" xr:uid="{00000000-0005-0000-0000-000007000000}"/>
    <cellStyle name="Standard 6 2" xfId="6" xr:uid="{00000000-0005-0000-0000-000008000000}"/>
    <cellStyle name="Währung" xfId="2" builtinId="4"/>
    <cellStyle name="Währung 2" xfId="5" xr:uid="{00000000-0005-0000-0000-00000A000000}"/>
    <cellStyle name="Währung 3" xfId="9" xr:uid="{00000000-0005-0000-0000-00000B000000}"/>
    <cellStyle name="Währung 4" xfId="3" xr:uid="{00000000-0005-0000-0000-00000C000000}"/>
  </cellStyles>
  <dxfs count="1194"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none">
          <bgColor auto="1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6" formatCode="0.0"/>
    </dxf>
    <dxf>
      <numFmt numFmtId="166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5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alignment horizontal="righ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top style="thin">
          <color rgb="FFFFFFFF"/>
        </top>
      </border>
    </dxf>
    <dxf>
      <font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theme="4" tint="0.59999389629810485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3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/>
        <color theme="0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9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</dxf>
    <dxf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/>
        <strike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border outline="0">
        <left style="thin">
          <color theme="0"/>
        </left>
        <right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border outline="0">
        <left style="thin">
          <color theme="0"/>
        </left>
        <right style="thin">
          <color theme="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9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right style="thin">
          <color theme="0"/>
        </right>
      </border>
    </dxf>
    <dxf>
      <border outline="0">
        <top style="thin">
          <color rgb="FFFFFFFF"/>
        </top>
      </border>
    </dxf>
    <dxf>
      <font>
        <b/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B8CCE4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\ &quot;€&quot;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9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6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5" formatCode="#,##0\ &quot;€&quot;"/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2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2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2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2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5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CB9CA"/>
      <color rgb="FF8EA9DB"/>
      <color rgb="FF7C83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07/relationships/customDataProps" Target="customData/itemProps1.xml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ise%20Ansicht%20f&#252;r%20die%20erweiterte%20Suche%2031-01-2020%2009-43-5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Shee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infeld, Julian (Allianz SE, externer Mitarbeiter)" refreshedDate="44321.356961111109" createdVersion="4" refreshedVersion="6" minRefreshableVersion="3" recordCount="270" xr:uid="{00000000-000A-0000-FFFF-FFFF0A000000}">
  <cacheSource type="worksheet">
    <worksheetSource name="Tabelle2515"/>
  </cacheSource>
  <cacheFields count="24">
    <cacheField name="#" numFmtId="0">
      <sharedItems containsString="0" containsBlank="1" containsNumber="1" containsInteger="1" minValue="1" maxValue="246"/>
    </cacheField>
    <cacheField name="Measure" numFmtId="0">
      <sharedItems containsBlank="1" containsMixedTypes="1" containsNumber="1" containsInteger="1" minValue="0" maxValue="0" count="25">
        <s v="M253"/>
        <s v="M255"/>
        <s v="M256"/>
        <s v="M257"/>
        <s v="M258"/>
        <s v="M259"/>
        <s v="M260"/>
        <s v="M261"/>
        <s v="M262"/>
        <s v="M263"/>
        <s v="M271"/>
        <m/>
        <s v="M267"/>
        <s v="M269"/>
        <s v="M268"/>
        <s v="M252"/>
        <s v="M273"/>
        <s v="M270"/>
        <s v="M254"/>
        <s v="M272"/>
        <s v="M251"/>
        <s v="M266"/>
        <s v="M264"/>
        <s v="M265"/>
        <n v="0"/>
      </sharedItems>
    </cacheField>
    <cacheField name="Cost type" numFmtId="0">
      <sharedItems containsBlank="1" containsMixedTypes="1" containsNumber="1" containsInteger="1" minValue="0" maxValue="0" count="4">
        <s v="Labor"/>
        <s v="non-Labor"/>
        <m/>
        <n v="0"/>
      </sharedItems>
    </cacheField>
    <cacheField name="Resource" numFmtId="0">
      <sharedItems containsBlank="1" count="1264">
        <s v="Sebastian Fohler"/>
        <s v="Jagoda Matys"/>
        <s v="Srdan Mavrenski"/>
        <s v="Ingmar Janßen-Holldiek"/>
        <s v="Martinez, Maria"/>
        <s v="Michael May"/>
        <s v="Alexander Jung"/>
        <s v="Aditya Yellai"/>
        <s v="HashiCorp - Vault "/>
        <s v="PKI Ops Training "/>
        <s v="Nadia Haeusler"/>
        <s v="Leila (France OE)"/>
        <s v="Itai Schwartz"/>
        <s v="Parikshit Khopade"/>
        <s v="N.N."/>
        <s v="Attar, Hanna"/>
        <s v="Yuzhu Wang (Carole)"/>
        <s v="Michael Morlock "/>
        <s v="Jonathan Allatt"/>
        <s v="Alexander Heinze"/>
        <s v="Michael Aschenbach"/>
        <s v="Hamzehloiya, Gholamali"/>
        <s v="Service Now Robotics"/>
        <s v="Ergonomics"/>
        <s v="Ergonomics Password Management"/>
        <s v="Ergonomics Test devices "/>
        <s v="Christine Schlüter"/>
        <s v="DXC packaging for PoC"/>
        <s v="Junaid Shaikh"/>
        <s v="Janis Jacobs "/>
        <s v="Elsner, Wolfgang"/>
        <s v="Boenigk, Julian"/>
        <s v="Patrick Zeitz"/>
        <s v="John, Jeslin"/>
        <s v="Lucas Tscherter"/>
        <s v="Friedrich, Clemens"/>
        <s v="Lohmüller, Klaus"/>
        <s v="Heindörfer, Lukas"/>
        <s v="Koch, Corinna"/>
        <s v="Messmer, Albert //Tobias Lichtenberg"/>
        <s v="Lenz, Christoh"/>
        <s v="Gerlowski, Martin"/>
        <s v="Aathira Nandakumar"/>
        <s v="Huber, Thomas"/>
        <s v="Hartl, Anna"/>
        <s v="Schnier, Markus"/>
        <s v="Schneider, Gerhard"/>
        <s v="Stridde, Holger || Schulz, Florian || Liebsch, Mike || Kremer, Tobias"/>
        <s v="Hoefig, Kay"/>
        <s v="Senthamilselvan, Kabilan"/>
        <s v="Memarian, Reza"/>
        <s v="Cloud Cost"/>
        <s v="Heindörfer, Lukas "/>
        <s v="Krengel, Florian"/>
        <s v="Özer, Ismail"/>
        <s v="Hertin, Felix II Thiele, Lukas"/>
        <s v="Gereon Volker"/>
        <s v="Thomas Bringewald"/>
        <s v="Beethu Dadu"/>
        <s v="Swayamsidha Swain"/>
        <s v="Rebecca Dengl"/>
        <s v="Olivier Ma"/>
        <s v="Steinberger, Joachim"/>
        <s v="M S, Arunlal"/>
        <s v="Drost, Timothy"/>
        <s v="Shalit, Eden "/>
        <s v="Non-Labor Licence Costs"/>
        <s v="Andrei Maslov"/>
        <s v="Holger Steinlechner"/>
        <s v="Racz Balacz"/>
        <s v="Beethud Dadu"/>
        <s v="Meera Raveendran"/>
        <s v="Wege, Philip"/>
        <s v="Martelli, Maxime"/>
        <s v="Tobias Butz"/>
        <s v="Botsink"/>
        <s v="Allianz CMP Team"/>
        <s v="Heiko Nonnenmacher"/>
        <s v="Stefan Szukal"/>
        <s v="Thomas Teichmann"/>
        <s v="Michael Jeck"/>
        <s v="Alex Hill"/>
        <s v="Rolf Torres"/>
        <s v="Tobias Jentschke"/>
        <s v="Cover AVC of 2 OEs in E2"/>
        <s v="FMO Server Coverage E1 &amp; E2"/>
        <s v="Infrastructure Setup Region 1 (E1 &amp; E2)"/>
        <s v="Stuffel, Christian"/>
        <s v="Ionescu,Bianca "/>
        <s v="Dudasu, Sabina"/>
        <s v="Hertin, Felix"/>
        <s v="James Hollingworth"/>
        <s v="Matthias Kickstein"/>
        <s v="Kai Fritsch"/>
        <s v="Krichel, Tobias"/>
        <s v="Dauenhauer, Marc"/>
        <s v="Schurm, Martin"/>
        <s v="Read, Dan"/>
        <s v="Agrawal, Naman"/>
        <s v="Tomar, Ankur"/>
        <s v="Muzakkir Sayyed"/>
        <s v="Syam Kumar Mony Sobhana"/>
        <s v="Rahul Rajendran"/>
        <s v="Vineeth AT"/>
        <s v="Licences"/>
        <s v="AMS Server"/>
        <s v="Betz, Daniela"/>
        <s v="Kastner, Bastian"/>
        <s v="Schlotthauer, Heinrich"/>
        <s v="Computacenter"/>
        <s v="Computacenter (via Line) "/>
        <s v="SR Labs (via Line)"/>
        <s v="Patil, Pritanjali"/>
        <s v="Vidhwani, Varsha "/>
        <s v="Greeshma Gopal"/>
        <s v="Joseph Johni"/>
        <s v="Vasanthan Dhanasingh"/>
        <s v="Koesters, Stefan"/>
        <s v="Stephan Müller, Victoria Meyr, Thomas Kühnlenz"/>
        <s v="Pferner, Rene"/>
        <m/>
        <s v="Trendelkamp, Jens"/>
        <s v="Karim, Hasan "/>
        <s v="Bojarski, Eduard"/>
        <s v="Kayali, Ismail"/>
        <s v="Stettner, Julia"/>
        <s v="Tulshidas Thamke, Budhesh"/>
        <s v="Sunderdas, Shilpa"/>
        <s v="Ninan, Akil Mathew"/>
        <s v="Bönigk, Julian "/>
        <s v="Günther, Gerhard"/>
        <s v="Poteat, Jade"/>
        <s v="Warnholz, Benjamin"/>
        <s v="Chandran, Arun"/>
        <s v="Goldschmidt, Andreas"/>
        <s v="Achim Pilz"/>
        <s v="Akhil Sharma"/>
        <s v="Andreas Wagner"/>
        <s v="Armin Anzenbacher"/>
        <s v="Benjamin Neuner"/>
        <s v="Christoph Lenz"/>
        <s v="Claudio Cangiotti"/>
        <s v="Gerhard Günther"/>
        <s v="Iwan Sekarev"/>
        <s v="Jade Poteat"/>
        <s v="Julian Steinfeld"/>
        <s v="Kris Harms"/>
        <s v="Laura Angermeyer"/>
        <s v="Leonard von Sohlern"/>
        <s v="Lobna Magdy"/>
        <s v="Manuel Hahn"/>
        <s v="Marc Bochtler"/>
        <s v="Michael Habel"/>
        <s v="Nadine Butzhammer"/>
        <s v="Nataliya Martsynkivska"/>
        <s v="Nora von Schenckendorff"/>
        <s v="Orkun Önen"/>
        <s v="Rasa Rintallo"/>
        <s v="Samuel Hurst"/>
        <s v="Stefan Köstenbauer"/>
        <s v="Tejpal Singh"/>
        <s v="Till Teichmann"/>
        <s v="Tim Landes"/>
        <s v="Tim Raffler"/>
        <s v="Victor Peters"/>
        <s v="Dmitrijs Hotcenko"/>
        <s v="Frank Markussen"/>
        <s v="Marina Hauptmann"/>
        <s v="Maximilian Siegert"/>
        <s v="Ozgun Yalcin"/>
        <s v="Thorsten Deckers"/>
        <s v="Başar Özpulat"/>
        <s v="Daniel Weinhold"/>
        <s v="George Dietrichsbruckner"/>
        <s v="Robert Reti"/>
        <s v="Jacqueline Tyc"/>
        <s v="Robert Hitchen"/>
        <s v="William Dadia"/>
        <s v="one time fixe price (M266 - Steering Conscept for IS Group Service) due 31.03.2021"/>
        <s v="Peter Matlovic" u="1"/>
        <s v="one-time fixed price rate - Consulting Services ACDC" u="1"/>
        <s v="Marco Huber" u="1"/>
        <s v="Martin Schurm" u="1"/>
        <s v="Prework fixed price rate &quot;AD Detection&quot; April/May 39,375 PD a 1.428 €" u="1"/>
        <s v="25.666,00€ [31.01.2019]" u="1"/>
        <s v="ISCG Meeting Allianz Benelux" u="1"/>
        <s v="Kiro Mihajlovski" u="1"/>
        <s v="Phish Me 01.07.2019 - 30.06.2020" u="1"/>
        <s v="Gopalan, Jinish" u="1"/>
        <s v="George, John" u="1"/>
        <s v="M212: Festpreis Januar" u="1"/>
        <s v="Alexe, Radu-Sebastian" u="1"/>
        <s v="Tan, Kheng Mong" u="1"/>
        <s v="25.000,00 [31.07.2018]" u="1"/>
        <s v="Soeren Ruttkowski" u="1"/>
        <s v="Markus Schnier" u="1"/>
        <s v=" ITTP Onsite AZ UK" u="1"/>
        <s v="Laura Böttler" u="1"/>
        <s v="Bolton, Marcus" u="1"/>
        <s v="Michaela Burger" u="1"/>
        <s v="KW26 MUC" u="1"/>
        <s v="Teilnahme Security Awareness Konferenz (17.03.2020)" u="1"/>
        <s v="KW46 MUC" u="1"/>
        <s v="AGN 1.1 - LatAm Pilots (Brazil)" u="1"/>
        <s v="Alisa Wagner" u="1"/>
        <s v="AGN 1.1 - Onboarding Portugal" u="1"/>
        <s v="Lina Silbermann" u="1"/>
        <s v="Travel Cost (Bernadro + Tze Long AZ Australia/Thailand)" u="1"/>
        <s v="Andreas Hackel " u="1"/>
        <s v="Take Aware, Security Awareness Köln" u="1"/>
        <s v="Reald Mullai" u="1"/>
        <s v="Sebastian Kirchner" u="1"/>
        <s v="Bosatelli, Fabio " u="1"/>
        <s v="Naveh, Dorit" u="1"/>
        <s v="Ungerechts, Jürgen" u="1"/>
        <s v="Simardeep Singh" u="1"/>
        <s v="Singh, Narendra" u="1"/>
        <s v="SecurityArena@AZ Africa" u="1"/>
        <s v="Lisa Kneidl" u="1"/>
        <s v="Munich monthly work trip 09.04. – 12.04." u="1"/>
        <s v="Andrea Rupprecht" u="1"/>
        <s v="one time fixed price rate efforts - Migration management for overseeing Partner migrations " u="1"/>
        <s v="Travel expenses - R1800099" u="1"/>
        <s v="Ankita Dutta" u="1"/>
        <s v="Alexander Balev" u="1"/>
        <s v="Teichmann Thomas" u="1"/>
        <s v="Anand, Arun" u="1"/>
        <s v="Stephan Brühl" u="1"/>
        <s v="Lukas Thiele, Felix Hertin" u="1"/>
        <s v="Ashwin, Manoj" u="1"/>
        <s v="Title of travel: Munich monthly work trip 23.04 – 27.04" u="1"/>
        <s v="one-time fixed price rate - efforts 03.04.-13.04 (Testing&amp;Monitoring/Rollout)" u="1"/>
        <s v="Nicole Daal Tweebomm" u="1"/>
        <s v="Project Manager" u="1"/>
        <s v="Hill, Alex" u="1"/>
        <s v="Pierre Kroma" u="1"/>
        <s v="Dominik Gursch" u="1"/>
        <s v="Dembach Goo Informatik GmbH &amp; Co. KG" u="1"/>
        <s v="Arunlal Nair " u="1"/>
        <s v="Schwartz, Itai" u="1"/>
        <s v="Nina Matysiak" u="1"/>
        <s v="Günther, Saskia" u="1"/>
        <s v="Cheru, Benoy" u="1"/>
        <s v="M212: Festpreis Mai" u="1"/>
        <s v="Florian Fial" u="1"/>
        <s v="KW17 MUC" u="1"/>
        <s v="Munich monthly work trip 04.06 – 06.06" u="1"/>
        <s v="Philipp Wege" u="1"/>
        <s v="KW37 MUC" u="1"/>
        <s v="Christian Kiesel" u="1"/>
        <s v="KW47 MUC" u="1"/>
        <s v="Christian Wiesbeck" u="1"/>
        <s v="TRAVEL COST Rotterdam (Andreas Hackel)" u="1"/>
        <s v="Roman Henne" u="1"/>
        <s v="5.500,00€ [31.03.2019]" u="1"/>
        <s v="AZ Tech Singapore (Rodriguez, Bernardo. Liborio, Jorge) Oct-Dec" u="1"/>
        <s v="Citrix" u="1"/>
        <s v="Security Arena @ Allianz Romania" u="1"/>
        <s v="Festpreisrate Januar (40.000,00 €)" u="1"/>
        <s v="Jürgen Bogner" u="1"/>
        <s v="25.000,00€ [31.03.2019]" u="1"/>
        <s v="Ajith Kunjuraman" u="1"/>
        <s v="Tosuksri, Atiphan (Jib)" u="1"/>
        <s v="Bross, Johannes + Mitja Ledowski" u="1"/>
        <s v="Thomas Purann" u="1"/>
        <s v="Marc Wolewienski" u="1"/>
        <s v="NADOM @Spain" u="1"/>
        <s v="Neiyla Medvesan (CSD)" u="1"/>
        <s v="Larissa Goll" u="1"/>
        <s v="Michelle Sullivan" u="1"/>
        <s v="TRAVEL COST Rotterdam (Farid Babaahmadi)" u="1"/>
        <s v="Lenovo ThinkPad P71" u="1"/>
        <s v="51,966.60 [31.10.2018]" u="1"/>
        <s v="Travel Expenses - Sabina Dudasu / Frankfurt January" u="1"/>
        <s v="Howell, Mark" u="1"/>
        <s v="one-time fixed price rate: Prework May (PM)" u="1"/>
        <s v="22.000,00€ [31.01.2019]" u="1"/>
        <s v="Travel Expenses Jerome Herveau - Dec Benelux &amp; IT Security Conferece AZAP" u="1"/>
        <s v="Hertin, Felix || Thiele, Lukas" u="1"/>
        <s v="Expenses Amsterdam (19.03/20.03.20) - Kris Harms" u="1"/>
        <s v="Expenses Minneapolis ( 12.04-17.04) - Kris Harms" u="1"/>
        <s v="MFA Evolution" u="1"/>
        <s v="Dublin August 18" u="1"/>
        <s v="Prework II (35 PT a 1.350,00 EUR)" u="1"/>
        <s v="Memarian, Reza || Heindörfer, Lukas " u="1"/>
        <s v="Travel Expenses Dirk Eulenberg, 21.08-22.08 MUC" u="1"/>
        <s v="Benjamin Birk" u="1"/>
        <s v="M16 NADOM Bukarest Sept 2018" u="1"/>
        <s v="Sanktjohanser, Günter" u="1"/>
        <s v="KW38 MUC" u="1"/>
        <s v="one time fixed price rate - Project EDR " u="1"/>
        <s v="KW48 MUC" u="1"/>
        <s v="Munich 03.09 -06.09 Riabova Anita" u="1"/>
        <s v="Munich 18.08 – 23.08Riabova Anita" u="1"/>
        <s v="ISCG in Rotterdam" u="1"/>
        <s v="42.000,00€ [31.01.2019]" u="1"/>
        <s v="Buffer" u="1"/>
        <s v="Travel Expenses -  9899083962" u="1"/>
        <s v="one-time fixed price rate (due 28.02.2019)" u="1"/>
        <s v="Philip Wege" u="1"/>
        <s v="Munich monthly work trip 01.08 – 07.08 Riabova Anita" u="1"/>
        <s v="Munich monthly work trip 23.07 – 26.07 Riabova Anita" u="1"/>
        <s v="miscellaneous expenses - Bloodhound &amp; Active Directory" u="1"/>
        <s v="O. Dinesan, Reetheesh" u="1"/>
        <s v="one-time fixed price rate March" u="1"/>
        <s v="Björn Stephan" u="1"/>
        <s v="Frank Hoffmann" u="1"/>
        <s v="Magda Siebel-Suljanovic" u="1"/>
        <s v="Travel Expenses, Sabina Dudasu, MUC-FFM" u="1"/>
        <s v="Joseph Andor" u="1"/>
        <s v="Christopher Holabird" u="1"/>
        <s v="Parviz Dor-Rikhteh" u="1"/>
        <s v="IS KPI Generation &amp; Distribution Service - Mai 2019" u="1"/>
        <s v="Lodi, Khurram" u="1"/>
        <s v="KW19 MUC" u="1"/>
        <s v="KW39 MUC" u="1"/>
        <s v="Dennis Götz" u="1"/>
        <s v="Kickoff Security Arena@Allianz Italy" u="1"/>
        <s v="Gaigalat, Oliver " u="1"/>
        <s v="SecurityArena@Euler Hermes" u="1"/>
        <s v="Pabilona, Jaime " u="1"/>
        <s v="CR ACN WiFi (CR - AGN-AZ-2018-0040) " u="1"/>
        <s v="Martelli, Maxime || Stuffel, Christian" u="1"/>
        <s v="Robin Bühler" u="1"/>
        <s v="Ulrich Bach" u="1"/>
        <s v="85.253,00 [31.07.2018]" u="1"/>
        <s v="Martin Merck (CA)" u="1"/>
        <s v="Security Arena @ AZ Elementar (Austria)" u="1"/>
        <s v="SR Labs Team I Karsten Nohl , Balthasar Martin, Christian Werling, Daniel Corak , " u="1"/>
        <s v="Lister, Kelvin" u="1"/>
        <s v="25.666,00€ [28.02.2019]" u="1"/>
        <s v="Maria Martinez" u="1"/>
        <s v="Take Aware - Security Awareness Konferenz" u="1"/>
        <s v="Ops&amp;IT Academy Training, InfoSec Bronze Level" u="1"/>
        <s v="Heidelberg ERNW" u="1"/>
        <s v="Teammeeting in München" u="1"/>
        <s v="Panniyankara-Madhavan, Ajil" u="1"/>
        <s v="Bosworth, Nick" u="1"/>
        <s v="Reza Memarian" u="1"/>
        <s v="Tudor Toma (CA)" u="1"/>
        <s v="Adria Morgado" u="1"/>
        <s v="one-time fixed price rate  efforts - Migration management for overseeing Proxy, RAS" u="1"/>
        <s v="Andreas Ernstberger" u="1"/>
        <s v="Weckert, Wolfgang" u="1"/>
        <s v="Paris Nadom Juni 18" u="1"/>
        <s v="Spear Phishing Exercises" u="1"/>
        <s v="Security Arena@AZ Czech Republic" u="1"/>
        <s v="Munich 13.05. - 15.05.2019" u="1"/>
        <s v="Meilenstein 3: Workflow " u="1"/>
        <s v="Buss, Helmut" u="1"/>
        <s v="SME" u="1"/>
        <s v="M84 EDR Project Israel Trip" u="1"/>
        <s v="Feser, Robert" u="1"/>
        <s v="Gopam, Neethu" u="1"/>
        <s v="AGN 1.1 Teamevent" u="1"/>
        <s v="Andreas Koke" u="1"/>
        <s v="TRAVEL COST Rotterdam (Patrick Zeitz)" u="1"/>
        <s v="94.380,00 [28.02.2018]" u="1"/>
        <s v="Berndt Kaiser" u="1"/>
        <s v="Budapest AGN1.1 Rollout" u="1"/>
        <s v="Rene Pferner" u="1"/>
        <s v="Ionescu,Bianca || Dudasu, Sabina" u="1"/>
        <s v="Travel Expenses Microsoft - October" u="1"/>
        <s v="Accenture Resources (ML) N.N" u="1"/>
        <s v="Rakesh Kurup" u="1"/>
        <s v="Friedwart Kuhn" u="1"/>
        <s v="Meilenstein 1: Architektur" u="1"/>
        <s v="Kling, Stefan" u="1"/>
        <s v="Christopher Hollay" u="1"/>
        <s v="one-time fixed price rate &quot;AD Monitoring&quot;" u="1"/>
        <s v="14.500,00 [30.12.2018]" u="1"/>
        <s v="SecurityArena@Allianz Argentina" u="1"/>
        <s v="Daniela Betz" u="1"/>
        <s v="Yasuo Uesugi" u="1"/>
        <s v="Andreas Hackel: " u="1"/>
        <s v="Nair, Nitin" u="1"/>
        <s v="M16 München 15.10.2018-18.10.2018" u="1"/>
        <s v="Addicks, Dirk" u="1"/>
        <s v="Jens Albert" u="1"/>
        <s v="Mürüvvet Durgun" u="1"/>
        <s v="M230 - Extended toxic asset program - Forecast Leistungen Dezember 2020" u="1"/>
        <s v="14.500,00 [30.06.2018]" u="1"/>
        <s v="Mirza Grbic" u="1"/>
        <s v="EXTERNAL_Mavrenski, Srdan" u="1"/>
        <s v="To be assigned to AZT external resource " u="1"/>
        <s v="To be assigned to AZT internal resource " u="1"/>
        <s v="Das, Akhil" u="1"/>
        <s v="Kristine Harms" u="1"/>
        <s v="SecurityArena@Allianz Russia" u="1"/>
        <s v="Misztela, Kristian" u="1"/>
        <s v="Hafer, Walter" u="1"/>
        <s v="Soman, Arun" u="1"/>
        <s v="Tim Schmitz" u="1"/>
        <s v="Elif Sezgi Yogurtcu" u="1"/>
        <s v="Meurer, Michael" u="1"/>
        <s v="Matthew Carlson" u="1"/>
        <s v="Shihmin Chang (CEM)" u="1"/>
        <s v="25.000,00€ [30.04.2019]" u="1"/>
        <s v="Thomas Lilly" u="1"/>
        <s v="Travel Expenses Dirk Eulberg, 30.07.-01.08 MUC" u="1"/>
        <s v="Julia Roth" u="1"/>
        <s v="Alfred Schaub" u="1"/>
        <s v="Technical Implementation Expert (N.N.)" u="1"/>
        <s v="Business Trips Peter Permanseder, Paris " u="1"/>
        <s v="Sarah Schaller" u="1"/>
        <s v="Lee, Alex " u="1"/>
        <s v="DCSO (TDH für EU &amp; non EU)" u="1"/>
        <s v="M40 - Governance" u="1"/>
        <s v="Security Arena - AZ Turkey" u="1"/>
        <s v="M16 München 23.10.2018-24.10.2018" u="1"/>
        <s v="McGarry, Gavin" u="1"/>
        <s v="Dev, Bijo" u="1"/>
        <s v="M75 Frankfurt " u="1"/>
        <s v="one-time fixed price rate - June" u="1"/>
        <s v="Laptops für die OE'n (über Computacenter)" u="1"/>
        <s v="22.000,00€ [28.02.2019]" u="1"/>
        <s v="EXTERNAL_ Strasser, Mandred" u="1"/>
        <s v="Travel expenses - R1800716" u="1"/>
        <s v="TRAVEL COST Rotterdam (Oliver Sgoff)" u="1"/>
        <s v="Dubey, Shailesh" u="1"/>
        <s v="Travel Expenses Microsoft - Jarosch/Krause/Rubbel/Semenova/Walczak - September" u="1"/>
        <s v="Stuetz, Peter" u="1"/>
        <s v="one-time fixed price rate &quot;Active Directory Ranger&quot;" u="1"/>
        <s v="Guel, Oezcan" u="1"/>
        <s v="Czech, Diana" u="1"/>
        <s v="Enache, Sorin" u="1"/>
        <s v="Travel Expenes - 9899077496" u="1"/>
        <s v="CSSA - Meeting" u="1"/>
        <s v="ISCG in-person Rotterdam" u="1"/>
        <s v="Haussmann, Rebecca " u="1"/>
        <s v="Weissacher, Robert " u="1"/>
        <s v="Andrey Petrov" u="1"/>
        <s v="Christina Renz" u="1"/>
        <s v="Dejan Lega" u="1"/>
        <s v="Travel Expenses Microsoft" u="1"/>
        <s v="Vasselious" u="1"/>
        <s v="14.500,00€ [31.01.2019]" u="1"/>
        <s v="Attar, Hanan" u="1"/>
        <s v="Stefan Weixelbam" u="1"/>
        <s v="Correction " u="1"/>
        <s v="61.505,00 [31.07.2018]" u="1"/>
        <s v="7.050,00€ [31.03.2019]" u="1"/>
        <s v="one-time fixed price rate  " u="1"/>
        <s v="Travel Cost (BUCS installation North America) " u="1"/>
        <s v="Zajac, Jakub-Justyn" u="1"/>
        <s v="Schaar, Norbert" u="1"/>
        <s v="Kiesel, Christian" u="1"/>
        <s v="Nebe, Kai " u="1"/>
        <s v="Placeholder" u="1"/>
        <s v="Racz, Balasz" u="1"/>
        <s v="Shailesh Dubey " u="1"/>
        <s v="KW05 BCN" u="1"/>
        <s v="7.050,00€ [31.07.2019]" u="1"/>
        <s v="Andre Steffens" u="1"/>
        <s v="Jens Trendelkamp" u="1"/>
        <s v="Robin Kroha" u="1"/>
        <s v="M75 Frankfurt" u="1"/>
        <s v="Mihajlovski Kiro" u="1"/>
        <s v="Olga Kalashnikova" u="1"/>
        <s v="Sven Herrmann " u="1"/>
        <s v="Travelcosts (Sreejith to Munich)" u="1"/>
        <s v="25.000,00 [30.10.2018]" u="1"/>
        <s v="Svenja Wachs" u="1"/>
        <s v="One-time fixed price rate" u="1"/>
        <s v="25.666,00€ [31.03.2019]" u="1"/>
        <s v="Shiroor, Sampreetha" u="1"/>
        <s v="Computacenter Splunk | M226 Elisa " u="1"/>
        <s v="Mauricio Tamayo Ortega" u="1"/>
        <s v="Meilenstein 2: Struktur " u="1"/>
        <s v="one-time fixed price rate - efforts  03.04-13.04" u="1"/>
        <s v="25.000,00 [30.04.2018]" u="1"/>
        <s v="Prerequisite Phase completed" u="1"/>
        <s v="Birgit Jarosch" u="1"/>
        <s v="Andreas Meinel" u="1"/>
        <s v="Peter Permanseder" u="1"/>
        <s v="Reise Kickoff Warschau" u="1"/>
        <s v="ITTP Deep Dive Sessions at AZ Turkey" u="1"/>
        <s v="Julian Boenigk" u="1"/>
        <s v="Assesment Services - Septmeber" u="1"/>
        <s v="Hitchen, Robert" u="1"/>
        <s v="Haubner, Wolfgang" u="1"/>
        <s v="Reise MUC-FRA-MUC" u="1"/>
        <s v="25.000,00 [31.08.2018]" u="1"/>
        <s v="Flight expenses Amsterdam (19.03/20.03) &amp; Minneapolis (12.04.-17.04) - Kris Harms" u="1"/>
        <s v="Ernstberger, Clemens" u="1"/>
        <s v="Lothar Marthaler" u="1"/>
        <s v="Prabhakaran, Prasanth" u="1"/>
        <s v="Security Awareness  month 2019" u="1"/>
        <s v="Vorbereitung und Durchführung von Kickoffs mit ausgewählten" u="1"/>
        <s v="Eamsaard, Detluecha (Nick)" u="1"/>
        <s v="Slorach, Bruce" u="1"/>
        <s v="KW12 PAR" u="1"/>
        <s v="Trabert, Hermann" u="1"/>
        <s v="Bhaskar, Josna" u="1"/>
        <s v="Okechukwu Emenekwe" u="1"/>
        <s v="anteilige Festpreisrate Januar &quot;Mitigation eines Audit-Findings im Identity &amp; Access Management&quot;" u="1"/>
        <s v="Lorena Mahle" u="1"/>
        <s v="Frankfurt Projektstandort" u="1"/>
        <s v="R1801792 Olga Kalashnikova 20.11.-22.11.2018" u="1"/>
        <s v="29.900,00 [31.07.2018]" u="1"/>
        <s v="one-time fixed price rate - May" u="1"/>
        <s v="Tenable" u="1"/>
        <s v="Rodrigues, Bernardo" u="1"/>
        <s v="Kick, Maximilian" u="1"/>
        <s v="Mareike Lehnhardt" u="1"/>
        <s v="Gabriella Vasadi-Nagy" u="1"/>
        <s v="John Jeslin" u="1"/>
        <s v="DXC Engineer Singapore" u="1"/>
        <s v="19.046,25€ [31.01.2019]" u="1"/>
        <s v="Sven Herrmann" u="1"/>
        <s v="42.000,00 [31.07.2018]" u="1"/>
        <s v="Timo Aretz" u="1"/>
        <s v="Martin Schoner" u="1"/>
        <s v="AZ IND 1" u="1"/>
        <s v="Travel Expenses - Sabina Dudasu March " u="1"/>
        <s v="Nair, Rajeev" u="1"/>
        <s v="Prework" u="1"/>
        <s v="Developer Training AZ Tech" u="1"/>
        <s v="Ungarn, Budapest" u="1"/>
        <s v="Cranstone, Neil" u="1"/>
        <s v="25.000,00€ [31.05.2019]" u="1"/>
        <s v="Hughes, Benjamin" u="1"/>
        <s v="Travel Expenses Singapore Jan-Feb, Thomas Kleipaß" u="1"/>
        <s v="Bitsight License / " u="1"/>
        <s v="Maximilian Schellenberger" u="1"/>
        <s v="Ens John, Petier" u="1"/>
        <s v="5.500,00€ [30.04.2019]" u="1"/>
        <s v="Renus, Jürgen" u="1"/>
        <s v="Munich 10.07.2019" u="1"/>
        <s v="Metafinanz Onboarding" u="1"/>
        <s v="Ghita, Razvan" u="1"/>
        <s v="Travel Expenses - 9899070267" u="1"/>
        <s v="Valeria Dimitrova" u="1"/>
        <s v="Oliver Thiess" u="1"/>
        <s v="Kastner, Bastian | Elisa Danesi" u="1"/>
        <s v="Thomas Schlabach" u="1"/>
        <s v="Degen, Herbert" u="1"/>
        <s v="22.000,00€ [31.03.2019]" u="1"/>
        <s v="AZ-Technology Elementar Wien März" u="1"/>
        <s v="Jonas Kindler" u="1"/>
        <s v="Helen Schedeler" u="1"/>
        <s v="one-time fixed price rate - efforts  16.03 - 30.3" u="1"/>
        <s v="51,966.60 [30.11.2018]" u="1"/>
        <s v="Security Arena AZ Polen" u="1"/>
        <s v="Janine Nitz" u="1"/>
        <s v="Business Trips Dirk Eulenberg - Munich (24.04/25.04)" u="1"/>
        <s v="Hamal, Suresh" u="1"/>
        <s v="20181025_CNBN_OPSIT_Seminar" u="1"/>
        <s v="Stella Bittner" u="1"/>
        <s v="Sollip Kim" u="1"/>
        <s v="hosting employees - Welcome Indian colleagues 07.02.2018" u="1"/>
        <s v="Ajay Rammohan" u="1"/>
        <s v="Topp, Fabian " u="1"/>
        <s v="fixed price rate &quot;Cyber Crisis Exercises&quot;" u="1"/>
        <s v="one-time fixed price rate - October" u="1"/>
        <s v="5.500,00 [31.10.2018]" u="1"/>
        <s v="one time fixed price  (M230 Extended toxic asset program) due 31.12.2020" u="1"/>
        <s v="42.000,00€ [31.03.2019]" u="1"/>
        <s v="Luke Cartey" u="1"/>
        <s v="Prabhakaran, Prasanth " u="1"/>
        <s v="14.500,00€ [28.02.2019]" u="1"/>
        <s v="M16 @ AZ FRance" u="1"/>
        <s v="Isabel Ritter" u="1"/>
        <s v="5.500,00 [30.11.2018]" u="1"/>
        <s v="Travel Expenses - 9899070268" u="1"/>
        <s v="Hermann Strehle" u="1"/>
        <s v="M16 München 14.12.2018 - 15.12.2018" u="1"/>
        <s v="Sven Laue" u="1"/>
        <s v="Maximilian Müller" u="1"/>
        <s v="Carmen Hutterer" u="1"/>
        <s v="Padmanabhan, Vijayakumar" u="1"/>
        <s v="5.500,00 [31.12.2018]" u="1"/>
        <s v="Raju, Kiran" u="1"/>
        <s v="fixed price Rate -  January" u="1"/>
        <s v="Schmidt , Camillo | Hansen, Björn | Schuhknecht, Ulrich | Feuerstein, Markus " u="1"/>
        <s v="85.253,00 [31.10.2018]" u="1"/>
        <s v="Proebst, Dominik" u="1"/>
        <s v="R1801822 Till Teichmann, September 2018 Forecast" u="1"/>
        <s v="Luciano Dos Santos Silva" u="1"/>
        <s v="Jiang, Jai" u="1"/>
        <s v="Ryba, Rafael" u="1"/>
        <s v="Thorsten Fritz" u="1"/>
        <s v="Mahle, Lorena " u="1"/>
        <s v="AZ IND 2" u="1"/>
        <s v="Balazs Racz" u="1"/>
        <s v="Bringewald, Thomas" u="1"/>
        <s v="Ingrid Zalman" u="1"/>
        <s v="one time fixed price rate- Active Directory Assessment" u="1"/>
        <s v="TRAVEL COST Rotterdam (Markus Schnier)" u="1"/>
        <s v="Rebecca Haussmann" u="1"/>
        <s v="NADOM WS Ungarn" u="1"/>
        <s v="Assessment Phase completed" u="1"/>
        <s v="Varghese, Arun P." u="1"/>
        <s v="Travel Expenses - 9899070269" u="1"/>
        <s v="Pilot AZ Portugal " u="1"/>
        <s v="Azadeh Nikookhesal" u="1"/>
        <s v="Anton Fillmann" u="1"/>
        <s v="Strehle, Hermann" u="1"/>
        <s v="Canditt, Sabine" u="1"/>
        <s v="85.253,00 [31.08.2018]" u="1"/>
        <s v="Bucharest Team " u="1"/>
        <s v="Heindörfer, Lukas | Memarian, Reza" u="1"/>
        <s v="Rudolf Wimmer" u="1"/>
        <s v="Nair Sagish" u="1"/>
        <s v="Jesko Rubbel" u="1"/>
        <s v="Cheehway Chen" u="1"/>
        <s v="Raj, Nitin" u="1"/>
        <s v="Dennis Krause" u="1"/>
        <s v="TRAVEL COST Minneapolis (Thomas Bringewald )" u="1"/>
        <s v="Katharina Kreuzer" u="1"/>
        <s v="Eugen Shklovski" u="1"/>
        <s v="107.000,00 [30.04.2018]" u="1"/>
        <s v="Natalie Reynolds" u="1"/>
        <s v="Alexander Pfänder" u="1"/>
        <s v="AGN 1.1 - EH Pilot Paris" u="1"/>
        <s v="CISCO" u="1"/>
        <s v="Aschenbach, Michael" u="1"/>
        <s v="Wolfgang Haller" u="1"/>
        <s v="Jurislav Petrovic" u="1"/>
        <s v="CSSA Workshop" u="1"/>
        <s v="Security Arena @ Allianz Argentinen" u="1"/>
        <s v="VoiceTrust" u="1"/>
        <s v="Security Arena - AZ Brazil" u="1"/>
        <s v="Khaled Mosharraf" u="1"/>
        <s v="Noiniworm, Pipat (Jack)" u="1"/>
        <s v="Kler, Kiran" u="1"/>
        <s v="94.380,00 [28.03.2018]" u="1"/>
        <s v="Adelt, Stefanie" u="1"/>
        <s v="Gietl, Monika " u="1"/>
        <s v="Festpreisrate März (20.000,00 €)" u="1"/>
        <s v="Michael Wirth" u="1"/>
        <s v="Munich 25.02.2019 - 28.02.2019" u="1"/>
        <s v="R1801254 Reinhard Groß, September 2018 Forecast" u="1"/>
        <s v="R1801583 Michael Höfner, November 2018 Forecast" u="1"/>
        <s v="R1801649 Kristine Harms, November 2018 Forecast" u="1"/>
        <s v="Erstellen einer ersten Trainingsanleitung für die beteiligten Allianz Gesellschaften" u="1"/>
        <s v="TRAVEL COST Rotterdam (Jürgen Ungerechts)" u="1"/>
        <s v="Simon Freisler" u="1"/>
        <s v="SecurityArena@Allianz Global Life" u="1"/>
        <s v="Mong, Khong" u="1"/>
        <s v="14.500,00 [31.07.2018]" u="1"/>
        <s v="Palanisamy, Ashokkumar" u="1"/>
        <s v="Noiniworm, Pipat" u="1"/>
        <s v="SecurityArena@AZ Romania" u="1"/>
        <s v="Travel Expenses Dirk Eulberg, 18.07. MUC" u="1"/>
        <s v="AZ IND 3" u="1"/>
        <s v="Kick-off Security Arena Euler Hermes" u="1"/>
        <s v="Strasser, Mandred" u="1"/>
        <s v="Natalia Nikitina" u="1"/>
        <s v="Milestone 1: IberoLatam &amp; CEE Kickoff" u="1"/>
        <s v="Business Trips Dirk Eulberg - Munich (10./11.06.)" u="1"/>
        <s v="Dea Qinami (CSD)" u="1"/>
        <s v="Hauptmann, Marina" u="1"/>
        <s v="5.500,00 [31.08.2018]" u="1"/>
        <s v="Christian Silverio" u="1"/>
        <s v="Marco Kornrumpf" u="1"/>
        <s v="Thiele, Lukas" u="1"/>
        <s v="Christoph Kindt" u="1"/>
        <s v="Hendrik Engler" u="1"/>
        <s v="Security Expert" u="1"/>
        <s v="n.a." u="1"/>
        <s v="25.666,00 [31.10.2018]" u="1"/>
        <s v="Rupp, Guntram" u="1"/>
        <s v="Dauenhauer, Marc (On-site)" u="1"/>
        <s v="SecurityArena@AGI Frankfurt" u="1"/>
        <s v="5.500,00 [30.09.2018]" u="1"/>
        <s v="Landreau, Jean-Francois" u="1"/>
        <s v="Matys, Jagoda" u="1"/>
        <s v="NADOM AZ Croatia" u="1"/>
        <s v="Sri Lanka" u="1"/>
        <s v="Elbadry, Mai" u="1"/>
        <s v="Teichmann, Thomas" u="1"/>
        <s v="Nadja Karlson" u="1"/>
        <s v="Retheesh Dinesan" u="1"/>
        <s v="22.000,00€ [30.04.2019]" u="1"/>
        <s v="Varsha Vidhwani" u="1"/>
        <s v="Sergi Barroso" u="1"/>
        <s v="Ausstattung PAW Server (Logicalis)" u="1"/>
        <s v="Security Arena - AZ Africa" u="1"/>
        <s v="Zeitz, Patrick" u="1"/>
        <s v="Neidhart, Sonja" u="1"/>
        <s v="Travel Expenses December, Dirk Eulberg" u="1"/>
        <s v="Travel Expenses November, Dirk Eulberg" u="1"/>
        <s v="Alexander Knorr" u="1"/>
        <s v="Moosalath, Pranaldeep" u="1"/>
        <s v="Kickoff Barcelona" u="1"/>
        <s v="Murali, Manesh" u="1"/>
        <s v="Sanktjohanser, Günther" u="1"/>
        <s v="ISCG In-Person Meeting Rotterdam" u="1"/>
        <s v="Assesment Services Oct-Dec" u="1"/>
        <s v="Murali, Manresh" u="1"/>
        <s v="Security Arena @ Allianz Global Life" u="1"/>
        <s v="Starke, Stefan" u="1"/>
        <s v="SrLabs Team II Julian Ferdinand Vögele , Laura Wartschinski, Jürgen Schiller" u="1"/>
        <s v="Gunther Dieckhofer" u="1"/>
        <s v="Bockholdt, Bernhard" u="1"/>
        <s v="25.666,00 [31.08.2018]" u="1"/>
        <s v="42.000,00€ [30.04.2019]" u="1"/>
        <s v="Onori Francesco" u="1"/>
        <s v="Munich 22.10. - 25.10." u="1"/>
        <s v="Munich 05.11. - 08.11." u="1"/>
        <s v="Aschenbach, Michael " u="1"/>
        <s v="Jasmin Haas" u="1"/>
        <s v="14.500,00€ [31.03.2019]" u="1"/>
        <s v="DEMO DEMO" u="1"/>
        <s v="Andrea Scotti" u="1"/>
        <s v="Kler, Kiran " u="1"/>
        <s v="Mazen Bilic" u="1"/>
        <s v="Tier0 Service Design Accenture" u="1"/>
        <s v="Travel Expenses - Reinhard Groß - Prag " u="1"/>
        <s v="Elsner, Wofgang" u="1"/>
        <s v="Dieckhoefer, Gunther" u="1"/>
        <s v="Melhem El-Achkar" u="1"/>
        <s v="Resource 4" u="1"/>
        <s v="61.505,00 [31.08.2018]" u="1"/>
        <s v="Melissa Hund" u="1"/>
        <s v="Albi Pikuli" u="1"/>
        <s v="Babaahmadi, Farid" u="1"/>
        <s v="7.050,00€ [30.04.2019]" u="1"/>
        <s v="Viktoria Hufnagel" u="1"/>
        <s v="Mark Warneke" u="1"/>
        <s v="Engler, Hendrik" u="1"/>
        <s v="Geevarghese, John" u="1"/>
        <s v="one-time fixed price rate February" u="1"/>
        <s v="one-time fixed price rate &quot;Active Diretory Monitoring&quot;" u="1"/>
        <s v="Joseph, Sinu" u="1"/>
        <s v="Gotthardt, Christian " u="1"/>
        <s v="Elizaveta Kozunova" u="1"/>
        <s v="Resource 3" u="1"/>
        <s v="Jana Schlecht" u="1"/>
        <s v="Mittmann, Philippe" u="1"/>
        <s v="Kalmar, Peter" u="1"/>
        <s v="KW22-23 SGP BKK" u="1"/>
        <s v="Wolfgang Elsner" u="1"/>
        <s v="Volker, Gereon" u="1"/>
        <s v="Munich monthly work trip 06.03 – 08.03" u="1"/>
        <s v="Clemens Ernstberger" u="1"/>
        <s v="25.000,00 [30.11.2018]" u="1"/>
        <s v="N.N Project Management Support India" u="1"/>
        <s v="Francesco Onori" u="1"/>
        <s v="Resource 2" u="1"/>
        <s v="7.050,00 [30.10.2018]" u="1"/>
        <s v="Munich 18.02.-20.02." u="1"/>
        <s v="Nelson, Shan" u="1"/>
        <s v="25.000,00 [30.05.2018]" u="1"/>
        <s v="Haller, Wolfgang" u="1"/>
        <s v="Hollingworth, James" u="1"/>
        <s v="Michael Schwartzkopff" u="1"/>
        <s v="EXTERNAL_Schneider, Magnus (50K until June) for Mai and June (FTE)  " u="1"/>
        <s v="Multifactor Autentication" u="1"/>
        <s v="To be assigned to AZT internal resources (India)" u="1"/>
        <s v="Hüttmann, Kay" u="1"/>
        <s v="107.000,00 [30.05.2018]" u="1"/>
        <s v="7.050,00 [30.11.2018]" u="1"/>
        <s v="29.900,00 [30.10.2018]" u="1"/>
        <s v="Peer Review AZ Lebanon" u="1"/>
        <s v="one-time fixed price rate - Consulting &amp; Project Oversight / Monitoring Architecture" u="1"/>
        <s v="Carlson, Matthew " u="1"/>
        <s v="R1801756 Anita Riabova, November 2018 Forecast" u="1"/>
        <s v="Resource 1" u="1"/>
        <s v="AGN meetin in Singapore und Bangkok" u="1"/>
        <s v="first call-off order (10 PD)" u="1"/>
        <s v="25.000,00 [30.09.2018]" u="1"/>
        <s v="42.000,00 [30.10.2018]" u="1"/>
        <s v="Security Arena" u="1"/>
        <s v="Reisekosten Permanseder September Brisbane" u="1"/>
        <s v="Moritz Wappner" u="1"/>
        <s v="Hasan Karim" u="1"/>
        <s v="Data Exchange (API evaluation)" u="1"/>
        <s v="one-time fixed price rate - AFM Services" u="1"/>
        <s v="Einmalige Festpreisrate - Projektmanagement Toolunterstützung M213 - 31.05.2020" u="1"/>
        <s v="Einmalige Festpreisrate &quot;Measure 75&quot; zahlbar zum 31.03.18" u="1"/>
        <s v="Claus Stumpf" u="1"/>
        <s v="fixed price Rate -  February" u="1"/>
        <s v="Sona Latifyan" u="1"/>
        <s v="Robert Born" u="1"/>
        <s v="29.900,00 [31.08.2018]" u="1"/>
        <s v="Sangale, Mike" u="1"/>
        <s v="Munich monthly work trip 22.05 – 24.05" u="1"/>
        <s v="DCSO (TDH für Deutschland)" u="1"/>
        <s v="Jonas Feit" u="1"/>
        <s v="Meda, Rakesh" u="1"/>
        <s v="Robert Geerts" u="1"/>
        <s v="Pawel Walczak" u="1"/>
        <s v="Michael Hanspach (Sec Arch.)" u="1"/>
        <s v="Butz, Tobias " u="1"/>
        <s v="NADOM at AZ Croatia" u="1"/>
        <s v="Security Arena@AZ Lebanon" u="1"/>
        <s v="IS KPI Generation &amp; Distribution Service - April 2019" u="1"/>
        <s v="Thomas Huber" u="1"/>
        <s v="Christian Krauß" u="1"/>
        <s v="Rafael Gasiniak" u="1"/>
        <s v="42.000,00 [31.08.2018]" u="1"/>
        <s v="5.500,00€ [31.01.2019]" u="1"/>
        <s v="Maher Mrabet" u="1"/>
        <s v="Michael Hofmann" u="1"/>
        <s v="25.000,00€ [31.07.2019]" u="1"/>
        <s v="TEAM. Martsynkivska, Nataliya | Önen, Orkun | Wagner, Andreas | Lenz, Christoph" u="1"/>
        <s v="Rabab Laarabi" u="1"/>
        <s v="SecurityArena@Allianz Austria (Elementar)" u="1"/>
        <s v="Heinrich Wiederkehr" u="1"/>
        <s v="Budapest AGN 1.1 Rollout" u="1"/>
        <s v="Security Arena AZ Slovakia" u="1"/>
        <s v="Security Arena @ AZ Spain" u="1"/>
        <s v="Security Arena - AZ Italy" u="1"/>
        <s v="Bockholt, Bernhard" u="1"/>
        <s v="Advanced Threat Intelligence Arbeitskreis DCSO Berlin" u="1"/>
        <s v="Mai Elbardi" u="1"/>
        <s v="Kemp, Steve" u="1"/>
        <s v="Travel Expenses - Microsoft" u="1"/>
        <s v="5.500,00€ [31.05.2019]" u="1"/>
        <s v="Robert Wess" u="1"/>
        <s v="22.000,00€ [31.05.2019]" u="1"/>
        <s v="De Vera, Mark" u="1"/>
        <s v="Patil, Pritanjali " u="1"/>
        <s v="7.050,00 [30.04.2018]" u="1"/>
        <s v="Autobahn" u="1"/>
        <s v="Winterkorn, Alexander" u="1"/>
        <s v="Sabina Dudasu" u="1"/>
        <s v="David Bartolini" u="1"/>
        <s v="Butz, Tobias" u="1"/>
        <s v="Project Execution started and monitored" u="1"/>
        <s v="Prework (42,41PT * 1350€ + 104,29 PT * 1000€)" u="1"/>
        <s v="7.050,00 [30.05.2018]" u="1"/>
        <s v="51,966.60 [31.12.2018]" u="1"/>
        <s v="Travel Cost (Patrick Zeitz Barcelona)" u="1"/>
        <s v="Werner Reil" u="1"/>
        <s v="Kickoff Istanbul" u="1"/>
        <s v="Heinrich Schlotthauer" u="1"/>
        <s v="Munich 12.11. - 14.11." u="1"/>
        <s v="na" u="1"/>
        <s v="Project Initiation and Project Planning completed" u="1"/>
        <s v="Erik Stuble" u="1"/>
        <s v="7.050,00 [30.06.2018]" u="1"/>
        <s v="R1801805 Anita Riabova" u="1"/>
        <s v="Jung, Alexander" u="1"/>
        <s v="14.500,00€ [30.04.2019]" u="1"/>
        <s v="Reinhard Groß" u="1"/>
        <s v="Tobias Krichel" u="1"/>
        <s v="Business Trips Dirk Eulberg - Munich (26./27.06)" u="1"/>
        <s v="7.050,00 [31.07.2018]" u="1"/>
        <s v="Noaghea, Alin" u="1"/>
        <s v="Dirk Eulberg" u="1"/>
        <s v="one-time fixed price rate &quot;Information Security Dashboard for the Group CIO&quot;" u="1"/>
        <s v="Mahlo, Rainer" u="1"/>
        <s v="Andreas Schubitz" u="1"/>
        <s v="Pentesec" u="1"/>
        <s v="Fadi Nammour" u="1"/>
        <s v="Anita Riabova" u="1"/>
        <s v="Business Trips Peter Permanseder, Dehli " u="1"/>
        <s v="Ruset, Raluca" u="1"/>
        <s v="Travel Expenses R1801025" u="1"/>
        <s v="R1801582 Christian Schimanski, November 2018 Forecast" u="1"/>
        <s v="7.050,00 [31.08.2018]" u="1"/>
        <s v="Fix price correction " u="1"/>
        <s v="SecurityArena@Allianz Spain" u="1"/>
        <s v="Aathira Nandakumar " u="1"/>
        <s v="Daniel Molitor" u="1"/>
        <s v="Travel expenses - R1800341" u="1"/>
        <s v="7.050,00 [30.09.2018]" u="1"/>
        <s v="85.253,00 [30.11.2018]" u="1"/>
        <s v="Christian Wolf" u="1"/>
        <s v="SIEM onboarding Team Kindler, Drost, Jakuschev, Anacker" u="1"/>
        <s v="EXTERNAL_Borina, Frank" u="1"/>
        <s v="Ayferi Wolfertshofer" u="1"/>
        <s v="Travelcosts (Robert + Clemens)" u="1"/>
        <s v="Hofer, Walter" u="1"/>
        <s v="Dominik Beier" u="1"/>
        <s v="Gopal, Greeshma" u="1"/>
        <s v="Manfred Kinner" u="1"/>
        <s v="Ptascheck, Undine " u="1"/>
        <s v="ISO DACH Hamburg Februar 2018" u="1"/>
        <s v="Benno Peetz" u="1"/>
        <s v="Sasidharan, Sinoop" u="1"/>
        <s v="Joachim Becker" u="1"/>
        <s v="Prag Mai 18" u="1"/>
        <s v="Anette Matzen" u="1"/>
        <s v="Lambden, Gary" u="1"/>
        <s v="M212: Festpreis März" u="1"/>
        <s v="Berlin DCSO M16 Juli 18" u="1"/>
        <s v="TRAVEL COST Guildford &amp; Bangkok (Volker, Bringewald)" u="1"/>
        <s v="85.253,00 [30.09.2018]" u="1"/>
        <s v="Schlueter, Christine" u="1"/>
        <s v="Travel Expenses - 9899083961" u="1"/>
        <s v="Sameer Yarlagadda" u="1"/>
        <s v="Jonathan Reynolds" u="1"/>
        <s v="107.000,00 [30.06.2018]" u="1"/>
        <s v="Julia Stettner" u="1"/>
        <s v="Sanket Patel" u="1"/>
        <s v="Betz, Daniela || Kastner, Bastian || Schlotthauer, Heinrich" u="1"/>
        <s v="Aditya Kumar" u="1"/>
        <s v="Andreas Lucas" u="1"/>
        <s v="Natalia Semenova" u="1"/>
        <s v="Travel Expenses - Christian Seemüller / Frankfurt 05.03-08.03" u="1"/>
        <s v="Holder, Michael" u="1"/>
        <s v="Sallivan, Michelle" u="1"/>
        <s v="N.N. Second roll out " u="1"/>
        <s v="Mitja Ledowski" u="1"/>
        <s v="Munich 25.03. - 28.03.2019" u="1"/>
        <s v="NADOM @ AZ Greece" u="1"/>
        <s v="14.500,00 [30.10.2018]" u="1"/>
        <s v="Himanshu Chauhan" u="1"/>
        <s v="Christian Seemüller" u="1"/>
        <s v="Isabel Lades" u="1"/>
        <s v="Thomas Bartels" u="1"/>
        <s v="Rainer Mahlo" u="1"/>
        <s v="Team Workshop AGN 1.1 - Expenses Herrmann - March" u="1"/>
        <s v="Prasanth Prabhakaran" u="1"/>
        <s v="Jurgen Ungherechts" u="1"/>
        <s v="Maximilian Klautke" u="1"/>
        <s v="Travel to Bratislava" u="1"/>
        <s v="Vijayakumar Padmanabhan" u="1"/>
        <s v="KW10 MXP" u="1"/>
        <s v="Julien Reisdorffer" u="1"/>
        <s v="14.500,00 [30.04.2018]" u="1"/>
        <s v="fixed price Rate -  March " u="1"/>
        <s v="Weiler, Nir" u="1"/>
        <s v="Christian Schimanski" u="1"/>
        <s v="Viktor Mraz" u="1"/>
        <s v="Onboarding Support Crypmaster Team" u="1"/>
        <s v="one-time fixed price rate &quot;M16-Heroes&quot;" u="1"/>
        <s v="Rifat Utanir" u="1"/>
        <s v="one-time fixed price rate - September" u="1"/>
        <s v="interne Buchung von Gastro aus 2018" u="1"/>
        <s v="Anja Zimmer" u="1"/>
        <s v="Nir Weiler" u="1"/>
        <s v="Arlt, Joachim" u="1"/>
        <s v="Tobias Kiesenbauer" u="1"/>
        <s v="AGN 1.1 - LatAm Pilots (Argentina)" u="1"/>
        <s v="14.500,00 [31.08.2018]" u="1"/>
        <s v="Moritz Feuchter" u="1"/>
        <s v="Foundations Team" u="1"/>
        <s v="Philipp Vüllers" u="1"/>
        <s v="Julie Foster" u="1"/>
        <s v="IC Consult II" u="1"/>
        <s v="Cobalt Strike" u="1"/>
        <s v="Markus Friesenegger" u="1"/>
        <s v="Stefan Sojer" u="1"/>
        <s v="Messmer, Albert" u="1"/>
        <s v="Katja Apalkova" u="1"/>
        <s v="EXTERNAL_Misztela, Kristian" u="1"/>
        <s v="Edamana, Praveen" u="1"/>
        <s v="Einmalige Festpreisrate" u="1"/>
        <s v="Christian Hacker" u="1"/>
        <s v="To be assigned to AZT external resource (UXPI+)" u="1"/>
        <s v="Erwin Hetke" u="1"/>
        <s v="25.666,00 [30.11.2018]" u="1"/>
        <s v="Prework I (50.28125 PT a 1.000,00 EUR)" u="1"/>
        <s v="Gibson, Matt" u="1"/>
        <s v="Veit Edunjobi" u="1"/>
        <s v="M 75 Frankfurt " u="1"/>
        <s v="Sebastian Kircher" u="1"/>
        <s v="Florian Ullmann" u="1"/>
        <s v="Dembach Goo Informatik GmbH &amp; Co. KG Mike Liebsch, Holger Stridde, " u="1"/>
        <s v="Hermann Trabert" u="1"/>
        <s v="Tobias Roggenhofer" u="1"/>
        <s v="Munich 28.01. / 31.01. 2019" u="1"/>
        <s v="Axel Krueger" u="1"/>
        <s v="Reise 08.01.18 Frankfurt New Year alignment" u="1"/>
        <s v="M212: Festpreis Februar" u="1"/>
        <s v="Chen, Cheehwa" u="1"/>
        <s v="Krüger, Axel" u="1"/>
        <s v="Kieser, Luca" u="1"/>
        <s v="Glennie, Alex" u="1"/>
        <s v="Timo Handreka" u="1"/>
        <s v="Support from Illumio for PCE Upgrade" u="1"/>
        <s v="Restzahlung aus 2018, nicht in Rückstellung eingeflossen" u="1"/>
        <s v="Dgi (tbd)" u="1"/>
        <s v="TRAVEL COST Rotterdam (Robert Feser)" u="1"/>
        <s v="14.500,00€ [31.05.2019]" u="1"/>
        <s v="Reisekosten März 2018, Rene Pferner // M34 Security Awarenness @ AZ Europe" u="1"/>
        <s v="Metafinaz " u="1"/>
        <s v="Cyber Security Summit 2018" u="1"/>
        <s v="Alexander Wischnewski" u="1"/>
        <s v="Quinn, Graham" u="1"/>
        <s v="Onboarding Team" u="1"/>
        <s v="25.666,00 [30.09.2018]" u="1"/>
        <s v="Lee, Alex" u="1"/>
        <s v="Christian Bormann" u="1"/>
        <s v="7.050,00€ [31.01.2019]" u="1"/>
        <s v="Tree Solution" u="1"/>
        <s v="Security Arena @ AZ Czech" u="1"/>
        <s v="TSY Workshop Bratislava" u="1"/>
        <s v="M16 München 09.10.2018-11.10.2018" u="1"/>
        <s v="Hackel, Andreas" u="1"/>
        <s v="Munich 19.11. / 22.11." u="1"/>
        <s v="Patrick Strijkers" u="1"/>
        <s v="Sören Ruttkowski" u="1"/>
        <s v="Hussein Alani" u="1"/>
        <s v="Validation Phase completed" u="1"/>
        <s v="PAW-Server" u="1"/>
        <s v="61.505,00 [30.09.2018]" u="1"/>
        <s v="ServiceNow Engineer (N.N)" u="1"/>
        <s v="Kothegal, Prashanth" u="1"/>
        <s v="7.050,00€ [31.05.2019]" u="1"/>
        <s v="Security Expert / Buffer" u="1"/>
        <s v="TRAVEL: Jürgen U. North America" u="1"/>
        <s v="Ganesh, Sankar" u="1"/>
        <s v="Hartmut Demontreal" u="1"/>
        <s v="Varghese, Arun" u="1"/>
        <s v="M 229 - Forecast Leistungen Dezember 2020" u="1"/>
        <s v="David Koch" u="1"/>
        <s v="Zeihs, Volker" u="1"/>
        <s v="Travel Expenses Microsoft (Walczak, Semenova) August" u="1"/>
        <s v="Harrison-Smit, Giles" u="1"/>
        <s v="Flight Expenses Budapest (27./29.05) &amp; Bucharest (11./13.06)" u="1"/>
        <s v="Munich monthly work trip 26.03 - 29.03" u="1"/>
        <s v="Security Arena@AZ Turkey" u="1"/>
        <s v="Thomas Wolf" u="1"/>
        <s v="Munich monthly work trip 12.03 – 15.03" u="1"/>
        <s v="Quinn, Gram" u="1"/>
        <s v="M212: Festpreis April" u="1"/>
        <s v="Volker, Gereon " u="1"/>
        <s v="TRAVEL COST Rotterdam (Wolfgang Elsner)" u="1"/>
        <s v="ITTP Onsite AZ France" u="1"/>
        <s v="Dudasu, Sabina | Ionescu, Bianca" u="1"/>
        <s v="Himanshu, Chauhan" u="1"/>
        <s v="25.000,00 [30.06.2018]" u="1"/>
        <s v="Oana Moldovan" u="1"/>
        <s v="Melanie Liebing" u="1"/>
        <s v="Minikkaran, Nishanth" u="1"/>
        <s v="Jürgen Sterlike" u="1"/>
        <s v="29.900,00 [30.11.2018]" u="1"/>
        <s v="Andreas Hackel" u="1"/>
        <s v="TRAVEL COST US (Naveh, McGarry)" u="1"/>
        <s v="Security Arena - AZ Life US" u="1"/>
        <s v="Nabe, Kai" u="1"/>
        <s v="SrLabs Team IV" u="1"/>
        <s v="Wiegel, Thomas" u="1"/>
        <s v="Fabian Neukamm" u="1"/>
        <s v="Haolin Jiang" u="1"/>
        <s v="Security Arena @ AZ Russia" u="1"/>
        <s v="Birgit Kaufmann" u="1"/>
        <s v="42.000,00 [30.11.2018]" u="1"/>
        <s v="one time fixed price rate - Prework ISO 27001 Cerftificate" u="1"/>
        <s v="SrLabs Team III" u="1"/>
        <s v="Kickoff Lissabon" u="1"/>
        <s v="Budgetübertrag 2019 ( Projekte 18 2007, 18 2008, 18 2012)" u="1"/>
        <s v="one-time fixed price rate   &quot;Compromissed Assessments&quot;" u="1"/>
        <s v="Kesav, Arun" u="1"/>
        <s v="HVS" u="1"/>
        <s v="Rakesh Meda" u="1"/>
        <s v="AGN Evo - Spain Pilots BCN" u="1"/>
        <s v="Chen, Cheehway" u="1"/>
        <s v="Estimated Travel Expeneses December - Microsoft" u="1"/>
        <s v="Estimated Travel Expeneses November - Microsoft" u="1"/>
        <s v="29.900,00 [30.09.2018]" u="1"/>
        <s v="Munich monthly work trip 07.05 – 09.05" u="1"/>
        <s v="Laura Krämer" u="1"/>
        <s v="SRLabs _x000a_Phase 2 &amp; 3, Laufzeitverlängerung" u="1"/>
        <s v="Sasidharan, Sagish" u="1"/>
        <s v="IT Risikofaktor Mensch, IHK Augsburg" u="1"/>
        <s v="NADOM @ Benelux" u="1"/>
        <s v="42.000,00 [30.09.2018]" u="1"/>
        <s v="5.500,00€ [28.02.2019]" u="1"/>
        <s v="Helena Helgert" u="1"/>
        <s v="Travel expenses  Munich monthly work trip 22.05 – 24.05" u="1"/>
        <s v="Sule, Anil" u="1"/>
        <s v="Fandreyer, Willi " u="1"/>
        <s v="Alexander Hügerich" u="1"/>
        <s v="One time fixed price rate - Security Assesment / Red-Teaming Coaching Allsecur - 1 PD in May" u="1"/>
        <s v="Muhamed Jaganjac" u="1"/>
        <s v="AGN 1.1 - Kick Off Barcelona" u="1"/>
        <s v="Karolin Oetzinger" u="1"/>
        <s v="Estimated Travel Expenses December - Microsoft" u="1"/>
        <s v="Estimated Travel Expenses November - Microsoft" u="1"/>
        <s v="Jonas Koenig (CSD)" u="1"/>
        <s v="Mohamed Bouchtita" u="1"/>
        <s v="Hanna Sutton" u="1"/>
        <s v="Petrov Andrey" u="1"/>
        <s v="Maximilian Uher" u="1"/>
        <s v="25.000,00€ [31.01.2019]" u="1"/>
        <s v="Pikuli, Albi" u="1"/>
        <s v="Mauro Bassani" u="1"/>
        <s v="ISO-DACH Tagung" u="1"/>
        <s v="Travel Expenses - 9899083959" u="1"/>
        <s v="Sebastian Fohler, Andreas Sedlmeier" u="1"/>
        <s v="N.N Technical Support India" u="1"/>
        <s v="Legassick, Adrian" u="1"/>
        <s v="Lica, Elvis" u="1"/>
        <s v="Florian Abeln" u="1"/>
        <s v="Travel expenses Munich monthly work trip 04.06 – 06.06" u="1"/>
        <s v="Paul Springer" u="1"/>
        <s v="Daniel Hesse" u="1"/>
        <s v="Markgraf, Christian" u="1"/>
        <s v="NN for contract consolidation" u="1"/>
        <s v="Nadja Dubois" u="1"/>
        <s v="Stephan, Bjoern" u="1"/>
        <s v="Rudrani Djwalapersad" u="1"/>
        <s v="Business Trips Dirk Eulenberg - MUC Mannheim (08.05/09.05)" u="1"/>
        <s v="Petra Zaunberger" u="1"/>
        <s v="Begleitung der Pilotmigration Marokko" u="1"/>
        <s v="Kickoff Warschau" u="1"/>
        <s v="SecurityArena@AZSlovenska" u="1"/>
        <s v="Jeslin John" u="1"/>
        <s v="Travel Cost (Cheehway chen)" u="1"/>
        <s v="one-time fixed price rate - Lookout " u="1"/>
        <s v="Resource tbd" u="1"/>
        <s v="Holabird, Christopher " u="1"/>
        <s v="Sutton, Hanna" u="1"/>
        <s v="Sanktjohanser, Guenter" u="1"/>
        <s v="Travel Expenses February and March, Dirk Eulberg" u="1"/>
        <s v="TRAVEL Cost AZ UK Workshop (R. Feser)" u="1"/>
        <s v="Stefanie Adelt" u="1"/>
        <s v="Yellai, Aditya" u="1"/>
        <s v="AGN 1.1 - LatAm Pilots (Colombia)" u="1"/>
        <s v="Travel Expenses - 9899090611" u="1"/>
        <s v="Maximilian Häckl" u="1"/>
        <s v="TRAVEL COST Rotterdam (Saskia Günther)" u="1"/>
        <s v="Holabird, Christopher" u="1"/>
        <s v="Benjamin Hughes" u="1"/>
        <s v="TRAVEL Cost Laos/Thailand (Tze Loong, Bernado DXC)" u="1"/>
        <s v="Heinze, Alexander" u="1"/>
        <s v="Timothy Drost" u="1"/>
        <s v="Implementation Phase completed" u="1"/>
        <s v="R1801629 Rene Pferner, November 2018 Forecast" u="1"/>
        <s v="R1801718 Rene Pferner, Dezember 2018 Forecast" u="1"/>
        <s v="Paul Albrecht" u="1"/>
        <s v="Sugathan, Sreejith" u="1"/>
        <s v="Popovici, Daniel" u="1"/>
        <s v="KW41 MUC" u="1"/>
        <s v="Anna Koitzsch" u="1"/>
        <s v="85.253,00 [31.12.2018]" u="1"/>
        <s v="Vasileios Mitrousis" u="1"/>
        <s v="one-time fixed price rate - prework" u="1"/>
        <s v="Daniel Reis" u="1"/>
        <s v="Francis, Rose" u="1"/>
        <s v="Holzinger, Thorsten" u="1"/>
        <s v="Munich 08.10 - 11.10" u="1"/>
        <s v="Ganeshv, Sankar" u="1"/>
        <s v="Barcelona Pilot Tests (Authentication Closing)" u="1"/>
        <s v="Thomas Kleipaß" u="1"/>
        <s v="Ismail Kayali" u="1"/>
        <s v="Kai Schmidt" u="1"/>
        <s v="Gerds, Thorsten" u="1"/>
        <s v="Security Arena - AZ Lebanon" u="1"/>
        <s v="Sarah Goranson" u="1"/>
        <s v="Elena Jakuschev" u="1"/>
        <s v="Patrick Burkard" u="1"/>
        <s v="known_sense" u="1"/>
        <s v="Travel Expenses - 9899090612" u="1"/>
        <s v="TRAVEL COST Indonesia (Pipat Noiniworm) " u="1"/>
        <s v="Krengel, Florian || Özer, Ismail" u="1"/>
        <s v="Axel Hinz" u="1"/>
        <s v="Fritsch, Kai" u="1"/>
        <s v="Travel Expenses - 9899077495" u="1"/>
        <s v="Jeslin Thomas John" u="1"/>
        <s v="IC Consult Resources (Georg Binder + additional resources)" u="1"/>
        <s v="Travel Expenses 9899090610" u="1"/>
        <s v="Anzahlung Seminar AAM 2019" u="1"/>
        <s v="Munich 22.04. - 25.04.2019" u="1"/>
        <s v="Albert Messmer" u="1"/>
        <s v="one-time fixed price rate Penetration Test: Penetration test Execution" u="1"/>
        <s v="Munich 11.03.2019 - 15.03.2019" u="1"/>
        <s v="Service Creation IAM integration " u="1"/>
        <s v="Jana Buhmann" u="1"/>
        <s v="one-time fixed price rate Penetration Test: Setting up of a test environment" u="1"/>
        <s v="Arun Varghese" u="1"/>
        <s v="Kurup, Rakesh" u="1"/>
        <s v="14.500,00 [30.11.2018]" u="1"/>
        <s v="Munich 02.07 – 06.07 Riabova Anita" u="1"/>
        <s v="Florian Gattermeier" u="1"/>
        <s v="Christian Hinkelmann" u="1"/>
        <s v="14.500,00 [30.05.2018]" u="1"/>
        <s v="Dominik Sigl" u="1"/>
        <s v="Bosatelli, Fabio" u="1"/>
        <s v="Daniel Müller" u="1"/>
        <s v="Security Arena @ Allianz Hungary" u="1"/>
        <s v="one-time fixed price Rate  1/2 March" u="1"/>
        <s v="Foster, Julie" u="1"/>
        <s v="Popovici, Christian" u="1"/>
        <s v="Alexander Bossert" u="1"/>
        <s v="Wildgruber, Johann" u="1"/>
        <s v="Travel Expenses &quot;M16-Heroes&quot;" u="1"/>
        <s v="Emil Novakov" u="1"/>
        <s v="Alexandra Loidl" u="1"/>
        <s v="Aravindhakshan, Rijil" u="1"/>
        <s v="Security Awareness Konferenz" u="1"/>
        <s v="Messmer, Albert || Hartl, Anna || Lenz, Christoh" u="1"/>
        <s v="Marco Barth" u="1"/>
        <s v="14.500,00 [30.09.2018]" u="1"/>
        <s v="AD Workshop Czech Republic" u="1"/>
        <s v="one-time fixed price rate - January" u="1"/>
        <s v="Meilenstein 4: Ergebnis" u="1"/>
        <s v="Ruben Lihet" u="1"/>
        <s v="Festpreisrate Februar (30.000,00 €)" u="1"/>
        <s v="25.000,00€ [28.02.2019]" u="1"/>
        <s v="Lee, Tze Loong" u="1"/>
        <s v="Dzarasov, Alan" u="1"/>
        <s v="Kobilatzki, Hans" u="1"/>
        <s v="Alex Lee" u="1"/>
        <s v="Varghese, Jithin" u="1"/>
        <s v="Security Arena - AZ Colombia" u="1"/>
        <s v="AGN Evo - Spain Pilots Madrid" u="1"/>
        <s v="Utanir, Rifat" u="1"/>
        <s v="Bastian Kastner" u="1"/>
        <s v="Juliane Urbach" u="1"/>
        <s v="TBD" u="1"/>
        <s v="25.666,00 [31.12.2018]" u="1"/>
        <s v="Quest Workshop" u="1"/>
        <s v="Tom Warda" u="1"/>
        <s v="Peter Philipp" u="1"/>
        <s v="Gouda, Lavakumar" u="1"/>
        <s v="Martin Langhorst" u="1"/>
        <s v="Munich 26.09. - 28.09" u="1"/>
        <s v="Travel Expenses - 9899077497" u="1"/>
        <s v="Marcel Kragt" u="1"/>
        <s v="21.000,00€ [28.02.2019]" u="1"/>
        <s v="KW14 MUC" u="1"/>
        <s v="KW24 MUC" u="1"/>
        <s v="14.500,00€ [31.07.2019]" u="1"/>
        <s v="one-time fixed price rate  - efforts 16.03 - 30.03 (Testing&amp;Monitoring)" u="1"/>
        <s v="Baburaj, Binoj" u="1"/>
        <s v="KW34 MUC" u="1"/>
        <s v="Sumin, Remla" u="1"/>
        <s v="Munich monthly work trip" u="1"/>
        <s v="Patel, Sanket" u="1"/>
        <s v="R1802113 Anita Riabova 12.12.-21.12.18" u="1"/>
        <s v="Travel Expenses - 9899076817" u="1"/>
        <s v="Schnier, Markus " u="1"/>
        <s v="Travel Expense January Wiesbeck" u="1"/>
        <s v="Travel Expense October Wiesbeck" u="1"/>
        <s v="Business Trips Peter Charwat - Frankfurt (22./23.05.)" u="1"/>
        <s v="Simon Aigner" u="1"/>
        <s v="Michael Höfner" u="1"/>
        <s v="TRAVEL COST Minneapolis (Gereon Volker)" u="1"/>
        <s v="Travel Expenses Dirk Eulberg, MUC 11.09/12.09" u="1"/>
        <s v="Jan General" u="1"/>
        <s v="Balzer, Stefan " u="1"/>
        <s v="7.050,00€ [28.02.2019]" u="1"/>
        <s v="NADOM@Slovakia" u="1"/>
        <s v="Munich monthly work trip 19.02 – 22.02" u="1"/>
        <s v="Eduard Bojarski" u="1"/>
        <s v="NN for phishing concept" u="1"/>
        <s v="Accenture GmbH" u="1"/>
        <s v="Jerome Herveau" u="1"/>
        <s v="Peter Charwat" u="1"/>
        <s v="Sgoff, Oliver" u="1"/>
        <s v="Microsoft Team" u="1"/>
        <s v="AZ Internal Budget | Gerhard Schneider" u="1"/>
        <s v="Markus Traumueller" u="1"/>
        <s v="Travel Expenses Jana Buhmann - AD Workshop 02.05-03.05 Czech Republic" u="1"/>
        <s v="Machens, Peter" u="1"/>
        <s v="NADOM@ AZ Austria" u="1"/>
        <s v="Corinna Koch" u="1"/>
        <s v="Steinlechner, Holger" u="1"/>
        <s v="one-time fixed price rate Penetration test: Document test findings" u="1"/>
        <s v="Thomas, John" u="1"/>
        <s v="Tscherter, Lucas" u="1"/>
        <s v="Wege, Philip || Martelli, Maxime" u="1"/>
        <s v="Human Firewall – Development of a Crisis Management train the trainer program" u="1"/>
        <s v="David Gundelbacher" u="1"/>
        <s v="Benoy Cheru" u="1"/>
        <s v="N.N" u="1"/>
        <s v="KW45 MUC" u="1"/>
        <s v="Stefan Bauer" u="1"/>
        <s v="AGN Evo - Spain Pilots Sabadell" u="1"/>
        <s v="Cynet Israel" u="1"/>
        <s v="ISCG Rotterdam" u="1"/>
        <s v="Martin Aurich" u="1"/>
        <s v="Sivakumar Meegada" u="1"/>
        <s v="Munich monthly work trip 1" u="1"/>
        <s v="Philipp Ginolas" u="1"/>
        <s v="Megan (AZ Tech UK Travel)" u="1"/>
      </sharedItems>
    </cacheField>
    <cacheField name="Provider" numFmtId="0">
      <sharedItems containsBlank="1" containsMixedTypes="1" containsNumber="1" containsInteger="1" minValue="0" maxValue="0" count="10">
        <s v="AZ Technology"/>
        <m/>
        <s v="Metafinanz"/>
        <s v="other"/>
        <s v="Horvath Digital"/>
        <s v="Softwaregilde GmbH"/>
        <s v="Palo Alto"/>
        <n v="0"/>
        <s v="Ernst &amp; Young"/>
        <s v="SRlabs"/>
      </sharedItems>
    </cacheField>
    <cacheField name="Contract" numFmtId="0">
      <sharedItems containsBlank="1" containsMixedTypes="1" containsNumber="1" containsInteger="1" minValue="0" maxValue="2410130981" count="134">
        <s v="OA0005528"/>
        <s v="OA0005534"/>
        <s v="OA0005480"/>
        <s v="OA0005366"/>
        <s v="OA0005478"/>
        <s v="OA0005367"/>
        <s v="OAM258"/>
        <s v="OA0005368"/>
        <s v="OA0005369"/>
        <s v="OA0005370"/>
        <s v="OA0005371"/>
        <s v="OA0005479"/>
        <s v="OA0005372"/>
        <m/>
        <s v="OA0005529"/>
        <s v="OA0005514"/>
        <s v="21 0567"/>
        <s v="21 0634"/>
        <s v="21 0630"/>
        <s v="21 0628"/>
        <s v="21 0692"/>
        <s v="21 0621"/>
        <s v="21 0427"/>
        <s v="21 0694"/>
        <s v="21 0722"/>
        <s v="21 0716"/>
        <n v="0"/>
        <s v="PR933048"/>
        <s v="PR931064"/>
        <s v="PR930077"/>
        <s v="PR928311"/>
        <s v="PR940293"/>
        <n v="2410062478" u="1"/>
        <n v="2410069322" u="1"/>
        <n v="2410107608" u="1"/>
        <n v="2410085402" u="1"/>
        <n v="2410066873" u="1"/>
        <n v="2410072994" u="1"/>
        <n v="2410065009" u="1"/>
        <n v="2410107626" u="1"/>
        <n v="2410068055" u="1"/>
        <n v="2410125570" u="1"/>
        <n v="1186927378" u="1"/>
        <n v="2410085650" u="1"/>
        <n v="2410065417" u="1"/>
        <n v="2410104174" u="1"/>
        <n v="2410037039" u="1"/>
        <n v="2410130981" u="1"/>
        <n v="2410059452" u="1"/>
        <n v="2410062573" u="1"/>
        <n v="2410088640" u="1"/>
        <n v="2410113170" u="1"/>
        <n v="2410118941" u="1"/>
        <n v="2410069315" u="1"/>
        <n v="2410113676" u="1"/>
        <n v="2410090351" u="1"/>
        <n v="2410066820" u="1"/>
        <n v="2410047379" u="1"/>
        <n v="2410114600" u="1"/>
        <n v="2410064044" u="1"/>
        <n v="2410107711" u="1"/>
        <n v="2410031736" u="1"/>
        <n v="2410062484" u="1"/>
        <n v="2410089228" u="1"/>
        <n v="2410107849" u="1"/>
        <n v="2410070349" u="1"/>
        <n v="2410101470" u="1"/>
        <n v="2410034295" u="1"/>
        <n v="2410071118" u="1"/>
        <n v="2410106335" u="1"/>
        <n v="2410094042" u="1"/>
        <n v="2410063059" u="1"/>
        <n v="2410042482" u="1"/>
        <n v="2410051580" u="1"/>
        <n v="2410105464" u="1"/>
        <n v="2410107489" u="1"/>
        <n v="2410115285" u="1"/>
        <n v="2410090704" u="1"/>
        <n v="2410063702" u="1"/>
        <n v="2410044244" u="1"/>
        <n v="2410106669" u="1"/>
        <n v="2410108322" u="1"/>
        <n v="2410111322" u="1"/>
        <n v="2410063044" u="1"/>
        <n v="2410105242" u="1"/>
        <n v="2410093884" u="1"/>
        <n v="2410114690" u="1"/>
        <n v="2410037040" u="1"/>
        <n v="2410031734" u="1"/>
        <n v="2410035526" u="1"/>
        <n v="2410107170" u="1"/>
        <n v="2410127816" u="1"/>
        <n v="2410063945" u="1"/>
        <n v="2410033220" u="1"/>
        <n v="2410032939" u="1"/>
        <n v="2410074834" u="1"/>
        <n v="2410065197" u="1"/>
        <n v="2410059237" u="1"/>
        <n v="2410065008" u="1"/>
        <n v="2410071106" u="1"/>
        <n v="2410072758" u="1"/>
        <n v="2410054648" u="1"/>
        <n v="2410069196" u="1"/>
        <n v="2410104361" u="1"/>
        <n v="2410059995" u="1"/>
        <n v="2410109387" u="1"/>
        <n v="2410060437" u="1"/>
        <n v="2410031737" u="1"/>
        <n v="2410063833" u="1"/>
        <n v="2410111269" u="1"/>
        <n v="2410034434" u="1"/>
        <n v="2410042391" u="1"/>
        <n v="2410068039" u="1"/>
        <n v="2410068246" u="1"/>
        <n v="2410127040" u="1"/>
        <n v="2410106440" u="1"/>
        <n v="2410112515" u="1"/>
        <n v="2410109257" u="1"/>
        <n v="2410104553" u="1"/>
        <n v="2410086231" u="1"/>
        <n v="2410068448" u="1"/>
        <n v="2410060067" u="1"/>
        <n v="2410057830" u="1"/>
        <n v="2410071724" u="1"/>
        <n v="2410061112" u="1"/>
        <n v="2410108966" u="1"/>
        <n v="2410031735" u="1"/>
        <n v="2410090529" u="1"/>
        <n v="2410107171" u="1"/>
        <n v="2410034294" u="1"/>
        <n v="2410104446" u="1"/>
        <n v="2410070394" u="1"/>
        <n v="2410114411" u="1"/>
        <n v="2410106334" u="1"/>
      </sharedItems>
    </cacheField>
    <cacheField name="Start" numFmtId="14">
      <sharedItems containsNonDate="0" containsDate="1" containsString="0" containsBlank="1" minDate="1899-12-30T00:00:00" maxDate="2021-03-02T00:00:00"/>
    </cacheField>
    <cacheField name="End" numFmtId="14">
      <sharedItems containsNonDate="0" containsDate="1" containsString="0" containsBlank="1" minDate="1899-12-30T00:00:00" maxDate="2021-08-01T00:00:00"/>
    </cacheField>
    <cacheField name="T&amp;M/Fix" numFmtId="0">
      <sharedItems containsDate="1" containsBlank="1" containsMixedTypes="1" minDate="1899-12-30T00:00:00" maxDate="1899-12-31T00:00:00" count="4">
        <s v="T&amp;M"/>
        <s v="Fix"/>
        <m/>
        <d v="1899-12-30T00:00:00"/>
      </sharedItems>
    </cacheField>
    <cacheField name="Daily Rate" numFmtId="165">
      <sharedItems containsString="0" containsBlank="1" containsNumber="1" minValue="160" maxValue="2000"/>
    </cacheField>
    <cacheField name="PD1" numFmtId="0">
      <sharedItems containsString="0" containsBlank="1" containsNumber="1" minValue="0" maxValue="283.7"/>
    </cacheField>
    <cacheField name="EUR1" numFmtId="0">
      <sharedItems containsString="0" containsBlank="1" containsNumber="1" minValue="0" maxValue="440000"/>
    </cacheField>
    <cacheField name="PD2" numFmtId="0">
      <sharedItems containsString="0" containsBlank="1" containsNumber="1" minValue="0" maxValue="1068.7957174241069"/>
    </cacheField>
    <cacheField name="EUR2" numFmtId="0">
      <sharedItems containsString="0" containsBlank="1" containsNumber="1" minValue="0" maxValue="1554246.6772342012"/>
    </cacheField>
    <cacheField name="PD3" numFmtId="0">
      <sharedItems containsString="0" containsBlank="1" containsNumber="1" minValue="0" maxValue="945.55566237023731"/>
    </cacheField>
    <cacheField name="EUR3" numFmtId="0">
      <sharedItems containsString="0" containsBlank="1" containsNumber="1" minValue="0" maxValue="1163024.4752590542"/>
    </cacheField>
    <cacheField name="PD4" numFmtId="0">
      <sharedItems containsString="0" containsBlank="1" containsNumber="1" minValue="0" maxValue="241.29999999999998"/>
    </cacheField>
    <cacheField name="EUR4" numFmtId="0">
      <sharedItems containsString="0" containsBlank="1" containsNumber="1" minValue="0" maxValue="589067.77739950002"/>
    </cacheField>
    <cacheField name="PD5" numFmtId="0">
      <sharedItems containsString="0" containsBlank="1" containsNumber="1" containsInteger="1" minValue="0" maxValue="0"/>
    </cacheField>
    <cacheField name="EUR5" numFmtId="0">
      <sharedItems containsString="0" containsBlank="1" containsNumber="1" containsInteger="1" minValue="0" maxValue="0"/>
    </cacheField>
    <cacheField name="PD6" numFmtId="0">
      <sharedItems containsString="0" containsBlank="1" containsNumber="1" containsInteger="1" minValue="0" maxValue="0"/>
    </cacheField>
    <cacheField name="EUR6" numFmtId="0">
      <sharedItems containsString="0" containsBlank="1" containsNumber="1" containsInteger="1" minValue="0" maxValue="0"/>
    </cacheField>
    <cacheField name="PD Total" numFmtId="0">
      <sharedItems containsString="0" containsBlank="1" containsNumber="1" minValue="0" maxValue="2539.3513797943447"/>
    </cacheField>
    <cacheField name="EUR Total" numFmtId="0">
      <sharedItems containsString="0" containsBlank="1" containsNumber="1" minValue="0" maxValue="3616727.33914275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">
  <r>
    <n v="1"/>
    <x v="0"/>
    <x v="0"/>
    <x v="0"/>
    <x v="0"/>
    <x v="0"/>
    <d v="2021-01-01T00:00:00"/>
    <d v="2021-06-30T00:00:00"/>
    <x v="0"/>
    <m/>
    <m/>
    <m/>
    <n v="8.7499685662965376"/>
    <n v="11788.657649999999"/>
    <n v="20"/>
    <n v="26945.599999999999"/>
    <n v="0"/>
    <m/>
    <m/>
    <m/>
    <m/>
    <m/>
    <n v="28.749968566296538"/>
    <n v="38734.25765"/>
  </r>
  <r>
    <n v="2"/>
    <x v="0"/>
    <x v="0"/>
    <x v="1"/>
    <x v="0"/>
    <x v="0"/>
    <d v="2021-01-01T00:00:00"/>
    <d v="2021-06-30T00:00:00"/>
    <x v="0"/>
    <m/>
    <m/>
    <m/>
    <n v="39.00014936872342"/>
    <n v="35029.154159999998"/>
    <n v="0"/>
    <n v="0"/>
    <n v="0"/>
    <m/>
    <m/>
    <m/>
    <m/>
    <m/>
    <n v="39.00014936872342"/>
    <n v="35029.154159999998"/>
  </r>
  <r>
    <n v="3"/>
    <x v="0"/>
    <x v="0"/>
    <x v="2"/>
    <x v="0"/>
    <x v="0"/>
    <d v="2021-01-01T00:00:00"/>
    <d v="2021-06-30T00:00:00"/>
    <x v="0"/>
    <m/>
    <m/>
    <m/>
    <n v="0"/>
    <m/>
    <n v="0"/>
    <n v="0"/>
    <n v="0"/>
    <m/>
    <m/>
    <m/>
    <m/>
    <m/>
    <n v="0"/>
    <n v="0"/>
  </r>
  <r>
    <n v="4"/>
    <x v="0"/>
    <x v="0"/>
    <x v="3"/>
    <x v="0"/>
    <x v="0"/>
    <d v="2021-01-01T00:00:00"/>
    <d v="2021-06-30T00:00:00"/>
    <x v="0"/>
    <m/>
    <m/>
    <m/>
    <n v="0"/>
    <m/>
    <n v="21.999943538306162"/>
    <n v="38120.402166"/>
    <n v="0"/>
    <m/>
    <m/>
    <m/>
    <m/>
    <m/>
    <n v="21.999943538306162"/>
    <n v="38120.402166"/>
  </r>
  <r>
    <n v="5"/>
    <x v="0"/>
    <x v="0"/>
    <x v="4"/>
    <x v="0"/>
    <x v="0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6"/>
    <x v="0"/>
    <x v="0"/>
    <x v="1"/>
    <x v="0"/>
    <x v="0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7"/>
    <x v="0"/>
    <x v="0"/>
    <x v="5"/>
    <x v="0"/>
    <x v="0"/>
    <d v="2021-01-01T00:00:00"/>
    <d v="2021-06-30T00:00:00"/>
    <x v="0"/>
    <m/>
    <m/>
    <m/>
    <n v="4.6052631578947372"/>
    <n v="5203.9473684210534"/>
    <n v="0"/>
    <n v="0"/>
    <n v="0"/>
    <m/>
    <m/>
    <m/>
    <m/>
    <m/>
    <n v="4.6052631578947372"/>
    <n v="5203.9473684210534"/>
  </r>
  <r>
    <n v="8"/>
    <x v="0"/>
    <x v="0"/>
    <x v="6"/>
    <x v="0"/>
    <x v="0"/>
    <d v="2021-01-01T00:00:00"/>
    <d v="2021-06-30T00:00:00"/>
    <x v="0"/>
    <m/>
    <n v="7.5"/>
    <n v="11775"/>
    <n v="0"/>
    <n v="0"/>
    <n v="0"/>
    <n v="0"/>
    <n v="0"/>
    <m/>
    <m/>
    <m/>
    <m/>
    <m/>
    <n v="7.5"/>
    <n v="11775"/>
  </r>
  <r>
    <n v="9"/>
    <x v="0"/>
    <x v="0"/>
    <x v="7"/>
    <x v="0"/>
    <x v="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0"/>
    <x v="0"/>
    <x v="1"/>
    <x v="8"/>
    <x v="0"/>
    <x v="0"/>
    <d v="2021-01-01T00:00:00"/>
    <d v="2021-06-30T00:00:00"/>
    <x v="1"/>
    <m/>
    <n v="0"/>
    <n v="0"/>
    <n v="0"/>
    <n v="131753.37358699998"/>
    <n v="0"/>
    <n v="0"/>
    <n v="0"/>
    <m/>
    <m/>
    <m/>
    <m/>
    <m/>
    <n v="0"/>
    <n v="131753.37358699998"/>
  </r>
  <r>
    <n v="11"/>
    <x v="0"/>
    <x v="1"/>
    <x v="9"/>
    <x v="0"/>
    <x v="0"/>
    <d v="2021-01-01T00:00:00"/>
    <d v="2021-06-30T00:00:00"/>
    <x v="1"/>
    <m/>
    <m/>
    <m/>
    <m/>
    <m/>
    <m/>
    <m/>
    <m/>
    <m/>
    <m/>
    <m/>
    <m/>
    <m/>
    <n v="0"/>
    <n v="0"/>
  </r>
  <r>
    <n v="12"/>
    <x v="1"/>
    <x v="0"/>
    <x v="10"/>
    <x v="0"/>
    <x v="1"/>
    <d v="2021-01-01T00:00:00"/>
    <d v="2021-06-30T00:00:00"/>
    <x v="0"/>
    <m/>
    <m/>
    <m/>
    <n v="34.437382034468385"/>
    <n v="48736.127429"/>
    <n v="22.281173131196077"/>
    <n v="31532.539026999999"/>
    <n v="0"/>
    <m/>
    <m/>
    <m/>
    <m/>
    <m/>
    <n v="56.718555165664462"/>
    <n v="80268.666456000006"/>
  </r>
  <r>
    <n v="13"/>
    <x v="1"/>
    <x v="0"/>
    <x v="11"/>
    <x v="0"/>
    <x v="1"/>
    <d v="2021-01-01T00:00:00"/>
    <d v="2021-06-30T00:00:00"/>
    <x v="0"/>
    <m/>
    <m/>
    <m/>
    <m/>
    <m/>
    <n v="0"/>
    <n v="0"/>
    <m/>
    <m/>
    <m/>
    <m/>
    <m/>
    <m/>
    <n v="0"/>
    <n v="0"/>
  </r>
  <r>
    <n v="14"/>
    <x v="1"/>
    <x v="0"/>
    <x v="12"/>
    <x v="0"/>
    <x v="1"/>
    <d v="2021-01-01T00:00:00"/>
    <d v="2021-06-30T00:00:00"/>
    <x v="0"/>
    <m/>
    <m/>
    <m/>
    <n v="36.555810409773613"/>
    <n v="68611.235000000001"/>
    <n v="18.277905204886807"/>
    <n v="34305.6175"/>
    <n v="0"/>
    <m/>
    <m/>
    <m/>
    <m/>
    <m/>
    <n v="54.83371561466042"/>
    <n v="102916.85250000001"/>
  </r>
  <r>
    <n v="15"/>
    <x v="1"/>
    <x v="0"/>
    <x v="13"/>
    <x v="0"/>
    <x v="1"/>
    <d v="2021-01-01T00:00:00"/>
    <d v="2021-06-30T00:00:00"/>
    <x v="0"/>
    <m/>
    <m/>
    <m/>
    <n v="35.187499999999993"/>
    <n v="36887.056249999994"/>
    <n v="14.812500000000002"/>
    <n v="15527.94375"/>
    <n v="0"/>
    <m/>
    <m/>
    <m/>
    <m/>
    <m/>
    <n v="49.999999999999993"/>
    <n v="52414.999999999993"/>
  </r>
  <r>
    <n v="16"/>
    <x v="1"/>
    <x v="0"/>
    <x v="14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7"/>
    <x v="1"/>
    <x v="0"/>
    <x v="15"/>
    <x v="0"/>
    <x v="1"/>
    <d v="2021-01-01T00:00:00"/>
    <d v="2021-06-30T00:00:00"/>
    <x v="0"/>
    <m/>
    <m/>
    <m/>
    <n v="26.000040766315987"/>
    <n v="55235.786605999994"/>
    <n v="22.000034494575068"/>
    <n v="46737.973281999999"/>
    <n v="0"/>
    <m/>
    <m/>
    <m/>
    <m/>
    <m/>
    <n v="48.000075260891052"/>
    <n v="101973.759888"/>
  </r>
  <r>
    <n v="18"/>
    <x v="1"/>
    <x v="0"/>
    <x v="16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9"/>
    <x v="1"/>
    <x v="0"/>
    <x v="17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20"/>
    <x v="1"/>
    <x v="0"/>
    <x v="18"/>
    <x v="0"/>
    <x v="1"/>
    <d v="2021-01-01T00:00:00"/>
    <d v="2021-06-30T00:00:00"/>
    <x v="0"/>
    <m/>
    <m/>
    <m/>
    <n v="0"/>
    <m/>
    <n v="5.0000000066666672"/>
    <n v="9356.1000124748007"/>
    <n v="0"/>
    <m/>
    <m/>
    <m/>
    <m/>
    <m/>
    <n v="5.0000000066666672"/>
    <n v="9356.1000124748007"/>
  </r>
  <r>
    <n v="21"/>
    <x v="1"/>
    <x v="0"/>
    <x v="19"/>
    <x v="0"/>
    <x v="1"/>
    <d v="2021-01-01T00:00:00"/>
    <d v="2021-06-30T00:00:00"/>
    <x v="0"/>
    <m/>
    <m/>
    <m/>
    <n v="0"/>
    <n v="0"/>
    <n v="0"/>
    <n v="0"/>
    <n v="1"/>
    <m/>
    <m/>
    <m/>
    <m/>
    <m/>
    <n v="1"/>
    <n v="0"/>
  </r>
  <r>
    <n v="22"/>
    <x v="1"/>
    <x v="0"/>
    <x v="20"/>
    <x v="0"/>
    <x v="1"/>
    <d v="2021-01-01T00:00:00"/>
    <d v="2021-06-30T00:00:00"/>
    <x v="0"/>
    <m/>
    <m/>
    <m/>
    <n v="0"/>
    <n v="0"/>
    <n v="2.4"/>
    <n v="2712"/>
    <n v="10"/>
    <m/>
    <m/>
    <m/>
    <m/>
    <m/>
    <n v="12.4"/>
    <n v="2712"/>
  </r>
  <r>
    <n v="23"/>
    <x v="1"/>
    <x v="0"/>
    <x v="21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4"/>
    <x v="1"/>
    <x v="0"/>
    <x v="22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5"/>
    <x v="1"/>
    <x v="0"/>
    <x v="23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6"/>
    <x v="1"/>
    <x v="0"/>
    <x v="24"/>
    <x v="0"/>
    <x v="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27"/>
    <x v="1"/>
    <x v="0"/>
    <x v="25"/>
    <x v="0"/>
    <x v="1"/>
    <d v="2021-01-01T00:00:00"/>
    <d v="2021-06-30T00:00:00"/>
    <x v="0"/>
    <m/>
    <m/>
    <m/>
    <n v="0"/>
    <m/>
    <n v="0"/>
    <n v="0"/>
    <n v="0"/>
    <m/>
    <m/>
    <m/>
    <m/>
    <m/>
    <n v="0"/>
    <n v="0"/>
  </r>
  <r>
    <n v="28"/>
    <x v="1"/>
    <x v="0"/>
    <x v="26"/>
    <x v="0"/>
    <x v="1"/>
    <d v="2021-01-01T00:00:00"/>
    <d v="2021-06-30T00:00:00"/>
    <x v="0"/>
    <m/>
    <n v="0"/>
    <n v="0"/>
    <n v="0"/>
    <n v="0"/>
    <n v="7.37"/>
    <n v="7075.2"/>
    <n v="0"/>
    <m/>
    <m/>
    <m/>
    <m/>
    <m/>
    <n v="7.37"/>
    <n v="7075.2"/>
  </r>
  <r>
    <n v="29"/>
    <x v="1"/>
    <x v="1"/>
    <x v="27"/>
    <x v="0"/>
    <x v="1"/>
    <d v="2021-01-01T00:00:00"/>
    <d v="2021-06-30T00:00:00"/>
    <x v="1"/>
    <m/>
    <m/>
    <m/>
    <m/>
    <m/>
    <m/>
    <m/>
    <n v="0"/>
    <m/>
    <m/>
    <m/>
    <m/>
    <m/>
    <n v="0"/>
    <n v="0"/>
  </r>
  <r>
    <n v="30"/>
    <x v="2"/>
    <x v="0"/>
    <x v="28"/>
    <x v="0"/>
    <x v="2"/>
    <d v="2021-01-01T00:00:00"/>
    <d v="2021-06-30T00:00:00"/>
    <x v="0"/>
    <m/>
    <m/>
    <m/>
    <n v="0"/>
    <m/>
    <n v="14"/>
    <n v="24258.5"/>
    <n v="0"/>
    <n v="24683.515529750002"/>
    <m/>
    <m/>
    <m/>
    <m/>
    <n v="14"/>
    <n v="48942.015529750002"/>
  </r>
  <r>
    <n v="31"/>
    <x v="2"/>
    <x v="0"/>
    <x v="29"/>
    <x v="0"/>
    <x v="2"/>
    <d v="2021-01-01T00:00:00"/>
    <d v="2021-06-30T00:00:00"/>
    <x v="0"/>
    <m/>
    <m/>
    <m/>
    <n v="0"/>
    <m/>
    <n v="20.75"/>
    <n v="25108.537499999999"/>
    <n v="0"/>
    <n v="24683.515529750002"/>
    <m/>
    <m/>
    <m/>
    <m/>
    <n v="20.75"/>
    <n v="49792.053029750001"/>
  </r>
  <r>
    <n v="32"/>
    <x v="2"/>
    <x v="0"/>
    <x v="30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3"/>
    <x v="2"/>
    <x v="0"/>
    <x v="31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4"/>
    <x v="2"/>
    <x v="0"/>
    <x v="32"/>
    <x v="0"/>
    <x v="2"/>
    <d v="2021-01-01T00:00:00"/>
    <d v="2021-06-30T00:00:00"/>
    <x v="0"/>
    <m/>
    <m/>
    <m/>
    <n v="0"/>
    <m/>
    <n v="0"/>
    <n v="0"/>
    <n v="5"/>
    <n v="38"/>
    <m/>
    <m/>
    <m/>
    <m/>
    <n v="5"/>
    <n v="38"/>
  </r>
  <r>
    <n v="35"/>
    <x v="2"/>
    <x v="0"/>
    <x v="33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6"/>
    <x v="2"/>
    <x v="0"/>
    <x v="34"/>
    <x v="0"/>
    <x v="2"/>
    <d v="2021-01-01T00:00:00"/>
    <d v="2021-06-30T00:00:00"/>
    <x v="0"/>
    <m/>
    <m/>
    <m/>
    <n v="0"/>
    <m/>
    <n v="4.9909999999999997"/>
    <n v="7835.87"/>
    <n v="0"/>
    <m/>
    <m/>
    <m/>
    <m/>
    <m/>
    <n v="4.9909999999999997"/>
    <n v="7835.87"/>
  </r>
  <r>
    <n v="37"/>
    <x v="2"/>
    <x v="0"/>
    <x v="35"/>
    <x v="0"/>
    <x v="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38"/>
    <x v="3"/>
    <x v="0"/>
    <x v="36"/>
    <x v="0"/>
    <x v="3"/>
    <d v="2021-01-01T00:00:00"/>
    <d v="2021-06-30T00:00:00"/>
    <x v="0"/>
    <m/>
    <n v="16"/>
    <n v="25261.409250000001"/>
    <n v="20.000046909606969"/>
    <n v="33681.879000000001"/>
    <n v="23.000053946048016"/>
    <n v="38734.16085"/>
    <n v="0"/>
    <m/>
    <m/>
    <m/>
    <m/>
    <m/>
    <n v="59.000100855654978"/>
    <n v="97677.449099999998"/>
  </r>
  <r>
    <n v="39"/>
    <x v="3"/>
    <x v="0"/>
    <x v="37"/>
    <x v="0"/>
    <x v="3"/>
    <d v="2021-01-01T00:00:00"/>
    <d v="2021-06-30T00:00:00"/>
    <x v="0"/>
    <m/>
    <m/>
    <m/>
    <n v="14.998478959661639"/>
    <n v="16631.363364000001"/>
    <n v="0"/>
    <n v="0"/>
    <n v="0"/>
    <m/>
    <m/>
    <m/>
    <m/>
    <m/>
    <n v="14.998478959661639"/>
    <n v="16631.363364000001"/>
  </r>
  <r>
    <n v="40"/>
    <x v="3"/>
    <x v="0"/>
    <x v="38"/>
    <x v="0"/>
    <x v="3"/>
    <d v="2021-01-01T00:00:00"/>
    <d v="2021-06-30T00:00:00"/>
    <x v="0"/>
    <m/>
    <m/>
    <m/>
    <n v="27.875"/>
    <n v="29221.362499999999"/>
    <n v="21.9375"/>
    <n v="22997.081249999999"/>
    <n v="0"/>
    <m/>
    <m/>
    <m/>
    <m/>
    <m/>
    <n v="49.8125"/>
    <n v="52218.443749999999"/>
  </r>
  <r>
    <n v="41"/>
    <x v="3"/>
    <x v="0"/>
    <x v="39"/>
    <x v="0"/>
    <x v="3"/>
    <d v="2021-01-01T00:00:00"/>
    <d v="2021-06-30T00:00:00"/>
    <x v="0"/>
    <m/>
    <m/>
    <m/>
    <n v="31.999886942573891"/>
    <n v="45286.559999999998"/>
    <n v="0"/>
    <n v="0"/>
    <n v="0"/>
    <m/>
    <m/>
    <m/>
    <m/>
    <m/>
    <n v="31.999886942573891"/>
    <n v="45286.559999999998"/>
  </r>
  <r>
    <n v="42"/>
    <x v="3"/>
    <x v="0"/>
    <x v="40"/>
    <x v="0"/>
    <x v="3"/>
    <d v="2021-01-01T00:00:00"/>
    <d v="2021-06-30T00:00:00"/>
    <x v="0"/>
    <m/>
    <m/>
    <m/>
    <n v="23.75"/>
    <n v="24897.125"/>
    <n v="0"/>
    <n v="0"/>
    <n v="0"/>
    <m/>
    <m/>
    <m/>
    <m/>
    <m/>
    <n v="23.75"/>
    <n v="24897.125"/>
  </r>
  <r>
    <n v="43"/>
    <x v="3"/>
    <x v="0"/>
    <x v="41"/>
    <x v="0"/>
    <x v="3"/>
    <d v="2021-01-01T00:00:00"/>
    <d v="2021-06-30T00:00:00"/>
    <x v="0"/>
    <m/>
    <n v="1"/>
    <n v="1130"/>
    <n v="0"/>
    <n v="0"/>
    <n v="0"/>
    <n v="0"/>
    <n v="0"/>
    <m/>
    <m/>
    <m/>
    <m/>
    <m/>
    <n v="1"/>
    <n v="1130"/>
  </r>
  <r>
    <n v="44"/>
    <x v="3"/>
    <x v="0"/>
    <x v="42"/>
    <x v="0"/>
    <x v="3"/>
    <d v="2021-01-01T00:00:00"/>
    <d v="2021-06-30T00:00:00"/>
    <x v="0"/>
    <m/>
    <m/>
    <m/>
    <n v="15"/>
    <n v="2550"/>
    <n v="0"/>
    <n v="0"/>
    <n v="37.5"/>
    <m/>
    <m/>
    <m/>
    <m/>
    <m/>
    <n v="52.5"/>
    <n v="2550"/>
  </r>
  <r>
    <n v="45"/>
    <x v="3"/>
    <x v="0"/>
    <x v="35"/>
    <x v="0"/>
    <x v="3"/>
    <d v="2021-01-01T00:00:00"/>
    <d v="2021-06-30T00:00:00"/>
    <x v="0"/>
    <m/>
    <n v="5"/>
    <n v="7850"/>
    <n v="4"/>
    <n v="6280"/>
    <n v="0"/>
    <n v="0"/>
    <n v="0"/>
    <m/>
    <m/>
    <m/>
    <m/>
    <m/>
    <n v="9"/>
    <n v="14130"/>
  </r>
  <r>
    <n v="46"/>
    <x v="3"/>
    <x v="0"/>
    <x v="43"/>
    <x v="0"/>
    <x v="3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47"/>
    <x v="3"/>
    <x v="0"/>
    <x v="44"/>
    <x v="0"/>
    <x v="4"/>
    <d v="2021-01-01T00:00:00"/>
    <d v="2021-06-30T00:00:00"/>
    <x v="0"/>
    <m/>
    <m/>
    <m/>
    <n v="23.75"/>
    <n v="24897.125"/>
    <n v="0"/>
    <n v="0"/>
    <n v="0"/>
    <m/>
    <m/>
    <m/>
    <m/>
    <m/>
    <n v="23.75"/>
    <n v="24897.125"/>
  </r>
  <r>
    <n v="48"/>
    <x v="3"/>
    <x v="0"/>
    <x v="45"/>
    <x v="0"/>
    <x v="5"/>
    <d v="2021-01-01T00:00:00"/>
    <d v="2021-06-30T00:00:00"/>
    <x v="0"/>
    <m/>
    <n v="1.6"/>
    <n v="3248"/>
    <n v="1"/>
    <n v="2030"/>
    <n v="2.4750000000000001"/>
    <n v="5024.25"/>
    <n v="1"/>
    <m/>
    <m/>
    <m/>
    <m/>
    <m/>
    <n v="6.0750000000000002"/>
    <n v="10302.25"/>
  </r>
  <r>
    <n v="49"/>
    <x v="3"/>
    <x v="0"/>
    <x v="46"/>
    <x v="0"/>
    <x v="5"/>
    <d v="2021-01-01T00:00:00"/>
    <d v="2021-06-30T00:00:00"/>
    <x v="0"/>
    <m/>
    <n v="1.6"/>
    <n v="3248"/>
    <n v="1"/>
    <n v="2030"/>
    <n v="0"/>
    <n v="0"/>
    <n v="8"/>
    <m/>
    <m/>
    <m/>
    <m/>
    <m/>
    <n v="10.6"/>
    <n v="5278"/>
  </r>
  <r>
    <n v="50"/>
    <x v="4"/>
    <x v="0"/>
    <x v="47"/>
    <x v="0"/>
    <x v="6"/>
    <d v="2021-01-01T00:00:00"/>
    <d v="2021-06-30T00:00:00"/>
    <x v="0"/>
    <m/>
    <n v="0"/>
    <n v="0"/>
    <n v="1"/>
    <n v="49899.08"/>
    <n v="0"/>
    <n v="0"/>
    <n v="0"/>
    <m/>
    <m/>
    <m/>
    <m/>
    <m/>
    <n v="1"/>
    <n v="49899.08"/>
  </r>
  <r>
    <n v="51"/>
    <x v="4"/>
    <x v="0"/>
    <x v="47"/>
    <x v="0"/>
    <x v="6"/>
    <d v="2021-01-01T00:00:00"/>
    <d v="2021-06-30T00:00:00"/>
    <x v="0"/>
    <m/>
    <m/>
    <m/>
    <m/>
    <m/>
    <n v="0"/>
    <n v="0"/>
    <n v="0"/>
    <m/>
    <m/>
    <m/>
    <m/>
    <m/>
    <n v="0"/>
    <n v="0"/>
  </r>
  <r>
    <n v="52"/>
    <x v="4"/>
    <x v="0"/>
    <x v="47"/>
    <x v="0"/>
    <x v="6"/>
    <d v="2021-01-01T00:00:00"/>
    <d v="2021-06-30T00:00:00"/>
    <x v="0"/>
    <m/>
    <m/>
    <m/>
    <m/>
    <m/>
    <m/>
    <m/>
    <n v="0"/>
    <n v="472070.24634000001"/>
    <m/>
    <m/>
    <m/>
    <m/>
    <n v="0"/>
    <n v="472070.24634000001"/>
  </r>
  <r>
    <n v="53"/>
    <x v="4"/>
    <x v="0"/>
    <x v="48"/>
    <x v="0"/>
    <x v="6"/>
    <d v="2021-01-01T00:00:00"/>
    <d v="2021-06-30T00:00:00"/>
    <x v="0"/>
    <m/>
    <n v="0"/>
    <n v="0"/>
    <n v="0"/>
    <n v="0"/>
    <n v="8"/>
    <n v="10480"/>
    <n v="0"/>
    <m/>
    <m/>
    <m/>
    <m/>
    <m/>
    <n v="8"/>
    <n v="10480"/>
  </r>
  <r>
    <n v="54"/>
    <x v="4"/>
    <x v="0"/>
    <x v="49"/>
    <x v="0"/>
    <x v="6"/>
    <d v="2021-01-01T00:00:00"/>
    <d v="2021-06-30T00:00:00"/>
    <x v="0"/>
    <m/>
    <n v="0"/>
    <n v="0"/>
    <n v="0"/>
    <n v="0"/>
    <n v="1"/>
    <n v="170"/>
    <n v="5"/>
    <m/>
    <m/>
    <m/>
    <m/>
    <m/>
    <n v="6"/>
    <n v="170"/>
  </r>
  <r>
    <n v="55"/>
    <x v="4"/>
    <x v="0"/>
    <x v="35"/>
    <x v="0"/>
    <x v="6"/>
    <d v="2021-01-01T00:00:00"/>
    <d v="2021-06-30T00:00:00"/>
    <x v="0"/>
    <m/>
    <n v="0"/>
    <n v="0"/>
    <n v="9"/>
    <n v="14130"/>
    <n v="6"/>
    <n v="9420"/>
    <n v="0"/>
    <m/>
    <m/>
    <m/>
    <m/>
    <m/>
    <n v="15"/>
    <n v="23550"/>
  </r>
  <r>
    <n v="56"/>
    <x v="4"/>
    <x v="0"/>
    <x v="46"/>
    <x v="0"/>
    <x v="6"/>
    <d v="2021-01-01T00:00:00"/>
    <d v="2021-06-30T00:00:00"/>
    <x v="0"/>
    <m/>
    <n v="0"/>
    <n v="0"/>
    <n v="3"/>
    <n v="6090"/>
    <n v="0"/>
    <n v="0"/>
    <n v="0"/>
    <m/>
    <m/>
    <m/>
    <m/>
    <m/>
    <n v="3"/>
    <n v="6090"/>
  </r>
  <r>
    <n v="57"/>
    <x v="4"/>
    <x v="0"/>
    <x v="45"/>
    <x v="0"/>
    <x v="6"/>
    <d v="2021-01-01T00:00:00"/>
    <d v="2021-06-30T00:00:00"/>
    <x v="0"/>
    <m/>
    <n v="0"/>
    <n v="0"/>
    <n v="3"/>
    <n v="6090"/>
    <n v="2"/>
    <n v="4060"/>
    <n v="2"/>
    <m/>
    <m/>
    <m/>
    <m/>
    <m/>
    <n v="7"/>
    <n v="10150"/>
  </r>
  <r>
    <n v="58"/>
    <x v="4"/>
    <x v="0"/>
    <x v="43"/>
    <x v="0"/>
    <x v="6"/>
    <d v="2021-01-01T00:00:00"/>
    <d v="2021-06-30T00:00:00"/>
    <x v="0"/>
    <m/>
    <n v="0"/>
    <n v="0"/>
    <n v="2"/>
    <n v="4060"/>
    <n v="1"/>
    <n v="2030"/>
    <n v="1"/>
    <m/>
    <m/>
    <m/>
    <m/>
    <m/>
    <n v="4"/>
    <n v="6090"/>
  </r>
  <r>
    <n v="59"/>
    <x v="5"/>
    <x v="0"/>
    <x v="50"/>
    <x v="0"/>
    <x v="7"/>
    <d v="2021-01-01T00:00:00"/>
    <d v="2021-06-30T00:00:00"/>
    <x v="0"/>
    <m/>
    <m/>
    <m/>
    <n v="20.363210989109891"/>
    <n v="38463.458340999998"/>
    <n v="10.181935712357124"/>
    <n v="19232.352908999997"/>
    <n v="0"/>
    <m/>
    <m/>
    <m/>
    <m/>
    <m/>
    <n v="30.545146701467015"/>
    <n v="57695.811249999999"/>
  </r>
  <r>
    <n v="60"/>
    <x v="5"/>
    <x v="1"/>
    <x v="51"/>
    <x v="0"/>
    <x v="7"/>
    <d v="2021-01-01T00:00:00"/>
    <d v="2021-06-30T00:00:00"/>
    <x v="1"/>
    <m/>
    <m/>
    <m/>
    <n v="0"/>
    <m/>
    <n v="0"/>
    <n v="0"/>
    <n v="0"/>
    <m/>
    <m/>
    <m/>
    <m/>
    <m/>
    <n v="0"/>
    <n v="0"/>
  </r>
  <r>
    <n v="61"/>
    <x v="5"/>
    <x v="0"/>
    <x v="52"/>
    <x v="0"/>
    <x v="7"/>
    <d v="2021-01-01T00:00:00"/>
    <d v="2021-06-30T00:00:00"/>
    <x v="0"/>
    <m/>
    <m/>
    <m/>
    <n v="34.802575431373789"/>
    <n v="38463.458340999998"/>
    <n v="17.401852087876289"/>
    <n v="19232.352908999997"/>
    <n v="0"/>
    <m/>
    <m/>
    <m/>
    <m/>
    <m/>
    <n v="52.204427519250075"/>
    <n v="57695.811249999999"/>
  </r>
  <r>
    <n v="62"/>
    <x v="5"/>
    <x v="0"/>
    <x v="53"/>
    <x v="0"/>
    <x v="7"/>
    <d v="2021-01-01T00:00:00"/>
    <d v="2021-06-30T00:00:00"/>
    <x v="0"/>
    <m/>
    <m/>
    <m/>
    <n v="0"/>
    <m/>
    <m/>
    <n v="0"/>
    <n v="0"/>
    <m/>
    <m/>
    <m/>
    <m/>
    <m/>
    <n v="0"/>
    <n v="0"/>
  </r>
  <r>
    <n v="63"/>
    <x v="5"/>
    <x v="0"/>
    <x v="54"/>
    <x v="0"/>
    <x v="7"/>
    <d v="2021-01-01T00:00:00"/>
    <d v="2021-06-30T00:00:00"/>
    <x v="0"/>
    <m/>
    <m/>
    <m/>
    <n v="0"/>
    <m/>
    <m/>
    <n v="0"/>
    <n v="0"/>
    <m/>
    <m/>
    <m/>
    <m/>
    <m/>
    <n v="0"/>
    <n v="0"/>
  </r>
  <r>
    <n v="64"/>
    <x v="5"/>
    <x v="0"/>
    <x v="55"/>
    <x v="0"/>
    <x v="7"/>
    <d v="2021-01-01T00:00:00"/>
    <d v="2021-06-30T00:00:00"/>
    <x v="0"/>
    <m/>
    <m/>
    <m/>
    <n v="0"/>
    <m/>
    <n v="4.3749970725693501"/>
    <n v="7122.3202342599998"/>
    <n v="0"/>
    <m/>
    <m/>
    <m/>
    <m/>
    <m/>
    <n v="4.3749970725693501"/>
    <n v="7122.3202342599998"/>
  </r>
  <r>
    <n v="65"/>
    <x v="5"/>
    <x v="0"/>
    <x v="45"/>
    <x v="0"/>
    <x v="7"/>
    <d v="2021-01-01T00:00:00"/>
    <d v="2021-06-30T00:00:00"/>
    <x v="0"/>
    <m/>
    <n v="1"/>
    <n v="2030"/>
    <n v="1"/>
    <n v="2030"/>
    <n v="1"/>
    <n v="2030"/>
    <n v="1"/>
    <m/>
    <m/>
    <m/>
    <m/>
    <m/>
    <n v="4"/>
    <n v="6090"/>
  </r>
  <r>
    <n v="66"/>
    <x v="5"/>
    <x v="0"/>
    <x v="43"/>
    <x v="0"/>
    <x v="7"/>
    <d v="2021-01-01T00:00:00"/>
    <d v="2021-06-30T00:00:00"/>
    <x v="0"/>
    <m/>
    <n v="1"/>
    <n v="2030"/>
    <n v="0"/>
    <n v="0"/>
    <n v="0"/>
    <n v="0"/>
    <n v="0"/>
    <m/>
    <m/>
    <m/>
    <m/>
    <m/>
    <n v="1"/>
    <n v="2030"/>
  </r>
  <r>
    <n v="67"/>
    <x v="5"/>
    <x v="0"/>
    <x v="34"/>
    <x v="0"/>
    <x v="7"/>
    <d v="2021-01-01T00:00:00"/>
    <d v="2021-06-30T00:00:00"/>
    <x v="0"/>
    <m/>
    <n v="3"/>
    <n v="4710"/>
    <n v="1"/>
    <n v="1570"/>
    <n v="12"/>
    <n v="18840"/>
    <n v="2"/>
    <m/>
    <m/>
    <m/>
    <m/>
    <m/>
    <n v="18"/>
    <n v="25120"/>
  </r>
  <r>
    <n v="68"/>
    <x v="5"/>
    <x v="0"/>
    <x v="56"/>
    <x v="0"/>
    <x v="7"/>
    <d v="2021-01-01T00:00:00"/>
    <d v="2021-06-30T00:00:00"/>
    <x v="0"/>
    <m/>
    <n v="0.6"/>
    <n v="678"/>
    <n v="0"/>
    <n v="0"/>
    <n v="0"/>
    <n v="0"/>
    <n v="2"/>
    <m/>
    <m/>
    <m/>
    <m/>
    <m/>
    <n v="2.6"/>
    <n v="678"/>
  </r>
  <r>
    <n v="69"/>
    <x v="5"/>
    <x v="0"/>
    <x v="57"/>
    <x v="0"/>
    <x v="7"/>
    <d v="2021-01-01T00:00:00"/>
    <d v="2021-06-30T00:00:00"/>
    <x v="0"/>
    <m/>
    <n v="2"/>
    <n v="2260"/>
    <n v="1"/>
    <n v="1130"/>
    <n v="1"/>
    <n v="1130"/>
    <n v="1"/>
    <m/>
    <m/>
    <m/>
    <m/>
    <m/>
    <n v="5"/>
    <n v="4520"/>
  </r>
  <r>
    <n v="70"/>
    <x v="5"/>
    <x v="0"/>
    <x v="58"/>
    <x v="0"/>
    <x v="7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71"/>
    <x v="5"/>
    <x v="0"/>
    <x v="59"/>
    <x v="0"/>
    <x v="7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72"/>
    <x v="5"/>
    <x v="0"/>
    <x v="60"/>
    <x v="0"/>
    <x v="7"/>
    <d v="2021-01-01T00:00:00"/>
    <d v="2021-06-30T00:00:00"/>
    <x v="0"/>
    <m/>
    <n v="1"/>
    <n v="1130"/>
    <n v="1"/>
    <n v="1130"/>
    <n v="0"/>
    <n v="0"/>
    <n v="0"/>
    <m/>
    <m/>
    <m/>
    <m/>
    <m/>
    <n v="2"/>
    <n v="2260"/>
  </r>
  <r>
    <n v="73"/>
    <x v="5"/>
    <x v="0"/>
    <x v="61"/>
    <x v="0"/>
    <x v="7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74"/>
    <x v="6"/>
    <x v="0"/>
    <x v="4"/>
    <x v="0"/>
    <x v="8"/>
    <d v="2021-01-01T00:00:00"/>
    <d v="2021-06-30T00:00:00"/>
    <x v="0"/>
    <m/>
    <m/>
    <m/>
    <n v="32"/>
    <n v="36900.160000000003"/>
    <n v="18"/>
    <n v="20756.34"/>
    <n v="0"/>
    <m/>
    <m/>
    <m/>
    <m/>
    <m/>
    <n v="50"/>
    <n v="57656.5"/>
  </r>
  <r>
    <n v="75"/>
    <x v="6"/>
    <x v="0"/>
    <x v="62"/>
    <x v="0"/>
    <x v="8"/>
    <d v="2021-01-01T00:00:00"/>
    <d v="2021-06-30T00:00:00"/>
    <x v="0"/>
    <m/>
    <m/>
    <m/>
    <m/>
    <m/>
    <n v="0.25"/>
    <n v="288.28250000000003"/>
    <m/>
    <m/>
    <m/>
    <m/>
    <m/>
    <m/>
    <n v="0.25"/>
    <n v="288.28250000000003"/>
  </r>
  <r>
    <n v="76"/>
    <x v="6"/>
    <x v="0"/>
    <x v="63"/>
    <x v="0"/>
    <x v="8"/>
    <d v="2021-01-01T00:00:00"/>
    <d v="2021-06-30T00:00:00"/>
    <x v="0"/>
    <m/>
    <m/>
    <m/>
    <n v="0"/>
    <n v="0"/>
    <n v="0"/>
    <n v="0"/>
    <n v="62"/>
    <m/>
    <m/>
    <m/>
    <m/>
    <m/>
    <n v="62"/>
    <n v="0"/>
  </r>
  <r>
    <n v="77"/>
    <x v="6"/>
    <x v="0"/>
    <x v="64"/>
    <x v="0"/>
    <x v="8"/>
    <d v="2021-01-01T00:00:00"/>
    <d v="2021-06-30T00:00:00"/>
    <x v="0"/>
    <m/>
    <m/>
    <m/>
    <n v="30.499892242140742"/>
    <n v="43163.752500000002"/>
    <n v="22.937422664480891"/>
    <n v="32461.269929000002"/>
    <n v="0"/>
    <m/>
    <m/>
    <m/>
    <m/>
    <m/>
    <n v="53.437314906621637"/>
    <n v="75625.022429000004"/>
  </r>
  <r>
    <n v="78"/>
    <x v="6"/>
    <x v="0"/>
    <x v="47"/>
    <x v="0"/>
    <x v="8"/>
    <d v="2021-01-01T00:00:00"/>
    <d v="2021-06-30T00:00:00"/>
    <x v="0"/>
    <m/>
    <m/>
    <m/>
    <n v="0"/>
    <m/>
    <n v="0"/>
    <n v="0"/>
    <n v="0"/>
    <m/>
    <m/>
    <m/>
    <m/>
    <m/>
    <n v="0"/>
    <n v="0"/>
  </r>
  <r>
    <n v="79"/>
    <x v="6"/>
    <x v="0"/>
    <x v="65"/>
    <x v="0"/>
    <x v="8"/>
    <d v="2021-01-01T00:00:00"/>
    <d v="2021-06-30T00:00:00"/>
    <x v="0"/>
    <m/>
    <m/>
    <m/>
    <n v="0"/>
    <m/>
    <n v="64.985177053473137"/>
    <n v="121601.563006"/>
    <n v="0"/>
    <m/>
    <m/>
    <m/>
    <m/>
    <m/>
    <n v="64.985177053473137"/>
    <n v="121601.563006"/>
  </r>
  <r>
    <n v="80"/>
    <x v="6"/>
    <x v="0"/>
    <x v="45"/>
    <x v="0"/>
    <x v="8"/>
    <d v="2021-01-01T00:00:00"/>
    <d v="2021-06-30T00:00:00"/>
    <x v="0"/>
    <m/>
    <n v="1"/>
    <n v="2030"/>
    <n v="1"/>
    <n v="2030"/>
    <n v="1"/>
    <n v="2030"/>
    <n v="1"/>
    <m/>
    <m/>
    <m/>
    <m/>
    <m/>
    <n v="4"/>
    <n v="6090"/>
  </r>
  <r>
    <n v="81"/>
    <x v="6"/>
    <x v="0"/>
    <x v="43"/>
    <x v="0"/>
    <x v="8"/>
    <d v="2021-01-01T00:00:00"/>
    <d v="2021-06-30T00:00:00"/>
    <x v="0"/>
    <m/>
    <n v="1"/>
    <n v="2030"/>
    <n v="1"/>
    <n v="2030"/>
    <n v="0"/>
    <n v="0"/>
    <n v="1"/>
    <m/>
    <m/>
    <m/>
    <m/>
    <m/>
    <n v="3"/>
    <n v="4060"/>
  </r>
  <r>
    <n v="82"/>
    <x v="6"/>
    <x v="1"/>
    <x v="66"/>
    <x v="0"/>
    <x v="8"/>
    <d v="2021-01-01T00:00:00"/>
    <d v="2021-06-30T00:00:00"/>
    <x v="1"/>
    <m/>
    <m/>
    <m/>
    <n v="0"/>
    <m/>
    <n v="0"/>
    <n v="0"/>
    <n v="0"/>
    <m/>
    <m/>
    <m/>
    <m/>
    <m/>
    <n v="0"/>
    <n v="0"/>
  </r>
  <r>
    <n v="83"/>
    <x v="6"/>
    <x v="0"/>
    <x v="34"/>
    <x v="0"/>
    <x v="8"/>
    <d v="2021-01-01T00:00:00"/>
    <d v="2021-06-30T00:00:00"/>
    <x v="0"/>
    <m/>
    <n v="8"/>
    <n v="12560"/>
    <n v="6"/>
    <n v="9420"/>
    <n v="9.5"/>
    <n v="14915"/>
    <n v="0"/>
    <m/>
    <m/>
    <m/>
    <m/>
    <m/>
    <n v="23.5"/>
    <n v="36895"/>
  </r>
  <r>
    <n v="84"/>
    <x v="6"/>
    <x v="0"/>
    <x v="67"/>
    <x v="0"/>
    <x v="8"/>
    <d v="2021-01-01T00:00:00"/>
    <d v="2021-06-30T00:00:00"/>
    <x v="0"/>
    <m/>
    <n v="0"/>
    <n v="0"/>
    <n v="0"/>
    <n v="0"/>
    <n v="5"/>
    <n v="5650"/>
    <n v="0"/>
    <m/>
    <m/>
    <m/>
    <m/>
    <m/>
    <n v="5"/>
    <n v="5650"/>
  </r>
  <r>
    <n v="85"/>
    <x v="6"/>
    <x v="0"/>
    <x v="68"/>
    <x v="0"/>
    <x v="8"/>
    <d v="2021-01-01T00:00:00"/>
    <d v="2021-06-30T00:00:00"/>
    <x v="0"/>
    <m/>
    <n v="0"/>
    <n v="0"/>
    <n v="0"/>
    <n v="0"/>
    <n v="1.4"/>
    <n v="1582"/>
    <n v="1.6"/>
    <m/>
    <m/>
    <m/>
    <m/>
    <m/>
    <n v="3"/>
    <n v="1582"/>
  </r>
  <r>
    <n v="86"/>
    <x v="6"/>
    <x v="0"/>
    <x v="60"/>
    <x v="0"/>
    <x v="8"/>
    <d v="2021-01-01T00:00:00"/>
    <d v="2021-06-30T00:00:00"/>
    <x v="0"/>
    <m/>
    <n v="0"/>
    <n v="0"/>
    <n v="0"/>
    <n v="0"/>
    <n v="1"/>
    <n v="1130"/>
    <n v="1"/>
    <m/>
    <m/>
    <m/>
    <m/>
    <m/>
    <n v="2"/>
    <n v="1130"/>
  </r>
  <r>
    <n v="87"/>
    <x v="6"/>
    <x v="0"/>
    <x v="69"/>
    <x v="0"/>
    <x v="8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88"/>
    <x v="6"/>
    <x v="0"/>
    <x v="70"/>
    <x v="0"/>
    <x v="8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89"/>
    <x v="6"/>
    <x v="0"/>
    <x v="71"/>
    <x v="0"/>
    <x v="8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0"/>
    <x v="7"/>
    <x v="0"/>
    <x v="72"/>
    <x v="0"/>
    <x v="9"/>
    <d v="2021-01-01T00:00:00"/>
    <d v="2021-06-30T00:00:00"/>
    <x v="0"/>
    <m/>
    <m/>
    <m/>
    <n v="24.361460210910675"/>
    <n v="44700.843341"/>
    <n v="12.181070035969263"/>
    <n v="22351.045409000002"/>
    <n v="0"/>
    <m/>
    <m/>
    <m/>
    <m/>
    <m/>
    <n v="36.542530246879934"/>
    <n v="67051.888749999998"/>
  </r>
  <r>
    <n v="91"/>
    <x v="7"/>
    <x v="0"/>
    <x v="73"/>
    <x v="0"/>
    <x v="9"/>
    <d v="2021-01-01T00:00:00"/>
    <d v="2021-06-30T00:00:00"/>
    <x v="0"/>
    <m/>
    <m/>
    <m/>
    <n v="33.67624953178089"/>
    <n v="44700.843341"/>
    <n v="16.838594671417919"/>
    <n v="22351.045409000002"/>
    <n v="0"/>
    <m/>
    <m/>
    <m/>
    <m/>
    <m/>
    <n v="50.514844203198805"/>
    <n v="67051.888749999998"/>
  </r>
  <r>
    <n v="92"/>
    <x v="7"/>
    <x v="0"/>
    <x v="74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3"/>
    <x v="7"/>
    <x v="0"/>
    <x v="75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4"/>
    <x v="7"/>
    <x v="0"/>
    <x v="76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5"/>
    <x v="7"/>
    <x v="0"/>
    <x v="77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6"/>
    <x v="7"/>
    <x v="0"/>
    <x v="78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7"/>
    <x v="7"/>
    <x v="0"/>
    <x v="79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98"/>
    <x v="7"/>
    <x v="0"/>
    <x v="80"/>
    <x v="0"/>
    <x v="9"/>
    <d v="2021-01-01T00:00:00"/>
    <d v="2021-06-30T00:00:00"/>
    <x v="0"/>
    <m/>
    <n v="0"/>
    <n v="0"/>
    <n v="2"/>
    <n v="2260"/>
    <n v="3"/>
    <n v="3390"/>
    <n v="0"/>
    <m/>
    <m/>
    <m/>
    <m/>
    <m/>
    <n v="5"/>
    <n v="5650"/>
  </r>
  <r>
    <n v="99"/>
    <x v="7"/>
    <x v="0"/>
    <x v="81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00"/>
    <x v="7"/>
    <x v="0"/>
    <x v="82"/>
    <x v="0"/>
    <x v="9"/>
    <d v="2021-01-01T00:00:00"/>
    <d v="2021-06-30T00:00:00"/>
    <x v="0"/>
    <m/>
    <n v="0"/>
    <n v="0"/>
    <n v="4"/>
    <n v="3840"/>
    <n v="3"/>
    <n v="2880"/>
    <n v="0"/>
    <m/>
    <m/>
    <m/>
    <m/>
    <m/>
    <n v="7"/>
    <n v="6720"/>
  </r>
  <r>
    <n v="101"/>
    <x v="7"/>
    <x v="0"/>
    <x v="83"/>
    <x v="0"/>
    <x v="9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02"/>
    <x v="7"/>
    <x v="0"/>
    <x v="45"/>
    <x v="0"/>
    <x v="9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03"/>
    <x v="7"/>
    <x v="0"/>
    <x v="43"/>
    <x v="0"/>
    <x v="9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04"/>
    <x v="7"/>
    <x v="0"/>
    <x v="34"/>
    <x v="0"/>
    <x v="9"/>
    <d v="2021-01-01T00:00:00"/>
    <d v="2021-06-30T00:00:00"/>
    <x v="0"/>
    <m/>
    <n v="7"/>
    <n v="10990"/>
    <n v="6"/>
    <n v="9420"/>
    <n v="9"/>
    <n v="14130"/>
    <n v="3"/>
    <m/>
    <m/>
    <m/>
    <m/>
    <m/>
    <n v="25"/>
    <n v="34540"/>
  </r>
  <r>
    <n v="105"/>
    <x v="7"/>
    <x v="1"/>
    <x v="84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6"/>
    <x v="7"/>
    <x v="1"/>
    <x v="85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7"/>
    <x v="7"/>
    <x v="1"/>
    <x v="86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8"/>
    <x v="7"/>
    <x v="1"/>
    <x v="86"/>
    <x v="0"/>
    <x v="9"/>
    <d v="2021-01-01T00:00:00"/>
    <d v="2021-06-30T00:00:00"/>
    <x v="1"/>
    <m/>
    <n v="0"/>
    <n v="0"/>
    <n v="0"/>
    <m/>
    <n v="0"/>
    <n v="0"/>
    <n v="0"/>
    <m/>
    <m/>
    <m/>
    <m/>
    <m/>
    <n v="0"/>
    <n v="0"/>
  </r>
  <r>
    <n v="109"/>
    <x v="7"/>
    <x v="0"/>
    <x v="73"/>
    <x v="0"/>
    <x v="10"/>
    <d v="2021-01-01T00:00:00"/>
    <d v="2021-06-30T00:00:00"/>
    <x v="0"/>
    <m/>
    <m/>
    <m/>
    <n v="24.361460210910675"/>
    <n v="44700.843341"/>
    <n v="0"/>
    <n v="0"/>
    <n v="0"/>
    <m/>
    <m/>
    <m/>
    <m/>
    <m/>
    <n v="24.361460210910675"/>
    <n v="44700.843341"/>
  </r>
  <r>
    <n v="110"/>
    <x v="7"/>
    <x v="0"/>
    <x v="87"/>
    <x v="0"/>
    <x v="10"/>
    <d v="2021-01-01T00:00:00"/>
    <d v="2021-06-30T00:00:00"/>
    <x v="0"/>
    <m/>
    <m/>
    <m/>
    <n v="33.67624953178089"/>
    <n v="44700.843341"/>
    <n v="0"/>
    <n v="0"/>
    <n v="0"/>
    <m/>
    <m/>
    <m/>
    <m/>
    <m/>
    <n v="33.67624953178089"/>
    <n v="44700.843341"/>
  </r>
  <r>
    <n v="111"/>
    <x v="7"/>
    <x v="0"/>
    <x v="88"/>
    <x v="0"/>
    <x v="10"/>
    <d v="2021-01-01T00:00:00"/>
    <d v="2021-06-30T00:00:00"/>
    <x v="0"/>
    <m/>
    <m/>
    <m/>
    <n v="0"/>
    <m/>
    <n v="9.1649999999999991"/>
    <n v="14291.442749999998"/>
    <n v="0"/>
    <m/>
    <m/>
    <m/>
    <m/>
    <m/>
    <n v="9.1649999999999991"/>
    <n v="14291.442749999998"/>
  </r>
  <r>
    <n v="112"/>
    <x v="7"/>
    <x v="0"/>
    <x v="89"/>
    <x v="0"/>
    <x v="10"/>
    <d v="2021-01-01T00:00:00"/>
    <d v="2021-06-30T00:00:00"/>
    <x v="0"/>
    <m/>
    <m/>
    <m/>
    <n v="0"/>
    <m/>
    <n v="4.4117647058823533"/>
    <n v="4678.0588235294117"/>
    <n v="0"/>
    <m/>
    <m/>
    <m/>
    <m/>
    <m/>
    <n v="4.4117647058823533"/>
    <n v="4678.0588235294117"/>
  </r>
  <r>
    <n v="113"/>
    <x v="7"/>
    <x v="0"/>
    <x v="34"/>
    <x v="0"/>
    <x v="10"/>
    <d v="2021-01-01T00:00:00"/>
    <d v="2021-06-30T00:00:00"/>
    <x v="0"/>
    <m/>
    <m/>
    <m/>
    <m/>
    <m/>
    <m/>
    <m/>
    <m/>
    <m/>
    <m/>
    <m/>
    <m/>
    <m/>
    <n v="0"/>
    <n v="0"/>
  </r>
  <r>
    <n v="114"/>
    <x v="7"/>
    <x v="0"/>
    <x v="90"/>
    <x v="0"/>
    <x v="10"/>
    <d v="2021-01-01T00:00:00"/>
    <d v="2021-06-30T00:00:00"/>
    <x v="0"/>
    <m/>
    <m/>
    <m/>
    <n v="0"/>
    <m/>
    <n v="27.226185524999998"/>
    <n v="3158.2375208999997"/>
    <n v="0"/>
    <m/>
    <m/>
    <m/>
    <m/>
    <m/>
    <n v="27.226185524999998"/>
    <n v="3158.2375208999997"/>
  </r>
  <r>
    <n v="115"/>
    <x v="7"/>
    <x v="0"/>
    <x v="91"/>
    <x v="0"/>
    <x v="1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16"/>
    <x v="7"/>
    <x v="0"/>
    <x v="92"/>
    <x v="0"/>
    <x v="10"/>
    <d v="2021-01-01T00:00:00"/>
    <d v="2021-06-30T00:00:00"/>
    <x v="0"/>
    <m/>
    <n v="0"/>
    <n v="0"/>
    <n v="40"/>
    <n v="45200"/>
    <n v="0"/>
    <n v="0"/>
    <n v="0"/>
    <m/>
    <m/>
    <m/>
    <m/>
    <m/>
    <n v="40"/>
    <n v="45200"/>
  </r>
  <r>
    <n v="117"/>
    <x v="7"/>
    <x v="0"/>
    <x v="60"/>
    <x v="0"/>
    <x v="10"/>
    <d v="2021-01-01T00:00:00"/>
    <d v="2021-06-30T00:00:00"/>
    <x v="0"/>
    <m/>
    <n v="0"/>
    <n v="0"/>
    <n v="0"/>
    <n v="0"/>
    <n v="3"/>
    <n v="3390"/>
    <n v="0"/>
    <m/>
    <m/>
    <m/>
    <m/>
    <m/>
    <n v="3"/>
    <n v="3390"/>
  </r>
  <r>
    <n v="118"/>
    <x v="7"/>
    <x v="0"/>
    <x v="32"/>
    <x v="0"/>
    <x v="10"/>
    <d v="2021-01-01T00:00:00"/>
    <d v="2021-06-30T00:00:00"/>
    <x v="0"/>
    <m/>
    <n v="0"/>
    <n v="0"/>
    <n v="8"/>
    <n v="9040"/>
    <n v="0"/>
    <n v="0"/>
    <n v="0"/>
    <m/>
    <m/>
    <m/>
    <m/>
    <m/>
    <n v="8"/>
    <n v="9040"/>
  </r>
  <r>
    <n v="119"/>
    <x v="7"/>
    <x v="0"/>
    <x v="93"/>
    <x v="0"/>
    <x v="1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20"/>
    <x v="7"/>
    <x v="0"/>
    <x v="56"/>
    <x v="0"/>
    <x v="10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21"/>
    <x v="7"/>
    <x v="0"/>
    <x v="57"/>
    <x v="0"/>
    <x v="10"/>
    <d v="2021-01-01T00:00:00"/>
    <d v="2021-06-30T00:00:00"/>
    <x v="0"/>
    <m/>
    <n v="0"/>
    <n v="0"/>
    <n v="0"/>
    <n v="0"/>
    <n v="2"/>
    <n v="2260"/>
    <n v="0"/>
    <m/>
    <m/>
    <m/>
    <m/>
    <m/>
    <n v="2"/>
    <n v="2260"/>
  </r>
  <r>
    <n v="122"/>
    <x v="8"/>
    <x v="0"/>
    <x v="94"/>
    <x v="0"/>
    <x v="11"/>
    <d v="2021-01-01T00:00:00"/>
    <d v="2021-06-30T00:00:00"/>
    <x v="0"/>
    <m/>
    <m/>
    <m/>
    <n v="35.468852170821037"/>
    <n v="42034.136707640006"/>
    <n v="26.312575201890141"/>
    <n v="31183.032871760002"/>
    <n v="0"/>
    <m/>
    <m/>
    <m/>
    <m/>
    <m/>
    <n v="61.781427372711178"/>
    <n v="73217.169579400012"/>
  </r>
  <r>
    <n v="123"/>
    <x v="8"/>
    <x v="0"/>
    <x v="50"/>
    <x v="0"/>
    <x v="11"/>
    <d v="2021-01-01T00:00:00"/>
    <d v="2021-06-30T00:00:00"/>
    <x v="0"/>
    <m/>
    <m/>
    <m/>
    <n v="8.7248777252556433"/>
    <n v="16731.785262500001"/>
    <n v="0"/>
    <n v="0"/>
    <n v="0"/>
    <m/>
    <m/>
    <m/>
    <m/>
    <m/>
    <n v="8.7248777252556433"/>
    <n v="16731.785262500001"/>
  </r>
  <r>
    <n v="124"/>
    <x v="8"/>
    <x v="0"/>
    <x v="95"/>
    <x v="0"/>
    <x v="11"/>
    <d v="2021-01-01T00:00:00"/>
    <d v="2021-06-30T00:00:00"/>
    <x v="0"/>
    <m/>
    <m/>
    <m/>
    <n v="18.22746311631807"/>
    <n v="19782.26572014"/>
    <n v="12.426424950133605"/>
    <n v="13486.39899838"/>
    <n v="0"/>
    <m/>
    <m/>
    <m/>
    <m/>
    <m/>
    <n v="30.653888066451675"/>
    <n v="33268.664718519998"/>
  </r>
  <r>
    <n v="125"/>
    <x v="8"/>
    <x v="0"/>
    <x v="37"/>
    <x v="0"/>
    <x v="11"/>
    <d v="2021-01-01T00:00:00"/>
    <d v="2021-06-30T00:00:00"/>
    <x v="0"/>
    <m/>
    <m/>
    <m/>
    <n v="14.911667167976759"/>
    <n v="16731.785262500001"/>
    <n v="0"/>
    <n v="0"/>
    <n v="0"/>
    <m/>
    <m/>
    <m/>
    <m/>
    <m/>
    <n v="14.911667167976759"/>
    <n v="16731.785262500001"/>
  </r>
  <r>
    <n v="126"/>
    <x v="8"/>
    <x v="0"/>
    <x v="96"/>
    <x v="0"/>
    <x v="11"/>
    <d v="2021-01-01T00:00:00"/>
    <d v="2021-06-30T00:00:00"/>
    <x v="0"/>
    <m/>
    <m/>
    <m/>
    <m/>
    <m/>
    <n v="22.124944989098026"/>
    <n v="34500.532968750005"/>
    <n v="0"/>
    <m/>
    <m/>
    <m/>
    <m/>
    <m/>
    <n v="22.124944989098026"/>
    <n v="34500.532968750005"/>
  </r>
  <r>
    <n v="127"/>
    <x v="8"/>
    <x v="0"/>
    <x v="97"/>
    <x v="0"/>
    <x v="11"/>
    <d v="2021-01-01T00:00:00"/>
    <d v="2021-06-30T00:00:00"/>
    <x v="0"/>
    <m/>
    <n v="19"/>
    <n v="20843"/>
    <n v="20"/>
    <n v="21940"/>
    <n v="20"/>
    <n v="21940"/>
    <n v="14"/>
    <m/>
    <m/>
    <m/>
    <m/>
    <m/>
    <n v="73"/>
    <n v="64723"/>
  </r>
  <r>
    <n v="128"/>
    <x v="8"/>
    <x v="0"/>
    <x v="98"/>
    <x v="0"/>
    <x v="11"/>
    <d v="2021-01-01T00:00:00"/>
    <d v="2021-06-30T00:00:00"/>
    <x v="0"/>
    <m/>
    <n v="20"/>
    <n v="5000"/>
    <n v="18"/>
    <n v="4500"/>
    <n v="0"/>
    <n v="0"/>
    <n v="0"/>
    <m/>
    <m/>
    <m/>
    <m/>
    <m/>
    <n v="38"/>
    <n v="9500"/>
  </r>
  <r>
    <n v="129"/>
    <x v="8"/>
    <x v="0"/>
    <x v="99"/>
    <x v="0"/>
    <x v="11"/>
    <d v="2021-01-01T00:00:00"/>
    <d v="2021-06-30T00:00:00"/>
    <x v="0"/>
    <m/>
    <n v="19"/>
    <n v="4750"/>
    <n v="0"/>
    <n v="0"/>
    <n v="0"/>
    <n v="0"/>
    <n v="0"/>
    <m/>
    <m/>
    <m/>
    <m/>
    <m/>
    <n v="19"/>
    <n v="4750"/>
  </r>
  <r>
    <n v="130"/>
    <x v="8"/>
    <x v="0"/>
    <x v="35"/>
    <x v="0"/>
    <x v="11"/>
    <d v="2021-01-01T00:00:00"/>
    <d v="2021-06-30T00:00:00"/>
    <x v="0"/>
    <m/>
    <n v="4"/>
    <n v="6280"/>
    <n v="0"/>
    <n v="0"/>
    <n v="0"/>
    <n v="0"/>
    <n v="0"/>
    <m/>
    <m/>
    <m/>
    <m/>
    <m/>
    <n v="4"/>
    <n v="6280"/>
  </r>
  <r>
    <n v="131"/>
    <x v="8"/>
    <x v="0"/>
    <x v="46"/>
    <x v="0"/>
    <x v="11"/>
    <d v="2021-01-01T00:00:00"/>
    <d v="2021-06-30T00:00:00"/>
    <x v="0"/>
    <m/>
    <n v="1"/>
    <n v="2030"/>
    <n v="1"/>
    <n v="2030"/>
    <n v="0"/>
    <n v="0"/>
    <n v="0"/>
    <m/>
    <m/>
    <m/>
    <m/>
    <m/>
    <n v="2"/>
    <n v="4060"/>
  </r>
  <r>
    <n v="132"/>
    <x v="8"/>
    <x v="0"/>
    <x v="45"/>
    <x v="0"/>
    <x v="11"/>
    <d v="2021-01-01T00:00:00"/>
    <d v="2021-06-30T00:00:00"/>
    <x v="0"/>
    <m/>
    <n v="1"/>
    <n v="2030"/>
    <n v="1"/>
    <n v="2030"/>
    <n v="3.9989999999999997"/>
    <n v="8117.9699999999993"/>
    <n v="0"/>
    <m/>
    <m/>
    <m/>
    <m/>
    <m/>
    <n v="5.9989999999999997"/>
    <n v="12177.97"/>
  </r>
  <r>
    <n v="133"/>
    <x v="8"/>
    <x v="0"/>
    <x v="43"/>
    <x v="0"/>
    <x v="11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34"/>
    <x v="8"/>
    <x v="0"/>
    <x v="100"/>
    <x v="0"/>
    <x v="11"/>
    <d v="2021-01-01T00:00:00"/>
    <d v="2021-06-30T00:00:00"/>
    <x v="0"/>
    <m/>
    <m/>
    <m/>
    <m/>
    <m/>
    <n v="46.5"/>
    <n v="5347.5"/>
    <m/>
    <m/>
    <m/>
    <m/>
    <m/>
    <m/>
    <n v="46.5"/>
    <n v="5347.5"/>
  </r>
  <r>
    <n v="135"/>
    <x v="8"/>
    <x v="0"/>
    <x v="101"/>
    <x v="0"/>
    <x v="11"/>
    <d v="2021-01-01T00:00:00"/>
    <d v="2021-06-30T00:00:00"/>
    <x v="0"/>
    <m/>
    <m/>
    <m/>
    <n v="0"/>
    <n v="0"/>
    <n v="43.5"/>
    <n v="7395"/>
    <n v="0"/>
    <m/>
    <m/>
    <m/>
    <m/>
    <m/>
    <n v="43.5"/>
    <n v="7395"/>
  </r>
  <r>
    <n v="136"/>
    <x v="8"/>
    <x v="0"/>
    <x v="102"/>
    <x v="0"/>
    <x v="1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137"/>
    <x v="8"/>
    <x v="0"/>
    <x v="103"/>
    <x v="0"/>
    <x v="11"/>
    <d v="2021-01-01T00:00:00"/>
    <d v="2021-06-30T00:00:00"/>
    <x v="0"/>
    <m/>
    <m/>
    <m/>
    <n v="0"/>
    <n v="0"/>
    <n v="0"/>
    <n v="0"/>
    <n v="0"/>
    <m/>
    <m/>
    <m/>
    <m/>
    <m/>
    <n v="0"/>
    <n v="0"/>
  </r>
  <r>
    <n v="138"/>
    <x v="8"/>
    <x v="1"/>
    <x v="104"/>
    <x v="0"/>
    <x v="11"/>
    <d v="2021-01-01T00:00:00"/>
    <d v="2021-06-30T00:00:00"/>
    <x v="1"/>
    <m/>
    <m/>
    <m/>
    <n v="0"/>
    <n v="0"/>
    <n v="0"/>
    <n v="0"/>
    <n v="0"/>
    <m/>
    <m/>
    <m/>
    <m/>
    <m/>
    <n v="0"/>
    <n v="0"/>
  </r>
  <r>
    <n v="139"/>
    <x v="8"/>
    <x v="1"/>
    <x v="105"/>
    <x v="0"/>
    <x v="11"/>
    <d v="2021-01-01T00:00:00"/>
    <d v="2021-06-30T00:00:00"/>
    <x v="1"/>
    <m/>
    <m/>
    <m/>
    <m/>
    <m/>
    <m/>
    <m/>
    <m/>
    <m/>
    <m/>
    <m/>
    <m/>
    <m/>
    <n v="0"/>
    <n v="0"/>
  </r>
  <r>
    <n v="140"/>
    <x v="9"/>
    <x v="0"/>
    <x v="106"/>
    <x v="0"/>
    <x v="12"/>
    <d v="2021-01-01T00:00:00"/>
    <d v="2021-06-30T00:00:00"/>
    <x v="0"/>
    <m/>
    <m/>
    <m/>
    <n v="37.406115990206402"/>
    <n v="52937.509410500003"/>
    <n v="19.921803689205134"/>
    <n v="28193.535799000001"/>
    <n v="0"/>
    <m/>
    <m/>
    <m/>
    <m/>
    <m/>
    <n v="57.327919679411536"/>
    <n v="81131.045209500007"/>
  </r>
  <r>
    <n v="141"/>
    <x v="9"/>
    <x v="0"/>
    <x v="107"/>
    <x v="0"/>
    <x v="12"/>
    <d v="2021-01-01T00:00:00"/>
    <d v="2021-06-30T00:00:00"/>
    <x v="0"/>
    <m/>
    <m/>
    <m/>
    <n v="37"/>
    <n v="38787.1"/>
    <n v="23.000000000000004"/>
    <n v="24110.9"/>
    <n v="0"/>
    <m/>
    <m/>
    <m/>
    <m/>
    <m/>
    <n v="60"/>
    <n v="62898"/>
  </r>
  <r>
    <n v="142"/>
    <x v="9"/>
    <x v="0"/>
    <x v="108"/>
    <x v="0"/>
    <x v="12"/>
    <d v="2021-01-01T00:00:00"/>
    <d v="2021-06-30T00:00:00"/>
    <x v="0"/>
    <m/>
    <m/>
    <m/>
    <n v="37.406115990206402"/>
    <n v="52937.509410500003"/>
    <n v="19.921803689205134"/>
    <n v="28193.535799000001"/>
    <n v="0"/>
    <m/>
    <m/>
    <m/>
    <m/>
    <m/>
    <n v="57.327919679411536"/>
    <n v="81131.045209500007"/>
  </r>
  <r>
    <n v="143"/>
    <x v="9"/>
    <x v="0"/>
    <x v="109"/>
    <x v="0"/>
    <x v="12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44"/>
    <x v="9"/>
    <x v="0"/>
    <x v="110"/>
    <x v="0"/>
    <x v="12"/>
    <d v="2021-01-01T00:00:00"/>
    <d v="2021-06-30T00:00:00"/>
    <x v="0"/>
    <m/>
    <m/>
    <m/>
    <m/>
    <m/>
    <m/>
    <m/>
    <m/>
    <m/>
    <m/>
    <m/>
    <m/>
    <m/>
    <n v="0"/>
    <n v="0"/>
  </r>
  <r>
    <n v="145"/>
    <x v="9"/>
    <x v="0"/>
    <x v="111"/>
    <x v="0"/>
    <x v="12"/>
    <d v="2021-01-01T00:00:00"/>
    <d v="2021-06-30T00:00:00"/>
    <x v="0"/>
    <m/>
    <m/>
    <m/>
    <m/>
    <m/>
    <m/>
    <m/>
    <m/>
    <m/>
    <m/>
    <m/>
    <m/>
    <m/>
    <n v="0"/>
    <n v="0"/>
  </r>
  <r>
    <n v="146"/>
    <x v="9"/>
    <x v="0"/>
    <x v="112"/>
    <x v="0"/>
    <x v="12"/>
    <d v="2021-01-01T00:00:00"/>
    <d v="2021-06-30T00:00:00"/>
    <x v="0"/>
    <m/>
    <n v="0"/>
    <n v="0"/>
    <n v="0"/>
    <n v="0"/>
    <n v="0"/>
    <n v="0"/>
    <n v="0"/>
    <m/>
    <m/>
    <m/>
    <m/>
    <m/>
    <n v="0"/>
    <n v="0"/>
  </r>
  <r>
    <n v="147"/>
    <x v="9"/>
    <x v="0"/>
    <x v="113"/>
    <x v="0"/>
    <x v="12"/>
    <d v="2021-01-01T00:00:00"/>
    <d v="2021-06-30T00:00:00"/>
    <x v="0"/>
    <m/>
    <m/>
    <m/>
    <m/>
    <m/>
    <n v="0"/>
    <n v="0"/>
    <m/>
    <m/>
    <m/>
    <m/>
    <m/>
    <m/>
    <n v="0"/>
    <n v="0"/>
  </r>
  <r>
    <n v="148"/>
    <x v="9"/>
    <x v="0"/>
    <x v="114"/>
    <x v="0"/>
    <x v="12"/>
    <d v="2021-01-01T00:00:00"/>
    <d v="2021-06-30T00:00:00"/>
    <x v="0"/>
    <m/>
    <n v="16"/>
    <n v="2720"/>
    <n v="10"/>
    <n v="1700"/>
    <n v="10"/>
    <n v="1700"/>
    <n v="0"/>
    <m/>
    <m/>
    <m/>
    <m/>
    <m/>
    <n v="36"/>
    <n v="6120"/>
  </r>
  <r>
    <n v="149"/>
    <x v="9"/>
    <x v="0"/>
    <x v="35"/>
    <x v="0"/>
    <x v="12"/>
    <d v="2021-01-01T00:00:00"/>
    <d v="2021-06-30T00:00:00"/>
    <x v="0"/>
    <m/>
    <n v="4"/>
    <n v="6280"/>
    <n v="4"/>
    <n v="6280"/>
    <n v="5"/>
    <n v="7850"/>
    <n v="0"/>
    <m/>
    <m/>
    <m/>
    <m/>
    <m/>
    <n v="13"/>
    <n v="20410"/>
  </r>
  <r>
    <n v="150"/>
    <x v="9"/>
    <x v="0"/>
    <x v="46"/>
    <x v="0"/>
    <x v="12"/>
    <d v="2021-01-01T00:00:00"/>
    <d v="2021-06-30T00:00:00"/>
    <x v="0"/>
    <m/>
    <n v="1.6"/>
    <n v="3248"/>
    <n v="1"/>
    <n v="2030"/>
    <n v="0"/>
    <n v="0"/>
    <n v="8"/>
    <m/>
    <m/>
    <m/>
    <m/>
    <m/>
    <n v="10.6"/>
    <n v="5278"/>
  </r>
  <r>
    <n v="151"/>
    <x v="9"/>
    <x v="0"/>
    <x v="45"/>
    <x v="0"/>
    <x v="12"/>
    <d v="2021-01-01T00:00:00"/>
    <d v="2021-06-30T00:00:00"/>
    <x v="0"/>
    <m/>
    <n v="1.6"/>
    <n v="3248"/>
    <n v="1"/>
    <n v="2030"/>
    <n v="2"/>
    <n v="4060"/>
    <n v="2"/>
    <m/>
    <m/>
    <m/>
    <m/>
    <m/>
    <n v="6.6"/>
    <n v="9338"/>
  </r>
  <r>
    <n v="152"/>
    <x v="9"/>
    <x v="0"/>
    <x v="43"/>
    <x v="0"/>
    <x v="12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n v="153"/>
    <x v="9"/>
    <x v="0"/>
    <x v="115"/>
    <x v="0"/>
    <x v="12"/>
    <d v="2021-01-01T00:00:00"/>
    <d v="2021-06-30T00:00:00"/>
    <x v="0"/>
    <m/>
    <m/>
    <m/>
    <m/>
    <m/>
    <n v="12"/>
    <n v="2040"/>
    <m/>
    <m/>
    <m/>
    <m/>
    <m/>
    <m/>
    <n v="12"/>
    <n v="2040"/>
  </r>
  <r>
    <n v="154"/>
    <x v="9"/>
    <x v="0"/>
    <x v="116"/>
    <x v="0"/>
    <x v="12"/>
    <d v="2021-01-01T00:00:00"/>
    <d v="2021-06-30T00:00:00"/>
    <x v="0"/>
    <m/>
    <m/>
    <m/>
    <m/>
    <m/>
    <n v="25"/>
    <n v="6250"/>
    <m/>
    <m/>
    <m/>
    <m/>
    <m/>
    <m/>
    <n v="25"/>
    <n v="6250"/>
  </r>
  <r>
    <n v="155"/>
    <x v="10"/>
    <x v="0"/>
    <x v="117"/>
    <x v="0"/>
    <x v="4"/>
    <d v="2021-01-01T00:00:00"/>
    <d v="2021-06-30T00:00:00"/>
    <x v="0"/>
    <m/>
    <m/>
    <m/>
    <n v="0"/>
    <m/>
    <n v="0"/>
    <n v="0"/>
    <n v="0"/>
    <m/>
    <m/>
    <m/>
    <m/>
    <m/>
    <n v="0"/>
    <n v="0"/>
  </r>
  <r>
    <n v="156"/>
    <x v="10"/>
    <x v="0"/>
    <x v="62"/>
    <x v="0"/>
    <x v="4"/>
    <d v="2021-01-01T00:00:00"/>
    <d v="2021-06-30T00:00:00"/>
    <x v="0"/>
    <m/>
    <m/>
    <m/>
    <n v="0"/>
    <m/>
    <n v="2.5"/>
    <n v="2620.75"/>
    <n v="0"/>
    <m/>
    <m/>
    <m/>
    <m/>
    <m/>
    <n v="2.5"/>
    <n v="2620.75"/>
  </r>
  <r>
    <n v="157"/>
    <x v="10"/>
    <x v="0"/>
    <x v="118"/>
    <x v="0"/>
    <x v="4"/>
    <d v="2021-01-01T00:00:00"/>
    <d v="2021-06-30T00:00:00"/>
    <x v="0"/>
    <m/>
    <m/>
    <m/>
    <m/>
    <m/>
    <n v="1"/>
    <n v="13853.232085"/>
    <m/>
    <m/>
    <m/>
    <m/>
    <m/>
    <m/>
    <n v="1"/>
    <n v="13853.232085"/>
  </r>
  <r>
    <n v="158"/>
    <x v="10"/>
    <x v="0"/>
    <x v="119"/>
    <x v="0"/>
    <x v="4"/>
    <d v="2021-01-01T00:00:00"/>
    <d v="2021-06-30T00:00:00"/>
    <x v="0"/>
    <m/>
    <m/>
    <m/>
    <n v="12"/>
    <n v="22800"/>
    <n v="16"/>
    <n v="30400"/>
    <n v="2"/>
    <m/>
    <m/>
    <m/>
    <m/>
    <m/>
    <n v="30"/>
    <n v="53200"/>
  </r>
  <r>
    <n v="159"/>
    <x v="10"/>
    <x v="0"/>
    <x v="35"/>
    <x v="0"/>
    <x v="4"/>
    <d v="2021-01-01T00:00:00"/>
    <d v="2021-06-30T00:00:00"/>
    <x v="0"/>
    <m/>
    <n v="0"/>
    <n v="0"/>
    <n v="4"/>
    <n v="6280"/>
    <n v="10"/>
    <n v="15700"/>
    <n v="0"/>
    <m/>
    <m/>
    <m/>
    <m/>
    <m/>
    <n v="14"/>
    <n v="21980"/>
  </r>
  <r>
    <n v="160"/>
    <x v="10"/>
    <x v="0"/>
    <x v="46"/>
    <x v="0"/>
    <x v="4"/>
    <d v="2021-01-01T00:00:00"/>
    <d v="2021-06-30T00:00:00"/>
    <x v="0"/>
    <m/>
    <n v="1.6"/>
    <n v="3248"/>
    <n v="1"/>
    <n v="2030"/>
    <n v="0"/>
    <n v="0"/>
    <n v="8"/>
    <m/>
    <m/>
    <m/>
    <m/>
    <m/>
    <n v="10.6"/>
    <n v="5278"/>
  </r>
  <r>
    <n v="161"/>
    <x v="10"/>
    <x v="0"/>
    <x v="45"/>
    <x v="0"/>
    <x v="4"/>
    <d v="2021-01-01T00:00:00"/>
    <d v="2021-06-30T00:00:00"/>
    <x v="0"/>
    <m/>
    <n v="1.6"/>
    <n v="3248"/>
    <n v="1"/>
    <n v="2030"/>
    <n v="2"/>
    <n v="4060"/>
    <n v="2"/>
    <m/>
    <m/>
    <m/>
    <m/>
    <m/>
    <n v="6.6"/>
    <n v="9338"/>
  </r>
  <r>
    <n v="162"/>
    <x v="10"/>
    <x v="1"/>
    <x v="104"/>
    <x v="0"/>
    <x v="4"/>
    <d v="2021-01-01T00:00:00"/>
    <d v="2021-06-30T00:00:00"/>
    <x v="1"/>
    <m/>
    <m/>
    <m/>
    <m/>
    <m/>
    <n v="0"/>
    <n v="0"/>
    <m/>
    <m/>
    <m/>
    <m/>
    <m/>
    <m/>
    <n v="0"/>
    <n v="0"/>
  </r>
  <r>
    <n v="163"/>
    <x v="10"/>
    <x v="0"/>
    <x v="43"/>
    <x v="0"/>
    <x v="4"/>
    <d v="2021-01-01T00:00:00"/>
    <d v="2021-06-30T00:00:00"/>
    <x v="0"/>
    <m/>
    <n v="1"/>
    <n v="2030"/>
    <n v="1"/>
    <n v="2030"/>
    <n v="1"/>
    <n v="2030"/>
    <n v="0"/>
    <m/>
    <m/>
    <m/>
    <m/>
    <m/>
    <n v="3"/>
    <n v="609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n v="158"/>
    <x v="12"/>
    <x v="0"/>
    <x v="121"/>
    <x v="0"/>
    <x v="14"/>
    <d v="2021-01-01T00:00:00"/>
    <d v="2021-06-30T00:00:00"/>
    <x v="0"/>
    <n v="1050"/>
    <n v="3"/>
    <n v="3150"/>
    <n v="6"/>
    <n v="6300"/>
    <n v="9"/>
    <n v="9450"/>
    <n v="0"/>
    <n v="0"/>
    <m/>
    <m/>
    <m/>
    <m/>
    <n v="18"/>
    <n v="18900"/>
  </r>
  <r>
    <n v="159"/>
    <x v="12"/>
    <x v="0"/>
    <x v="122"/>
    <x v="0"/>
    <x v="14"/>
    <d v="2021-01-01T00:00:00"/>
    <d v="2021-06-30T00:00:00"/>
    <x v="0"/>
    <n v="1050"/>
    <n v="20"/>
    <n v="21000"/>
    <n v="20"/>
    <n v="21000"/>
    <n v="20"/>
    <n v="21000"/>
    <n v="10"/>
    <n v="10500"/>
    <m/>
    <m/>
    <m/>
    <m/>
    <n v="70"/>
    <n v="73500"/>
  </r>
  <r>
    <n v="160"/>
    <x v="12"/>
    <x v="0"/>
    <x v="123"/>
    <x v="0"/>
    <x v="14"/>
    <d v="2021-01-01T00:00:00"/>
    <d v="2021-06-30T00:00:00"/>
    <x v="0"/>
    <n v="1967.07"/>
    <n v="20"/>
    <n v="39341.4"/>
    <n v="20"/>
    <n v="39341.4"/>
    <n v="20"/>
    <n v="39341.4"/>
    <n v="10"/>
    <n v="19670.7"/>
    <m/>
    <m/>
    <m/>
    <m/>
    <n v="70"/>
    <n v="137694.90000000002"/>
  </r>
  <r>
    <n v="161"/>
    <x v="12"/>
    <x v="0"/>
    <x v="124"/>
    <x v="0"/>
    <x v="14"/>
    <d v="2021-01-01T00:00:00"/>
    <d v="2021-06-30T00:00:00"/>
    <x v="0"/>
    <n v="1274.49"/>
    <n v="20"/>
    <n v="25489.8"/>
    <n v="15"/>
    <n v="19117.349999999999"/>
    <n v="20"/>
    <n v="25489.8"/>
    <n v="10"/>
    <n v="12744.9"/>
    <m/>
    <m/>
    <m/>
    <m/>
    <n v="65"/>
    <n v="82841.849999999991"/>
  </r>
  <r>
    <n v="162"/>
    <x v="12"/>
    <x v="0"/>
    <x v="125"/>
    <x v="0"/>
    <x v="14"/>
    <d v="2021-01-01T00:00:00"/>
    <d v="2021-06-30T00:00:00"/>
    <x v="0"/>
    <n v="1416.09"/>
    <n v="20"/>
    <n v="28321.8"/>
    <n v="20"/>
    <n v="28321.8"/>
    <n v="20"/>
    <n v="28321.8"/>
    <n v="10"/>
    <n v="14160.9"/>
    <m/>
    <m/>
    <m/>
    <m/>
    <n v="70"/>
    <n v="99126.299999999988"/>
  </r>
  <r>
    <n v="163"/>
    <x v="12"/>
    <x v="0"/>
    <x v="126"/>
    <x v="0"/>
    <x v="14"/>
    <d v="2021-01-01T00:00:00"/>
    <d v="2021-06-30T00:00:00"/>
    <x v="0"/>
    <n v="160"/>
    <n v="6"/>
    <n v="960"/>
    <n v="6"/>
    <n v="960"/>
    <n v="6"/>
    <n v="960"/>
    <n v="4"/>
    <n v="640"/>
    <m/>
    <m/>
    <m/>
    <m/>
    <n v="22"/>
    <n v="3520"/>
  </r>
  <r>
    <n v="164"/>
    <x v="12"/>
    <x v="0"/>
    <x v="127"/>
    <x v="0"/>
    <x v="14"/>
    <d v="2021-01-01T00:00:00"/>
    <d v="2021-06-30T00:00:00"/>
    <x v="0"/>
    <n v="160"/>
    <n v="10"/>
    <n v="1600"/>
    <n v="10"/>
    <n v="1600"/>
    <n v="10"/>
    <n v="1600"/>
    <n v="6"/>
    <n v="960"/>
    <m/>
    <m/>
    <m/>
    <m/>
    <n v="36"/>
    <n v="5760"/>
  </r>
  <r>
    <n v="165"/>
    <x v="12"/>
    <x v="0"/>
    <x v="128"/>
    <x v="0"/>
    <x v="14"/>
    <d v="2021-01-01T00:00:00"/>
    <d v="2021-06-30T00:00:00"/>
    <x v="0"/>
    <n v="160"/>
    <n v="6"/>
    <n v="960"/>
    <n v="6"/>
    <n v="960"/>
    <n v="6"/>
    <n v="960"/>
    <n v="4"/>
    <n v="640"/>
    <m/>
    <m/>
    <m/>
    <m/>
    <n v="22"/>
    <n v="3520"/>
  </r>
  <r>
    <n v="166"/>
    <x v="12"/>
    <x v="0"/>
    <x v="129"/>
    <x v="0"/>
    <x v="14"/>
    <d v="2021-01-01T00:00:00"/>
    <d v="2021-06-30T00:00:00"/>
    <x v="0"/>
    <n v="1130"/>
    <n v="2"/>
    <n v="2260"/>
    <n v="2"/>
    <n v="2260"/>
    <n v="2"/>
    <n v="2260"/>
    <n v="1"/>
    <n v="1130"/>
    <m/>
    <m/>
    <m/>
    <m/>
    <n v="7"/>
    <n v="7910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n v="167"/>
    <x v="13"/>
    <x v="0"/>
    <x v="130"/>
    <x v="0"/>
    <x v="15"/>
    <d v="2021-01-01T00:00:00"/>
    <d v="2021-06-30T00:00:00"/>
    <x v="0"/>
    <n v="1250"/>
    <n v="3"/>
    <n v="3750"/>
    <n v="3"/>
    <n v="3750"/>
    <m/>
    <n v="0"/>
    <m/>
    <n v="0"/>
    <m/>
    <m/>
    <m/>
    <m/>
    <n v="6"/>
    <n v="7500"/>
  </r>
  <r>
    <n v="168"/>
    <x v="13"/>
    <x v="0"/>
    <x v="131"/>
    <x v="0"/>
    <x v="15"/>
    <d v="2021-01-01T00:00:00"/>
    <d v="2021-06-30T00:00:00"/>
    <x v="0"/>
    <n v="1000"/>
    <n v="4"/>
    <n v="4000"/>
    <n v="4"/>
    <n v="4000"/>
    <m/>
    <n v="0"/>
    <m/>
    <n v="0"/>
    <m/>
    <m/>
    <m/>
    <m/>
    <n v="8"/>
    <n v="8000"/>
  </r>
  <r>
    <n v="169"/>
    <x v="13"/>
    <x v="0"/>
    <x v="132"/>
    <x v="0"/>
    <x v="15"/>
    <d v="2021-01-01T00:00:00"/>
    <d v="2021-06-30T00:00:00"/>
    <x v="0"/>
    <n v="2000"/>
    <n v="2"/>
    <n v="4000"/>
    <n v="2"/>
    <n v="4000"/>
    <n v="2"/>
    <n v="4000"/>
    <n v="2"/>
    <n v="4000"/>
    <m/>
    <m/>
    <m/>
    <m/>
    <n v="8"/>
    <n v="16000"/>
  </r>
  <r>
    <n v="170"/>
    <x v="13"/>
    <x v="0"/>
    <x v="133"/>
    <x v="0"/>
    <x v="15"/>
    <d v="2021-01-01T00:00:00"/>
    <d v="2021-06-30T00:00:00"/>
    <x v="0"/>
    <n v="320"/>
    <n v="10"/>
    <n v="3200"/>
    <n v="10"/>
    <n v="3200"/>
    <m/>
    <n v="0"/>
    <m/>
    <n v="0"/>
    <m/>
    <m/>
    <m/>
    <m/>
    <n v="20"/>
    <n v="6400"/>
  </r>
  <r>
    <n v="171"/>
    <x v="13"/>
    <x v="0"/>
    <x v="134"/>
    <x v="0"/>
    <x v="15"/>
    <d v="2021-01-01T00:00:00"/>
    <d v="2021-06-30T00:00:00"/>
    <x v="0"/>
    <n v="1430"/>
    <n v="3"/>
    <n v="4290"/>
    <n v="4"/>
    <n v="5720"/>
    <n v="2.2000000000000002"/>
    <n v="3146.0000000000005"/>
    <n v="2.2000000000000002"/>
    <n v="3146.0000000000005"/>
    <m/>
    <m/>
    <m/>
    <m/>
    <n v="11.399999999999999"/>
    <n v="16302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n v="283.7"/>
    <n v="310388.40924999997"/>
    <n v="1068.7957174241069"/>
    <n v="1554246.6772342012"/>
    <n v="945.55566237023731"/>
    <n v="1163024.4752590542"/>
    <n v="241.29999999999998"/>
    <n v="589067.77739950002"/>
    <n v="0"/>
    <n v="0"/>
    <n v="0"/>
    <n v="0"/>
    <n v="2539.3513797943447"/>
    <n v="3616727.3391427556"/>
  </r>
  <r>
    <n v="172"/>
    <x v="14"/>
    <x v="0"/>
    <x v="135"/>
    <x v="2"/>
    <x v="16"/>
    <d v="2021-01-01T00:00:00"/>
    <d v="2021-06-30T00:00:00"/>
    <x v="0"/>
    <n v="1000"/>
    <n v="3.09375"/>
    <n v="3093.75"/>
    <n v="19.03125"/>
    <n v="19031.25"/>
    <n v="18.3125"/>
    <n v="18312.5"/>
    <n v="18.46875"/>
    <n v="18468.75"/>
    <m/>
    <m/>
    <m/>
    <m/>
    <n v="58.90625"/>
    <n v="58906.25"/>
  </r>
  <r>
    <n v="173"/>
    <x v="14"/>
    <x v="0"/>
    <x v="136"/>
    <x v="2"/>
    <x v="16"/>
    <d v="2021-01-01T00:00:00"/>
    <d v="2021-06-30T00:00:00"/>
    <x v="0"/>
    <n v="1000"/>
    <n v="10.4375"/>
    <n v="10437.5"/>
    <n v="14.5625"/>
    <n v="14562.5"/>
    <n v="20.625"/>
    <n v="20625"/>
    <n v="15.6875"/>
    <n v="15687.5"/>
    <m/>
    <m/>
    <m/>
    <m/>
    <n v="61.3125"/>
    <n v="61312.5"/>
  </r>
  <r>
    <n v="174"/>
    <x v="15"/>
    <x v="0"/>
    <x v="137"/>
    <x v="2"/>
    <x v="17"/>
    <d v="2021-01-01T00:00:00"/>
    <d v="2021-07-31T00:00:00"/>
    <x v="0"/>
    <n v="1350"/>
    <n v="9.75"/>
    <n v="13162.5"/>
    <n v="15.25"/>
    <n v="20587.5"/>
    <n v="19"/>
    <n v="25650"/>
    <n v="16"/>
    <n v="21600"/>
    <m/>
    <m/>
    <m/>
    <m/>
    <n v="60"/>
    <n v="81000"/>
  </r>
  <r>
    <n v="175"/>
    <x v="16"/>
    <x v="0"/>
    <x v="138"/>
    <x v="2"/>
    <x v="18"/>
    <d v="2021-01-01T00:00:00"/>
    <d v="2021-07-31T00:00:00"/>
    <x v="0"/>
    <n v="1350"/>
    <n v="4.375"/>
    <n v="5906.25"/>
    <n v="10.375"/>
    <n v="14006.25"/>
    <n v="12.25"/>
    <n v="16537.5"/>
    <n v="9.5625"/>
    <n v="12909.375"/>
    <m/>
    <m/>
    <m/>
    <m/>
    <n v="36.5625"/>
    <n v="49359.375"/>
  </r>
  <r>
    <n v="176"/>
    <x v="14"/>
    <x v="0"/>
    <x v="139"/>
    <x v="2"/>
    <x v="16"/>
    <d v="2021-01-01T00:00:00"/>
    <d v="2021-06-30T00:00:00"/>
    <x v="0"/>
    <n v="1000"/>
    <n v="2.625"/>
    <n v="2625"/>
    <n v="6.125"/>
    <n v="6125"/>
    <n v="23.1875"/>
    <n v="23187.5"/>
    <n v="5.1875"/>
    <n v="5187.5"/>
    <m/>
    <m/>
    <m/>
    <m/>
    <n v="37.125"/>
    <n v="37125"/>
  </r>
  <r>
    <n v="177"/>
    <x v="17"/>
    <x v="0"/>
    <x v="139"/>
    <x v="2"/>
    <x v="19"/>
    <d v="2021-01-01T00:00:00"/>
    <d v="2021-07-31T00:00:00"/>
    <x v="0"/>
    <n v="1000"/>
    <n v="0"/>
    <n v="0"/>
    <n v="0"/>
    <n v="0"/>
    <n v="0"/>
    <n v="0"/>
    <n v="6.5625"/>
    <n v="6562.5"/>
    <m/>
    <m/>
    <m/>
    <m/>
    <n v="6.5625"/>
    <n v="6562.5"/>
  </r>
  <r>
    <n v="178"/>
    <x v="15"/>
    <x v="0"/>
    <x v="140"/>
    <x v="2"/>
    <x v="17"/>
    <d v="2021-01-01T00:00:00"/>
    <d v="2021-07-31T00:00:00"/>
    <x v="0"/>
    <n v="1000"/>
    <n v="0.59375"/>
    <n v="593.75"/>
    <n v="6.625"/>
    <n v="6625"/>
    <n v="10.71875"/>
    <n v="10718.75"/>
    <n v="5.65625"/>
    <n v="5656.25"/>
    <m/>
    <m/>
    <m/>
    <m/>
    <n v="23.59375"/>
    <n v="23593.75"/>
  </r>
  <r>
    <n v="179"/>
    <x v="18"/>
    <x v="0"/>
    <x v="141"/>
    <x v="2"/>
    <x v="20"/>
    <d v="2021-01-21T00:00:00"/>
    <d v="2021-07-31T00:00:00"/>
    <x v="0"/>
    <n v="770"/>
    <n v="17"/>
    <n v="13090"/>
    <n v="20"/>
    <n v="15400"/>
    <n v="23"/>
    <n v="17710"/>
    <n v="20"/>
    <n v="15400"/>
    <m/>
    <m/>
    <m/>
    <m/>
    <n v="80"/>
    <n v="61600"/>
  </r>
  <r>
    <n v="180"/>
    <x v="14"/>
    <x v="0"/>
    <x v="142"/>
    <x v="2"/>
    <x v="16"/>
    <d v="2021-01-01T00:00:00"/>
    <d v="2021-06-30T00:00:00"/>
    <x v="0"/>
    <n v="1350"/>
    <n v="2.25"/>
    <n v="3037.5"/>
    <n v="13.5"/>
    <n v="18225"/>
    <n v="14.25"/>
    <n v="19237.5"/>
    <n v="0.5"/>
    <n v="675"/>
    <m/>
    <m/>
    <m/>
    <m/>
    <n v="30.5"/>
    <n v="41175"/>
  </r>
  <r>
    <n v="181"/>
    <x v="17"/>
    <x v="0"/>
    <x v="143"/>
    <x v="2"/>
    <x v="19"/>
    <d v="2021-01-01T00:00:00"/>
    <d v="2021-07-31T00:00:00"/>
    <x v="0"/>
    <n v="1000"/>
    <n v="10.375"/>
    <n v="10375"/>
    <n v="17.75"/>
    <n v="17750"/>
    <n v="17.8125"/>
    <n v="17812.5"/>
    <n v="12.5"/>
    <n v="12500"/>
    <m/>
    <m/>
    <m/>
    <m/>
    <n v="58.4375"/>
    <n v="58437.5"/>
  </r>
  <r>
    <n v="182"/>
    <x v="14"/>
    <x v="0"/>
    <x v="144"/>
    <x v="2"/>
    <x v="16"/>
    <d v="2021-01-01T00:00:00"/>
    <d v="2021-06-30T00:00:00"/>
    <x v="0"/>
    <n v="1000"/>
    <n v="0.25"/>
    <n v="250"/>
    <n v="5"/>
    <n v="5000"/>
    <n v="4.1875"/>
    <n v="4187.5"/>
    <n v="6.125"/>
    <n v="6125"/>
    <m/>
    <m/>
    <m/>
    <m/>
    <n v="15.5625"/>
    <n v="15562.5"/>
  </r>
  <r>
    <n v="183"/>
    <x v="19"/>
    <x v="0"/>
    <x v="144"/>
    <x v="2"/>
    <x v="21"/>
    <d v="2021-01-01T00:00:00"/>
    <d v="2021-07-31T00:00:00"/>
    <x v="0"/>
    <n v="1000"/>
    <n v="1.0625"/>
    <n v="1062.5"/>
    <n v="1.6875"/>
    <n v="1687.5"/>
    <n v="2.5625"/>
    <n v="2562.5"/>
    <n v="3.3125"/>
    <n v="3312.5"/>
    <m/>
    <m/>
    <m/>
    <m/>
    <n v="8.625"/>
    <n v="8625"/>
  </r>
  <r>
    <n v="184"/>
    <x v="20"/>
    <x v="0"/>
    <x v="145"/>
    <x v="2"/>
    <x v="22"/>
    <d v="2021-01-01T00:00:00"/>
    <d v="2021-07-31T00:00:00"/>
    <x v="0"/>
    <n v="1112"/>
    <n v="11.6875"/>
    <n v="12996.5"/>
    <n v="19.5"/>
    <n v="21684"/>
    <n v="18.1875"/>
    <n v="20224.5"/>
    <n v="18.5"/>
    <n v="20572"/>
    <m/>
    <m/>
    <m/>
    <m/>
    <n v="67.875"/>
    <n v="75477"/>
  </r>
  <r>
    <n v="185"/>
    <x v="16"/>
    <x v="0"/>
    <x v="146"/>
    <x v="2"/>
    <x v="18"/>
    <d v="2021-01-01T00:00:00"/>
    <d v="2021-07-31T00:00:00"/>
    <x v="0"/>
    <n v="1450"/>
    <n v="16.03125"/>
    <n v="23245.3125"/>
    <n v="20.15625"/>
    <n v="29226.5625"/>
    <n v="22.25"/>
    <n v="32262.5"/>
    <n v="19"/>
    <n v="27550"/>
    <m/>
    <m/>
    <m/>
    <m/>
    <n v="77.4375"/>
    <n v="112284.375"/>
  </r>
  <r>
    <n v="186"/>
    <x v="20"/>
    <x v="0"/>
    <x v="147"/>
    <x v="2"/>
    <x v="22"/>
    <d v="2021-01-01T00:00:00"/>
    <d v="2021-07-31T00:00:00"/>
    <x v="0"/>
    <n v="1000"/>
    <n v="10.1875"/>
    <n v="10187.5"/>
    <n v="7.25"/>
    <n v="7250"/>
    <n v="4.75"/>
    <n v="4750"/>
    <n v="0"/>
    <n v="0"/>
    <m/>
    <m/>
    <m/>
    <m/>
    <n v="22.1875"/>
    <n v="22187.5"/>
  </r>
  <r>
    <n v="187"/>
    <x v="17"/>
    <x v="0"/>
    <x v="148"/>
    <x v="2"/>
    <x v="19"/>
    <d v="2021-01-01T00:00:00"/>
    <d v="2021-07-31T00:00:00"/>
    <x v="0"/>
    <n v="1000"/>
    <n v="10.5"/>
    <n v="10500"/>
    <n v="19"/>
    <n v="19000"/>
    <n v="12.25"/>
    <n v="12250"/>
    <n v="10.0625"/>
    <n v="10062.5"/>
    <m/>
    <m/>
    <m/>
    <m/>
    <n v="51.8125"/>
    <n v="51812.5"/>
  </r>
  <r>
    <n v="188"/>
    <x v="14"/>
    <x v="0"/>
    <x v="149"/>
    <x v="2"/>
    <x v="16"/>
    <d v="2021-01-01T00:00:00"/>
    <d v="2021-06-30T00:00:00"/>
    <x v="0"/>
    <n v="1000"/>
    <n v="4.25"/>
    <n v="4250"/>
    <n v="13.75"/>
    <n v="13750"/>
    <n v="8.625"/>
    <n v="8625"/>
    <n v="0"/>
    <n v="0"/>
    <m/>
    <m/>
    <m/>
    <m/>
    <n v="26.625"/>
    <n v="26625"/>
  </r>
  <r>
    <n v="189"/>
    <x v="20"/>
    <x v="0"/>
    <x v="150"/>
    <x v="2"/>
    <x v="22"/>
    <d v="2021-01-01T00:00:00"/>
    <d v="2021-07-31T00:00:00"/>
    <x v="0"/>
    <n v="1000"/>
    <n v="5.5625"/>
    <n v="5451.25"/>
    <n v="9.1875"/>
    <n v="9003.75"/>
    <n v="8.6875"/>
    <n v="8513.75"/>
    <n v="13.9375"/>
    <n v="13658.75"/>
    <m/>
    <m/>
    <m/>
    <m/>
    <n v="37.375"/>
    <n v="36627.5"/>
  </r>
  <r>
    <n v="190"/>
    <x v="18"/>
    <x v="0"/>
    <x v="151"/>
    <x v="2"/>
    <x v="20"/>
    <d v="2021-01-21T00:00:00"/>
    <d v="2021-07-31T00:00:00"/>
    <x v="0"/>
    <n v="1350"/>
    <n v="6.5"/>
    <n v="8775"/>
    <n v="20"/>
    <n v="27000"/>
    <n v="21.25"/>
    <n v="28687.5"/>
    <n v="18.25"/>
    <n v="24637.5"/>
    <m/>
    <m/>
    <m/>
    <m/>
    <n v="66"/>
    <n v="89100"/>
  </r>
  <r>
    <n v="191"/>
    <x v="14"/>
    <x v="0"/>
    <x v="152"/>
    <x v="2"/>
    <x v="16"/>
    <d v="2021-01-01T00:00:00"/>
    <d v="2021-06-30T00:00:00"/>
    <x v="0"/>
    <n v="1350"/>
    <n v="14.9375"/>
    <n v="20165.625"/>
    <n v="18.90625"/>
    <n v="25523.4375"/>
    <n v="17.125"/>
    <n v="23118.75"/>
    <n v="8.21875"/>
    <n v="11095.3125"/>
    <m/>
    <m/>
    <m/>
    <m/>
    <n v="59.1875"/>
    <n v="79903.125"/>
  </r>
  <r>
    <n v="192"/>
    <x v="21"/>
    <x v="0"/>
    <x v="153"/>
    <x v="2"/>
    <x v="23"/>
    <d v="2021-01-01T00:00:00"/>
    <d v="2021-06-30T00:00:00"/>
    <x v="0"/>
    <n v="1000"/>
    <n v="3.0625"/>
    <n v="3062.5"/>
    <n v="1.5625"/>
    <n v="1562.5"/>
    <n v="3.125"/>
    <n v="3125"/>
    <n v="1.59375"/>
    <n v="1593.75"/>
    <m/>
    <m/>
    <m/>
    <m/>
    <n v="9.34375"/>
    <n v="9343.75"/>
  </r>
  <r>
    <n v="193"/>
    <x v="15"/>
    <x v="0"/>
    <x v="154"/>
    <x v="2"/>
    <x v="17"/>
    <d v="2021-01-01T00:00:00"/>
    <d v="2021-07-31T00:00:00"/>
    <x v="0"/>
    <n v="1000"/>
    <n v="9"/>
    <n v="9000"/>
    <n v="16"/>
    <n v="16000"/>
    <n v="20"/>
    <n v="20000"/>
    <n v="19"/>
    <n v="19000"/>
    <m/>
    <m/>
    <m/>
    <m/>
    <n v="64"/>
    <n v="64000"/>
  </r>
  <r>
    <n v="194"/>
    <x v="16"/>
    <x v="0"/>
    <x v="155"/>
    <x v="2"/>
    <x v="18"/>
    <d v="2021-01-01T00:00:00"/>
    <d v="2021-07-31T00:00:00"/>
    <x v="0"/>
    <n v="1350"/>
    <n v="2.9375"/>
    <n v="3965.625"/>
    <n v="6.53125"/>
    <n v="8817.1875"/>
    <n v="7.21875"/>
    <n v="9745.3125"/>
    <n v="0"/>
    <n v="0"/>
    <m/>
    <m/>
    <m/>
    <m/>
    <n v="16.6875"/>
    <n v="22528.125"/>
  </r>
  <r>
    <n v="195"/>
    <x v="15"/>
    <x v="0"/>
    <x v="156"/>
    <x v="2"/>
    <x v="17"/>
    <d v="2021-01-01T00:00:00"/>
    <d v="2021-07-31T00:00:00"/>
    <x v="0"/>
    <n v="1350"/>
    <n v="12"/>
    <n v="16200"/>
    <n v="16"/>
    <n v="21600"/>
    <n v="23"/>
    <n v="31050"/>
    <n v="4"/>
    <n v="5400"/>
    <m/>
    <m/>
    <m/>
    <m/>
    <n v="55"/>
    <n v="74250"/>
  </r>
  <r>
    <n v="196"/>
    <x v="21"/>
    <x v="0"/>
    <x v="157"/>
    <x v="2"/>
    <x v="23"/>
    <d v="2021-01-01T00:00:00"/>
    <d v="2021-06-30T00:00:00"/>
    <x v="0"/>
    <n v="1350"/>
    <n v="4.25"/>
    <n v="5737.5"/>
    <n v="2.6875"/>
    <n v="3628.125"/>
    <n v="4.5"/>
    <n v="6075"/>
    <n v="5.625"/>
    <n v="7593.75"/>
    <m/>
    <m/>
    <m/>
    <m/>
    <n v="17.0625"/>
    <n v="23034.375"/>
  </r>
  <r>
    <n v="197"/>
    <x v="14"/>
    <x v="0"/>
    <x v="157"/>
    <x v="2"/>
    <x v="16"/>
    <d v="2021-01-01T00:00:00"/>
    <d v="2021-06-30T00:00:00"/>
    <x v="0"/>
    <n v="1350"/>
    <n v="4.75"/>
    <n v="4750"/>
    <n v="20.3125"/>
    <n v="20312.5"/>
    <n v="15.625"/>
    <n v="15625"/>
    <n v="3.65625"/>
    <n v="3656.25"/>
    <m/>
    <m/>
    <m/>
    <m/>
    <n v="44.34375"/>
    <n v="44343.75"/>
  </r>
  <r>
    <n v="198"/>
    <x v="16"/>
    <x v="0"/>
    <x v="158"/>
    <x v="2"/>
    <x v="18"/>
    <d v="2021-01-01T00:00:00"/>
    <d v="2021-07-31T00:00:00"/>
    <x v="0"/>
    <n v="1000"/>
    <n v="6.28125"/>
    <n v="6281.25"/>
    <n v="18.0625"/>
    <n v="18062.5"/>
    <n v="15.65625"/>
    <n v="15656.25"/>
    <n v="7.1875"/>
    <n v="7187.5"/>
    <m/>
    <m/>
    <m/>
    <m/>
    <n v="47.1875"/>
    <n v="47187.5"/>
  </r>
  <r>
    <n v="199"/>
    <x v="14"/>
    <x v="0"/>
    <x v="159"/>
    <x v="2"/>
    <x v="16"/>
    <d v="2021-01-01T00:00:00"/>
    <d v="2021-06-30T00:00:00"/>
    <x v="0"/>
    <n v="1350"/>
    <n v="0.25"/>
    <n v="337.5"/>
    <n v="0.625"/>
    <n v="843.75"/>
    <n v="0.5625"/>
    <n v="759.375"/>
    <n v="0.625"/>
    <n v="843.75"/>
    <m/>
    <m/>
    <m/>
    <m/>
    <n v="2.0625"/>
    <n v="2784.375"/>
  </r>
  <r>
    <n v="200"/>
    <x v="14"/>
    <x v="0"/>
    <x v="160"/>
    <x v="2"/>
    <x v="16"/>
    <d v="2021-01-01T00:00:00"/>
    <d v="2021-06-30T00:00:00"/>
    <x v="0"/>
    <n v="1000"/>
    <n v="15.375"/>
    <n v="15375"/>
    <n v="19.625"/>
    <n v="19625"/>
    <n v="20.75"/>
    <n v="20750"/>
    <n v="18"/>
    <n v="18000"/>
    <m/>
    <m/>
    <m/>
    <m/>
    <n v="73.75"/>
    <n v="73750"/>
  </r>
  <r>
    <n v="201"/>
    <x v="17"/>
    <x v="0"/>
    <x v="161"/>
    <x v="2"/>
    <x v="19"/>
    <d v="2021-01-01T00:00:00"/>
    <d v="2021-07-31T00:00:00"/>
    <x v="0"/>
    <n v="1350"/>
    <n v="3.25"/>
    <n v="4387.5"/>
    <n v="4.875"/>
    <n v="6581.25"/>
    <n v="4.25"/>
    <n v="5737.5"/>
    <n v="4.75"/>
    <n v="6412.5"/>
    <m/>
    <m/>
    <m/>
    <m/>
    <n v="17.125"/>
    <n v="23118.75"/>
  </r>
  <r>
    <n v="202"/>
    <x v="17"/>
    <x v="0"/>
    <x v="162"/>
    <x v="2"/>
    <x v="19"/>
    <d v="2021-01-01T00:00:00"/>
    <d v="2021-07-31T00:00:00"/>
    <x v="0"/>
    <n v="1000"/>
    <n v="1.125"/>
    <n v="1125"/>
    <n v="0"/>
    <n v="0"/>
    <n v="8.75"/>
    <n v="8750"/>
    <n v="4.28125"/>
    <n v="4281.25"/>
    <m/>
    <m/>
    <m/>
    <m/>
    <n v="14.15625"/>
    <n v="14156.25"/>
  </r>
  <r>
    <n v="203"/>
    <x v="17"/>
    <x v="0"/>
    <x v="163"/>
    <x v="2"/>
    <x v="19"/>
    <d v="2021-01-01T00:00:00"/>
    <d v="2021-07-31T00:00:00"/>
    <x v="0"/>
    <n v="1350"/>
    <n v="11"/>
    <n v="14850"/>
    <n v="20.75"/>
    <n v="28012.5"/>
    <n v="25.375"/>
    <n v="34256.25"/>
    <n v="22.25"/>
    <n v="30037.5"/>
    <m/>
    <m/>
    <m/>
    <m/>
    <n v="79.375"/>
    <n v="107156.25"/>
  </r>
  <r>
    <n v="204"/>
    <x v="14"/>
    <x v="0"/>
    <x v="164"/>
    <x v="2"/>
    <x v="16"/>
    <d v="2021-01-01T00:00:00"/>
    <d v="2021-06-30T00:00:00"/>
    <x v="0"/>
    <n v="1000"/>
    <n v="2.03125"/>
    <n v="2031.25"/>
    <n v="10.9375"/>
    <n v="10937.5"/>
    <n v="14.375"/>
    <n v="14375"/>
    <n v="4"/>
    <n v="4000"/>
    <m/>
    <m/>
    <m/>
    <m/>
    <n v="31.34375"/>
    <n v="31343.75"/>
  </r>
  <r>
    <n v="205"/>
    <x v="17"/>
    <x v="0"/>
    <x v="164"/>
    <x v="2"/>
    <x v="19"/>
    <d v="2021-01-01T00:00:00"/>
    <d v="2021-07-31T00:00:00"/>
    <x v="0"/>
    <n v="1000"/>
    <n v="0"/>
    <n v="0"/>
    <n v="0"/>
    <n v="0"/>
    <n v="0"/>
    <n v="0"/>
    <n v="10.25"/>
    <n v="10250"/>
    <m/>
    <m/>
    <m/>
    <m/>
    <n v="10.25"/>
    <n v="10250"/>
  </r>
  <r>
    <n v="206"/>
    <x v="14"/>
    <x v="0"/>
    <x v="165"/>
    <x v="2"/>
    <x v="16"/>
    <d v="2021-01-01T00:00:00"/>
    <d v="2021-06-30T00:00:00"/>
    <x v="0"/>
    <n v="1000"/>
    <n v="0"/>
    <n v="0"/>
    <n v="0.5"/>
    <n v="500"/>
    <n v="1.625"/>
    <n v="1625"/>
    <n v="0"/>
    <n v="0"/>
    <m/>
    <m/>
    <m/>
    <m/>
    <n v="2.125"/>
    <n v="2125"/>
  </r>
  <r>
    <n v="207"/>
    <x v="22"/>
    <x v="0"/>
    <x v="166"/>
    <x v="2"/>
    <x v="24"/>
    <d v="2021-02-01T00:00:00"/>
    <d v="2021-07-31T00:00:00"/>
    <x v="0"/>
    <n v="1350"/>
    <n v="0"/>
    <n v="0"/>
    <n v="3.1875"/>
    <n v="4303.125"/>
    <n v="2.75"/>
    <n v="3712.5"/>
    <n v="3.3125"/>
    <n v="4471.875"/>
    <m/>
    <m/>
    <m/>
    <m/>
    <n v="9.25"/>
    <n v="12487.5"/>
  </r>
  <r>
    <n v="208"/>
    <x v="22"/>
    <x v="0"/>
    <x v="167"/>
    <x v="2"/>
    <x v="24"/>
    <d v="2021-02-01T00:00:00"/>
    <d v="2021-07-31T00:00:00"/>
    <x v="0"/>
    <n v="1000"/>
    <n v="0"/>
    <n v="0"/>
    <n v="16.625"/>
    <n v="16625"/>
    <n v="19.625"/>
    <n v="19625"/>
    <n v="16.625"/>
    <n v="16625"/>
    <m/>
    <m/>
    <m/>
    <m/>
    <n v="52.875"/>
    <n v="52875"/>
  </r>
  <r>
    <n v="209"/>
    <x v="18"/>
    <x v="0"/>
    <x v="168"/>
    <x v="2"/>
    <x v="20"/>
    <d v="2021-01-21T00:00:00"/>
    <d v="2021-07-31T00:00:00"/>
    <x v="0"/>
    <n v="1570"/>
    <n v="0"/>
    <n v="0"/>
    <n v="15.125"/>
    <n v="23746.25"/>
    <n v="13.125"/>
    <n v="20606.25"/>
    <n v="13.5"/>
    <n v="21195"/>
    <m/>
    <m/>
    <m/>
    <m/>
    <n v="41.75"/>
    <n v="65547.5"/>
  </r>
  <r>
    <n v="210"/>
    <x v="14"/>
    <x v="0"/>
    <x v="169"/>
    <x v="2"/>
    <x v="16"/>
    <d v="2021-01-01T00:00:00"/>
    <d v="2021-06-30T00:00:00"/>
    <x v="0"/>
    <n v="1000"/>
    <n v="0"/>
    <n v="0"/>
    <n v="18"/>
    <n v="18000"/>
    <n v="20.0625"/>
    <n v="20062.5"/>
    <n v="6"/>
    <n v="6000"/>
    <m/>
    <m/>
    <m/>
    <m/>
    <n v="44.0625"/>
    <n v="44062.5"/>
  </r>
  <r>
    <n v="211"/>
    <x v="18"/>
    <x v="0"/>
    <x v="170"/>
    <x v="2"/>
    <x v="20"/>
    <d v="2021-01-21T00:00:00"/>
    <d v="2021-07-31T00:00:00"/>
    <x v="0"/>
    <n v="1570"/>
    <n v="0"/>
    <n v="0"/>
    <n v="3"/>
    <n v="4710"/>
    <n v="5.75"/>
    <n v="9027.5"/>
    <n v="3.125"/>
    <n v="4906.25"/>
    <m/>
    <m/>
    <m/>
    <m/>
    <n v="11.875"/>
    <n v="18643.75"/>
  </r>
  <r>
    <n v="212"/>
    <x v="15"/>
    <x v="0"/>
    <x v="171"/>
    <x v="2"/>
    <x v="17"/>
    <d v="2021-01-01T00:00:00"/>
    <d v="2021-07-31T00:00:00"/>
    <x v="0"/>
    <n v="1350"/>
    <n v="0"/>
    <n v="0"/>
    <n v="16"/>
    <n v="21600"/>
    <n v="18"/>
    <n v="24300"/>
    <n v="13"/>
    <n v="17550"/>
    <m/>
    <m/>
    <m/>
    <m/>
    <n v="47"/>
    <n v="63450"/>
  </r>
  <r>
    <n v="213"/>
    <x v="15"/>
    <x v="0"/>
    <x v="172"/>
    <x v="2"/>
    <x v="17"/>
    <d v="2021-01-01T00:00:00"/>
    <d v="2021-07-31T00:00:00"/>
    <x v="0"/>
    <n v="1350"/>
    <n v="0"/>
    <n v="0"/>
    <n v="16"/>
    <n v="21600"/>
    <n v="8.75"/>
    <n v="11812.5"/>
    <n v="21.4375"/>
    <n v="28940.625"/>
    <m/>
    <m/>
    <m/>
    <m/>
    <n v="46.1875"/>
    <n v="62353.125"/>
  </r>
  <r>
    <n v="214"/>
    <x v="15"/>
    <x v="0"/>
    <x v="173"/>
    <x v="2"/>
    <x v="17"/>
    <d v="2021-01-01T00:00:00"/>
    <d v="2021-07-31T00:00:00"/>
    <x v="0"/>
    <n v="1350"/>
    <n v="0"/>
    <n v="0"/>
    <n v="5.0625"/>
    <n v="6834.375"/>
    <n v="9.9375"/>
    <n v="13415.625"/>
    <n v="12"/>
    <n v="16200"/>
    <m/>
    <m/>
    <m/>
    <m/>
    <n v="27"/>
    <n v="36450"/>
  </r>
  <r>
    <n v="215"/>
    <x v="21"/>
    <x v="0"/>
    <x v="173"/>
    <x v="2"/>
    <x v="23"/>
    <d v="2021-01-01T00:00:00"/>
    <d v="2021-06-30T00:00:00"/>
    <x v="0"/>
    <n v="1000"/>
    <n v="0"/>
    <n v="0"/>
    <n v="5.9375"/>
    <n v="5937.5"/>
    <n v="4.0625"/>
    <n v="4062.5"/>
    <n v="0"/>
    <n v="0"/>
    <m/>
    <m/>
    <m/>
    <m/>
    <n v="10"/>
    <n v="10000"/>
  </r>
  <r>
    <n v="216"/>
    <x v="18"/>
    <x v="0"/>
    <x v="174"/>
    <x v="2"/>
    <x v="20"/>
    <d v="2021-01-21T00:00:00"/>
    <d v="2021-07-31T00:00:00"/>
    <x v="0"/>
    <n v="1570"/>
    <n v="0"/>
    <n v="0"/>
    <n v="4.75"/>
    <n v="7457.5"/>
    <n v="6.75"/>
    <n v="10597.5"/>
    <n v="3"/>
    <n v="4710"/>
    <m/>
    <m/>
    <m/>
    <m/>
    <n v="14.5"/>
    <n v="22765"/>
  </r>
  <r>
    <n v="217"/>
    <x v="23"/>
    <x v="0"/>
    <x v="142"/>
    <x v="2"/>
    <x v="25"/>
    <d v="2021-01-01T00:00:00"/>
    <d v="2021-06-30T00:00:00"/>
    <x v="0"/>
    <n v="1350"/>
    <n v="0"/>
    <n v="0"/>
    <n v="1"/>
    <n v="1350"/>
    <n v="0"/>
    <n v="0"/>
    <n v="0.5"/>
    <n v="675"/>
    <m/>
    <m/>
    <m/>
    <m/>
    <n v="1.5"/>
    <n v="2025"/>
  </r>
  <r>
    <n v="218"/>
    <x v="16"/>
    <x v="0"/>
    <x v="175"/>
    <x v="2"/>
    <x v="18"/>
    <d v="2021-01-01T00:00:00"/>
    <d v="2021-07-31T00:00:00"/>
    <x v="0"/>
    <n v="1200"/>
    <n v="2.85"/>
    <n v="3420"/>
    <n v="4.75"/>
    <n v="5700"/>
    <n v="1.6625000000000001"/>
    <n v="1995"/>
    <n v="0.95"/>
    <n v="1140"/>
    <m/>
    <m/>
    <m/>
    <m/>
    <n v="10.212499999999999"/>
    <n v="12255"/>
  </r>
  <r>
    <n v="219"/>
    <x v="17"/>
    <x v="0"/>
    <x v="147"/>
    <x v="2"/>
    <x v="19"/>
    <d v="2021-01-01T00:00:00"/>
    <d v="2021-07-31T00:00:00"/>
    <x v="0"/>
    <n v="1000"/>
    <n v="0"/>
    <n v="0"/>
    <n v="0"/>
    <n v="0"/>
    <n v="16.125"/>
    <n v="16125"/>
    <n v="15.125"/>
    <n v="15125"/>
    <m/>
    <m/>
    <m/>
    <m/>
    <n v="31.25"/>
    <n v="31250"/>
  </r>
  <r>
    <n v="220"/>
    <x v="17"/>
    <x v="0"/>
    <x v="176"/>
    <x v="2"/>
    <x v="19"/>
    <d v="2021-01-01T00:00:00"/>
    <d v="2021-07-31T00:00:00"/>
    <x v="0"/>
    <n v="1000"/>
    <n v="0"/>
    <n v="0"/>
    <n v="0"/>
    <n v="0"/>
    <n v="0.375"/>
    <n v="375"/>
    <n v="0.375"/>
    <n v="375"/>
    <m/>
    <m/>
    <m/>
    <m/>
    <n v="0.75"/>
    <n v="750"/>
  </r>
  <r>
    <n v="221"/>
    <x v="14"/>
    <x v="0"/>
    <x v="177"/>
    <x v="2"/>
    <x v="16"/>
    <d v="2021-01-01T00:00:00"/>
    <d v="2021-06-30T00:00:00"/>
    <x v="0"/>
    <n v="1000"/>
    <n v="1.5625"/>
    <n v="1562.5"/>
    <n v="4.0625"/>
    <n v="4062.5"/>
    <n v="7.5"/>
    <n v="7500"/>
    <n v="3.5"/>
    <n v="3500"/>
    <m/>
    <m/>
    <m/>
    <m/>
    <n v="16.625"/>
    <n v="16625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m/>
    <m/>
    <m/>
    <m/>
    <m/>
    <m/>
    <m/>
    <m/>
    <m/>
    <m/>
    <m/>
    <m/>
    <m/>
    <n v="0"/>
  </r>
  <r>
    <m/>
    <x v="11"/>
    <x v="2"/>
    <x v="120"/>
    <x v="1"/>
    <x v="13"/>
    <m/>
    <m/>
    <x v="2"/>
    <m/>
    <n v="221.19374999999999"/>
    <n v="251290.5625"/>
    <m/>
    <n v="589846.8125"/>
    <m/>
    <n v="665719.8125"/>
    <m/>
    <n v="491330.4375"/>
    <m/>
    <n v="0"/>
    <m/>
    <n v="0"/>
    <n v="1734.3375000000001"/>
    <n v="1998187.625"/>
  </r>
  <r>
    <n v="222"/>
    <x v="21"/>
    <x v="0"/>
    <x v="178"/>
    <x v="2"/>
    <x v="23"/>
    <d v="2021-01-01T00:00:00"/>
    <d v="2021-07-31T00:00:00"/>
    <x v="1"/>
    <m/>
    <m/>
    <m/>
    <m/>
    <m/>
    <m/>
    <n v="69020"/>
    <m/>
    <m/>
    <m/>
    <m/>
    <m/>
    <m/>
    <n v="0"/>
    <n v="6902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  <r>
    <m/>
    <x v="11"/>
    <x v="2"/>
    <x v="120"/>
    <x v="1"/>
    <x v="13"/>
    <m/>
    <m/>
    <x v="2"/>
    <m/>
    <n v="0"/>
    <n v="0"/>
    <n v="0"/>
    <n v="0"/>
    <n v="0"/>
    <n v="69020"/>
    <n v="0"/>
    <n v="0"/>
    <n v="0"/>
    <n v="0"/>
    <n v="0"/>
    <n v="0"/>
    <n v="0"/>
    <n v="69020"/>
  </r>
  <r>
    <m/>
    <x v="11"/>
    <x v="2"/>
    <x v="120"/>
    <x v="1"/>
    <x v="13"/>
    <m/>
    <m/>
    <x v="2"/>
    <m/>
    <m/>
    <n v="0"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m/>
    <m/>
    <m/>
    <m/>
    <m/>
    <m/>
    <m/>
    <m/>
    <m/>
    <m/>
    <m/>
    <n v="0"/>
    <n v="0"/>
  </r>
  <r>
    <m/>
    <x v="11"/>
    <x v="2"/>
    <x v="120"/>
    <x v="1"/>
    <x v="13"/>
    <m/>
    <m/>
    <x v="2"/>
    <m/>
    <m/>
    <n v="0"/>
    <m/>
    <n v="0"/>
    <m/>
    <n v="0"/>
    <m/>
    <n v="0"/>
    <m/>
    <n v="0"/>
    <m/>
    <m/>
    <n v="0"/>
    <n v="0"/>
  </r>
  <r>
    <n v="223"/>
    <x v="20"/>
    <x v="0"/>
    <x v="120"/>
    <x v="3"/>
    <x v="26"/>
    <d v="2021-01-01T00:00:00"/>
    <d v="2021-06-30T00:00:00"/>
    <x v="1"/>
    <m/>
    <m/>
    <n v="1755"/>
    <m/>
    <n v="0"/>
    <m/>
    <n v="0"/>
    <m/>
    <m/>
    <m/>
    <m/>
    <m/>
    <m/>
    <n v="0"/>
    <n v="1755"/>
  </r>
  <r>
    <n v="224"/>
    <x v="20"/>
    <x v="1"/>
    <x v="120"/>
    <x v="3"/>
    <x v="26"/>
    <d v="2021-01-01T00:00:00"/>
    <d v="2021-06-30T00:00:00"/>
    <x v="1"/>
    <m/>
    <m/>
    <n v="13800"/>
    <m/>
    <n v="13800"/>
    <m/>
    <n v="13800"/>
    <m/>
    <n v="13800"/>
    <m/>
    <m/>
    <m/>
    <m/>
    <n v="0"/>
    <n v="55200"/>
  </r>
  <r>
    <n v="225"/>
    <x v="20"/>
    <x v="1"/>
    <x v="120"/>
    <x v="3"/>
    <x v="26"/>
    <d v="2021-01-01T00:00:00"/>
    <d v="2021-06-30T00:00:00"/>
    <x v="1"/>
    <m/>
    <m/>
    <n v="2940"/>
    <m/>
    <n v="2940"/>
    <m/>
    <n v="2940"/>
    <m/>
    <n v="2940"/>
    <m/>
    <m/>
    <m/>
    <m/>
    <n v="0"/>
    <n v="11760"/>
  </r>
  <r>
    <n v="226"/>
    <x v="20"/>
    <x v="1"/>
    <x v="120"/>
    <x v="3"/>
    <x v="26"/>
    <d v="2021-01-01T00:00:00"/>
    <d v="2021-06-30T00:00:00"/>
    <x v="1"/>
    <m/>
    <m/>
    <n v="4151.42"/>
    <m/>
    <n v="4151.42"/>
    <m/>
    <n v="4151.42"/>
    <m/>
    <n v="4151.42"/>
    <m/>
    <m/>
    <m/>
    <m/>
    <n v="0"/>
    <n v="16605.68"/>
  </r>
  <r>
    <n v="227"/>
    <x v="15"/>
    <x v="0"/>
    <x v="120"/>
    <x v="3"/>
    <x v="26"/>
    <d v="2021-01-01T00:00:00"/>
    <d v="2021-06-30T00:00:00"/>
    <x v="1"/>
    <m/>
    <m/>
    <n v="5265"/>
    <m/>
    <n v="0"/>
    <m/>
    <n v="0"/>
    <m/>
    <n v="0"/>
    <m/>
    <m/>
    <m/>
    <m/>
    <n v="0"/>
    <n v="5265"/>
  </r>
  <r>
    <n v="228"/>
    <x v="18"/>
    <x v="1"/>
    <x v="120"/>
    <x v="0"/>
    <x v="26"/>
    <d v="1899-12-30T00:00:00"/>
    <d v="1899-12-30T00:00:00"/>
    <x v="1"/>
    <m/>
    <m/>
    <n v="125000"/>
    <m/>
    <n v="0"/>
    <m/>
    <n v="0"/>
    <m/>
    <n v="0"/>
    <m/>
    <m/>
    <m/>
    <m/>
    <n v="0"/>
    <n v="125000"/>
  </r>
  <r>
    <n v="229"/>
    <x v="18"/>
    <x v="0"/>
    <x v="120"/>
    <x v="3"/>
    <x v="26"/>
    <d v="1899-12-30T00:00:00"/>
    <d v="1899-12-30T00:00:00"/>
    <x v="1"/>
    <m/>
    <m/>
    <n v="1755"/>
    <m/>
    <n v="0"/>
    <m/>
    <n v="0"/>
    <m/>
    <n v="0"/>
    <m/>
    <m/>
    <m/>
    <m/>
    <n v="0"/>
    <n v="1755"/>
  </r>
  <r>
    <n v="230"/>
    <x v="7"/>
    <x v="0"/>
    <x v="120"/>
    <x v="2"/>
    <x v="27"/>
    <d v="1899-12-30T00:00:00"/>
    <d v="1899-12-30T00:00:00"/>
    <x v="0"/>
    <m/>
    <m/>
    <n v="11900"/>
    <m/>
    <n v="11900"/>
    <m/>
    <n v="11900"/>
    <m/>
    <n v="0"/>
    <m/>
    <m/>
    <m/>
    <m/>
    <n v="0"/>
    <n v="35700"/>
  </r>
  <r>
    <n v="231"/>
    <x v="7"/>
    <x v="0"/>
    <x v="120"/>
    <x v="4"/>
    <x v="28"/>
    <d v="2021-01-01T00:00:00"/>
    <d v="2021-03-30T00:00:00"/>
    <x v="0"/>
    <m/>
    <m/>
    <n v="13883.333333333334"/>
    <m/>
    <n v="13883.333333333334"/>
    <m/>
    <n v="13883.333333333334"/>
    <m/>
    <n v="13883.333333333334"/>
    <m/>
    <m/>
    <m/>
    <m/>
    <n v="0"/>
    <n v="55533.333333333336"/>
  </r>
  <r>
    <n v="232"/>
    <x v="7"/>
    <x v="0"/>
    <x v="120"/>
    <x v="5"/>
    <x v="29"/>
    <d v="2021-01-01T00:00:00"/>
    <d v="2021-03-31T00:00:00"/>
    <x v="0"/>
    <m/>
    <m/>
    <n v="30940"/>
    <m/>
    <n v="30940"/>
    <m/>
    <n v="30940"/>
    <m/>
    <n v="30940"/>
    <m/>
    <m/>
    <m/>
    <m/>
    <n v="0"/>
    <n v="123760"/>
  </r>
  <r>
    <n v="233"/>
    <x v="7"/>
    <x v="0"/>
    <x v="120"/>
    <x v="3"/>
    <x v="26"/>
    <d v="1899-12-30T00:00:00"/>
    <d v="1899-12-30T00:00:00"/>
    <x v="1"/>
    <m/>
    <m/>
    <n v="5265"/>
    <m/>
    <n v="0"/>
    <m/>
    <n v="0"/>
    <m/>
    <n v="0"/>
    <m/>
    <m/>
    <m/>
    <m/>
    <n v="0"/>
    <n v="5265"/>
  </r>
  <r>
    <n v="234"/>
    <x v="23"/>
    <x v="1"/>
    <x v="120"/>
    <x v="6"/>
    <x v="26"/>
    <d v="1899-12-30T00:00:00"/>
    <d v="1899-12-30T00:00:00"/>
    <x v="3"/>
    <m/>
    <m/>
    <n v="440000"/>
    <m/>
    <n v="0"/>
    <m/>
    <n v="0"/>
    <m/>
    <n v="0"/>
    <m/>
    <m/>
    <m/>
    <m/>
    <n v="0"/>
    <n v="440000"/>
  </r>
  <r>
    <n v="235"/>
    <x v="24"/>
    <x v="3"/>
    <x v="120"/>
    <x v="7"/>
    <x v="26"/>
    <d v="1899-12-30T00:00:00"/>
    <d v="1899-12-30T00:00:00"/>
    <x v="3"/>
    <m/>
    <m/>
    <n v="0"/>
    <m/>
    <n v="0"/>
    <m/>
    <n v="0"/>
    <m/>
    <n v="0"/>
    <m/>
    <m/>
    <m/>
    <m/>
    <n v="0"/>
    <n v="0"/>
  </r>
  <r>
    <n v="236"/>
    <x v="23"/>
    <x v="0"/>
    <x v="120"/>
    <x v="3"/>
    <x v="26"/>
    <d v="1899-12-30T00:00:00"/>
    <d v="1899-12-30T00:00:00"/>
    <x v="3"/>
    <m/>
    <m/>
    <n v="1755"/>
    <m/>
    <n v="0"/>
    <m/>
    <n v="0"/>
    <m/>
    <n v="0"/>
    <m/>
    <m/>
    <m/>
    <m/>
    <n v="0"/>
    <n v="1755"/>
  </r>
  <r>
    <n v="237"/>
    <x v="21"/>
    <x v="0"/>
    <x v="120"/>
    <x v="3"/>
    <x v="26"/>
    <d v="1899-12-30T00:00:00"/>
    <d v="1899-12-30T00:00:00"/>
    <x v="3"/>
    <m/>
    <m/>
    <n v="1755"/>
    <m/>
    <n v="0"/>
    <m/>
    <n v="0"/>
    <m/>
    <n v="0"/>
    <m/>
    <m/>
    <m/>
    <m/>
    <n v="0"/>
    <n v="1755"/>
  </r>
  <r>
    <n v="238"/>
    <x v="14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39"/>
    <x v="17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40"/>
    <x v="19"/>
    <x v="0"/>
    <x v="120"/>
    <x v="8"/>
    <x v="30"/>
    <d v="2021-01-01T00:00:00"/>
    <d v="2021-07-31T00:00:00"/>
    <x v="0"/>
    <m/>
    <m/>
    <n v="50759.450000000004"/>
    <m/>
    <n v="50759.450000000004"/>
    <m/>
    <n v="50759.450000000004"/>
    <m/>
    <n v="50759.450000000004"/>
    <m/>
    <m/>
    <m/>
    <m/>
    <n v="0"/>
    <n v="203037.80000000002"/>
  </r>
  <r>
    <n v="241"/>
    <x v="19"/>
    <x v="0"/>
    <x v="120"/>
    <x v="3"/>
    <x v="26"/>
    <d v="1899-12-30T00:00:00"/>
    <d v="1899-12-30T00:00:00"/>
    <x v="0"/>
    <m/>
    <m/>
    <n v="3510"/>
    <m/>
    <n v="0"/>
    <m/>
    <n v="0"/>
    <m/>
    <n v="0"/>
    <m/>
    <m/>
    <m/>
    <m/>
    <n v="0"/>
    <n v="3510"/>
  </r>
  <r>
    <n v="242"/>
    <x v="16"/>
    <x v="0"/>
    <x v="120"/>
    <x v="3"/>
    <x v="26"/>
    <d v="1899-12-30T00:00:00"/>
    <d v="1899-12-30T00:00:00"/>
    <x v="3"/>
    <m/>
    <m/>
    <n v="2500"/>
    <m/>
    <n v="2500"/>
    <m/>
    <n v="2500"/>
    <m/>
    <n v="0"/>
    <m/>
    <m/>
    <m/>
    <m/>
    <n v="0"/>
    <n v="7500"/>
  </r>
  <r>
    <n v="243"/>
    <x v="16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44"/>
    <x v="22"/>
    <x v="0"/>
    <x v="120"/>
    <x v="3"/>
    <x v="26"/>
    <d v="1899-12-30T00:00:00"/>
    <d v="1899-12-30T00:00:00"/>
    <x v="0"/>
    <m/>
    <m/>
    <n v="1755"/>
    <m/>
    <n v="0"/>
    <m/>
    <n v="0"/>
    <m/>
    <n v="0"/>
    <m/>
    <m/>
    <m/>
    <m/>
    <n v="0"/>
    <n v="1755"/>
  </r>
  <r>
    <n v="245"/>
    <x v="15"/>
    <x v="0"/>
    <x v="120"/>
    <x v="9"/>
    <x v="31"/>
    <d v="2021-03-01T00:00:00"/>
    <d v="2021-07-31T00:00:00"/>
    <x v="0"/>
    <m/>
    <m/>
    <n v="0"/>
    <m/>
    <n v="0"/>
    <m/>
    <n v="92820"/>
    <m/>
    <n v="92820"/>
    <m/>
    <m/>
    <m/>
    <m/>
    <n v="0"/>
    <n v="185640"/>
  </r>
  <r>
    <n v="246"/>
    <x v="16"/>
    <x v="1"/>
    <x v="120"/>
    <x v="0"/>
    <x v="26"/>
    <d v="1899-12-30T00:00:00"/>
    <d v="1899-12-30T00:00:00"/>
    <x v="3"/>
    <m/>
    <m/>
    <n v="95500"/>
    <m/>
    <n v="0"/>
    <m/>
    <n v="0"/>
    <m/>
    <n v="0"/>
    <m/>
    <m/>
    <m/>
    <m/>
    <n v="0"/>
    <n v="95500"/>
  </r>
  <r>
    <m/>
    <x v="11"/>
    <x v="2"/>
    <x v="120"/>
    <x v="1"/>
    <x v="13"/>
    <m/>
    <m/>
    <x v="2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078">
      <pivotArea dataOnly="0" labelOnly="1" fieldPosition="0">
        <references count="1">
          <reference field="4" count="0"/>
        </references>
      </pivotArea>
    </format>
    <format dxfId="1077">
      <pivotArea dataOnly="0" labelOnly="1" fieldPosition="0">
        <references count="1">
          <reference field="4" count="0"/>
        </references>
      </pivotArea>
    </format>
    <format dxfId="1076">
      <pivotArea field="4" type="button" dataOnly="0" labelOnly="1" outline="0" axis="axisRow" fieldPosition="1"/>
    </format>
    <format dxfId="1075">
      <pivotArea field="4" type="button" dataOnly="0" labelOnly="1" outline="0" axis="axisRow" fieldPosition="1"/>
    </format>
    <format dxfId="1074">
      <pivotArea field="1" type="button" dataOnly="0" labelOnly="1" outline="0" axis="axisPage" fieldPosition="0"/>
    </format>
    <format dxfId="1073">
      <pivotArea collapsedLevelsAreSubtotals="1" fieldPosition="0">
        <references count="1">
          <reference field="4" count="1">
            <x v="0"/>
          </reference>
        </references>
      </pivotArea>
    </format>
    <format dxfId="1072">
      <pivotArea dataOnly="0" labelOnly="1" fieldPosition="0">
        <references count="1">
          <reference field="4" count="1">
            <x v="0"/>
          </reference>
        </references>
      </pivotArea>
    </format>
    <format dxfId="1071">
      <pivotArea collapsedLevelsAreSubtotals="1" fieldPosition="0">
        <references count="1">
          <reference field="4" count="1">
            <x v="0"/>
          </reference>
        </references>
      </pivotArea>
    </format>
    <format dxfId="1070">
      <pivotArea dataOnly="0" labelOnly="1" fieldPosition="0">
        <references count="1">
          <reference field="4" count="1">
            <x v="0"/>
          </reference>
        </references>
      </pivotArea>
    </format>
    <format dxfId="1069">
      <pivotArea collapsedLevelsAreSubtotals="1" fieldPosition="0">
        <references count="1">
          <reference field="4" count="1">
            <x v="0"/>
          </reference>
        </references>
      </pivotArea>
    </format>
    <format dxfId="1068">
      <pivotArea field="4" type="button" dataOnly="0" labelOnly="1" outline="0" axis="axisRow" fieldPosition="1"/>
    </format>
    <format dxfId="1067">
      <pivotArea dataOnly="0" labelOnly="1" outline="0" axis="axisValues" fieldPosition="0"/>
    </format>
    <format dxfId="1066">
      <pivotArea dataOnly="0" labelOnly="1" fieldPosition="0">
        <references count="1">
          <reference field="4" count="1">
            <x v="0"/>
          </reference>
        </references>
      </pivotArea>
    </format>
    <format dxfId="1065">
      <pivotArea collapsedLevelsAreSubtotals="1" fieldPosition="0">
        <references count="1">
          <reference field="4" count="1">
            <x v="0"/>
          </reference>
        </references>
      </pivotArea>
    </format>
    <format dxfId="1064">
      <pivotArea field="4" type="button" dataOnly="0" labelOnly="1" outline="0" axis="axisRow" fieldPosition="1"/>
    </format>
    <format dxfId="1063">
      <pivotArea dataOnly="0" labelOnly="1" outline="0" axis="axisValues" fieldPosition="0"/>
    </format>
    <format dxfId="1062">
      <pivotArea dataOnly="0" labelOnly="1" fieldPosition="0">
        <references count="1">
          <reference field="4" count="1">
            <x v="0"/>
          </reference>
        </references>
      </pivotArea>
    </format>
    <format dxfId="1061">
      <pivotArea collapsedLevelsAreSubtotals="1" fieldPosition="0">
        <references count="1">
          <reference field="4" count="1">
            <x v="1"/>
          </reference>
        </references>
      </pivotArea>
    </format>
    <format dxfId="1060">
      <pivotArea dataOnly="0" labelOnly="1" fieldPosition="0">
        <references count="1">
          <reference field="4" count="1">
            <x v="1"/>
          </reference>
        </references>
      </pivotArea>
    </format>
    <format dxfId="1059">
      <pivotArea collapsedLevelsAreSubtotals="1" fieldPosition="0">
        <references count="1">
          <reference field="4" count="1">
            <x v="1"/>
          </reference>
        </references>
      </pivotArea>
    </format>
    <format dxfId="1058">
      <pivotArea dataOnly="0" labelOnly="1" fieldPosition="0">
        <references count="1">
          <reference field="4" count="1">
            <x v="1"/>
          </reference>
        </references>
      </pivotArea>
    </format>
    <format dxfId="1057">
      <pivotArea grandRow="1" outline="0" collapsedLevelsAreSubtotals="1" fieldPosition="0"/>
    </format>
    <format dxfId="1056">
      <pivotArea dataOnly="0" labelOnly="1" grandRow="1" outline="0" fieldPosition="0"/>
    </format>
    <format dxfId="1055">
      <pivotArea grandRow="1" outline="0" collapsedLevelsAreSubtotals="1" fieldPosition="0"/>
    </format>
    <format dxfId="1054">
      <pivotArea dataOnly="0" labelOnly="1" grandRow="1" outline="0" fieldPosition="0"/>
    </format>
    <format dxfId="1053">
      <pivotArea outline="0" collapsedLevelsAreSubtotals="1" fieldPosition="0"/>
    </format>
    <format dxfId="1052">
      <pivotArea field="1" type="button" dataOnly="0" labelOnly="1" outline="0" axis="axisPage" fieldPosition="0"/>
    </format>
    <format dxfId="1051">
      <pivotArea field="1" type="button" dataOnly="0" labelOnly="1" outline="0" axis="axisPage" fieldPosition="0"/>
    </format>
    <format dxfId="1050">
      <pivotArea type="all" dataOnly="0" outline="0" fieldPosition="0"/>
    </format>
    <format dxfId="1049">
      <pivotArea field="1" type="button" dataOnly="0" labelOnly="1" outline="0" axis="axisPage" fieldPosition="0"/>
    </format>
    <format dxfId="1048">
      <pivotArea field="1" type="button" dataOnly="0" labelOnly="1" outline="0" axis="axisPage" fieldPosition="0"/>
    </format>
    <format dxfId="1047">
      <pivotArea field="1" type="button" dataOnly="0" labelOnly="1" outline="0" axis="axisPage" fieldPosition="0"/>
    </format>
    <format dxfId="1046">
      <pivotArea field="1" type="button" dataOnly="0" labelOnly="1" outline="0" axis="axisPage" fieldPosition="0"/>
    </format>
    <format dxfId="1045">
      <pivotArea field="1" type="button" dataOnly="0" labelOnly="1" outline="0" axis="axisPage" fieldPosition="0"/>
    </format>
    <format dxfId="1044">
      <pivotArea collapsedLevelsAreSubtotals="1" fieldPosition="0">
        <references count="1">
          <reference field="2" count="1">
            <x v="0"/>
          </reference>
        </references>
      </pivotArea>
    </format>
    <format dxfId="1043">
      <pivotArea dataOnly="0" labelOnly="1" fieldPosition="0">
        <references count="1">
          <reference field="2" count="1">
            <x v="0"/>
          </reference>
        </references>
      </pivotArea>
    </format>
    <format dxfId="1042">
      <pivotArea collapsedLevelsAreSubtotals="1" fieldPosition="0">
        <references count="1">
          <reference field="2" count="1">
            <x v="0"/>
          </reference>
        </references>
      </pivotArea>
    </format>
    <format dxfId="1041">
      <pivotArea dataOnly="0" labelOnly="1" fieldPosition="0">
        <references count="1">
          <reference field="2" count="1">
            <x v="0"/>
          </reference>
        </references>
      </pivotArea>
    </format>
    <format dxfId="1040">
      <pivotArea grandRow="1" outline="0" collapsedLevelsAreSubtotals="1" fieldPosition="0"/>
    </format>
    <format dxfId="1039">
      <pivotArea dataOnly="0" labelOnly="1" grandRow="1" outline="0" fieldPosition="0"/>
    </format>
    <format dxfId="103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4">
      <pivotArea type="all" dataOnly="0" outline="0" fieldPosition="0"/>
    </format>
    <format dxfId="10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31">
      <pivotArea collapsedLevelsAreSubtotals="1" fieldPosition="0">
        <references count="1">
          <reference field="2" count="1">
            <x v="0"/>
          </reference>
        </references>
      </pivotArea>
    </format>
    <format dxfId="1030">
      <pivotArea dataOnly="0" labelOnly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029">
      <pivotArea dataOnly="0" labelOnly="1" fieldPosition="0">
        <references count="1">
          <reference field="4" count="0"/>
        </references>
      </pivotArea>
    </format>
    <format dxfId="1028">
      <pivotArea dataOnly="0" labelOnly="1" fieldPosition="0">
        <references count="1">
          <reference field="4" count="0"/>
        </references>
      </pivotArea>
    </format>
    <format dxfId="1027">
      <pivotArea field="4" type="button" dataOnly="0" labelOnly="1" outline="0" axis="axisRow" fieldPosition="1"/>
    </format>
    <format dxfId="1026">
      <pivotArea field="4" type="button" dataOnly="0" labelOnly="1" outline="0" axis="axisRow" fieldPosition="1"/>
    </format>
    <format dxfId="1025">
      <pivotArea field="1" type="button" dataOnly="0" labelOnly="1" outline="0" axis="axisPage" fieldPosition="0"/>
    </format>
    <format dxfId="1024">
      <pivotArea collapsedLevelsAreSubtotals="1" fieldPosition="0">
        <references count="1">
          <reference field="4" count="1">
            <x v="0"/>
          </reference>
        </references>
      </pivotArea>
    </format>
    <format dxfId="1023">
      <pivotArea dataOnly="0" labelOnly="1" fieldPosition="0">
        <references count="1">
          <reference field="4" count="1">
            <x v="0"/>
          </reference>
        </references>
      </pivotArea>
    </format>
    <format dxfId="1022">
      <pivotArea collapsedLevelsAreSubtotals="1" fieldPosition="0">
        <references count="1">
          <reference field="4" count="1">
            <x v="0"/>
          </reference>
        </references>
      </pivotArea>
    </format>
    <format dxfId="1021">
      <pivotArea dataOnly="0" labelOnly="1" fieldPosition="0">
        <references count="1">
          <reference field="4" count="1">
            <x v="0"/>
          </reference>
        </references>
      </pivotArea>
    </format>
    <format dxfId="1020">
      <pivotArea collapsedLevelsAreSubtotals="1" fieldPosition="0">
        <references count="1">
          <reference field="4" count="1">
            <x v="0"/>
          </reference>
        </references>
      </pivotArea>
    </format>
    <format dxfId="1019">
      <pivotArea field="4" type="button" dataOnly="0" labelOnly="1" outline="0" axis="axisRow" fieldPosition="1"/>
    </format>
    <format dxfId="1018">
      <pivotArea dataOnly="0" labelOnly="1" outline="0" axis="axisValues" fieldPosition="0"/>
    </format>
    <format dxfId="1017">
      <pivotArea dataOnly="0" labelOnly="1" fieldPosition="0">
        <references count="1">
          <reference field="4" count="1">
            <x v="0"/>
          </reference>
        </references>
      </pivotArea>
    </format>
    <format dxfId="1016">
      <pivotArea collapsedLevelsAreSubtotals="1" fieldPosition="0">
        <references count="1">
          <reference field="4" count="1">
            <x v="0"/>
          </reference>
        </references>
      </pivotArea>
    </format>
    <format dxfId="1015">
      <pivotArea field="4" type="button" dataOnly="0" labelOnly="1" outline="0" axis="axisRow" fieldPosition="1"/>
    </format>
    <format dxfId="1014">
      <pivotArea dataOnly="0" labelOnly="1" outline="0" axis="axisValues" fieldPosition="0"/>
    </format>
    <format dxfId="1013">
      <pivotArea dataOnly="0" labelOnly="1" fieldPosition="0">
        <references count="1">
          <reference field="4" count="1">
            <x v="0"/>
          </reference>
        </references>
      </pivotArea>
    </format>
    <format dxfId="1012">
      <pivotArea collapsedLevelsAreSubtotals="1" fieldPosition="0">
        <references count="1">
          <reference field="4" count="1">
            <x v="1"/>
          </reference>
        </references>
      </pivotArea>
    </format>
    <format dxfId="1011">
      <pivotArea dataOnly="0" labelOnly="1" fieldPosition="0">
        <references count="1">
          <reference field="4" count="1">
            <x v="1"/>
          </reference>
        </references>
      </pivotArea>
    </format>
    <format dxfId="1010">
      <pivotArea collapsedLevelsAreSubtotals="1" fieldPosition="0">
        <references count="1">
          <reference field="4" count="1">
            <x v="1"/>
          </reference>
        </references>
      </pivotArea>
    </format>
    <format dxfId="1009">
      <pivotArea dataOnly="0" labelOnly="1" fieldPosition="0">
        <references count="1">
          <reference field="4" count="1">
            <x v="1"/>
          </reference>
        </references>
      </pivotArea>
    </format>
    <format dxfId="1008">
      <pivotArea grandRow="1" outline="0" collapsedLevelsAreSubtotals="1" fieldPosition="0"/>
    </format>
    <format dxfId="1007">
      <pivotArea dataOnly="0" labelOnly="1" grandRow="1" outline="0" fieldPosition="0"/>
    </format>
    <format dxfId="1006">
      <pivotArea grandRow="1" outline="0" collapsedLevelsAreSubtotals="1" fieldPosition="0"/>
    </format>
    <format dxfId="1005">
      <pivotArea dataOnly="0" labelOnly="1" grandRow="1" outline="0" fieldPosition="0"/>
    </format>
    <format dxfId="1004">
      <pivotArea outline="0" collapsedLevelsAreSubtotals="1" fieldPosition="0"/>
    </format>
    <format dxfId="1003">
      <pivotArea field="1" type="button" dataOnly="0" labelOnly="1" outline="0" axis="axisPage" fieldPosition="0"/>
    </format>
    <format dxfId="1002">
      <pivotArea field="1" type="button" dataOnly="0" labelOnly="1" outline="0" axis="axisPage" fieldPosition="0"/>
    </format>
    <format dxfId="1001">
      <pivotArea type="all" dataOnly="0" outline="0" fieldPosition="0"/>
    </format>
    <format dxfId="1000">
      <pivotArea field="1" type="button" dataOnly="0" labelOnly="1" outline="0" axis="axisPage" fieldPosition="0"/>
    </format>
    <format dxfId="999">
      <pivotArea field="1" type="button" dataOnly="0" labelOnly="1" outline="0" axis="axisPage" fieldPosition="0"/>
    </format>
    <format dxfId="998">
      <pivotArea field="1" type="button" dataOnly="0" labelOnly="1" outline="0" axis="axisPage" fieldPosition="0"/>
    </format>
    <format dxfId="997">
      <pivotArea field="1" type="button" dataOnly="0" labelOnly="1" outline="0" axis="axisPage" fieldPosition="0"/>
    </format>
    <format dxfId="996">
      <pivotArea field="1" type="button" dataOnly="0" labelOnly="1" outline="0" axis="axisPage" fieldPosition="0"/>
    </format>
    <format dxfId="995">
      <pivotArea collapsedLevelsAreSubtotals="1" fieldPosition="0">
        <references count="1">
          <reference field="2" count="1">
            <x v="0"/>
          </reference>
        </references>
      </pivotArea>
    </format>
    <format dxfId="994">
      <pivotArea dataOnly="0" labelOnly="1" fieldPosition="0">
        <references count="1">
          <reference field="2" count="1">
            <x v="0"/>
          </reference>
        </references>
      </pivotArea>
    </format>
    <format dxfId="993">
      <pivotArea collapsedLevelsAreSubtotals="1" fieldPosition="0">
        <references count="1">
          <reference field="2" count="1">
            <x v="0"/>
          </reference>
        </references>
      </pivotArea>
    </format>
    <format dxfId="992">
      <pivotArea dataOnly="0" labelOnly="1" fieldPosition="0">
        <references count="1">
          <reference field="2" count="1">
            <x v="0"/>
          </reference>
        </references>
      </pivotArea>
    </format>
    <format dxfId="99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9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7">
      <pivotArea type="all" dataOnly="0" outline="0" fieldPosition="0"/>
    </format>
    <format dxfId="9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4">
      <pivotArea collapsedLevelsAreSubtotals="1" fieldPosition="0">
        <references count="1">
          <reference field="2" count="1">
            <x v="0"/>
          </reference>
        </references>
      </pivotArea>
    </format>
    <format dxfId="983">
      <pivotArea dataOnly="0" labelOnly="1" fieldPosition="0">
        <references count="1">
          <reference field="2" count="1">
            <x v="0"/>
          </reference>
        </references>
      </pivotArea>
    </format>
    <format dxfId="982">
      <pivotArea grandRow="1" outline="0" collapsedLevelsAreSubtotals="1" fieldPosition="0"/>
    </format>
    <format dxfId="9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80">
      <pivotArea dataOnly="0" labelOnly="1" fieldPosition="0">
        <references count="1">
          <reference field="4" count="0"/>
        </references>
      </pivotArea>
    </format>
    <format dxfId="979">
      <pivotArea dataOnly="0" labelOnly="1" fieldPosition="0">
        <references count="1">
          <reference field="4" count="0"/>
        </references>
      </pivotArea>
    </format>
    <format dxfId="978">
      <pivotArea field="4" type="button" dataOnly="0" labelOnly="1" outline="0" axis="axisRow" fieldPosition="1"/>
    </format>
    <format dxfId="977">
      <pivotArea field="4" type="button" dataOnly="0" labelOnly="1" outline="0" axis="axisRow" fieldPosition="1"/>
    </format>
    <format dxfId="976">
      <pivotArea field="1" type="button" dataOnly="0" labelOnly="1" outline="0" axis="axisPage" fieldPosition="0"/>
    </format>
    <format dxfId="975">
      <pivotArea collapsedLevelsAreSubtotals="1" fieldPosition="0">
        <references count="1">
          <reference field="4" count="1">
            <x v="0"/>
          </reference>
        </references>
      </pivotArea>
    </format>
    <format dxfId="974">
      <pivotArea dataOnly="0" labelOnly="1" fieldPosition="0">
        <references count="1">
          <reference field="4" count="1">
            <x v="0"/>
          </reference>
        </references>
      </pivotArea>
    </format>
    <format dxfId="973">
      <pivotArea collapsedLevelsAreSubtotals="1" fieldPosition="0">
        <references count="1">
          <reference field="4" count="1">
            <x v="0"/>
          </reference>
        </references>
      </pivotArea>
    </format>
    <format dxfId="972">
      <pivotArea dataOnly="0" labelOnly="1" fieldPosition="0">
        <references count="1">
          <reference field="4" count="1">
            <x v="0"/>
          </reference>
        </references>
      </pivotArea>
    </format>
    <format dxfId="971">
      <pivotArea collapsedLevelsAreSubtotals="1" fieldPosition="0">
        <references count="1">
          <reference field="4" count="1">
            <x v="0"/>
          </reference>
        </references>
      </pivotArea>
    </format>
    <format dxfId="970">
      <pivotArea field="4" type="button" dataOnly="0" labelOnly="1" outline="0" axis="axisRow" fieldPosition="1"/>
    </format>
    <format dxfId="969">
      <pivotArea dataOnly="0" labelOnly="1" outline="0" axis="axisValues" fieldPosition="0"/>
    </format>
    <format dxfId="968">
      <pivotArea dataOnly="0" labelOnly="1" fieldPosition="0">
        <references count="1">
          <reference field="4" count="1">
            <x v="0"/>
          </reference>
        </references>
      </pivotArea>
    </format>
    <format dxfId="967">
      <pivotArea collapsedLevelsAreSubtotals="1" fieldPosition="0">
        <references count="1">
          <reference field="4" count="1">
            <x v="0"/>
          </reference>
        </references>
      </pivotArea>
    </format>
    <format dxfId="966">
      <pivotArea field="4" type="button" dataOnly="0" labelOnly="1" outline="0" axis="axisRow" fieldPosition="1"/>
    </format>
    <format dxfId="965">
      <pivotArea dataOnly="0" labelOnly="1" outline="0" axis="axisValues" fieldPosition="0"/>
    </format>
    <format dxfId="964">
      <pivotArea dataOnly="0" labelOnly="1" fieldPosition="0">
        <references count="1">
          <reference field="4" count="1">
            <x v="0"/>
          </reference>
        </references>
      </pivotArea>
    </format>
    <format dxfId="963">
      <pivotArea collapsedLevelsAreSubtotals="1" fieldPosition="0">
        <references count="1">
          <reference field="4" count="1">
            <x v="1"/>
          </reference>
        </references>
      </pivotArea>
    </format>
    <format dxfId="962">
      <pivotArea dataOnly="0" labelOnly="1" fieldPosition="0">
        <references count="1">
          <reference field="4" count="1">
            <x v="1"/>
          </reference>
        </references>
      </pivotArea>
    </format>
    <format dxfId="961">
      <pivotArea collapsedLevelsAreSubtotals="1" fieldPosition="0">
        <references count="1">
          <reference field="4" count="1">
            <x v="1"/>
          </reference>
        </references>
      </pivotArea>
    </format>
    <format dxfId="960">
      <pivotArea dataOnly="0" labelOnly="1" fieldPosition="0">
        <references count="1">
          <reference field="4" count="1">
            <x v="1"/>
          </reference>
        </references>
      </pivotArea>
    </format>
    <format dxfId="959">
      <pivotArea grandRow="1" outline="0" collapsedLevelsAreSubtotals="1" fieldPosition="0"/>
    </format>
    <format dxfId="958">
      <pivotArea dataOnly="0" labelOnly="1" grandRow="1" outline="0" fieldPosition="0"/>
    </format>
    <format dxfId="957">
      <pivotArea grandRow="1" outline="0" collapsedLevelsAreSubtotals="1" fieldPosition="0"/>
    </format>
    <format dxfId="956">
      <pivotArea dataOnly="0" labelOnly="1" grandRow="1" outline="0" fieldPosition="0"/>
    </format>
    <format dxfId="955">
      <pivotArea outline="0" collapsedLevelsAreSubtotals="1" fieldPosition="0"/>
    </format>
    <format dxfId="954">
      <pivotArea field="1" type="button" dataOnly="0" labelOnly="1" outline="0" axis="axisPage" fieldPosition="0"/>
    </format>
    <format dxfId="953">
      <pivotArea field="1" type="button" dataOnly="0" labelOnly="1" outline="0" axis="axisPage" fieldPosition="0"/>
    </format>
    <format dxfId="952">
      <pivotArea type="all" dataOnly="0" outline="0" fieldPosition="0"/>
    </format>
    <format dxfId="951">
      <pivotArea field="1" type="button" dataOnly="0" labelOnly="1" outline="0" axis="axisPage" fieldPosition="0"/>
    </format>
    <format dxfId="950">
      <pivotArea field="1" type="button" dataOnly="0" labelOnly="1" outline="0" axis="axisPage" fieldPosition="0"/>
    </format>
    <format dxfId="949">
      <pivotArea field="1" type="button" dataOnly="0" labelOnly="1" outline="0" axis="axisPage" fieldPosition="0"/>
    </format>
    <format dxfId="948">
      <pivotArea field="1" type="button" dataOnly="0" labelOnly="1" outline="0" axis="axisPage" fieldPosition="0"/>
    </format>
    <format dxfId="947">
      <pivotArea field="1" type="button" dataOnly="0" labelOnly="1" outline="0" axis="axisPage" fieldPosition="0"/>
    </format>
    <format dxfId="946">
      <pivotArea collapsedLevelsAreSubtotals="1" fieldPosition="0">
        <references count="1">
          <reference field="2" count="1">
            <x v="0"/>
          </reference>
        </references>
      </pivotArea>
    </format>
    <format dxfId="945">
      <pivotArea dataOnly="0" labelOnly="1" fieldPosition="0">
        <references count="1">
          <reference field="2" count="1">
            <x v="0"/>
          </reference>
        </references>
      </pivotArea>
    </format>
    <format dxfId="944">
      <pivotArea collapsedLevelsAreSubtotals="1" fieldPosition="0">
        <references count="1">
          <reference field="2" count="1">
            <x v="0"/>
          </reference>
        </references>
      </pivotArea>
    </format>
    <format dxfId="943">
      <pivotArea dataOnly="0" labelOnly="1" fieldPosition="0">
        <references count="1">
          <reference field="2" count="1">
            <x v="0"/>
          </reference>
        </references>
      </pivotArea>
    </format>
    <format dxfId="94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8">
      <pivotArea type="all" dataOnly="0" outline="0" fieldPosition="0"/>
    </format>
    <format dxfId="9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5">
      <pivotArea collapsedLevelsAreSubtotals="1" fieldPosition="0">
        <references count="1">
          <reference field="2" count="1">
            <x v="0"/>
          </reference>
        </references>
      </pivotArea>
    </format>
    <format dxfId="934">
      <pivotArea dataOnly="0" labelOnly="1" fieldPosition="0">
        <references count="1">
          <reference field="2" count="1">
            <x v="0"/>
          </reference>
        </references>
      </pivotArea>
    </format>
    <format dxfId="933">
      <pivotArea grandRow="1" outline="0" collapsedLevelsAreSubtotals="1" fieldPosition="0"/>
    </format>
    <format dxfId="9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31">
      <pivotArea dataOnly="0" labelOnly="1" fieldPosition="0">
        <references count="1">
          <reference field="4" count="0"/>
        </references>
      </pivotArea>
    </format>
    <format dxfId="930">
      <pivotArea dataOnly="0" labelOnly="1" fieldPosition="0">
        <references count="1">
          <reference field="4" count="0"/>
        </references>
      </pivotArea>
    </format>
    <format dxfId="929">
      <pivotArea field="4" type="button" dataOnly="0" labelOnly="1" outline="0" axis="axisRow" fieldPosition="1"/>
    </format>
    <format dxfId="928">
      <pivotArea field="4" type="button" dataOnly="0" labelOnly="1" outline="0" axis="axisRow" fieldPosition="1"/>
    </format>
    <format dxfId="927">
      <pivotArea field="1" type="button" dataOnly="0" labelOnly="1" outline="0" axis="axisPage" fieldPosition="0"/>
    </format>
    <format dxfId="926">
      <pivotArea collapsedLevelsAreSubtotals="1" fieldPosition="0">
        <references count="1">
          <reference field="4" count="1">
            <x v="0"/>
          </reference>
        </references>
      </pivotArea>
    </format>
    <format dxfId="925">
      <pivotArea dataOnly="0" labelOnly="1" fieldPosition="0">
        <references count="1">
          <reference field="4" count="1">
            <x v="0"/>
          </reference>
        </references>
      </pivotArea>
    </format>
    <format dxfId="924">
      <pivotArea collapsedLevelsAreSubtotals="1" fieldPosition="0">
        <references count="1">
          <reference field="4" count="1">
            <x v="0"/>
          </reference>
        </references>
      </pivotArea>
    </format>
    <format dxfId="923">
      <pivotArea dataOnly="0" labelOnly="1" fieldPosition="0">
        <references count="1">
          <reference field="4" count="1">
            <x v="0"/>
          </reference>
        </references>
      </pivotArea>
    </format>
    <format dxfId="922">
      <pivotArea collapsedLevelsAreSubtotals="1" fieldPosition="0">
        <references count="1">
          <reference field="4" count="1">
            <x v="0"/>
          </reference>
        </references>
      </pivotArea>
    </format>
    <format dxfId="921">
      <pivotArea field="4" type="button" dataOnly="0" labelOnly="1" outline="0" axis="axisRow" fieldPosition="1"/>
    </format>
    <format dxfId="920">
      <pivotArea dataOnly="0" labelOnly="1" outline="0" axis="axisValues" fieldPosition="0"/>
    </format>
    <format dxfId="919">
      <pivotArea dataOnly="0" labelOnly="1" fieldPosition="0">
        <references count="1">
          <reference field="4" count="1">
            <x v="0"/>
          </reference>
        </references>
      </pivotArea>
    </format>
    <format dxfId="918">
      <pivotArea collapsedLevelsAreSubtotals="1" fieldPosition="0">
        <references count="1">
          <reference field="4" count="1">
            <x v="0"/>
          </reference>
        </references>
      </pivotArea>
    </format>
    <format dxfId="917">
      <pivotArea field="4" type="button" dataOnly="0" labelOnly="1" outline="0" axis="axisRow" fieldPosition="1"/>
    </format>
    <format dxfId="916">
      <pivotArea dataOnly="0" labelOnly="1" outline="0" axis="axisValues" fieldPosition="0"/>
    </format>
    <format dxfId="915">
      <pivotArea dataOnly="0" labelOnly="1" fieldPosition="0">
        <references count="1">
          <reference field="4" count="1">
            <x v="0"/>
          </reference>
        </references>
      </pivotArea>
    </format>
    <format dxfId="914">
      <pivotArea collapsedLevelsAreSubtotals="1" fieldPosition="0">
        <references count="1">
          <reference field="4" count="1">
            <x v="1"/>
          </reference>
        </references>
      </pivotArea>
    </format>
    <format dxfId="913">
      <pivotArea dataOnly="0" labelOnly="1" fieldPosition="0">
        <references count="1">
          <reference field="4" count="1">
            <x v="1"/>
          </reference>
        </references>
      </pivotArea>
    </format>
    <format dxfId="912">
      <pivotArea collapsedLevelsAreSubtotals="1" fieldPosition="0">
        <references count="1">
          <reference field="4" count="1">
            <x v="1"/>
          </reference>
        </references>
      </pivotArea>
    </format>
    <format dxfId="911">
      <pivotArea dataOnly="0" labelOnly="1" fieldPosition="0">
        <references count="1">
          <reference field="4" count="1">
            <x v="1"/>
          </reference>
        </references>
      </pivotArea>
    </format>
    <format dxfId="910">
      <pivotArea grandRow="1" outline="0" collapsedLevelsAreSubtotals="1" fieldPosition="0"/>
    </format>
    <format dxfId="909">
      <pivotArea dataOnly="0" labelOnly="1" grandRow="1" outline="0" fieldPosition="0"/>
    </format>
    <format dxfId="908">
      <pivotArea grandRow="1" outline="0" collapsedLevelsAreSubtotals="1" fieldPosition="0"/>
    </format>
    <format dxfId="907">
      <pivotArea dataOnly="0" labelOnly="1" grandRow="1" outline="0" fieldPosition="0"/>
    </format>
    <format dxfId="906">
      <pivotArea outline="0" collapsedLevelsAreSubtotals="1" fieldPosition="0"/>
    </format>
    <format dxfId="905">
      <pivotArea field="1" type="button" dataOnly="0" labelOnly="1" outline="0" axis="axisPage" fieldPosition="0"/>
    </format>
    <format dxfId="904">
      <pivotArea field="1" type="button" dataOnly="0" labelOnly="1" outline="0" axis="axisPage" fieldPosition="0"/>
    </format>
    <format dxfId="903">
      <pivotArea type="all" dataOnly="0" outline="0" fieldPosition="0"/>
    </format>
    <format dxfId="902">
      <pivotArea field="1" type="button" dataOnly="0" labelOnly="1" outline="0" axis="axisPage" fieldPosition="0"/>
    </format>
    <format dxfId="901">
      <pivotArea field="1" type="button" dataOnly="0" labelOnly="1" outline="0" axis="axisPage" fieldPosition="0"/>
    </format>
    <format dxfId="900">
      <pivotArea field="1" type="button" dataOnly="0" labelOnly="1" outline="0" axis="axisPage" fieldPosition="0"/>
    </format>
    <format dxfId="899">
      <pivotArea field="1" type="button" dataOnly="0" labelOnly="1" outline="0" axis="axisPage" fieldPosition="0"/>
    </format>
    <format dxfId="898">
      <pivotArea field="1" type="button" dataOnly="0" labelOnly="1" outline="0" axis="axisPage" fieldPosition="0"/>
    </format>
    <format dxfId="897">
      <pivotArea collapsedLevelsAreSubtotals="1" fieldPosition="0">
        <references count="1">
          <reference field="2" count="1">
            <x v="0"/>
          </reference>
        </references>
      </pivotArea>
    </format>
    <format dxfId="896">
      <pivotArea dataOnly="0" labelOnly="1" fieldPosition="0">
        <references count="1">
          <reference field="2" count="1">
            <x v="0"/>
          </reference>
        </references>
      </pivotArea>
    </format>
    <format dxfId="895">
      <pivotArea collapsedLevelsAreSubtotals="1" fieldPosition="0">
        <references count="1">
          <reference field="2" count="1">
            <x v="0"/>
          </reference>
        </references>
      </pivotArea>
    </format>
    <format dxfId="894">
      <pivotArea dataOnly="0" labelOnly="1" fieldPosition="0">
        <references count="1">
          <reference field="2" count="1">
            <x v="0"/>
          </reference>
        </references>
      </pivotArea>
    </format>
    <format dxfId="89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9">
      <pivotArea type="all" dataOnly="0" outline="0" fieldPosition="0"/>
    </format>
    <format dxfId="88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86">
      <pivotArea collapsedLevelsAreSubtotals="1" fieldPosition="0">
        <references count="1">
          <reference field="2" count="1">
            <x v="0"/>
          </reference>
        </references>
      </pivotArea>
    </format>
    <format dxfId="885">
      <pivotArea dataOnly="0" labelOnly="1" fieldPosition="0">
        <references count="1">
          <reference field="2" count="1">
            <x v="0"/>
          </reference>
        </references>
      </pivotArea>
    </format>
    <format dxfId="884">
      <pivotArea grandRow="1" outline="0" collapsedLevelsAreSubtotals="1" fieldPosition="0"/>
    </format>
    <format dxfId="8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882">
      <pivotArea dataOnly="0" labelOnly="1" fieldPosition="0">
        <references count="1">
          <reference field="4" count="0"/>
        </references>
      </pivotArea>
    </format>
    <format dxfId="881">
      <pivotArea dataOnly="0" labelOnly="1" fieldPosition="0">
        <references count="1">
          <reference field="4" count="0"/>
        </references>
      </pivotArea>
    </format>
    <format dxfId="880">
      <pivotArea field="4" type="button" dataOnly="0" labelOnly="1" outline="0" axis="axisRow" fieldPosition="1"/>
    </format>
    <format dxfId="879">
      <pivotArea field="4" type="button" dataOnly="0" labelOnly="1" outline="0" axis="axisRow" fieldPosition="1"/>
    </format>
    <format dxfId="878">
      <pivotArea field="1" type="button" dataOnly="0" labelOnly="1" outline="0" axis="axisPage" fieldPosition="0"/>
    </format>
    <format dxfId="877">
      <pivotArea collapsedLevelsAreSubtotals="1" fieldPosition="0">
        <references count="1">
          <reference field="4" count="1">
            <x v="0"/>
          </reference>
        </references>
      </pivotArea>
    </format>
    <format dxfId="876">
      <pivotArea dataOnly="0" labelOnly="1" fieldPosition="0">
        <references count="1">
          <reference field="4" count="1">
            <x v="0"/>
          </reference>
        </references>
      </pivotArea>
    </format>
    <format dxfId="875">
      <pivotArea collapsedLevelsAreSubtotals="1" fieldPosition="0">
        <references count="1">
          <reference field="4" count="1">
            <x v="0"/>
          </reference>
        </references>
      </pivotArea>
    </format>
    <format dxfId="874">
      <pivotArea dataOnly="0" labelOnly="1" fieldPosition="0">
        <references count="1">
          <reference field="4" count="1">
            <x v="0"/>
          </reference>
        </references>
      </pivotArea>
    </format>
    <format dxfId="873">
      <pivotArea collapsedLevelsAreSubtotals="1" fieldPosition="0">
        <references count="1">
          <reference field="4" count="1">
            <x v="0"/>
          </reference>
        </references>
      </pivotArea>
    </format>
    <format dxfId="872">
      <pivotArea field="4" type="button" dataOnly="0" labelOnly="1" outline="0" axis="axisRow" fieldPosition="1"/>
    </format>
    <format dxfId="871">
      <pivotArea dataOnly="0" labelOnly="1" outline="0" axis="axisValues" fieldPosition="0"/>
    </format>
    <format dxfId="870">
      <pivotArea dataOnly="0" labelOnly="1" fieldPosition="0">
        <references count="1">
          <reference field="4" count="1">
            <x v="0"/>
          </reference>
        </references>
      </pivotArea>
    </format>
    <format dxfId="869">
      <pivotArea collapsedLevelsAreSubtotals="1" fieldPosition="0">
        <references count="1">
          <reference field="4" count="1">
            <x v="0"/>
          </reference>
        </references>
      </pivotArea>
    </format>
    <format dxfId="868">
      <pivotArea field="4" type="button" dataOnly="0" labelOnly="1" outline="0" axis="axisRow" fieldPosition="1"/>
    </format>
    <format dxfId="867">
      <pivotArea dataOnly="0" labelOnly="1" outline="0" axis="axisValues" fieldPosition="0"/>
    </format>
    <format dxfId="866">
      <pivotArea dataOnly="0" labelOnly="1" fieldPosition="0">
        <references count="1">
          <reference field="4" count="1">
            <x v="0"/>
          </reference>
        </references>
      </pivotArea>
    </format>
    <format dxfId="865">
      <pivotArea collapsedLevelsAreSubtotals="1" fieldPosition="0">
        <references count="1">
          <reference field="4" count="1">
            <x v="1"/>
          </reference>
        </references>
      </pivotArea>
    </format>
    <format dxfId="864">
      <pivotArea dataOnly="0" labelOnly="1" fieldPosition="0">
        <references count="1">
          <reference field="4" count="1">
            <x v="1"/>
          </reference>
        </references>
      </pivotArea>
    </format>
    <format dxfId="863">
      <pivotArea collapsedLevelsAreSubtotals="1" fieldPosition="0">
        <references count="1">
          <reference field="4" count="1">
            <x v="1"/>
          </reference>
        </references>
      </pivotArea>
    </format>
    <format dxfId="862">
      <pivotArea dataOnly="0" labelOnly="1" fieldPosition="0">
        <references count="1">
          <reference field="4" count="1">
            <x v="1"/>
          </reference>
        </references>
      </pivotArea>
    </format>
    <format dxfId="861">
      <pivotArea grandRow="1" outline="0" collapsedLevelsAreSubtotals="1" fieldPosition="0"/>
    </format>
    <format dxfId="860">
      <pivotArea dataOnly="0" labelOnly="1" grandRow="1" outline="0" fieldPosition="0"/>
    </format>
    <format dxfId="859">
      <pivotArea grandRow="1" outline="0" collapsedLevelsAreSubtotals="1" fieldPosition="0"/>
    </format>
    <format dxfId="858">
      <pivotArea dataOnly="0" labelOnly="1" grandRow="1" outline="0" fieldPosition="0"/>
    </format>
    <format dxfId="857">
      <pivotArea outline="0" collapsedLevelsAreSubtotals="1" fieldPosition="0"/>
    </format>
    <format dxfId="856">
      <pivotArea field="1" type="button" dataOnly="0" labelOnly="1" outline="0" axis="axisPage" fieldPosition="0"/>
    </format>
    <format dxfId="855">
      <pivotArea field="1" type="button" dataOnly="0" labelOnly="1" outline="0" axis="axisPage" fieldPosition="0"/>
    </format>
    <format dxfId="854">
      <pivotArea type="all" dataOnly="0" outline="0" fieldPosition="0"/>
    </format>
    <format dxfId="853">
      <pivotArea field="1" type="button" dataOnly="0" labelOnly="1" outline="0" axis="axisPage" fieldPosition="0"/>
    </format>
    <format dxfId="852">
      <pivotArea field="1" type="button" dataOnly="0" labelOnly="1" outline="0" axis="axisPage" fieldPosition="0"/>
    </format>
    <format dxfId="851">
      <pivotArea field="1" type="button" dataOnly="0" labelOnly="1" outline="0" axis="axisPage" fieldPosition="0"/>
    </format>
    <format dxfId="850">
      <pivotArea field="1" type="button" dataOnly="0" labelOnly="1" outline="0" axis="axisPage" fieldPosition="0"/>
    </format>
    <format dxfId="849">
      <pivotArea field="1" type="button" dataOnly="0" labelOnly="1" outline="0" axis="axisPage" fieldPosition="0"/>
    </format>
    <format dxfId="848">
      <pivotArea collapsedLevelsAreSubtotals="1" fieldPosition="0">
        <references count="1">
          <reference field="2" count="1">
            <x v="0"/>
          </reference>
        </references>
      </pivotArea>
    </format>
    <format dxfId="847">
      <pivotArea dataOnly="0" labelOnly="1" fieldPosition="0">
        <references count="1">
          <reference field="2" count="1">
            <x v="0"/>
          </reference>
        </references>
      </pivotArea>
    </format>
    <format dxfId="846">
      <pivotArea collapsedLevelsAreSubtotals="1" fieldPosition="0">
        <references count="1">
          <reference field="2" count="1">
            <x v="0"/>
          </reference>
        </references>
      </pivotArea>
    </format>
    <format dxfId="845">
      <pivotArea dataOnly="0" labelOnly="1" fieldPosition="0">
        <references count="1">
          <reference field="2" count="1">
            <x v="0"/>
          </reference>
        </references>
      </pivotArea>
    </format>
    <format dxfId="84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0">
      <pivotArea type="all" dataOnly="0" outline="0" fieldPosition="0"/>
    </format>
    <format dxfId="8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7">
      <pivotArea collapsedLevelsAreSubtotals="1" fieldPosition="0">
        <references count="1">
          <reference field="2" count="1">
            <x v="0"/>
          </reference>
        </references>
      </pivotArea>
    </format>
    <format dxfId="836">
      <pivotArea dataOnly="0" labelOnly="1" fieldPosition="0">
        <references count="1">
          <reference field="2" count="1">
            <x v="0"/>
          </reference>
        </references>
      </pivotArea>
    </format>
    <format dxfId="835">
      <pivotArea grandRow="1" outline="0" collapsedLevelsAreSubtotals="1" fieldPosition="0"/>
    </format>
    <format dxfId="8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833">
      <pivotArea dataOnly="0" labelOnly="1" fieldPosition="0">
        <references count="1">
          <reference field="4" count="0"/>
        </references>
      </pivotArea>
    </format>
    <format dxfId="832">
      <pivotArea dataOnly="0" labelOnly="1" fieldPosition="0">
        <references count="1">
          <reference field="4" count="0"/>
        </references>
      </pivotArea>
    </format>
    <format dxfId="831">
      <pivotArea field="4" type="button" dataOnly="0" labelOnly="1" outline="0" axis="axisRow" fieldPosition="1"/>
    </format>
    <format dxfId="830">
      <pivotArea field="4" type="button" dataOnly="0" labelOnly="1" outline="0" axis="axisRow" fieldPosition="1"/>
    </format>
    <format dxfId="829">
      <pivotArea field="1" type="button" dataOnly="0" labelOnly="1" outline="0" axis="axisPage" fieldPosition="0"/>
    </format>
    <format dxfId="828">
      <pivotArea collapsedLevelsAreSubtotals="1" fieldPosition="0">
        <references count="1">
          <reference field="4" count="1">
            <x v="0"/>
          </reference>
        </references>
      </pivotArea>
    </format>
    <format dxfId="827">
      <pivotArea dataOnly="0" labelOnly="1" fieldPosition="0">
        <references count="1">
          <reference field="4" count="1">
            <x v="0"/>
          </reference>
        </references>
      </pivotArea>
    </format>
    <format dxfId="826">
      <pivotArea collapsedLevelsAreSubtotals="1" fieldPosition="0">
        <references count="1">
          <reference field="4" count="1">
            <x v="0"/>
          </reference>
        </references>
      </pivotArea>
    </format>
    <format dxfId="825">
      <pivotArea dataOnly="0" labelOnly="1" fieldPosition="0">
        <references count="1">
          <reference field="4" count="1">
            <x v="0"/>
          </reference>
        </references>
      </pivotArea>
    </format>
    <format dxfId="824">
      <pivotArea collapsedLevelsAreSubtotals="1" fieldPosition="0">
        <references count="1">
          <reference field="4" count="1">
            <x v="0"/>
          </reference>
        </references>
      </pivotArea>
    </format>
    <format dxfId="823">
      <pivotArea field="4" type="button" dataOnly="0" labelOnly="1" outline="0" axis="axisRow" fieldPosition="1"/>
    </format>
    <format dxfId="822">
      <pivotArea dataOnly="0" labelOnly="1" outline="0" axis="axisValues" fieldPosition="0"/>
    </format>
    <format dxfId="821">
      <pivotArea dataOnly="0" labelOnly="1" fieldPosition="0">
        <references count="1">
          <reference field="4" count="1">
            <x v="0"/>
          </reference>
        </references>
      </pivotArea>
    </format>
    <format dxfId="820">
      <pivotArea collapsedLevelsAreSubtotals="1" fieldPosition="0">
        <references count="1">
          <reference field="4" count="1">
            <x v="0"/>
          </reference>
        </references>
      </pivotArea>
    </format>
    <format dxfId="819">
      <pivotArea field="4" type="button" dataOnly="0" labelOnly="1" outline="0" axis="axisRow" fieldPosition="1"/>
    </format>
    <format dxfId="818">
      <pivotArea dataOnly="0" labelOnly="1" outline="0" axis="axisValues" fieldPosition="0"/>
    </format>
    <format dxfId="817">
      <pivotArea dataOnly="0" labelOnly="1" fieldPosition="0">
        <references count="1">
          <reference field="4" count="1">
            <x v="0"/>
          </reference>
        </references>
      </pivotArea>
    </format>
    <format dxfId="816">
      <pivotArea collapsedLevelsAreSubtotals="1" fieldPosition="0">
        <references count="1">
          <reference field="4" count="1">
            <x v="1"/>
          </reference>
        </references>
      </pivotArea>
    </format>
    <format dxfId="815">
      <pivotArea dataOnly="0" labelOnly="1" fieldPosition="0">
        <references count="1">
          <reference field="4" count="1">
            <x v="1"/>
          </reference>
        </references>
      </pivotArea>
    </format>
    <format dxfId="814">
      <pivotArea collapsedLevelsAreSubtotals="1" fieldPosition="0">
        <references count="1">
          <reference field="4" count="1">
            <x v="1"/>
          </reference>
        </references>
      </pivotArea>
    </format>
    <format dxfId="813">
      <pivotArea dataOnly="0" labelOnly="1" fieldPosition="0">
        <references count="1">
          <reference field="4" count="1">
            <x v="1"/>
          </reference>
        </references>
      </pivotArea>
    </format>
    <format dxfId="812">
      <pivotArea grandRow="1" outline="0" collapsedLevelsAreSubtotals="1" fieldPosition="0"/>
    </format>
    <format dxfId="811">
      <pivotArea dataOnly="0" labelOnly="1" grandRow="1" outline="0" fieldPosition="0"/>
    </format>
    <format dxfId="810">
      <pivotArea grandRow="1" outline="0" collapsedLevelsAreSubtotals="1" fieldPosition="0"/>
    </format>
    <format dxfId="809">
      <pivotArea dataOnly="0" labelOnly="1" grandRow="1" outline="0" fieldPosition="0"/>
    </format>
    <format dxfId="808">
      <pivotArea outline="0" collapsedLevelsAreSubtotals="1" fieldPosition="0"/>
    </format>
    <format dxfId="807">
      <pivotArea field="1" type="button" dataOnly="0" labelOnly="1" outline="0" axis="axisPage" fieldPosition="0"/>
    </format>
    <format dxfId="806">
      <pivotArea field="1" type="button" dataOnly="0" labelOnly="1" outline="0" axis="axisPage" fieldPosition="0"/>
    </format>
    <format dxfId="805">
      <pivotArea type="all" dataOnly="0" outline="0" fieldPosition="0"/>
    </format>
    <format dxfId="804">
      <pivotArea field="1" type="button" dataOnly="0" labelOnly="1" outline="0" axis="axisPage" fieldPosition="0"/>
    </format>
    <format dxfId="803">
      <pivotArea field="1" type="button" dataOnly="0" labelOnly="1" outline="0" axis="axisPage" fieldPosition="0"/>
    </format>
    <format dxfId="802">
      <pivotArea field="1" type="button" dataOnly="0" labelOnly="1" outline="0" axis="axisPage" fieldPosition="0"/>
    </format>
    <format dxfId="801">
      <pivotArea field="1" type="button" dataOnly="0" labelOnly="1" outline="0" axis="axisPage" fieldPosition="0"/>
    </format>
    <format dxfId="800">
      <pivotArea field="1" type="button" dataOnly="0" labelOnly="1" outline="0" axis="axisPage" fieldPosition="0"/>
    </format>
    <format dxfId="799">
      <pivotArea collapsedLevelsAreSubtotals="1" fieldPosition="0">
        <references count="1">
          <reference field="2" count="1">
            <x v="0"/>
          </reference>
        </references>
      </pivotArea>
    </format>
    <format dxfId="798">
      <pivotArea dataOnly="0" labelOnly="1" fieldPosition="0">
        <references count="1">
          <reference field="2" count="1">
            <x v="0"/>
          </reference>
        </references>
      </pivotArea>
    </format>
    <format dxfId="797">
      <pivotArea collapsedLevelsAreSubtotals="1" fieldPosition="0">
        <references count="1">
          <reference field="2" count="1">
            <x v="0"/>
          </reference>
        </references>
      </pivotArea>
    </format>
    <format dxfId="796">
      <pivotArea dataOnly="0" labelOnly="1" fieldPosition="0">
        <references count="1">
          <reference field="2" count="1">
            <x v="0"/>
          </reference>
        </references>
      </pivotArea>
    </format>
    <format dxfId="79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1">
      <pivotArea type="all" dataOnly="0" outline="0" fieldPosition="0"/>
    </format>
    <format dxfId="7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8">
      <pivotArea collapsedLevelsAreSubtotals="1" fieldPosition="0">
        <references count="1">
          <reference field="2" count="1">
            <x v="0"/>
          </reference>
        </references>
      </pivotArea>
    </format>
    <format dxfId="787">
      <pivotArea dataOnly="0" labelOnly="1" fieldPosition="0">
        <references count="1">
          <reference field="2" count="1">
            <x v="0"/>
          </reference>
        </references>
      </pivotArea>
    </format>
    <format dxfId="786">
      <pivotArea grandRow="1" outline="0" collapsedLevelsAreSubtotals="1" fieldPosition="0"/>
    </format>
    <format dxfId="78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784">
      <pivotArea dataOnly="0" labelOnly="1" fieldPosition="0">
        <references count="1">
          <reference field="4" count="0"/>
        </references>
      </pivotArea>
    </format>
    <format dxfId="783">
      <pivotArea dataOnly="0" labelOnly="1" fieldPosition="0">
        <references count="1">
          <reference field="4" count="0"/>
        </references>
      </pivotArea>
    </format>
    <format dxfId="782">
      <pivotArea field="4" type="button" dataOnly="0" labelOnly="1" outline="0" axis="axisRow" fieldPosition="1"/>
    </format>
    <format dxfId="781">
      <pivotArea field="4" type="button" dataOnly="0" labelOnly="1" outline="0" axis="axisRow" fieldPosition="1"/>
    </format>
    <format dxfId="780">
      <pivotArea field="1" type="button" dataOnly="0" labelOnly="1" outline="0" axis="axisPage" fieldPosition="0"/>
    </format>
    <format dxfId="779">
      <pivotArea collapsedLevelsAreSubtotals="1" fieldPosition="0">
        <references count="1">
          <reference field="4" count="1">
            <x v="0"/>
          </reference>
        </references>
      </pivotArea>
    </format>
    <format dxfId="778">
      <pivotArea dataOnly="0" labelOnly="1" fieldPosition="0">
        <references count="1">
          <reference field="4" count="1">
            <x v="0"/>
          </reference>
        </references>
      </pivotArea>
    </format>
    <format dxfId="777">
      <pivotArea collapsedLevelsAreSubtotals="1" fieldPosition="0">
        <references count="1">
          <reference field="4" count="1">
            <x v="0"/>
          </reference>
        </references>
      </pivotArea>
    </format>
    <format dxfId="776">
      <pivotArea dataOnly="0" labelOnly="1" fieldPosition="0">
        <references count="1">
          <reference field="4" count="1">
            <x v="0"/>
          </reference>
        </references>
      </pivotArea>
    </format>
    <format dxfId="775">
      <pivotArea collapsedLevelsAreSubtotals="1" fieldPosition="0">
        <references count="1">
          <reference field="4" count="1">
            <x v="0"/>
          </reference>
        </references>
      </pivotArea>
    </format>
    <format dxfId="774">
      <pivotArea field="4" type="button" dataOnly="0" labelOnly="1" outline="0" axis="axisRow" fieldPosition="1"/>
    </format>
    <format dxfId="773">
      <pivotArea dataOnly="0" labelOnly="1" outline="0" axis="axisValues" fieldPosition="0"/>
    </format>
    <format dxfId="772">
      <pivotArea dataOnly="0" labelOnly="1" fieldPosition="0">
        <references count="1">
          <reference field="4" count="1">
            <x v="0"/>
          </reference>
        </references>
      </pivotArea>
    </format>
    <format dxfId="771">
      <pivotArea collapsedLevelsAreSubtotals="1" fieldPosition="0">
        <references count="1">
          <reference field="4" count="1">
            <x v="0"/>
          </reference>
        </references>
      </pivotArea>
    </format>
    <format dxfId="770">
      <pivotArea field="4" type="button" dataOnly="0" labelOnly="1" outline="0" axis="axisRow" fieldPosition="1"/>
    </format>
    <format dxfId="769">
      <pivotArea dataOnly="0" labelOnly="1" outline="0" axis="axisValues" fieldPosition="0"/>
    </format>
    <format dxfId="768">
      <pivotArea dataOnly="0" labelOnly="1" fieldPosition="0">
        <references count="1">
          <reference field="4" count="1">
            <x v="0"/>
          </reference>
        </references>
      </pivotArea>
    </format>
    <format dxfId="767">
      <pivotArea collapsedLevelsAreSubtotals="1" fieldPosition="0">
        <references count="1">
          <reference field="4" count="1">
            <x v="1"/>
          </reference>
        </references>
      </pivotArea>
    </format>
    <format dxfId="766">
      <pivotArea dataOnly="0" labelOnly="1" fieldPosition="0">
        <references count="1">
          <reference field="4" count="1">
            <x v="1"/>
          </reference>
        </references>
      </pivotArea>
    </format>
    <format dxfId="765">
      <pivotArea collapsedLevelsAreSubtotals="1" fieldPosition="0">
        <references count="1">
          <reference field="4" count="1">
            <x v="1"/>
          </reference>
        </references>
      </pivotArea>
    </format>
    <format dxfId="764">
      <pivotArea dataOnly="0" labelOnly="1" fieldPosition="0">
        <references count="1">
          <reference field="4" count="1">
            <x v="1"/>
          </reference>
        </references>
      </pivotArea>
    </format>
    <format dxfId="763">
      <pivotArea grandRow="1" outline="0" collapsedLevelsAreSubtotals="1" fieldPosition="0"/>
    </format>
    <format dxfId="762">
      <pivotArea dataOnly="0" labelOnly="1" grandRow="1" outline="0" fieldPosition="0"/>
    </format>
    <format dxfId="761">
      <pivotArea grandRow="1" outline="0" collapsedLevelsAreSubtotals="1" fieldPosition="0"/>
    </format>
    <format dxfId="760">
      <pivotArea dataOnly="0" labelOnly="1" grandRow="1" outline="0" fieldPosition="0"/>
    </format>
    <format dxfId="759">
      <pivotArea outline="0" collapsedLevelsAreSubtotals="1" fieldPosition="0"/>
    </format>
    <format dxfId="758">
      <pivotArea field="1" type="button" dataOnly="0" labelOnly="1" outline="0" axis="axisPage" fieldPosition="0"/>
    </format>
    <format dxfId="757">
      <pivotArea field="1" type="button" dataOnly="0" labelOnly="1" outline="0" axis="axisPage" fieldPosition="0"/>
    </format>
    <format dxfId="756">
      <pivotArea type="all" dataOnly="0" outline="0" fieldPosition="0"/>
    </format>
    <format dxfId="755">
      <pivotArea field="1" type="button" dataOnly="0" labelOnly="1" outline="0" axis="axisPage" fieldPosition="0"/>
    </format>
    <format dxfId="754">
      <pivotArea field="1" type="button" dataOnly="0" labelOnly="1" outline="0" axis="axisPage" fieldPosition="0"/>
    </format>
    <format dxfId="753">
      <pivotArea field="1" type="button" dataOnly="0" labelOnly="1" outline="0" axis="axisPage" fieldPosition="0"/>
    </format>
    <format dxfId="752">
      <pivotArea field="1" type="button" dataOnly="0" labelOnly="1" outline="0" axis="axisPage" fieldPosition="0"/>
    </format>
    <format dxfId="751">
      <pivotArea field="1" type="button" dataOnly="0" labelOnly="1" outline="0" axis="axisPage" fieldPosition="0"/>
    </format>
    <format dxfId="750">
      <pivotArea collapsedLevelsAreSubtotals="1" fieldPosition="0">
        <references count="1">
          <reference field="2" count="1">
            <x v="0"/>
          </reference>
        </references>
      </pivotArea>
    </format>
    <format dxfId="749">
      <pivotArea dataOnly="0" labelOnly="1" fieldPosition="0">
        <references count="1">
          <reference field="2" count="1">
            <x v="0"/>
          </reference>
        </references>
      </pivotArea>
    </format>
    <format dxfId="748">
      <pivotArea collapsedLevelsAreSubtotals="1" fieldPosition="0">
        <references count="1">
          <reference field="2" count="1">
            <x v="0"/>
          </reference>
        </references>
      </pivotArea>
    </format>
    <format dxfId="747">
      <pivotArea dataOnly="0" labelOnly="1" fieldPosition="0">
        <references count="1">
          <reference field="2" count="1">
            <x v="0"/>
          </reference>
        </references>
      </pivotArea>
    </format>
    <format dxfId="74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2">
      <pivotArea type="all" dataOnly="0" outline="0" fieldPosition="0"/>
    </format>
    <format dxfId="7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9">
      <pivotArea collapsedLevelsAreSubtotals="1" fieldPosition="0">
        <references count="1">
          <reference field="2" count="1">
            <x v="0"/>
          </reference>
        </references>
      </pivotArea>
    </format>
    <format dxfId="738">
      <pivotArea dataOnly="0" labelOnly="1" fieldPosition="0">
        <references count="1">
          <reference field="2" count="1">
            <x v="0"/>
          </reference>
        </references>
      </pivotArea>
    </format>
    <format dxfId="737">
      <pivotArea grandRow="1" outline="0" collapsedLevelsAreSubtotals="1" fieldPosition="0"/>
    </format>
    <format dxfId="7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735">
      <pivotArea dataOnly="0" labelOnly="1" fieldPosition="0">
        <references count="1">
          <reference field="4" count="0"/>
        </references>
      </pivotArea>
    </format>
    <format dxfId="734">
      <pivotArea dataOnly="0" labelOnly="1" fieldPosition="0">
        <references count="1">
          <reference field="4" count="0"/>
        </references>
      </pivotArea>
    </format>
    <format dxfId="733">
      <pivotArea field="4" type="button" dataOnly="0" labelOnly="1" outline="0" axis="axisRow" fieldPosition="1"/>
    </format>
    <format dxfId="732">
      <pivotArea field="4" type="button" dataOnly="0" labelOnly="1" outline="0" axis="axisRow" fieldPosition="1"/>
    </format>
    <format dxfId="731">
      <pivotArea field="1" type="button" dataOnly="0" labelOnly="1" outline="0" axis="axisPage" fieldPosition="0"/>
    </format>
    <format dxfId="730">
      <pivotArea collapsedLevelsAreSubtotals="1" fieldPosition="0">
        <references count="1">
          <reference field="4" count="1">
            <x v="0"/>
          </reference>
        </references>
      </pivotArea>
    </format>
    <format dxfId="729">
      <pivotArea dataOnly="0" labelOnly="1" fieldPosition="0">
        <references count="1">
          <reference field="4" count="1">
            <x v="0"/>
          </reference>
        </references>
      </pivotArea>
    </format>
    <format dxfId="728">
      <pivotArea collapsedLevelsAreSubtotals="1" fieldPosition="0">
        <references count="1">
          <reference field="4" count="1">
            <x v="0"/>
          </reference>
        </references>
      </pivotArea>
    </format>
    <format dxfId="727">
      <pivotArea dataOnly="0" labelOnly="1" fieldPosition="0">
        <references count="1">
          <reference field="4" count="1">
            <x v="0"/>
          </reference>
        </references>
      </pivotArea>
    </format>
    <format dxfId="726">
      <pivotArea collapsedLevelsAreSubtotals="1" fieldPosition="0">
        <references count="1">
          <reference field="4" count="1">
            <x v="0"/>
          </reference>
        </references>
      </pivotArea>
    </format>
    <format dxfId="725">
      <pivotArea field="4" type="button" dataOnly="0" labelOnly="1" outline="0" axis="axisRow" fieldPosition="1"/>
    </format>
    <format dxfId="724">
      <pivotArea dataOnly="0" labelOnly="1" outline="0" axis="axisValues" fieldPosition="0"/>
    </format>
    <format dxfId="723">
      <pivotArea dataOnly="0" labelOnly="1" fieldPosition="0">
        <references count="1">
          <reference field="4" count="1">
            <x v="0"/>
          </reference>
        </references>
      </pivotArea>
    </format>
    <format dxfId="722">
      <pivotArea collapsedLevelsAreSubtotals="1" fieldPosition="0">
        <references count="1">
          <reference field="4" count="1">
            <x v="0"/>
          </reference>
        </references>
      </pivotArea>
    </format>
    <format dxfId="721">
      <pivotArea field="4" type="button" dataOnly="0" labelOnly="1" outline="0" axis="axisRow" fieldPosition="1"/>
    </format>
    <format dxfId="720">
      <pivotArea dataOnly="0" labelOnly="1" outline="0" axis="axisValues" fieldPosition="0"/>
    </format>
    <format dxfId="719">
      <pivotArea dataOnly="0" labelOnly="1" fieldPosition="0">
        <references count="1">
          <reference field="4" count="1">
            <x v="0"/>
          </reference>
        </references>
      </pivotArea>
    </format>
    <format dxfId="718">
      <pivotArea collapsedLevelsAreSubtotals="1" fieldPosition="0">
        <references count="1">
          <reference field="4" count="1">
            <x v="1"/>
          </reference>
        </references>
      </pivotArea>
    </format>
    <format dxfId="717">
      <pivotArea dataOnly="0" labelOnly="1" fieldPosition="0">
        <references count="1">
          <reference field="4" count="1">
            <x v="1"/>
          </reference>
        </references>
      </pivotArea>
    </format>
    <format dxfId="716">
      <pivotArea collapsedLevelsAreSubtotals="1" fieldPosition="0">
        <references count="1">
          <reference field="4" count="1">
            <x v="1"/>
          </reference>
        </references>
      </pivotArea>
    </format>
    <format dxfId="715">
      <pivotArea dataOnly="0" labelOnly="1" fieldPosition="0">
        <references count="1">
          <reference field="4" count="1">
            <x v="1"/>
          </reference>
        </references>
      </pivotArea>
    </format>
    <format dxfId="714">
      <pivotArea grandRow="1" outline="0" collapsedLevelsAreSubtotals="1" fieldPosition="0"/>
    </format>
    <format dxfId="713">
      <pivotArea dataOnly="0" labelOnly="1" grandRow="1" outline="0" fieldPosition="0"/>
    </format>
    <format dxfId="712">
      <pivotArea grandRow="1" outline="0" collapsedLevelsAreSubtotals="1" fieldPosition="0"/>
    </format>
    <format dxfId="711">
      <pivotArea dataOnly="0" labelOnly="1" grandRow="1" outline="0" fieldPosition="0"/>
    </format>
    <format dxfId="710">
      <pivotArea outline="0" collapsedLevelsAreSubtotals="1" fieldPosition="0"/>
    </format>
    <format dxfId="709">
      <pivotArea field="1" type="button" dataOnly="0" labelOnly="1" outline="0" axis="axisPage" fieldPosition="0"/>
    </format>
    <format dxfId="708">
      <pivotArea field="1" type="button" dataOnly="0" labelOnly="1" outline="0" axis="axisPage" fieldPosition="0"/>
    </format>
    <format dxfId="707">
      <pivotArea type="all" dataOnly="0" outline="0" fieldPosition="0"/>
    </format>
    <format dxfId="706">
      <pivotArea field="1" type="button" dataOnly="0" labelOnly="1" outline="0" axis="axisPage" fieldPosition="0"/>
    </format>
    <format dxfId="705">
      <pivotArea field="1" type="button" dataOnly="0" labelOnly="1" outline="0" axis="axisPage" fieldPosition="0"/>
    </format>
    <format dxfId="704">
      <pivotArea field="1" type="button" dataOnly="0" labelOnly="1" outline="0" axis="axisPage" fieldPosition="0"/>
    </format>
    <format dxfId="703">
      <pivotArea field="1" type="button" dataOnly="0" labelOnly="1" outline="0" axis="axisPage" fieldPosition="0"/>
    </format>
    <format dxfId="702">
      <pivotArea field="1" type="button" dataOnly="0" labelOnly="1" outline="0" axis="axisPage" fieldPosition="0"/>
    </format>
    <format dxfId="701">
      <pivotArea collapsedLevelsAreSubtotals="1" fieldPosition="0">
        <references count="1">
          <reference field="2" count="1">
            <x v="0"/>
          </reference>
        </references>
      </pivotArea>
    </format>
    <format dxfId="700">
      <pivotArea dataOnly="0" labelOnly="1" fieldPosition="0">
        <references count="1">
          <reference field="2" count="1">
            <x v="0"/>
          </reference>
        </references>
      </pivotArea>
    </format>
    <format dxfId="699">
      <pivotArea collapsedLevelsAreSubtotals="1" fieldPosition="0">
        <references count="1">
          <reference field="2" count="1">
            <x v="0"/>
          </reference>
        </references>
      </pivotArea>
    </format>
    <format dxfId="698">
      <pivotArea dataOnly="0" labelOnly="1" fieldPosition="0">
        <references count="1">
          <reference field="2" count="1">
            <x v="0"/>
          </reference>
        </references>
      </pivotArea>
    </format>
    <format dxfId="69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3">
      <pivotArea type="all" dataOnly="0" outline="0" fieldPosition="0"/>
    </format>
    <format dxfId="6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0">
      <pivotArea collapsedLevelsAreSubtotals="1" fieldPosition="0">
        <references count="1">
          <reference field="2" count="1">
            <x v="0"/>
          </reference>
        </references>
      </pivotArea>
    </format>
    <format dxfId="689">
      <pivotArea dataOnly="0" labelOnly="1" fieldPosition="0">
        <references count="1">
          <reference field="2" count="1">
            <x v="0"/>
          </reference>
        </references>
      </pivotArea>
    </format>
    <format dxfId="688">
      <pivotArea grandRow="1" outline="0" collapsedLevelsAreSubtotals="1" fieldPosition="0"/>
    </format>
    <format dxfId="6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686">
      <pivotArea dataOnly="0" labelOnly="1" fieldPosition="0">
        <references count="1">
          <reference field="4" count="0"/>
        </references>
      </pivotArea>
    </format>
    <format dxfId="685">
      <pivotArea dataOnly="0" labelOnly="1" fieldPosition="0">
        <references count="1">
          <reference field="4" count="0"/>
        </references>
      </pivotArea>
    </format>
    <format dxfId="684">
      <pivotArea field="4" type="button" dataOnly="0" labelOnly="1" outline="0" axis="axisRow" fieldPosition="1"/>
    </format>
    <format dxfId="683">
      <pivotArea field="4" type="button" dataOnly="0" labelOnly="1" outline="0" axis="axisRow" fieldPosition="1"/>
    </format>
    <format dxfId="682">
      <pivotArea field="1" type="button" dataOnly="0" labelOnly="1" outline="0" axis="axisPage" fieldPosition="0"/>
    </format>
    <format dxfId="681">
      <pivotArea collapsedLevelsAreSubtotals="1" fieldPosition="0">
        <references count="1">
          <reference field="4" count="1">
            <x v="0"/>
          </reference>
        </references>
      </pivotArea>
    </format>
    <format dxfId="680">
      <pivotArea dataOnly="0" labelOnly="1" fieldPosition="0">
        <references count="1">
          <reference field="4" count="1">
            <x v="0"/>
          </reference>
        </references>
      </pivotArea>
    </format>
    <format dxfId="679">
      <pivotArea collapsedLevelsAreSubtotals="1" fieldPosition="0">
        <references count="1">
          <reference field="4" count="1">
            <x v="0"/>
          </reference>
        </references>
      </pivotArea>
    </format>
    <format dxfId="678">
      <pivotArea dataOnly="0" labelOnly="1" fieldPosition="0">
        <references count="1">
          <reference field="4" count="1">
            <x v="0"/>
          </reference>
        </references>
      </pivotArea>
    </format>
    <format dxfId="677">
      <pivotArea collapsedLevelsAreSubtotals="1" fieldPosition="0">
        <references count="1">
          <reference field="4" count="1">
            <x v="0"/>
          </reference>
        </references>
      </pivotArea>
    </format>
    <format dxfId="676">
      <pivotArea field="4" type="button" dataOnly="0" labelOnly="1" outline="0" axis="axisRow" fieldPosition="1"/>
    </format>
    <format dxfId="675">
      <pivotArea dataOnly="0" labelOnly="1" outline="0" axis="axisValues" fieldPosition="0"/>
    </format>
    <format dxfId="674">
      <pivotArea dataOnly="0" labelOnly="1" fieldPosition="0">
        <references count="1">
          <reference field="4" count="1">
            <x v="0"/>
          </reference>
        </references>
      </pivotArea>
    </format>
    <format dxfId="673">
      <pivotArea collapsedLevelsAreSubtotals="1" fieldPosition="0">
        <references count="1">
          <reference field="4" count="1">
            <x v="0"/>
          </reference>
        </references>
      </pivotArea>
    </format>
    <format dxfId="672">
      <pivotArea field="4" type="button" dataOnly="0" labelOnly="1" outline="0" axis="axisRow" fieldPosition="1"/>
    </format>
    <format dxfId="671">
      <pivotArea dataOnly="0" labelOnly="1" outline="0" axis="axisValues" fieldPosition="0"/>
    </format>
    <format dxfId="670">
      <pivotArea dataOnly="0" labelOnly="1" fieldPosition="0">
        <references count="1">
          <reference field="4" count="1">
            <x v="0"/>
          </reference>
        </references>
      </pivotArea>
    </format>
    <format dxfId="669">
      <pivotArea collapsedLevelsAreSubtotals="1" fieldPosition="0">
        <references count="1">
          <reference field="4" count="1">
            <x v="1"/>
          </reference>
        </references>
      </pivotArea>
    </format>
    <format dxfId="668">
      <pivotArea dataOnly="0" labelOnly="1" fieldPosition="0">
        <references count="1">
          <reference field="4" count="1">
            <x v="1"/>
          </reference>
        </references>
      </pivotArea>
    </format>
    <format dxfId="667">
      <pivotArea collapsedLevelsAreSubtotals="1" fieldPosition="0">
        <references count="1">
          <reference field="4" count="1">
            <x v="1"/>
          </reference>
        </references>
      </pivotArea>
    </format>
    <format dxfId="666">
      <pivotArea dataOnly="0" labelOnly="1" fieldPosition="0">
        <references count="1">
          <reference field="4" count="1">
            <x v="1"/>
          </reference>
        </references>
      </pivotArea>
    </format>
    <format dxfId="665">
      <pivotArea grandRow="1" outline="0" collapsedLevelsAreSubtotals="1" fieldPosition="0"/>
    </format>
    <format dxfId="664">
      <pivotArea dataOnly="0" labelOnly="1" grandRow="1" outline="0" fieldPosition="0"/>
    </format>
    <format dxfId="663">
      <pivotArea grandRow="1" outline="0" collapsedLevelsAreSubtotals="1" fieldPosition="0"/>
    </format>
    <format dxfId="662">
      <pivotArea dataOnly="0" labelOnly="1" grandRow="1" outline="0" fieldPosition="0"/>
    </format>
    <format dxfId="661">
      <pivotArea outline="0" collapsedLevelsAreSubtotals="1" fieldPosition="0"/>
    </format>
    <format dxfId="660">
      <pivotArea field="1" type="button" dataOnly="0" labelOnly="1" outline="0" axis="axisPage" fieldPosition="0"/>
    </format>
    <format dxfId="659">
      <pivotArea field="1" type="button" dataOnly="0" labelOnly="1" outline="0" axis="axisPage" fieldPosition="0"/>
    </format>
    <format dxfId="658">
      <pivotArea type="all" dataOnly="0" outline="0" fieldPosition="0"/>
    </format>
    <format dxfId="657">
      <pivotArea field="1" type="button" dataOnly="0" labelOnly="1" outline="0" axis="axisPage" fieldPosition="0"/>
    </format>
    <format dxfId="656">
      <pivotArea field="1" type="button" dataOnly="0" labelOnly="1" outline="0" axis="axisPage" fieldPosition="0"/>
    </format>
    <format dxfId="655">
      <pivotArea field="1" type="button" dataOnly="0" labelOnly="1" outline="0" axis="axisPage" fieldPosition="0"/>
    </format>
    <format dxfId="654">
      <pivotArea field="1" type="button" dataOnly="0" labelOnly="1" outline="0" axis="axisPage" fieldPosition="0"/>
    </format>
    <format dxfId="653">
      <pivotArea field="1" type="button" dataOnly="0" labelOnly="1" outline="0" axis="axisPage" fieldPosition="0"/>
    </format>
    <format dxfId="652">
      <pivotArea collapsedLevelsAreSubtotals="1" fieldPosition="0">
        <references count="1">
          <reference field="2" count="1">
            <x v="0"/>
          </reference>
        </references>
      </pivotArea>
    </format>
    <format dxfId="651">
      <pivotArea dataOnly="0" labelOnly="1" fieldPosition="0">
        <references count="1">
          <reference field="2" count="1">
            <x v="0"/>
          </reference>
        </references>
      </pivotArea>
    </format>
    <format dxfId="650">
      <pivotArea collapsedLevelsAreSubtotals="1" fieldPosition="0">
        <references count="1">
          <reference field="2" count="1">
            <x v="0"/>
          </reference>
        </references>
      </pivotArea>
    </format>
    <format dxfId="649">
      <pivotArea dataOnly="0" labelOnly="1" fieldPosition="0">
        <references count="1">
          <reference field="2" count="1">
            <x v="0"/>
          </reference>
        </references>
      </pivotArea>
    </format>
    <format dxfId="64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4">
      <pivotArea type="all" dataOnly="0" outline="0" fieldPosition="0"/>
    </format>
    <format dxfId="6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1">
      <pivotArea collapsedLevelsAreSubtotals="1" fieldPosition="0">
        <references count="1">
          <reference field="2" count="1">
            <x v="0"/>
          </reference>
        </references>
      </pivotArea>
    </format>
    <format dxfId="640">
      <pivotArea dataOnly="0" labelOnly="1" fieldPosition="0">
        <references count="1">
          <reference field="2" count="1">
            <x v="0"/>
          </reference>
        </references>
      </pivotArea>
    </format>
    <format dxfId="639">
      <pivotArea grandRow="1" outline="0" collapsedLevelsAreSubtotals="1" fieldPosition="0"/>
    </format>
    <format dxfId="63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637">
      <pivotArea dataOnly="0" labelOnly="1" fieldPosition="0">
        <references count="1">
          <reference field="4" count="0"/>
        </references>
      </pivotArea>
    </format>
    <format dxfId="636">
      <pivotArea dataOnly="0" labelOnly="1" fieldPosition="0">
        <references count="1">
          <reference field="4" count="0"/>
        </references>
      </pivotArea>
    </format>
    <format dxfId="635">
      <pivotArea field="4" type="button" dataOnly="0" labelOnly="1" outline="0" axis="axisRow" fieldPosition="1"/>
    </format>
    <format dxfId="634">
      <pivotArea field="4" type="button" dataOnly="0" labelOnly="1" outline="0" axis="axisRow" fieldPosition="1"/>
    </format>
    <format dxfId="633">
      <pivotArea field="1" type="button" dataOnly="0" labelOnly="1" outline="0" axis="axisPage" fieldPosition="0"/>
    </format>
    <format dxfId="632">
      <pivotArea collapsedLevelsAreSubtotals="1" fieldPosition="0">
        <references count="1">
          <reference field="4" count="1">
            <x v="0"/>
          </reference>
        </references>
      </pivotArea>
    </format>
    <format dxfId="631">
      <pivotArea dataOnly="0" labelOnly="1" fieldPosition="0">
        <references count="1">
          <reference field="4" count="1">
            <x v="0"/>
          </reference>
        </references>
      </pivotArea>
    </format>
    <format dxfId="630">
      <pivotArea collapsedLevelsAreSubtotals="1" fieldPosition="0">
        <references count="1">
          <reference field="4" count="1">
            <x v="0"/>
          </reference>
        </references>
      </pivotArea>
    </format>
    <format dxfId="629">
      <pivotArea dataOnly="0" labelOnly="1" fieldPosition="0">
        <references count="1">
          <reference field="4" count="1">
            <x v="0"/>
          </reference>
        </references>
      </pivotArea>
    </format>
    <format dxfId="628">
      <pivotArea collapsedLevelsAreSubtotals="1" fieldPosition="0">
        <references count="1">
          <reference field="4" count="1">
            <x v="0"/>
          </reference>
        </references>
      </pivotArea>
    </format>
    <format dxfId="627">
      <pivotArea field="4" type="button" dataOnly="0" labelOnly="1" outline="0" axis="axisRow" fieldPosition="1"/>
    </format>
    <format dxfId="626">
      <pivotArea dataOnly="0" labelOnly="1" outline="0" axis="axisValues" fieldPosition="0"/>
    </format>
    <format dxfId="625">
      <pivotArea dataOnly="0" labelOnly="1" fieldPosition="0">
        <references count="1">
          <reference field="4" count="1">
            <x v="0"/>
          </reference>
        </references>
      </pivotArea>
    </format>
    <format dxfId="624">
      <pivotArea collapsedLevelsAreSubtotals="1" fieldPosition="0">
        <references count="1">
          <reference field="4" count="1">
            <x v="0"/>
          </reference>
        </references>
      </pivotArea>
    </format>
    <format dxfId="623">
      <pivotArea field="4" type="button" dataOnly="0" labelOnly="1" outline="0" axis="axisRow" fieldPosition="1"/>
    </format>
    <format dxfId="622">
      <pivotArea dataOnly="0" labelOnly="1" outline="0" axis="axisValues" fieldPosition="0"/>
    </format>
    <format dxfId="621">
      <pivotArea dataOnly="0" labelOnly="1" fieldPosition="0">
        <references count="1">
          <reference field="4" count="1">
            <x v="0"/>
          </reference>
        </references>
      </pivotArea>
    </format>
    <format dxfId="620">
      <pivotArea collapsedLevelsAreSubtotals="1" fieldPosition="0">
        <references count="1">
          <reference field="4" count="1">
            <x v="1"/>
          </reference>
        </references>
      </pivotArea>
    </format>
    <format dxfId="619">
      <pivotArea dataOnly="0" labelOnly="1" fieldPosition="0">
        <references count="1">
          <reference field="4" count="1">
            <x v="1"/>
          </reference>
        </references>
      </pivotArea>
    </format>
    <format dxfId="618">
      <pivotArea collapsedLevelsAreSubtotals="1" fieldPosition="0">
        <references count="1">
          <reference field="4" count="1">
            <x v="1"/>
          </reference>
        </references>
      </pivotArea>
    </format>
    <format dxfId="617">
      <pivotArea dataOnly="0" labelOnly="1" fieldPosition="0">
        <references count="1">
          <reference field="4" count="1">
            <x v="1"/>
          </reference>
        </references>
      </pivotArea>
    </format>
    <format dxfId="616">
      <pivotArea grandRow="1" outline="0" collapsedLevelsAreSubtotals="1" fieldPosition="0"/>
    </format>
    <format dxfId="615">
      <pivotArea dataOnly="0" labelOnly="1" grandRow="1" outline="0" fieldPosition="0"/>
    </format>
    <format dxfId="614">
      <pivotArea grandRow="1" outline="0" collapsedLevelsAreSubtotals="1" fieldPosition="0"/>
    </format>
    <format dxfId="613">
      <pivotArea dataOnly="0" labelOnly="1" grandRow="1" outline="0" fieldPosition="0"/>
    </format>
    <format dxfId="612">
      <pivotArea outline="0" collapsedLevelsAreSubtotals="1" fieldPosition="0"/>
    </format>
    <format dxfId="611">
      <pivotArea field="1" type="button" dataOnly="0" labelOnly="1" outline="0" axis="axisPage" fieldPosition="0"/>
    </format>
    <format dxfId="610">
      <pivotArea field="1" type="button" dataOnly="0" labelOnly="1" outline="0" axis="axisPage" fieldPosition="0"/>
    </format>
    <format dxfId="609">
      <pivotArea type="all" dataOnly="0" outline="0" fieldPosition="0"/>
    </format>
    <format dxfId="608">
      <pivotArea field="1" type="button" dataOnly="0" labelOnly="1" outline="0" axis="axisPage" fieldPosition="0"/>
    </format>
    <format dxfId="607">
      <pivotArea field="1" type="button" dataOnly="0" labelOnly="1" outline="0" axis="axisPage" fieldPosition="0"/>
    </format>
    <format dxfId="606">
      <pivotArea field="1" type="button" dataOnly="0" labelOnly="1" outline="0" axis="axisPage" fieldPosition="0"/>
    </format>
    <format dxfId="605">
      <pivotArea field="1" type="button" dataOnly="0" labelOnly="1" outline="0" axis="axisPage" fieldPosition="0"/>
    </format>
    <format dxfId="604">
      <pivotArea field="1" type="button" dataOnly="0" labelOnly="1" outline="0" axis="axisPage" fieldPosition="0"/>
    </format>
    <format dxfId="603">
      <pivotArea collapsedLevelsAreSubtotals="1" fieldPosition="0">
        <references count="1">
          <reference field="2" count="1">
            <x v="0"/>
          </reference>
        </references>
      </pivotArea>
    </format>
    <format dxfId="602">
      <pivotArea dataOnly="0" labelOnly="1" fieldPosition="0">
        <references count="1">
          <reference field="2" count="1">
            <x v="0"/>
          </reference>
        </references>
      </pivotArea>
    </format>
    <format dxfId="601">
      <pivotArea collapsedLevelsAreSubtotals="1" fieldPosition="0">
        <references count="1">
          <reference field="2" count="1">
            <x v="0"/>
          </reference>
        </references>
      </pivotArea>
    </format>
    <format dxfId="600">
      <pivotArea dataOnly="0" labelOnly="1" fieldPosition="0">
        <references count="1">
          <reference field="2" count="1">
            <x v="0"/>
          </reference>
        </references>
      </pivotArea>
    </format>
    <format dxfId="59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5">
      <pivotArea type="all" dataOnly="0" outline="0" fieldPosition="0"/>
    </format>
    <format dxfId="59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92">
      <pivotArea collapsedLevelsAreSubtotals="1" fieldPosition="0">
        <references count="1">
          <reference field="2" count="1">
            <x v="0"/>
          </reference>
        </references>
      </pivotArea>
    </format>
    <format dxfId="591">
      <pivotArea dataOnly="0" labelOnly="1" fieldPosition="0">
        <references count="1">
          <reference field="2" count="1">
            <x v="0"/>
          </reference>
        </references>
      </pivotArea>
    </format>
    <format dxfId="590">
      <pivotArea grandRow="1" outline="0" collapsedLevelsAreSubtotals="1" fieldPosition="0"/>
    </format>
    <format dxfId="5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588">
      <pivotArea dataOnly="0" labelOnly="1" fieldPosition="0">
        <references count="1">
          <reference field="4" count="0"/>
        </references>
      </pivotArea>
    </format>
    <format dxfId="587">
      <pivotArea dataOnly="0" labelOnly="1" fieldPosition="0">
        <references count="1">
          <reference field="4" count="0"/>
        </references>
      </pivotArea>
    </format>
    <format dxfId="586">
      <pivotArea field="4" type="button" dataOnly="0" labelOnly="1" outline="0" axis="axisRow" fieldPosition="1"/>
    </format>
    <format dxfId="585">
      <pivotArea field="4" type="button" dataOnly="0" labelOnly="1" outline="0" axis="axisRow" fieldPosition="1"/>
    </format>
    <format dxfId="584">
      <pivotArea field="1" type="button" dataOnly="0" labelOnly="1" outline="0" axis="axisPage" fieldPosition="0"/>
    </format>
    <format dxfId="583">
      <pivotArea collapsedLevelsAreSubtotals="1" fieldPosition="0">
        <references count="1">
          <reference field="4" count="1">
            <x v="0"/>
          </reference>
        </references>
      </pivotArea>
    </format>
    <format dxfId="582">
      <pivotArea dataOnly="0" labelOnly="1" fieldPosition="0">
        <references count="1">
          <reference field="4" count="1">
            <x v="0"/>
          </reference>
        </references>
      </pivotArea>
    </format>
    <format dxfId="581">
      <pivotArea collapsedLevelsAreSubtotals="1" fieldPosition="0">
        <references count="1">
          <reference field="4" count="1">
            <x v="0"/>
          </reference>
        </references>
      </pivotArea>
    </format>
    <format dxfId="580">
      <pivotArea dataOnly="0" labelOnly="1" fieldPosition="0">
        <references count="1">
          <reference field="4" count="1">
            <x v="0"/>
          </reference>
        </references>
      </pivotArea>
    </format>
    <format dxfId="579">
      <pivotArea collapsedLevelsAreSubtotals="1" fieldPosition="0">
        <references count="1">
          <reference field="4" count="1">
            <x v="0"/>
          </reference>
        </references>
      </pivotArea>
    </format>
    <format dxfId="578">
      <pivotArea field="4" type="button" dataOnly="0" labelOnly="1" outline="0" axis="axisRow" fieldPosition="1"/>
    </format>
    <format dxfId="577">
      <pivotArea dataOnly="0" labelOnly="1" outline="0" axis="axisValues" fieldPosition="0"/>
    </format>
    <format dxfId="576">
      <pivotArea dataOnly="0" labelOnly="1" fieldPosition="0">
        <references count="1">
          <reference field="4" count="1">
            <x v="0"/>
          </reference>
        </references>
      </pivotArea>
    </format>
    <format dxfId="575">
      <pivotArea collapsedLevelsAreSubtotals="1" fieldPosition="0">
        <references count="1">
          <reference field="4" count="1">
            <x v="0"/>
          </reference>
        </references>
      </pivotArea>
    </format>
    <format dxfId="574">
      <pivotArea field="4" type="button" dataOnly="0" labelOnly="1" outline="0" axis="axisRow" fieldPosition="1"/>
    </format>
    <format dxfId="573">
      <pivotArea dataOnly="0" labelOnly="1" outline="0" axis="axisValues" fieldPosition="0"/>
    </format>
    <format dxfId="572">
      <pivotArea dataOnly="0" labelOnly="1" fieldPosition="0">
        <references count="1">
          <reference field="4" count="1">
            <x v="0"/>
          </reference>
        </references>
      </pivotArea>
    </format>
    <format dxfId="571">
      <pivotArea collapsedLevelsAreSubtotals="1" fieldPosition="0">
        <references count="1">
          <reference field="4" count="1">
            <x v="1"/>
          </reference>
        </references>
      </pivotArea>
    </format>
    <format dxfId="570">
      <pivotArea dataOnly="0" labelOnly="1" fieldPosition="0">
        <references count="1">
          <reference field="4" count="1">
            <x v="1"/>
          </reference>
        </references>
      </pivotArea>
    </format>
    <format dxfId="569">
      <pivotArea collapsedLevelsAreSubtotals="1" fieldPosition="0">
        <references count="1">
          <reference field="4" count="1">
            <x v="1"/>
          </reference>
        </references>
      </pivotArea>
    </format>
    <format dxfId="568">
      <pivotArea dataOnly="0" labelOnly="1" fieldPosition="0">
        <references count="1">
          <reference field="4" count="1">
            <x v="1"/>
          </reference>
        </references>
      </pivotArea>
    </format>
    <format dxfId="567">
      <pivotArea grandRow="1" outline="0" collapsedLevelsAreSubtotals="1" fieldPosition="0"/>
    </format>
    <format dxfId="566">
      <pivotArea dataOnly="0" labelOnly="1" grandRow="1" outline="0" fieldPosition="0"/>
    </format>
    <format dxfId="565">
      <pivotArea grandRow="1" outline="0" collapsedLevelsAreSubtotals="1" fieldPosition="0"/>
    </format>
    <format dxfId="564">
      <pivotArea dataOnly="0" labelOnly="1" grandRow="1" outline="0" fieldPosition="0"/>
    </format>
    <format dxfId="563">
      <pivotArea outline="0" collapsedLevelsAreSubtotals="1" fieldPosition="0"/>
    </format>
    <format dxfId="562">
      <pivotArea field="1" type="button" dataOnly="0" labelOnly="1" outline="0" axis="axisPage" fieldPosition="0"/>
    </format>
    <format dxfId="561">
      <pivotArea field="1" type="button" dataOnly="0" labelOnly="1" outline="0" axis="axisPage" fieldPosition="0"/>
    </format>
    <format dxfId="560">
      <pivotArea type="all" dataOnly="0" outline="0" fieldPosition="0"/>
    </format>
    <format dxfId="559">
      <pivotArea field="1" type="button" dataOnly="0" labelOnly="1" outline="0" axis="axisPage" fieldPosition="0"/>
    </format>
    <format dxfId="558">
      <pivotArea field="1" type="button" dataOnly="0" labelOnly="1" outline="0" axis="axisPage" fieldPosition="0"/>
    </format>
    <format dxfId="557">
      <pivotArea field="1" type="button" dataOnly="0" labelOnly="1" outline="0" axis="axisPage" fieldPosition="0"/>
    </format>
    <format dxfId="556">
      <pivotArea field="1" type="button" dataOnly="0" labelOnly="1" outline="0" axis="axisPage" fieldPosition="0"/>
    </format>
    <format dxfId="555">
      <pivotArea field="1" type="button" dataOnly="0" labelOnly="1" outline="0" axis="axisPage" fieldPosition="0"/>
    </format>
    <format dxfId="554">
      <pivotArea collapsedLevelsAreSubtotals="1" fieldPosition="0">
        <references count="1">
          <reference field="2" count="1">
            <x v="0"/>
          </reference>
        </references>
      </pivotArea>
    </format>
    <format dxfId="553">
      <pivotArea dataOnly="0" labelOnly="1" fieldPosition="0">
        <references count="1">
          <reference field="2" count="1">
            <x v="0"/>
          </reference>
        </references>
      </pivotArea>
    </format>
    <format dxfId="552">
      <pivotArea collapsedLevelsAreSubtotals="1" fieldPosition="0">
        <references count="1">
          <reference field="2" count="1">
            <x v="0"/>
          </reference>
        </references>
      </pivotArea>
    </format>
    <format dxfId="551">
      <pivotArea dataOnly="0" labelOnly="1" fieldPosition="0">
        <references count="1">
          <reference field="2" count="1">
            <x v="0"/>
          </reference>
        </references>
      </pivotArea>
    </format>
    <format dxfId="55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6">
      <pivotArea type="all" dataOnly="0" outline="0" fieldPosition="0"/>
    </format>
    <format dxfId="54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3">
      <pivotArea collapsedLevelsAreSubtotals="1" fieldPosition="0">
        <references count="1">
          <reference field="2" count="1">
            <x v="0"/>
          </reference>
        </references>
      </pivotArea>
    </format>
    <format dxfId="542">
      <pivotArea dataOnly="0" labelOnly="1" fieldPosition="0">
        <references count="1">
          <reference field="2" count="1">
            <x v="0"/>
          </reference>
        </references>
      </pivotArea>
    </format>
    <format dxfId="541">
      <pivotArea grandRow="1" outline="0" collapsedLevelsAreSubtotals="1" fieldPosition="0"/>
    </format>
    <format dxfId="54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539">
      <pivotArea dataOnly="0" labelOnly="1" fieldPosition="0">
        <references count="1">
          <reference field="4" count="0"/>
        </references>
      </pivotArea>
    </format>
    <format dxfId="538">
      <pivotArea dataOnly="0" labelOnly="1" fieldPosition="0">
        <references count="1">
          <reference field="4" count="0"/>
        </references>
      </pivotArea>
    </format>
    <format dxfId="537">
      <pivotArea field="4" type="button" dataOnly="0" labelOnly="1" outline="0" axis="axisRow" fieldPosition="1"/>
    </format>
    <format dxfId="536">
      <pivotArea field="4" type="button" dataOnly="0" labelOnly="1" outline="0" axis="axisRow" fieldPosition="1"/>
    </format>
    <format dxfId="535">
      <pivotArea field="1" type="button" dataOnly="0" labelOnly="1" outline="0" axis="axisPage" fieldPosition="0"/>
    </format>
    <format dxfId="534">
      <pivotArea collapsedLevelsAreSubtotals="1" fieldPosition="0">
        <references count="1">
          <reference field="4" count="1">
            <x v="0"/>
          </reference>
        </references>
      </pivotArea>
    </format>
    <format dxfId="533">
      <pivotArea dataOnly="0" labelOnly="1" fieldPosition="0">
        <references count="1">
          <reference field="4" count="1">
            <x v="0"/>
          </reference>
        </references>
      </pivotArea>
    </format>
    <format dxfId="532">
      <pivotArea collapsedLevelsAreSubtotals="1" fieldPosition="0">
        <references count="1">
          <reference field="4" count="1">
            <x v="0"/>
          </reference>
        </references>
      </pivotArea>
    </format>
    <format dxfId="531">
      <pivotArea dataOnly="0" labelOnly="1" fieldPosition="0">
        <references count="1">
          <reference field="4" count="1">
            <x v="0"/>
          </reference>
        </references>
      </pivotArea>
    </format>
    <format dxfId="530">
      <pivotArea collapsedLevelsAreSubtotals="1" fieldPosition="0">
        <references count="1">
          <reference field="4" count="1">
            <x v="0"/>
          </reference>
        </references>
      </pivotArea>
    </format>
    <format dxfId="529">
      <pivotArea field="4" type="button" dataOnly="0" labelOnly="1" outline="0" axis="axisRow" fieldPosition="1"/>
    </format>
    <format dxfId="528">
      <pivotArea dataOnly="0" labelOnly="1" outline="0" axis="axisValues" fieldPosition="0"/>
    </format>
    <format dxfId="527">
      <pivotArea dataOnly="0" labelOnly="1" fieldPosition="0">
        <references count="1">
          <reference field="4" count="1">
            <x v="0"/>
          </reference>
        </references>
      </pivotArea>
    </format>
    <format dxfId="526">
      <pivotArea collapsedLevelsAreSubtotals="1" fieldPosition="0">
        <references count="1">
          <reference field="4" count="1">
            <x v="0"/>
          </reference>
        </references>
      </pivotArea>
    </format>
    <format dxfId="525">
      <pivotArea field="4" type="button" dataOnly="0" labelOnly="1" outline="0" axis="axisRow" fieldPosition="1"/>
    </format>
    <format dxfId="524">
      <pivotArea dataOnly="0" labelOnly="1" outline="0" axis="axisValues" fieldPosition="0"/>
    </format>
    <format dxfId="523">
      <pivotArea dataOnly="0" labelOnly="1" fieldPosition="0">
        <references count="1">
          <reference field="4" count="1">
            <x v="0"/>
          </reference>
        </references>
      </pivotArea>
    </format>
    <format dxfId="522">
      <pivotArea collapsedLevelsAreSubtotals="1" fieldPosition="0">
        <references count="1">
          <reference field="4" count="1">
            <x v="1"/>
          </reference>
        </references>
      </pivotArea>
    </format>
    <format dxfId="521">
      <pivotArea dataOnly="0" labelOnly="1" fieldPosition="0">
        <references count="1">
          <reference field="4" count="1">
            <x v="1"/>
          </reference>
        </references>
      </pivotArea>
    </format>
    <format dxfId="520">
      <pivotArea collapsedLevelsAreSubtotals="1" fieldPosition="0">
        <references count="1">
          <reference field="4" count="1">
            <x v="1"/>
          </reference>
        </references>
      </pivotArea>
    </format>
    <format dxfId="519">
      <pivotArea dataOnly="0" labelOnly="1" fieldPosition="0">
        <references count="1">
          <reference field="4" count="1">
            <x v="1"/>
          </reference>
        </references>
      </pivotArea>
    </format>
    <format dxfId="518">
      <pivotArea grandRow="1" outline="0" collapsedLevelsAreSubtotals="1" fieldPosition="0"/>
    </format>
    <format dxfId="517">
      <pivotArea dataOnly="0" labelOnly="1" grandRow="1" outline="0" fieldPosition="0"/>
    </format>
    <format dxfId="516">
      <pivotArea grandRow="1" outline="0" collapsedLevelsAreSubtotals="1" fieldPosition="0"/>
    </format>
    <format dxfId="515">
      <pivotArea dataOnly="0" labelOnly="1" grandRow="1" outline="0" fieldPosition="0"/>
    </format>
    <format dxfId="514">
      <pivotArea outline="0" collapsedLevelsAreSubtotals="1" fieldPosition="0"/>
    </format>
    <format dxfId="513">
      <pivotArea field="1" type="button" dataOnly="0" labelOnly="1" outline="0" axis="axisPage" fieldPosition="0"/>
    </format>
    <format dxfId="512">
      <pivotArea field="1" type="button" dataOnly="0" labelOnly="1" outline="0" axis="axisPage" fieldPosition="0"/>
    </format>
    <format dxfId="511">
      <pivotArea type="all" dataOnly="0" outline="0" fieldPosition="0"/>
    </format>
    <format dxfId="510">
      <pivotArea field="1" type="button" dataOnly="0" labelOnly="1" outline="0" axis="axisPage" fieldPosition="0"/>
    </format>
    <format dxfId="509">
      <pivotArea field="1" type="button" dataOnly="0" labelOnly="1" outline="0" axis="axisPage" fieldPosition="0"/>
    </format>
    <format dxfId="508">
      <pivotArea field="1" type="button" dataOnly="0" labelOnly="1" outline="0" axis="axisPage" fieldPosition="0"/>
    </format>
    <format dxfId="507">
      <pivotArea field="1" type="button" dataOnly="0" labelOnly="1" outline="0" axis="axisPage" fieldPosition="0"/>
    </format>
    <format dxfId="506">
      <pivotArea field="1" type="button" dataOnly="0" labelOnly="1" outline="0" axis="axisPage" fieldPosition="0"/>
    </format>
    <format dxfId="505">
      <pivotArea collapsedLevelsAreSubtotals="1" fieldPosition="0">
        <references count="1">
          <reference field="2" count="1">
            <x v="0"/>
          </reference>
        </references>
      </pivotArea>
    </format>
    <format dxfId="504">
      <pivotArea dataOnly="0" labelOnly="1" fieldPosition="0">
        <references count="1">
          <reference field="2" count="1">
            <x v="0"/>
          </reference>
        </references>
      </pivotArea>
    </format>
    <format dxfId="503">
      <pivotArea collapsedLevelsAreSubtotals="1" fieldPosition="0">
        <references count="1">
          <reference field="2" count="1">
            <x v="0"/>
          </reference>
        </references>
      </pivotArea>
    </format>
    <format dxfId="502">
      <pivotArea dataOnly="0" labelOnly="1" fieldPosition="0">
        <references count="1">
          <reference field="2" count="1">
            <x v="0"/>
          </reference>
        </references>
      </pivotArea>
    </format>
    <format dxfId="50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0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7">
      <pivotArea type="all" dataOnly="0" outline="0" fieldPosition="0"/>
    </format>
    <format dxfId="49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4">
      <pivotArea collapsedLevelsAreSubtotals="1" fieldPosition="0">
        <references count="1">
          <reference field="2" count="1">
            <x v="0"/>
          </reference>
        </references>
      </pivotArea>
    </format>
    <format dxfId="493">
      <pivotArea dataOnly="0" labelOnly="1" fieldPosition="0">
        <references count="1">
          <reference field="2" count="1">
            <x v="0"/>
          </reference>
        </references>
      </pivotArea>
    </format>
    <format dxfId="492">
      <pivotArea grandRow="1" outline="0" collapsedLevelsAreSubtotals="1" fieldPosition="0"/>
    </format>
    <format dxfId="4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90">
      <pivotArea dataOnly="0" labelOnly="1" fieldPosition="0">
        <references count="1">
          <reference field="4" count="0"/>
        </references>
      </pivotArea>
    </format>
    <format dxfId="489">
      <pivotArea dataOnly="0" labelOnly="1" fieldPosition="0">
        <references count="1">
          <reference field="4" count="0"/>
        </references>
      </pivotArea>
    </format>
    <format dxfId="488">
      <pivotArea field="4" type="button" dataOnly="0" labelOnly="1" outline="0" axis="axisRow" fieldPosition="1"/>
    </format>
    <format dxfId="487">
      <pivotArea field="4" type="button" dataOnly="0" labelOnly="1" outline="0" axis="axisRow" fieldPosition="1"/>
    </format>
    <format dxfId="486">
      <pivotArea field="1" type="button" dataOnly="0" labelOnly="1" outline="0" axis="axisPage" fieldPosition="0"/>
    </format>
    <format dxfId="485">
      <pivotArea collapsedLevelsAreSubtotals="1" fieldPosition="0">
        <references count="1">
          <reference field="4" count="1">
            <x v="0"/>
          </reference>
        </references>
      </pivotArea>
    </format>
    <format dxfId="484">
      <pivotArea dataOnly="0" labelOnly="1" fieldPosition="0">
        <references count="1">
          <reference field="4" count="1">
            <x v="0"/>
          </reference>
        </references>
      </pivotArea>
    </format>
    <format dxfId="483">
      <pivotArea collapsedLevelsAreSubtotals="1" fieldPosition="0">
        <references count="1">
          <reference field="4" count="1">
            <x v="0"/>
          </reference>
        </references>
      </pivotArea>
    </format>
    <format dxfId="482">
      <pivotArea dataOnly="0" labelOnly="1" fieldPosition="0">
        <references count="1">
          <reference field="4" count="1">
            <x v="0"/>
          </reference>
        </references>
      </pivotArea>
    </format>
    <format dxfId="481">
      <pivotArea collapsedLevelsAreSubtotals="1" fieldPosition="0">
        <references count="1">
          <reference field="4" count="1">
            <x v="0"/>
          </reference>
        </references>
      </pivotArea>
    </format>
    <format dxfId="480">
      <pivotArea field="4" type="button" dataOnly="0" labelOnly="1" outline="0" axis="axisRow" fieldPosition="1"/>
    </format>
    <format dxfId="479">
      <pivotArea dataOnly="0" labelOnly="1" outline="0" axis="axisValues" fieldPosition="0"/>
    </format>
    <format dxfId="478">
      <pivotArea dataOnly="0" labelOnly="1" fieldPosition="0">
        <references count="1">
          <reference field="4" count="1">
            <x v="0"/>
          </reference>
        </references>
      </pivotArea>
    </format>
    <format dxfId="477">
      <pivotArea collapsedLevelsAreSubtotals="1" fieldPosition="0">
        <references count="1">
          <reference field="4" count="1">
            <x v="0"/>
          </reference>
        </references>
      </pivotArea>
    </format>
    <format dxfId="476">
      <pivotArea field="4" type="button" dataOnly="0" labelOnly="1" outline="0" axis="axisRow" fieldPosition="1"/>
    </format>
    <format dxfId="475">
      <pivotArea dataOnly="0" labelOnly="1" outline="0" axis="axisValues" fieldPosition="0"/>
    </format>
    <format dxfId="474">
      <pivotArea dataOnly="0" labelOnly="1" fieldPosition="0">
        <references count="1">
          <reference field="4" count="1">
            <x v="0"/>
          </reference>
        </references>
      </pivotArea>
    </format>
    <format dxfId="473">
      <pivotArea collapsedLevelsAreSubtotals="1" fieldPosition="0">
        <references count="1">
          <reference field="4" count="1">
            <x v="1"/>
          </reference>
        </references>
      </pivotArea>
    </format>
    <format dxfId="472">
      <pivotArea dataOnly="0" labelOnly="1" fieldPosition="0">
        <references count="1">
          <reference field="4" count="1">
            <x v="1"/>
          </reference>
        </references>
      </pivotArea>
    </format>
    <format dxfId="471">
      <pivotArea collapsedLevelsAreSubtotals="1" fieldPosition="0">
        <references count="1">
          <reference field="4" count="1">
            <x v="1"/>
          </reference>
        </references>
      </pivotArea>
    </format>
    <format dxfId="470">
      <pivotArea dataOnly="0" labelOnly="1" fieldPosition="0">
        <references count="1">
          <reference field="4" count="1">
            <x v="1"/>
          </reference>
        </references>
      </pivotArea>
    </format>
    <format dxfId="469">
      <pivotArea grandRow="1" outline="0" collapsedLevelsAreSubtotals="1" fieldPosition="0"/>
    </format>
    <format dxfId="468">
      <pivotArea dataOnly="0" labelOnly="1" grandRow="1" outline="0" fieldPosition="0"/>
    </format>
    <format dxfId="467">
      <pivotArea grandRow="1" outline="0" collapsedLevelsAreSubtotals="1" fieldPosition="0"/>
    </format>
    <format dxfId="466">
      <pivotArea dataOnly="0" labelOnly="1" grandRow="1" outline="0" fieldPosition="0"/>
    </format>
    <format dxfId="465">
      <pivotArea outline="0" collapsedLevelsAreSubtotals="1" fieldPosition="0"/>
    </format>
    <format dxfId="464">
      <pivotArea field="1" type="button" dataOnly="0" labelOnly="1" outline="0" axis="axisPage" fieldPosition="0"/>
    </format>
    <format dxfId="463">
      <pivotArea field="1" type="button" dataOnly="0" labelOnly="1" outline="0" axis="axisPage" fieldPosition="0"/>
    </format>
    <format dxfId="462">
      <pivotArea type="all" dataOnly="0" outline="0" fieldPosition="0"/>
    </format>
    <format dxfId="461">
      <pivotArea field="1" type="button" dataOnly="0" labelOnly="1" outline="0" axis="axisPage" fieldPosition="0"/>
    </format>
    <format dxfId="460">
      <pivotArea field="1" type="button" dataOnly="0" labelOnly="1" outline="0" axis="axisPage" fieldPosition="0"/>
    </format>
    <format dxfId="459">
      <pivotArea field="1" type="button" dataOnly="0" labelOnly="1" outline="0" axis="axisPage" fieldPosition="0"/>
    </format>
    <format dxfId="458">
      <pivotArea field="1" type="button" dataOnly="0" labelOnly="1" outline="0" axis="axisPage" fieldPosition="0"/>
    </format>
    <format dxfId="457">
      <pivotArea field="1" type="button" dataOnly="0" labelOnly="1" outline="0" axis="axisPage" fieldPosition="0"/>
    </format>
    <format dxfId="456">
      <pivotArea collapsedLevelsAreSubtotals="1" fieldPosition="0">
        <references count="1">
          <reference field="2" count="1">
            <x v="0"/>
          </reference>
        </references>
      </pivotArea>
    </format>
    <format dxfId="455">
      <pivotArea dataOnly="0" labelOnly="1" fieldPosition="0">
        <references count="1">
          <reference field="2" count="1">
            <x v="0"/>
          </reference>
        </references>
      </pivotArea>
    </format>
    <format dxfId="454">
      <pivotArea collapsedLevelsAreSubtotals="1" fieldPosition="0">
        <references count="1">
          <reference field="2" count="1">
            <x v="0"/>
          </reference>
        </references>
      </pivotArea>
    </format>
    <format dxfId="453">
      <pivotArea dataOnly="0" labelOnly="1" fieldPosition="0">
        <references count="1">
          <reference field="2" count="1">
            <x v="0"/>
          </reference>
        </references>
      </pivotArea>
    </format>
    <format dxfId="45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8">
      <pivotArea type="all" dataOnly="0" outline="0" fieldPosition="0"/>
    </format>
    <format dxfId="4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5">
      <pivotArea collapsedLevelsAreSubtotals="1" fieldPosition="0">
        <references count="1">
          <reference field="2" count="1">
            <x v="0"/>
          </reference>
        </references>
      </pivotArea>
    </format>
    <format dxfId="444">
      <pivotArea dataOnly="0" labelOnly="1" fieldPosition="0">
        <references count="1">
          <reference field="2" count="1">
            <x v="0"/>
          </reference>
        </references>
      </pivotArea>
    </format>
    <format dxfId="443">
      <pivotArea grandRow="1" outline="0" collapsedLevelsAreSubtotals="1" fieldPosition="0"/>
    </format>
    <format dxfId="4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41">
      <pivotArea dataOnly="0" labelOnly="1" fieldPosition="0">
        <references count="1">
          <reference field="4" count="0"/>
        </references>
      </pivotArea>
    </format>
    <format dxfId="440">
      <pivotArea dataOnly="0" labelOnly="1" fieldPosition="0">
        <references count="1">
          <reference field="4" count="0"/>
        </references>
      </pivotArea>
    </format>
    <format dxfId="439">
      <pivotArea field="4" type="button" dataOnly="0" labelOnly="1" outline="0" axis="axisRow" fieldPosition="1"/>
    </format>
    <format dxfId="438">
      <pivotArea field="4" type="button" dataOnly="0" labelOnly="1" outline="0" axis="axisRow" fieldPosition="1"/>
    </format>
    <format dxfId="437">
      <pivotArea field="1" type="button" dataOnly="0" labelOnly="1" outline="0" axis="axisPage" fieldPosition="0"/>
    </format>
    <format dxfId="436">
      <pivotArea collapsedLevelsAreSubtotals="1" fieldPosition="0">
        <references count="1">
          <reference field="4" count="1">
            <x v="0"/>
          </reference>
        </references>
      </pivotArea>
    </format>
    <format dxfId="435">
      <pivotArea dataOnly="0" labelOnly="1" fieldPosition="0">
        <references count="1">
          <reference field="4" count="1">
            <x v="0"/>
          </reference>
        </references>
      </pivotArea>
    </format>
    <format dxfId="434">
      <pivotArea collapsedLevelsAreSubtotals="1" fieldPosition="0">
        <references count="1">
          <reference field="4" count="1">
            <x v="0"/>
          </reference>
        </references>
      </pivotArea>
    </format>
    <format dxfId="433">
      <pivotArea dataOnly="0" labelOnly="1" fieldPosition="0">
        <references count="1">
          <reference field="4" count="1">
            <x v="0"/>
          </reference>
        </references>
      </pivotArea>
    </format>
    <format dxfId="432">
      <pivotArea collapsedLevelsAreSubtotals="1" fieldPosition="0">
        <references count="1">
          <reference field="4" count="1">
            <x v="0"/>
          </reference>
        </references>
      </pivotArea>
    </format>
    <format dxfId="431">
      <pivotArea field="4" type="button" dataOnly="0" labelOnly="1" outline="0" axis="axisRow" fieldPosition="1"/>
    </format>
    <format dxfId="430">
      <pivotArea dataOnly="0" labelOnly="1" outline="0" axis="axisValues" fieldPosition="0"/>
    </format>
    <format dxfId="429">
      <pivotArea dataOnly="0" labelOnly="1" fieldPosition="0">
        <references count="1">
          <reference field="4" count="1">
            <x v="0"/>
          </reference>
        </references>
      </pivotArea>
    </format>
    <format dxfId="428">
      <pivotArea collapsedLevelsAreSubtotals="1" fieldPosition="0">
        <references count="1">
          <reference field="4" count="1">
            <x v="0"/>
          </reference>
        </references>
      </pivotArea>
    </format>
    <format dxfId="427">
      <pivotArea field="4" type="button" dataOnly="0" labelOnly="1" outline="0" axis="axisRow" fieldPosition="1"/>
    </format>
    <format dxfId="426">
      <pivotArea dataOnly="0" labelOnly="1" outline="0" axis="axisValues" fieldPosition="0"/>
    </format>
    <format dxfId="425">
      <pivotArea dataOnly="0" labelOnly="1" fieldPosition="0">
        <references count="1">
          <reference field="4" count="1">
            <x v="0"/>
          </reference>
        </references>
      </pivotArea>
    </format>
    <format dxfId="424">
      <pivotArea collapsedLevelsAreSubtotals="1" fieldPosition="0">
        <references count="1">
          <reference field="4" count="1">
            <x v="1"/>
          </reference>
        </references>
      </pivotArea>
    </format>
    <format dxfId="423">
      <pivotArea dataOnly="0" labelOnly="1" fieldPosition="0">
        <references count="1">
          <reference field="4" count="1">
            <x v="1"/>
          </reference>
        </references>
      </pivotArea>
    </format>
    <format dxfId="422">
      <pivotArea collapsedLevelsAreSubtotals="1" fieldPosition="0">
        <references count="1">
          <reference field="4" count="1">
            <x v="1"/>
          </reference>
        </references>
      </pivotArea>
    </format>
    <format dxfId="421">
      <pivotArea dataOnly="0" labelOnly="1" fieldPosition="0">
        <references count="1">
          <reference field="4" count="1">
            <x v="1"/>
          </reference>
        </references>
      </pivotArea>
    </format>
    <format dxfId="420">
      <pivotArea grandRow="1" outline="0" collapsedLevelsAreSubtotals="1" fieldPosition="0"/>
    </format>
    <format dxfId="419">
      <pivotArea dataOnly="0" labelOnly="1" grandRow="1" outline="0" fieldPosition="0"/>
    </format>
    <format dxfId="418">
      <pivotArea grandRow="1" outline="0" collapsedLevelsAreSubtotals="1" fieldPosition="0"/>
    </format>
    <format dxfId="417">
      <pivotArea dataOnly="0" labelOnly="1" grandRow="1" outline="0" fieldPosition="0"/>
    </format>
    <format dxfId="416">
      <pivotArea outline="0" collapsedLevelsAreSubtotals="1" fieldPosition="0"/>
    </format>
    <format dxfId="415">
      <pivotArea field="1" type="button" dataOnly="0" labelOnly="1" outline="0" axis="axisPage" fieldPosition="0"/>
    </format>
    <format dxfId="414">
      <pivotArea field="1" type="button" dataOnly="0" labelOnly="1" outline="0" axis="axisPage" fieldPosition="0"/>
    </format>
    <format dxfId="413">
      <pivotArea type="all" dataOnly="0" outline="0" fieldPosition="0"/>
    </format>
    <format dxfId="412">
      <pivotArea field="1" type="button" dataOnly="0" labelOnly="1" outline="0" axis="axisPage" fieldPosition="0"/>
    </format>
    <format dxfId="411">
      <pivotArea field="1" type="button" dataOnly="0" labelOnly="1" outline="0" axis="axisPage" fieldPosition="0"/>
    </format>
    <format dxfId="410">
      <pivotArea field="1" type="button" dataOnly="0" labelOnly="1" outline="0" axis="axisPage" fieldPosition="0"/>
    </format>
    <format dxfId="409">
      <pivotArea field="1" type="button" dataOnly="0" labelOnly="1" outline="0" axis="axisPage" fieldPosition="0"/>
    </format>
    <format dxfId="408">
      <pivotArea field="1" type="button" dataOnly="0" labelOnly="1" outline="0" axis="axisPage" fieldPosition="0"/>
    </format>
    <format dxfId="407">
      <pivotArea collapsedLevelsAreSubtotals="1" fieldPosition="0">
        <references count="1">
          <reference field="2" count="1">
            <x v="0"/>
          </reference>
        </references>
      </pivotArea>
    </format>
    <format dxfId="406">
      <pivotArea dataOnly="0" labelOnly="1" fieldPosition="0">
        <references count="1">
          <reference field="2" count="1">
            <x v="0"/>
          </reference>
        </references>
      </pivotArea>
    </format>
    <format dxfId="405">
      <pivotArea collapsedLevelsAreSubtotals="1" fieldPosition="0">
        <references count="1">
          <reference field="2" count="1">
            <x v="0"/>
          </reference>
        </references>
      </pivotArea>
    </format>
    <format dxfId="404">
      <pivotArea dataOnly="0" labelOnly="1" fieldPosition="0">
        <references count="1">
          <reference field="2" count="1">
            <x v="0"/>
          </reference>
        </references>
      </pivotArea>
    </format>
    <format dxfId="40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9">
      <pivotArea type="all" dataOnly="0" outline="0" fieldPosition="0"/>
    </format>
    <format dxfId="39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6">
      <pivotArea collapsedLevelsAreSubtotals="1" fieldPosition="0">
        <references count="1">
          <reference field="2" count="1">
            <x v="0"/>
          </reference>
        </references>
      </pivotArea>
    </format>
    <format dxfId="395">
      <pivotArea dataOnly="0" labelOnly="1" fieldPosition="0">
        <references count="1">
          <reference field="2" count="1">
            <x v="0"/>
          </reference>
        </references>
      </pivotArea>
    </format>
    <format dxfId="394">
      <pivotArea grandRow="1" outline="0" collapsedLevelsAreSubtotals="1" fieldPosition="0"/>
    </format>
    <format dxfId="3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392">
      <pivotArea dataOnly="0" labelOnly="1" fieldPosition="0">
        <references count="1">
          <reference field="4" count="0"/>
        </references>
      </pivotArea>
    </format>
    <format dxfId="391">
      <pivotArea dataOnly="0" labelOnly="1" fieldPosition="0">
        <references count="1">
          <reference field="4" count="0"/>
        </references>
      </pivotArea>
    </format>
    <format dxfId="390">
      <pivotArea field="4" type="button" dataOnly="0" labelOnly="1" outline="0" axis="axisRow" fieldPosition="1"/>
    </format>
    <format dxfId="389">
      <pivotArea field="4" type="button" dataOnly="0" labelOnly="1" outline="0" axis="axisRow" fieldPosition="1"/>
    </format>
    <format dxfId="388">
      <pivotArea field="1" type="button" dataOnly="0" labelOnly="1" outline="0" axis="axisPage" fieldPosition="0"/>
    </format>
    <format dxfId="387">
      <pivotArea collapsedLevelsAreSubtotals="1" fieldPosition="0">
        <references count="1">
          <reference field="4" count="1">
            <x v="0"/>
          </reference>
        </references>
      </pivotArea>
    </format>
    <format dxfId="386">
      <pivotArea dataOnly="0" labelOnly="1" fieldPosition="0">
        <references count="1">
          <reference field="4" count="1">
            <x v="0"/>
          </reference>
        </references>
      </pivotArea>
    </format>
    <format dxfId="385">
      <pivotArea collapsedLevelsAreSubtotals="1" fieldPosition="0">
        <references count="1">
          <reference field="4" count="1">
            <x v="0"/>
          </reference>
        </references>
      </pivotArea>
    </format>
    <format dxfId="384">
      <pivotArea dataOnly="0" labelOnly="1" fieldPosition="0">
        <references count="1">
          <reference field="4" count="1">
            <x v="0"/>
          </reference>
        </references>
      </pivotArea>
    </format>
    <format dxfId="383">
      <pivotArea collapsedLevelsAreSubtotals="1" fieldPosition="0">
        <references count="1">
          <reference field="4" count="1">
            <x v="0"/>
          </reference>
        </references>
      </pivotArea>
    </format>
    <format dxfId="382">
      <pivotArea field="4" type="button" dataOnly="0" labelOnly="1" outline="0" axis="axisRow" fieldPosition="1"/>
    </format>
    <format dxfId="381">
      <pivotArea dataOnly="0" labelOnly="1" outline="0" axis="axisValues" fieldPosition="0"/>
    </format>
    <format dxfId="380">
      <pivotArea dataOnly="0" labelOnly="1" fieldPosition="0">
        <references count="1">
          <reference field="4" count="1">
            <x v="0"/>
          </reference>
        </references>
      </pivotArea>
    </format>
    <format dxfId="379">
      <pivotArea collapsedLevelsAreSubtotals="1" fieldPosition="0">
        <references count="1">
          <reference field="4" count="1">
            <x v="0"/>
          </reference>
        </references>
      </pivotArea>
    </format>
    <format dxfId="378">
      <pivotArea field="4" type="button" dataOnly="0" labelOnly="1" outline="0" axis="axisRow" fieldPosition="1"/>
    </format>
    <format dxfId="377">
      <pivotArea dataOnly="0" labelOnly="1" outline="0" axis="axisValues" fieldPosition="0"/>
    </format>
    <format dxfId="376">
      <pivotArea dataOnly="0" labelOnly="1" fieldPosition="0">
        <references count="1">
          <reference field="4" count="1">
            <x v="0"/>
          </reference>
        </references>
      </pivotArea>
    </format>
    <format dxfId="375">
      <pivotArea collapsedLevelsAreSubtotals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1"/>
          </reference>
        </references>
      </pivotArea>
    </format>
    <format dxfId="373">
      <pivotArea collapsedLevelsAreSubtotals="1" fieldPosition="0">
        <references count="1">
          <reference field="4" count="1">
            <x v="1"/>
          </reference>
        </references>
      </pivotArea>
    </format>
    <format dxfId="372">
      <pivotArea dataOnly="0" labelOnly="1" fieldPosition="0">
        <references count="1">
          <reference field="4" count="1">
            <x v="1"/>
          </reference>
        </references>
      </pivotArea>
    </format>
    <format dxfId="371">
      <pivotArea grandRow="1" outline="0" collapsedLevelsAreSubtotals="1" fieldPosition="0"/>
    </format>
    <format dxfId="370">
      <pivotArea dataOnly="0" labelOnly="1" grandRow="1" outline="0" fieldPosition="0"/>
    </format>
    <format dxfId="369">
      <pivotArea grandRow="1" outline="0" collapsedLevelsAreSubtotals="1" fieldPosition="0"/>
    </format>
    <format dxfId="368">
      <pivotArea dataOnly="0" labelOnly="1" grandRow="1" outline="0" fieldPosition="0"/>
    </format>
    <format dxfId="367">
      <pivotArea outline="0" collapsedLevelsAreSubtotals="1" fieldPosition="0"/>
    </format>
    <format dxfId="366">
      <pivotArea field="1" type="button" dataOnly="0" labelOnly="1" outline="0" axis="axisPage" fieldPosition="0"/>
    </format>
    <format dxfId="365">
      <pivotArea field="1" type="button" dataOnly="0" labelOnly="1" outline="0" axis="axisPage" fieldPosition="0"/>
    </format>
    <format dxfId="364">
      <pivotArea type="all" dataOnly="0" outline="0" fieldPosition="0"/>
    </format>
    <format dxfId="363">
      <pivotArea field="1" type="button" dataOnly="0" labelOnly="1" outline="0" axis="axisPage" fieldPosition="0"/>
    </format>
    <format dxfId="362">
      <pivotArea field="1" type="button" dataOnly="0" labelOnly="1" outline="0" axis="axisPage" fieldPosition="0"/>
    </format>
    <format dxfId="361">
      <pivotArea field="1" type="button" dataOnly="0" labelOnly="1" outline="0" axis="axisPage" fieldPosition="0"/>
    </format>
    <format dxfId="360">
      <pivotArea field="1" type="button" dataOnly="0" labelOnly="1" outline="0" axis="axisPage" fieldPosition="0"/>
    </format>
    <format dxfId="359">
      <pivotArea field="1" type="button" dataOnly="0" labelOnly="1" outline="0" axis="axisPage" fieldPosition="0"/>
    </format>
    <format dxfId="358">
      <pivotArea collapsedLevelsAreSubtotals="1" fieldPosition="0">
        <references count="1">
          <reference field="2" count="1">
            <x v="0"/>
          </reference>
        </references>
      </pivotArea>
    </format>
    <format dxfId="357">
      <pivotArea dataOnly="0" labelOnly="1" fieldPosition="0">
        <references count="1">
          <reference field="2" count="1">
            <x v="0"/>
          </reference>
        </references>
      </pivotArea>
    </format>
    <format dxfId="356">
      <pivotArea collapsedLevelsAreSubtotals="1" fieldPosition="0">
        <references count="1">
          <reference field="2" count="1">
            <x v="0"/>
          </reference>
        </references>
      </pivotArea>
    </format>
    <format dxfId="355">
      <pivotArea dataOnly="0" labelOnly="1" fieldPosition="0">
        <references count="1">
          <reference field="2" count="1">
            <x v="0"/>
          </reference>
        </references>
      </pivotArea>
    </format>
    <format dxfId="35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0">
      <pivotArea type="all" dataOnly="0" outline="0" fieldPosition="0"/>
    </format>
    <format dxfId="3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7">
      <pivotArea collapsedLevelsAreSubtotals="1" fieldPosition="0">
        <references count="1">
          <reference field="2" count="1">
            <x v="0"/>
          </reference>
        </references>
      </pivotArea>
    </format>
    <format dxfId="346">
      <pivotArea dataOnly="0" labelOnly="1" fieldPosition="0">
        <references count="1">
          <reference field="2" count="1">
            <x v="0"/>
          </reference>
        </references>
      </pivotArea>
    </format>
    <format dxfId="345">
      <pivotArea grandRow="1" outline="0" collapsedLevelsAreSubtotals="1" fieldPosition="0"/>
    </format>
    <format dxfId="3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343">
      <pivotArea dataOnly="0" labelOnly="1" fieldPosition="0">
        <references count="1">
          <reference field="4" count="0"/>
        </references>
      </pivotArea>
    </format>
    <format dxfId="342">
      <pivotArea dataOnly="0" labelOnly="1" fieldPosition="0">
        <references count="1">
          <reference field="4" count="0"/>
        </references>
      </pivotArea>
    </format>
    <format dxfId="341">
      <pivotArea field="4" type="button" dataOnly="0" labelOnly="1" outline="0" axis="axisRow" fieldPosition="1"/>
    </format>
    <format dxfId="340">
      <pivotArea field="4" type="button" dataOnly="0" labelOnly="1" outline="0" axis="axisRow" fieldPosition="1"/>
    </format>
    <format dxfId="339">
      <pivotArea field="1" type="button" dataOnly="0" labelOnly="1" outline="0" axis="axisPage" fieldPosition="0"/>
    </format>
    <format dxfId="338">
      <pivotArea collapsedLevelsAreSubtotals="1" fieldPosition="0">
        <references count="1">
          <reference field="4" count="1">
            <x v="0"/>
          </reference>
        </references>
      </pivotArea>
    </format>
    <format dxfId="337">
      <pivotArea dataOnly="0" labelOnly="1" fieldPosition="0">
        <references count="1">
          <reference field="4" count="1">
            <x v="0"/>
          </reference>
        </references>
      </pivotArea>
    </format>
    <format dxfId="336">
      <pivotArea collapsedLevelsAreSubtotals="1" fieldPosition="0">
        <references count="1">
          <reference field="4" count="1">
            <x v="0"/>
          </reference>
        </references>
      </pivotArea>
    </format>
    <format dxfId="335">
      <pivotArea dataOnly="0" labelOnly="1" fieldPosition="0">
        <references count="1">
          <reference field="4" count="1">
            <x v="0"/>
          </reference>
        </references>
      </pivotArea>
    </format>
    <format dxfId="334">
      <pivotArea collapsedLevelsAreSubtotals="1" fieldPosition="0">
        <references count="1">
          <reference field="4" count="1">
            <x v="0"/>
          </reference>
        </references>
      </pivotArea>
    </format>
    <format dxfId="333">
      <pivotArea field="4" type="button" dataOnly="0" labelOnly="1" outline="0" axis="axisRow" fieldPosition="1"/>
    </format>
    <format dxfId="332">
      <pivotArea dataOnly="0" labelOnly="1" outline="0" axis="axisValues" fieldPosition="0"/>
    </format>
    <format dxfId="331">
      <pivotArea dataOnly="0" labelOnly="1" fieldPosition="0">
        <references count="1">
          <reference field="4" count="1">
            <x v="0"/>
          </reference>
        </references>
      </pivotArea>
    </format>
    <format dxfId="330">
      <pivotArea collapsedLevelsAreSubtotals="1" fieldPosition="0">
        <references count="1">
          <reference field="4" count="1">
            <x v="0"/>
          </reference>
        </references>
      </pivotArea>
    </format>
    <format dxfId="329">
      <pivotArea field="4" type="button" dataOnly="0" labelOnly="1" outline="0" axis="axisRow" fieldPosition="1"/>
    </format>
    <format dxfId="328">
      <pivotArea dataOnly="0" labelOnly="1" outline="0" axis="axisValues" fieldPosition="0"/>
    </format>
    <format dxfId="327">
      <pivotArea dataOnly="0" labelOnly="1" fieldPosition="0">
        <references count="1">
          <reference field="4" count="1">
            <x v="0"/>
          </reference>
        </references>
      </pivotArea>
    </format>
    <format dxfId="326">
      <pivotArea collapsedLevelsAreSubtotals="1" fieldPosition="0">
        <references count="1">
          <reference field="4" count="1">
            <x v="1"/>
          </reference>
        </references>
      </pivotArea>
    </format>
    <format dxfId="325">
      <pivotArea dataOnly="0" labelOnly="1" fieldPosition="0">
        <references count="1">
          <reference field="4" count="1">
            <x v="1"/>
          </reference>
        </references>
      </pivotArea>
    </format>
    <format dxfId="324">
      <pivotArea collapsedLevelsAreSubtotals="1" fieldPosition="0">
        <references count="1">
          <reference field="4" count="1">
            <x v="1"/>
          </reference>
        </references>
      </pivotArea>
    </format>
    <format dxfId="323">
      <pivotArea dataOnly="0" labelOnly="1" fieldPosition="0">
        <references count="1">
          <reference field="4" count="1">
            <x v="1"/>
          </reference>
        </references>
      </pivotArea>
    </format>
    <format dxfId="322">
      <pivotArea grandRow="1" outline="0" collapsedLevelsAreSubtotals="1" fieldPosition="0"/>
    </format>
    <format dxfId="321">
      <pivotArea dataOnly="0" labelOnly="1" grandRow="1" outline="0" fieldPosition="0"/>
    </format>
    <format dxfId="320">
      <pivotArea grandRow="1" outline="0" collapsedLevelsAreSubtotals="1" fieldPosition="0"/>
    </format>
    <format dxfId="319">
      <pivotArea dataOnly="0" labelOnly="1" grandRow="1" outline="0" fieldPosition="0"/>
    </format>
    <format dxfId="318">
      <pivotArea outline="0" collapsedLevelsAreSubtotals="1" fieldPosition="0"/>
    </format>
    <format dxfId="317">
      <pivotArea field="1" type="button" dataOnly="0" labelOnly="1" outline="0" axis="axisPage" fieldPosition="0"/>
    </format>
    <format dxfId="316">
      <pivotArea field="1" type="button" dataOnly="0" labelOnly="1" outline="0" axis="axisPage" fieldPosition="0"/>
    </format>
    <format dxfId="315">
      <pivotArea type="all" dataOnly="0" outline="0" fieldPosition="0"/>
    </format>
    <format dxfId="314">
      <pivotArea field="1" type="button" dataOnly="0" labelOnly="1" outline="0" axis="axisPage" fieldPosition="0"/>
    </format>
    <format dxfId="313">
      <pivotArea field="1" type="button" dataOnly="0" labelOnly="1" outline="0" axis="axisPage" fieldPosition="0"/>
    </format>
    <format dxfId="312">
      <pivotArea field="1" type="button" dataOnly="0" labelOnly="1" outline="0" axis="axisPage" fieldPosition="0"/>
    </format>
    <format dxfId="311">
      <pivotArea field="1" type="button" dataOnly="0" labelOnly="1" outline="0" axis="axisPage" fieldPosition="0"/>
    </format>
    <format dxfId="310">
      <pivotArea field="1" type="button" dataOnly="0" labelOnly="1" outline="0" axis="axisPage" fieldPosition="0"/>
    </format>
    <format dxfId="309">
      <pivotArea collapsedLevelsAreSubtotals="1" fieldPosition="0">
        <references count="1">
          <reference field="2" count="1">
            <x v="0"/>
          </reference>
        </references>
      </pivotArea>
    </format>
    <format dxfId="308">
      <pivotArea dataOnly="0" labelOnly="1" fieldPosition="0">
        <references count="1">
          <reference field="2" count="1">
            <x v="0"/>
          </reference>
        </references>
      </pivotArea>
    </format>
    <format dxfId="307">
      <pivotArea collapsedLevelsAreSubtotals="1" fieldPosition="0">
        <references count="1">
          <reference field="2" count="1">
            <x v="0"/>
          </reference>
        </references>
      </pivotArea>
    </format>
    <format dxfId="306">
      <pivotArea dataOnly="0" labelOnly="1" fieldPosition="0">
        <references count="1">
          <reference field="2" count="1">
            <x v="0"/>
          </reference>
        </references>
      </pivotArea>
    </format>
    <format dxfId="30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1">
      <pivotArea type="all" dataOnly="0" outline="0" fieldPosition="0"/>
    </format>
    <format dxfId="3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8">
      <pivotArea collapsedLevelsAreSubtotals="1" fieldPosition="0">
        <references count="1">
          <reference field="2" count="1">
            <x v="0"/>
          </reference>
        </references>
      </pivotArea>
    </format>
    <format dxfId="297">
      <pivotArea dataOnly="0" labelOnly="1" fieldPosition="0">
        <references count="1">
          <reference field="2" count="1">
            <x v="0"/>
          </reference>
        </references>
      </pivotArea>
    </format>
    <format dxfId="296">
      <pivotArea grandRow="1" outline="0" collapsedLevelsAreSubtotals="1" fieldPosition="0"/>
    </format>
    <format dxfId="2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294">
      <pivotArea dataOnly="0" labelOnly="1" fieldPosition="0">
        <references count="1">
          <reference field="4" count="0"/>
        </references>
      </pivotArea>
    </format>
    <format dxfId="293">
      <pivotArea dataOnly="0" labelOnly="1" fieldPosition="0">
        <references count="1">
          <reference field="4" count="0"/>
        </references>
      </pivotArea>
    </format>
    <format dxfId="292">
      <pivotArea field="4" type="button" dataOnly="0" labelOnly="1" outline="0" axis="axisRow" fieldPosition="1"/>
    </format>
    <format dxfId="291">
      <pivotArea field="4" type="button" dataOnly="0" labelOnly="1" outline="0" axis="axisRow" fieldPosition="1"/>
    </format>
    <format dxfId="290">
      <pivotArea field="1" type="button" dataOnly="0" labelOnly="1" outline="0" axis="axisPage" fieldPosition="0"/>
    </format>
    <format dxfId="289">
      <pivotArea collapsedLevelsAreSubtotals="1" fieldPosition="0">
        <references count="1">
          <reference field="4" count="1">
            <x v="0"/>
          </reference>
        </references>
      </pivotArea>
    </format>
    <format dxfId="288">
      <pivotArea dataOnly="0" labelOnly="1" fieldPosition="0">
        <references count="1">
          <reference field="4" count="1">
            <x v="0"/>
          </reference>
        </references>
      </pivotArea>
    </format>
    <format dxfId="287">
      <pivotArea collapsedLevelsAreSubtotals="1" fieldPosition="0">
        <references count="1">
          <reference field="4" count="1">
            <x v="0"/>
          </reference>
        </references>
      </pivotArea>
    </format>
    <format dxfId="286">
      <pivotArea dataOnly="0" labelOnly="1" fieldPosition="0">
        <references count="1">
          <reference field="4" count="1">
            <x v="0"/>
          </reference>
        </references>
      </pivotArea>
    </format>
    <format dxfId="285">
      <pivotArea collapsedLevelsAreSubtotals="1" fieldPosition="0">
        <references count="1">
          <reference field="4" count="1">
            <x v="0"/>
          </reference>
        </references>
      </pivotArea>
    </format>
    <format dxfId="284">
      <pivotArea field="4" type="button" dataOnly="0" labelOnly="1" outline="0" axis="axisRow" fieldPosition="1"/>
    </format>
    <format dxfId="283">
      <pivotArea dataOnly="0" labelOnly="1" outline="0" axis="axisValues" fieldPosition="0"/>
    </format>
    <format dxfId="282">
      <pivotArea dataOnly="0" labelOnly="1" fieldPosition="0">
        <references count="1">
          <reference field="4" count="1">
            <x v="0"/>
          </reference>
        </references>
      </pivotArea>
    </format>
    <format dxfId="281">
      <pivotArea collapsedLevelsAreSubtotals="1" fieldPosition="0">
        <references count="1">
          <reference field="4" count="1">
            <x v="0"/>
          </reference>
        </references>
      </pivotArea>
    </format>
    <format dxfId="280">
      <pivotArea field="4" type="button" dataOnly="0" labelOnly="1" outline="0" axis="axisRow" fieldPosition="1"/>
    </format>
    <format dxfId="279">
      <pivotArea dataOnly="0" labelOnly="1" outline="0" axis="axisValues" fieldPosition="0"/>
    </format>
    <format dxfId="278">
      <pivotArea dataOnly="0" labelOnly="1" fieldPosition="0">
        <references count="1">
          <reference field="4" count="1">
            <x v="0"/>
          </reference>
        </references>
      </pivotArea>
    </format>
    <format dxfId="277">
      <pivotArea collapsedLevelsAreSubtotals="1" fieldPosition="0">
        <references count="1">
          <reference field="4" count="1">
            <x v="1"/>
          </reference>
        </references>
      </pivotArea>
    </format>
    <format dxfId="276">
      <pivotArea dataOnly="0" labelOnly="1" fieldPosition="0">
        <references count="1">
          <reference field="4" count="1">
            <x v="1"/>
          </reference>
        </references>
      </pivotArea>
    </format>
    <format dxfId="275">
      <pivotArea collapsedLevelsAreSubtotals="1" fieldPosition="0">
        <references count="1">
          <reference field="4" count="1">
            <x v="1"/>
          </reference>
        </references>
      </pivotArea>
    </format>
    <format dxfId="274">
      <pivotArea dataOnly="0" labelOnly="1" fieldPosition="0">
        <references count="1">
          <reference field="4" count="1">
            <x v="1"/>
          </reference>
        </references>
      </pivotArea>
    </format>
    <format dxfId="273">
      <pivotArea grandRow="1" outline="0" collapsedLevelsAreSubtotals="1" fieldPosition="0"/>
    </format>
    <format dxfId="272">
      <pivotArea dataOnly="0" labelOnly="1" grandRow="1" outline="0" fieldPosition="0"/>
    </format>
    <format dxfId="271">
      <pivotArea grandRow="1" outline="0" collapsedLevelsAreSubtotals="1" fieldPosition="0"/>
    </format>
    <format dxfId="270">
      <pivotArea dataOnly="0" labelOnly="1" grandRow="1" outline="0" fieldPosition="0"/>
    </format>
    <format dxfId="269">
      <pivotArea outline="0" collapsedLevelsAreSubtotals="1" fieldPosition="0"/>
    </format>
    <format dxfId="268">
      <pivotArea field="1" type="button" dataOnly="0" labelOnly="1" outline="0" axis="axisPage" fieldPosition="0"/>
    </format>
    <format dxfId="267">
      <pivotArea field="1" type="button" dataOnly="0" labelOnly="1" outline="0" axis="axisPage" fieldPosition="0"/>
    </format>
    <format dxfId="266">
      <pivotArea type="all" dataOnly="0" outline="0" fieldPosition="0"/>
    </format>
    <format dxfId="265">
      <pivotArea field="1" type="button" dataOnly="0" labelOnly="1" outline="0" axis="axisPage" fieldPosition="0"/>
    </format>
    <format dxfId="264">
      <pivotArea field="1" type="button" dataOnly="0" labelOnly="1" outline="0" axis="axisPage" fieldPosition="0"/>
    </format>
    <format dxfId="263">
      <pivotArea field="1" type="button" dataOnly="0" labelOnly="1" outline="0" axis="axisPage" fieldPosition="0"/>
    </format>
    <format dxfId="262">
      <pivotArea field="1" type="button" dataOnly="0" labelOnly="1" outline="0" axis="axisPage" fieldPosition="0"/>
    </format>
    <format dxfId="261">
      <pivotArea field="1" type="button" dataOnly="0" labelOnly="1" outline="0" axis="axisPage" fieldPosition="0"/>
    </format>
    <format dxfId="260">
      <pivotArea collapsedLevelsAreSubtotals="1" fieldPosition="0">
        <references count="1">
          <reference field="2" count="1">
            <x v="0"/>
          </reference>
        </references>
      </pivotArea>
    </format>
    <format dxfId="259">
      <pivotArea dataOnly="0" labelOnly="1" fieldPosition="0">
        <references count="1">
          <reference field="2" count="1">
            <x v="0"/>
          </reference>
        </references>
      </pivotArea>
    </format>
    <format dxfId="258">
      <pivotArea collapsedLevelsAreSubtotals="1" fieldPosition="0">
        <references count="1">
          <reference field="2" count="1">
            <x v="0"/>
          </reference>
        </references>
      </pivotArea>
    </format>
    <format dxfId="257">
      <pivotArea dataOnly="0" labelOnly="1" fieldPosition="0">
        <references count="1">
          <reference field="2" count="1">
            <x v="0"/>
          </reference>
        </references>
      </pivotArea>
    </format>
    <format dxfId="25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9">
      <pivotArea collapsedLevelsAreSubtotals="1" fieldPosition="0">
        <references count="1">
          <reference field="2" count="1">
            <x v="0"/>
          </reference>
        </references>
      </pivotArea>
    </format>
    <format dxfId="248">
      <pivotArea dataOnly="0" labelOnly="1" fieldPosition="0">
        <references count="1">
          <reference field="2" count="1">
            <x v="0"/>
          </reference>
        </references>
      </pivotArea>
    </format>
    <format dxfId="247">
      <pivotArea grandRow="1" outline="0" collapsedLevelsAreSubtotals="1" fieldPosition="0"/>
    </format>
    <format dxfId="2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50">
    <format dxfId="245">
      <pivotArea dataOnly="0" labelOnly="1" fieldPosition="0">
        <references count="1">
          <reference field="4" count="0"/>
        </references>
      </pivotArea>
    </format>
    <format dxfId="244">
      <pivotArea dataOnly="0" labelOnly="1" fieldPosition="0">
        <references count="1">
          <reference field="4" count="0"/>
        </references>
      </pivotArea>
    </format>
    <format dxfId="243">
      <pivotArea field="4" type="button" dataOnly="0" labelOnly="1" outline="0" axis="axisRow" fieldPosition="1"/>
    </format>
    <format dxfId="242">
      <pivotArea field="4" type="button" dataOnly="0" labelOnly="1" outline="0" axis="axisRow" fieldPosition="1"/>
    </format>
    <format dxfId="241">
      <pivotArea field="1" type="button" dataOnly="0" labelOnly="1" outline="0" axis="axisPage" fieldPosition="0"/>
    </format>
    <format dxfId="240">
      <pivotArea collapsedLevelsAreSubtotals="1" fieldPosition="0">
        <references count="1">
          <reference field="4" count="1">
            <x v="0"/>
          </reference>
        </references>
      </pivotArea>
    </format>
    <format dxfId="239">
      <pivotArea dataOnly="0" labelOnly="1" fieldPosition="0">
        <references count="1">
          <reference field="4" count="1">
            <x v="0"/>
          </reference>
        </references>
      </pivotArea>
    </format>
    <format dxfId="238">
      <pivotArea collapsedLevelsAreSubtotals="1" fieldPosition="0">
        <references count="1">
          <reference field="4" count="1">
            <x v="0"/>
          </reference>
        </references>
      </pivotArea>
    </format>
    <format dxfId="237">
      <pivotArea dataOnly="0" labelOnly="1" fieldPosition="0">
        <references count="1">
          <reference field="4" count="1">
            <x v="0"/>
          </reference>
        </references>
      </pivotArea>
    </format>
    <format dxfId="236">
      <pivotArea collapsedLevelsAreSubtotals="1" fieldPosition="0">
        <references count="1">
          <reference field="4" count="1">
            <x v="0"/>
          </reference>
        </references>
      </pivotArea>
    </format>
    <format dxfId="235">
      <pivotArea field="4" type="button" dataOnly="0" labelOnly="1" outline="0" axis="axisRow" fieldPosition="1"/>
    </format>
    <format dxfId="234">
      <pivotArea dataOnly="0" labelOnly="1" outline="0" axis="axisValues" fieldPosition="0"/>
    </format>
    <format dxfId="233">
      <pivotArea dataOnly="0" labelOnly="1" fieldPosition="0">
        <references count="1">
          <reference field="4" count="1">
            <x v="0"/>
          </reference>
        </references>
      </pivotArea>
    </format>
    <format dxfId="232">
      <pivotArea collapsedLevelsAreSubtotals="1" fieldPosition="0">
        <references count="1">
          <reference field="4" count="1">
            <x v="0"/>
          </reference>
        </references>
      </pivotArea>
    </format>
    <format dxfId="231">
      <pivotArea field="4" type="button" dataOnly="0" labelOnly="1" outline="0" axis="axisRow" fieldPosition="1"/>
    </format>
    <format dxfId="230">
      <pivotArea dataOnly="0" labelOnly="1" outline="0" axis="axisValues" fieldPosition="0"/>
    </format>
    <format dxfId="229">
      <pivotArea dataOnly="0" labelOnly="1" fieldPosition="0">
        <references count="1">
          <reference field="4" count="1">
            <x v="0"/>
          </reference>
        </references>
      </pivotArea>
    </format>
    <format dxfId="228">
      <pivotArea collapsedLevelsAreSubtotals="1" fieldPosition="0">
        <references count="1">
          <reference field="4" count="1">
            <x v="1"/>
          </reference>
        </references>
      </pivotArea>
    </format>
    <format dxfId="227">
      <pivotArea dataOnly="0" labelOnly="1" fieldPosition="0">
        <references count="1">
          <reference field="4" count="1">
            <x v="1"/>
          </reference>
        </references>
      </pivotArea>
    </format>
    <format dxfId="226">
      <pivotArea collapsedLevelsAreSubtotals="1" fieldPosition="0">
        <references count="1">
          <reference field="4" count="1">
            <x v="1"/>
          </reference>
        </references>
      </pivotArea>
    </format>
    <format dxfId="225">
      <pivotArea dataOnly="0" labelOnly="1" fieldPosition="0">
        <references count="1">
          <reference field="4" count="1">
            <x v="1"/>
          </reference>
        </references>
      </pivotArea>
    </format>
    <format dxfId="224">
      <pivotArea grandRow="1" outline="0" collapsedLevelsAreSubtotals="1" fieldPosition="0"/>
    </format>
    <format dxfId="223">
      <pivotArea dataOnly="0" labelOnly="1" grandRow="1" outline="0" fieldPosition="0"/>
    </format>
    <format dxfId="222">
      <pivotArea grandRow="1" outline="0" collapsedLevelsAreSubtotals="1" fieldPosition="0"/>
    </format>
    <format dxfId="221">
      <pivotArea dataOnly="0" labelOnly="1" grandRow="1" outline="0" fieldPosition="0"/>
    </format>
    <format dxfId="220">
      <pivotArea outline="0" collapsedLevelsAreSubtotals="1" fieldPosition="0"/>
    </format>
    <format dxfId="219">
      <pivotArea field="1" type="button" dataOnly="0" labelOnly="1" outline="0" axis="axisPage" fieldPosition="0"/>
    </format>
    <format dxfId="218">
      <pivotArea field="1" type="button" dataOnly="0" labelOnly="1" outline="0" axis="axisPage" fieldPosition="0"/>
    </format>
    <format dxfId="217">
      <pivotArea type="all" dataOnly="0" outline="0" fieldPosition="0"/>
    </format>
    <format dxfId="216">
      <pivotArea field="1" type="button" dataOnly="0" labelOnly="1" outline="0" axis="axisPage" fieldPosition="0"/>
    </format>
    <format dxfId="215">
      <pivotArea field="1" type="button" dataOnly="0" labelOnly="1" outline="0" axis="axisPage" fieldPosition="0"/>
    </format>
    <format dxfId="214">
      <pivotArea field="1" type="button" dataOnly="0" labelOnly="1" outline="0" axis="axisPage" fieldPosition="0"/>
    </format>
    <format dxfId="213">
      <pivotArea field="1" type="button" dataOnly="0" labelOnly="1" outline="0" axis="axisPage" fieldPosition="0"/>
    </format>
    <format dxfId="212">
      <pivotArea field="1" type="button" dataOnly="0" labelOnly="1" outline="0" axis="axisPage" fieldPosition="0"/>
    </format>
    <format dxfId="211">
      <pivotArea collapsedLevelsAreSubtotals="1" fieldPosition="0">
        <references count="1">
          <reference field="2" count="1">
            <x v="0"/>
          </reference>
        </references>
      </pivotArea>
    </format>
    <format dxfId="210">
      <pivotArea dataOnly="0" labelOnly="1" fieldPosition="0">
        <references count="1">
          <reference field="2" count="1">
            <x v="0"/>
          </reference>
        </references>
      </pivotArea>
    </format>
    <format dxfId="209">
      <pivotArea collapsedLevelsAreSubtotals="1" fieldPosition="0">
        <references count="1">
          <reference field="2" count="1">
            <x v="0"/>
          </reference>
        </references>
      </pivotArea>
    </format>
    <format dxfId="208">
      <pivotArea dataOnly="0" labelOnly="1" fieldPosition="0">
        <references count="1">
          <reference field="2" count="1">
            <x v="0"/>
          </reference>
        </references>
      </pivotArea>
    </format>
    <format dxfId="20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3">
      <pivotArea type="all" dataOnly="0" outline="0" fieldPosition="0"/>
    </format>
    <format dxfId="2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collapsedLevelsAreSubtotals="1" fieldPosition="0">
        <references count="1">
          <reference field="2" count="1">
            <x v="0"/>
          </reference>
        </references>
      </pivotArea>
    </format>
    <format dxfId="199">
      <pivotArea dataOnly="0" labelOnly="1" fieldPosition="0">
        <references count="1">
          <reference field="2" count="1">
            <x v="0"/>
          </reference>
        </references>
      </pivotArea>
    </format>
    <format dxfId="198">
      <pivotArea grandRow="1" outline="0" collapsedLevelsAreSubtotals="1" fieldPosition="0"/>
    </format>
    <format dxfId="197">
      <pivotArea dataOnly="0" labelOnly="1" grandRow="1" outline="0" fieldPosition="0"/>
    </format>
    <format dxfId="196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95">
      <pivotArea dataOnly="0" labelOnly="1" fieldPosition="0">
        <references count="1">
          <reference field="4" count="0"/>
        </references>
      </pivotArea>
    </format>
    <format dxfId="194">
      <pivotArea dataOnly="0" labelOnly="1" fieldPosition="0">
        <references count="1">
          <reference field="4" count="0"/>
        </references>
      </pivotArea>
    </format>
    <format dxfId="193">
      <pivotArea field="4" type="button" dataOnly="0" labelOnly="1" outline="0" axis="axisRow" fieldPosition="1"/>
    </format>
    <format dxfId="192">
      <pivotArea field="4" type="button" dataOnly="0" labelOnly="1" outline="0" axis="axisRow" fieldPosition="1"/>
    </format>
    <format dxfId="191">
      <pivotArea field="1" type="button" dataOnly="0" labelOnly="1" outline="0" axis="axisPage" fieldPosition="0"/>
    </format>
    <format dxfId="190">
      <pivotArea collapsedLevelsAreSubtotals="1" fieldPosition="0">
        <references count="1">
          <reference field="4" count="1">
            <x v="0"/>
          </reference>
        </references>
      </pivotArea>
    </format>
    <format dxfId="189">
      <pivotArea dataOnly="0" labelOnly="1" fieldPosition="0">
        <references count="1">
          <reference field="4" count="1">
            <x v="0"/>
          </reference>
        </references>
      </pivotArea>
    </format>
    <format dxfId="188">
      <pivotArea collapsedLevelsAreSubtotals="1" fieldPosition="0">
        <references count="1">
          <reference field="4" count="1">
            <x v="0"/>
          </reference>
        </references>
      </pivotArea>
    </format>
    <format dxfId="187">
      <pivotArea dataOnly="0" labelOnly="1" fieldPosition="0">
        <references count="1">
          <reference field="4" count="1">
            <x v="0"/>
          </reference>
        </references>
      </pivotArea>
    </format>
    <format dxfId="186">
      <pivotArea collapsedLevelsAreSubtotals="1" fieldPosition="0">
        <references count="1">
          <reference field="4" count="1">
            <x v="0"/>
          </reference>
        </references>
      </pivotArea>
    </format>
    <format dxfId="185">
      <pivotArea field="4" type="button" dataOnly="0" labelOnly="1" outline="0" axis="axisRow" fieldPosition="1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4" count="1">
            <x v="0"/>
          </reference>
        </references>
      </pivotArea>
    </format>
    <format dxfId="182">
      <pivotArea collapsedLevelsAreSubtotals="1" fieldPosition="0">
        <references count="1">
          <reference field="4" count="1">
            <x v="0"/>
          </reference>
        </references>
      </pivotArea>
    </format>
    <format dxfId="181">
      <pivotArea field="4" type="button" dataOnly="0" labelOnly="1" outline="0" axis="axisRow" fieldPosition="1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4" count="1">
            <x v="0"/>
          </reference>
        </references>
      </pivotArea>
    </format>
    <format dxfId="178">
      <pivotArea collapsedLevelsAreSubtotals="1" fieldPosition="0">
        <references count="1">
          <reference field="4" count="1">
            <x v="1"/>
          </reference>
        </references>
      </pivotArea>
    </format>
    <format dxfId="177">
      <pivotArea dataOnly="0" labelOnly="1" fieldPosition="0">
        <references count="1">
          <reference field="4" count="1">
            <x v="1"/>
          </reference>
        </references>
      </pivotArea>
    </format>
    <format dxfId="176">
      <pivotArea collapsedLevelsAreSubtotals="1" fieldPosition="0">
        <references count="1">
          <reference field="4" count="1">
            <x v="1"/>
          </reference>
        </references>
      </pivotArea>
    </format>
    <format dxfId="175">
      <pivotArea dataOnly="0" labelOnly="1" fieldPosition="0">
        <references count="1">
          <reference field="4" count="1">
            <x v="1"/>
          </reference>
        </references>
      </pivotArea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outline="0" collapsedLevelsAreSubtotals="1" fieldPosition="0"/>
    </format>
    <format dxfId="169">
      <pivotArea field="1" type="button" dataOnly="0" labelOnly="1" outline="0" axis="axisPage" fieldPosition="0"/>
    </format>
    <format dxfId="168">
      <pivotArea field="1" type="button" dataOnly="0" labelOnly="1" outline="0" axis="axisPage" fieldPosition="0"/>
    </format>
    <format dxfId="167">
      <pivotArea type="all" dataOnly="0" outline="0" fieldPosition="0"/>
    </format>
    <format dxfId="166">
      <pivotArea field="1" type="button" dataOnly="0" labelOnly="1" outline="0" axis="axisPage" fieldPosition="0"/>
    </format>
    <format dxfId="165">
      <pivotArea field="1" type="button" dataOnly="0" labelOnly="1" outline="0" axis="axisPage" fieldPosition="0"/>
    </format>
    <format dxfId="164">
      <pivotArea field="1" type="button" dataOnly="0" labelOnly="1" outline="0" axis="axisPage" fieldPosition="0"/>
    </format>
    <format dxfId="163">
      <pivotArea field="1" type="button" dataOnly="0" labelOnly="1" outline="0" axis="axisPage" fieldPosition="0"/>
    </format>
    <format dxfId="162">
      <pivotArea field="1" type="button" dataOnly="0" labelOnly="1" outline="0" axis="axisPage" fieldPosition="0"/>
    </format>
    <format dxfId="161">
      <pivotArea collapsedLevelsAreSubtotals="1" fieldPosition="0">
        <references count="1">
          <reference field="2" count="1">
            <x v="0"/>
          </reference>
        </references>
      </pivotArea>
    </format>
    <format dxfId="160">
      <pivotArea dataOnly="0" labelOnly="1" fieldPosition="0">
        <references count="1">
          <reference field="2" count="1">
            <x v="0"/>
          </reference>
        </references>
      </pivotArea>
    </format>
    <format dxfId="159">
      <pivotArea collapsedLevelsAreSubtotals="1" fieldPosition="0">
        <references count="1">
          <reference field="2" count="1">
            <x v="0"/>
          </reference>
        </references>
      </pivotArea>
    </format>
    <format dxfId="158">
      <pivotArea dataOnly="0" labelOnly="1" fieldPosition="0">
        <references count="1">
          <reference field="2" count="1">
            <x v="0"/>
          </reference>
        </references>
      </pivotArea>
    </format>
    <format dxfId="15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3">
      <pivotArea type="all" dataOnly="0" outline="0" fieldPosition="0"/>
    </format>
    <format dxfId="1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0">
      <pivotArea collapsedLevelsAreSubtotals="1" fieldPosition="0">
        <references count="1">
          <reference field="2" count="1">
            <x v="0"/>
          </reference>
        </references>
      </pivotArea>
    </format>
    <format dxfId="149">
      <pivotArea dataOnly="0" labelOnly="1" fieldPosition="0">
        <references count="1">
          <reference field="2" count="1">
            <x v="0"/>
          </reference>
        </references>
      </pivotArea>
    </format>
    <format dxfId="148">
      <pivotArea grandRow="1" outline="0" collapsedLevelsAreSubtotals="1" fieldPosition="0"/>
    </format>
    <format dxfId="1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146">
      <pivotArea dataOnly="0" labelOnly="1" fieldPosition="0">
        <references count="1">
          <reference field="4" count="0"/>
        </references>
      </pivotArea>
    </format>
    <format dxfId="145">
      <pivotArea dataOnly="0" labelOnly="1" fieldPosition="0">
        <references count="1">
          <reference field="4" count="0"/>
        </references>
      </pivotArea>
    </format>
    <format dxfId="144">
      <pivotArea field="4" type="button" dataOnly="0" labelOnly="1" outline="0" axis="axisRow" fieldPosition="1"/>
    </format>
    <format dxfId="143">
      <pivotArea field="4" type="button" dataOnly="0" labelOnly="1" outline="0" axis="axisRow" fieldPosition="1"/>
    </format>
    <format dxfId="142">
      <pivotArea field="1" type="button" dataOnly="0" labelOnly="1" outline="0" axis="axisPage" fieldPosition="0"/>
    </format>
    <format dxfId="141">
      <pivotArea collapsedLevelsAreSubtotals="1" fieldPosition="0">
        <references count="1">
          <reference field="4" count="1">
            <x v="0"/>
          </reference>
        </references>
      </pivotArea>
    </format>
    <format dxfId="140">
      <pivotArea dataOnly="0" labelOnly="1" fieldPosition="0">
        <references count="1">
          <reference field="4" count="1">
            <x v="0"/>
          </reference>
        </references>
      </pivotArea>
    </format>
    <format dxfId="139">
      <pivotArea collapsedLevelsAreSubtotals="1" fieldPosition="0">
        <references count="1">
          <reference field="4" count="1">
            <x v="0"/>
          </reference>
        </references>
      </pivotArea>
    </format>
    <format dxfId="138">
      <pivotArea dataOnly="0" labelOnly="1" fieldPosition="0">
        <references count="1">
          <reference field="4" count="1">
            <x v="0"/>
          </reference>
        </references>
      </pivotArea>
    </format>
    <format dxfId="137">
      <pivotArea collapsedLevelsAreSubtotals="1" fieldPosition="0">
        <references count="1">
          <reference field="4" count="1">
            <x v="0"/>
          </reference>
        </references>
      </pivotArea>
    </format>
    <format dxfId="136">
      <pivotArea field="4" type="button" dataOnly="0" labelOnly="1" outline="0" axis="axisRow" fieldPosition="1"/>
    </format>
    <format dxfId="135">
      <pivotArea dataOnly="0" labelOnly="1" outline="0" axis="axisValues" fieldPosition="0"/>
    </format>
    <format dxfId="134">
      <pivotArea dataOnly="0" labelOnly="1" fieldPosition="0">
        <references count="1">
          <reference field="4" count="1">
            <x v="0"/>
          </reference>
        </references>
      </pivotArea>
    </format>
    <format dxfId="133">
      <pivotArea collapsedLevelsAreSubtotals="1" fieldPosition="0">
        <references count="1">
          <reference field="4" count="1">
            <x v="0"/>
          </reference>
        </references>
      </pivotArea>
    </format>
    <format dxfId="132">
      <pivotArea field="4" type="button" dataOnly="0" labelOnly="1" outline="0" axis="axisRow" fieldPosition="1"/>
    </format>
    <format dxfId="131">
      <pivotArea dataOnly="0" labelOnly="1" outline="0" axis="axisValues" fieldPosition="0"/>
    </format>
    <format dxfId="130">
      <pivotArea dataOnly="0" labelOnly="1" fieldPosition="0">
        <references count="1">
          <reference field="4" count="1">
            <x v="0"/>
          </reference>
        </references>
      </pivotArea>
    </format>
    <format dxfId="129">
      <pivotArea collapsedLevelsAreSubtotals="1" fieldPosition="0">
        <references count="1">
          <reference field="4" count="1">
            <x v="1"/>
          </reference>
        </references>
      </pivotArea>
    </format>
    <format dxfId="128">
      <pivotArea dataOnly="0" labelOnly="1" fieldPosition="0">
        <references count="1">
          <reference field="4" count="1">
            <x v="1"/>
          </reference>
        </references>
      </pivotArea>
    </format>
    <format dxfId="127">
      <pivotArea collapsedLevelsAreSubtotals="1" fieldPosition="0">
        <references count="1">
          <reference field="4" count="1">
            <x v="1"/>
          </reference>
        </references>
      </pivotArea>
    </format>
    <format dxfId="126">
      <pivotArea dataOnly="0" labelOnly="1" fieldPosition="0">
        <references count="1">
          <reference field="4" count="1">
            <x v="1"/>
          </reference>
        </references>
      </pivotArea>
    </format>
    <format dxfId="125">
      <pivotArea grandRow="1" outline="0" collapsedLevelsAreSubtotals="1" fieldPosition="0"/>
    </format>
    <format dxfId="124">
      <pivotArea dataOnly="0" labelOnly="1" grandRow="1" outline="0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  <format dxfId="121">
      <pivotArea outline="0" collapsedLevelsAreSubtotals="1" fieldPosition="0"/>
    </format>
    <format dxfId="120">
      <pivotArea field="1" type="button" dataOnly="0" labelOnly="1" outline="0" axis="axisPage" fieldPosition="0"/>
    </format>
    <format dxfId="119">
      <pivotArea field="1" type="button" dataOnly="0" labelOnly="1" outline="0" axis="axisPage" fieldPosition="0"/>
    </format>
    <format dxfId="118">
      <pivotArea type="all" dataOnly="0" outline="0" fieldPosition="0"/>
    </format>
    <format dxfId="117">
      <pivotArea field="1" type="button" dataOnly="0" labelOnly="1" outline="0" axis="axisPage" fieldPosition="0"/>
    </format>
    <format dxfId="116">
      <pivotArea field="1" type="button" dataOnly="0" labelOnly="1" outline="0" axis="axisPage" fieldPosition="0"/>
    </format>
    <format dxfId="115">
      <pivotArea field="1" type="button" dataOnly="0" labelOnly="1" outline="0" axis="axisPage" fieldPosition="0"/>
    </format>
    <format dxfId="114">
      <pivotArea field="1" type="button" dataOnly="0" labelOnly="1" outline="0" axis="axisPage" fieldPosition="0"/>
    </format>
    <format dxfId="113">
      <pivotArea field="1" type="button" dataOnly="0" labelOnly="1" outline="0" axis="axisPage" fieldPosition="0"/>
    </format>
    <format dxfId="112">
      <pivotArea collapsedLevelsAreSubtotals="1" fieldPosition="0">
        <references count="1">
          <reference field="2" count="1">
            <x v="0"/>
          </reference>
        </references>
      </pivotArea>
    </format>
    <format dxfId="111">
      <pivotArea dataOnly="0" labelOnly="1" fieldPosition="0">
        <references count="1">
          <reference field="2" count="1">
            <x v="0"/>
          </reference>
        </references>
      </pivotArea>
    </format>
    <format dxfId="110">
      <pivotArea collapsedLevelsAreSubtotals="1" fieldPosition="0">
        <references count="1">
          <reference field="2" count="1">
            <x v="0"/>
          </reference>
        </references>
      </pivotArea>
    </format>
    <format dxfId="109">
      <pivotArea dataOnly="0" labelOnly="1" fieldPosition="0">
        <references count="1">
          <reference field="2" count="1">
            <x v="0"/>
          </reference>
        </references>
      </pivotArea>
    </format>
    <format dxfId="10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">
      <pivotArea collapsedLevelsAreSubtotals="1" fieldPosition="0">
        <references count="1">
          <reference field="2" count="1">
            <x v="0"/>
          </reference>
        </references>
      </pivotArea>
    </format>
    <format dxfId="100">
      <pivotArea dataOnly="0" labelOnly="1" fieldPosition="0">
        <references count="1">
          <reference field="2" count="1">
            <x v="0"/>
          </reference>
        </references>
      </pivotArea>
    </format>
    <format dxfId="99">
      <pivotArea grandRow="1" outline="0" collapsedLevelsAreSubtotals="1" fieldPosition="0"/>
    </format>
    <format dxfId="9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97">
      <pivotArea dataOnly="0" labelOnly="1" fieldPosition="0">
        <references count="1">
          <reference field="4" count="0"/>
        </references>
      </pivotArea>
    </format>
    <format dxfId="96">
      <pivotArea dataOnly="0" labelOnly="1" fieldPosition="0">
        <references count="1">
          <reference field="4" count="0"/>
        </references>
      </pivotArea>
    </format>
    <format dxfId="95">
      <pivotArea field="4" type="button" dataOnly="0" labelOnly="1" outline="0" axis="axisRow" fieldPosition="1"/>
    </format>
    <format dxfId="94">
      <pivotArea field="4" type="button" dataOnly="0" labelOnly="1" outline="0" axis="axisRow" fieldPosition="1"/>
    </format>
    <format dxfId="93">
      <pivotArea field="1" type="button" dataOnly="0" labelOnly="1" outline="0" axis="axisPage" fieldPosition="0"/>
    </format>
    <format dxfId="92">
      <pivotArea collapsedLevelsAreSubtotals="1" fieldPosition="0">
        <references count="1">
          <reference field="4" count="1">
            <x v="0"/>
          </reference>
        </references>
      </pivotArea>
    </format>
    <format dxfId="91">
      <pivotArea dataOnly="0" labelOnly="1" fieldPosition="0">
        <references count="1">
          <reference field="4" count="1">
            <x v="0"/>
          </reference>
        </references>
      </pivotArea>
    </format>
    <format dxfId="90">
      <pivotArea collapsedLevelsAreSubtotals="1" fieldPosition="0">
        <references count="1">
          <reference field="4" count="1">
            <x v="0"/>
          </reference>
        </references>
      </pivotArea>
    </format>
    <format dxfId="89">
      <pivotArea dataOnly="0" labelOnly="1" fieldPosition="0">
        <references count="1">
          <reference field="4" count="1">
            <x v="0"/>
          </reference>
        </references>
      </pivotArea>
    </format>
    <format dxfId="88">
      <pivotArea collapsedLevelsAreSubtotals="1" fieldPosition="0">
        <references count="1">
          <reference field="4" count="1">
            <x v="0"/>
          </reference>
        </references>
      </pivotArea>
    </format>
    <format dxfId="87">
      <pivotArea field="4" type="button" dataOnly="0" labelOnly="1" outline="0" axis="axisRow" fieldPosition="1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4" count="1">
            <x v="0"/>
          </reference>
        </references>
      </pivotArea>
    </format>
    <format dxfId="84">
      <pivotArea collapsedLevelsAreSubtotals="1" fieldPosition="0">
        <references count="1">
          <reference field="4" count="1">
            <x v="0"/>
          </reference>
        </references>
      </pivotArea>
    </format>
    <format dxfId="83">
      <pivotArea field="4" type="button" dataOnly="0" labelOnly="1" outline="0" axis="axisRow" fieldPosition="1"/>
    </format>
    <format dxfId="82">
      <pivotArea dataOnly="0" labelOnly="1" outline="0" axis="axisValues" fieldPosition="0"/>
    </format>
    <format dxfId="81">
      <pivotArea dataOnly="0" labelOnly="1" fieldPosition="0">
        <references count="1">
          <reference field="4" count="1">
            <x v="0"/>
          </reference>
        </references>
      </pivotArea>
    </format>
    <format dxfId="80">
      <pivotArea collapsedLevelsAreSubtotals="1" fieldPosition="0">
        <references count="1">
          <reference field="4" count="1">
            <x v="1"/>
          </reference>
        </references>
      </pivotArea>
    </format>
    <format dxfId="79">
      <pivotArea dataOnly="0" labelOnly="1" fieldPosition="0">
        <references count="1">
          <reference field="4" count="1">
            <x v="1"/>
          </reference>
        </references>
      </pivotArea>
    </format>
    <format dxfId="78">
      <pivotArea collapsedLevelsAreSubtotals="1" fieldPosition="0">
        <references count="1">
          <reference field="4" count="1">
            <x v="1"/>
          </reference>
        </references>
      </pivotArea>
    </format>
    <format dxfId="77">
      <pivotArea dataOnly="0" labelOnly="1" fieldPosition="0">
        <references count="1">
          <reference field="4" count="1">
            <x v="1"/>
          </reference>
        </references>
      </pivotArea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outline="0" collapsedLevelsAreSubtotals="1" fieldPosition="0"/>
    </format>
    <format dxfId="71">
      <pivotArea field="1" type="button" dataOnly="0" labelOnly="1" outline="0" axis="axisPage" fieldPosition="0"/>
    </format>
    <format dxfId="70">
      <pivotArea field="1" type="button" dataOnly="0" labelOnly="1" outline="0" axis="axisPage" fieldPosition="0"/>
    </format>
    <format dxfId="69">
      <pivotArea type="all" dataOnly="0" outline="0" fieldPosition="0"/>
    </format>
    <format dxfId="68">
      <pivotArea field="1" type="button" dataOnly="0" labelOnly="1" outline="0" axis="axisPage" fieldPosition="0"/>
    </format>
    <format dxfId="67">
      <pivotArea field="1" type="button" dataOnly="0" labelOnly="1" outline="0" axis="axisPage" fieldPosition="0"/>
    </format>
    <format dxfId="66">
      <pivotArea field="1" type="button" dataOnly="0" labelOnly="1" outline="0" axis="axisPage" fieldPosition="0"/>
    </format>
    <format dxfId="65">
      <pivotArea field="1" type="button" dataOnly="0" labelOnly="1" outline="0" axis="axisPage" fieldPosition="0"/>
    </format>
    <format dxfId="64">
      <pivotArea field="1" type="button" dataOnly="0" labelOnly="1" outline="0" axis="axisPage" fieldPosition="0"/>
    </format>
    <format dxfId="63">
      <pivotArea collapsedLevelsAreSubtotals="1" fieldPosition="0">
        <references count="1">
          <reference field="2" count="1">
            <x v="0"/>
          </reference>
        </references>
      </pivotArea>
    </format>
    <format dxfId="62">
      <pivotArea dataOnly="0" labelOnly="1" fieldPosition="0">
        <references count="1">
          <reference field="2" count="1">
            <x v="0"/>
          </reference>
        </references>
      </pivotArea>
    </format>
    <format dxfId="61">
      <pivotArea collapsedLevelsAreSubtotals="1" fieldPosition="0">
        <references count="1">
          <reference field="2" count="1">
            <x v="0"/>
          </reference>
        </references>
      </pivotArea>
    </format>
    <format dxfId="60">
      <pivotArea dataOnly="0" labelOnly="1" fieldPosition="0">
        <references count="1">
          <reference field="2" count="1">
            <x v="0"/>
          </reference>
        </references>
      </pivotArea>
    </format>
    <format dxfId="5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2" count="1">
            <x v="0"/>
          </reference>
        </references>
      </pivotArea>
    </format>
    <format dxfId="51">
      <pivotArea dataOnly="0" labelOnly="1" fieldPosition="0">
        <references count="1">
          <reference field="2" count="1">
            <x v="0"/>
          </reference>
        </references>
      </pivotArea>
    </format>
    <format dxfId="50">
      <pivotArea grandRow="1" outline="0" collapsedLevelsAreSubtotals="1" fieldPosition="0"/>
    </format>
    <format dxfId="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12" firstHeaderRow="0" firstDataRow="1" firstDataCol="1" rowPageCount="1" colPageCount="1"/>
  <pivotFields count="24">
    <pivotField showAll="0"/>
    <pivotField axis="axisPage" showAll="0">
      <items count="26">
        <item x="11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5"/>
        <item x="16"/>
        <item x="18"/>
        <item x="17"/>
        <item x="13"/>
        <item x="20"/>
        <item x="21"/>
        <item x="19"/>
        <item x="12"/>
        <item x="23"/>
        <item x="22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 defaultSubtotal="0">
      <items count="1264">
        <item m="1" x="196"/>
        <item m="1" x="611"/>
        <item m="1" x="752"/>
        <item m="1" x="886"/>
        <item m="1" x="914"/>
        <item m="1" x="1163"/>
        <item m="1" x="381"/>
        <item m="1" x="1180"/>
        <item m="1" x="640"/>
        <item m="1" x="929"/>
        <item m="1" x="470"/>
        <item m="1" x="744"/>
        <item m="1" x="1017"/>
        <item m="1" x="762"/>
        <item m="1" x="193"/>
        <item m="1" x="482"/>
        <item m="1" x="976"/>
        <item m="1" x="696"/>
        <item m="1" x="1046"/>
        <item m="1" x="499"/>
        <item m="1" x="776"/>
        <item m="1" x="1053"/>
        <item m="1" x="510"/>
        <item m="1" x="792"/>
        <item m="1" x="665"/>
        <item m="1" x="653"/>
        <item m="1" x="991"/>
        <item m="1" x="440"/>
        <item m="1" x="714"/>
        <item m="1" x="815"/>
        <item m="1" x="823"/>
        <item m="1" x="833"/>
        <item m="1" x="859"/>
        <item m="1" x="840"/>
        <item m="1" x="853"/>
        <item m="1" x="881"/>
        <item m="1" x="325"/>
        <item m="1" x="599"/>
        <item m="1" x="357"/>
        <item m="1" x="626"/>
        <item m="1" x="1181"/>
        <item m="1" x="1062"/>
        <item m="1" x="928"/>
        <item m="1" x="203"/>
        <item m="1" x="1105"/>
        <item m="1" x="205"/>
        <item m="1" x="354"/>
        <item m="1" x="760"/>
        <item m="1" x="1151"/>
        <item m="1" x="683"/>
        <item m="1" x="613"/>
        <item m="1" x="1175"/>
        <item m="1" x="401"/>
        <item m="1" x="220"/>
        <item m="1" x="342"/>
        <item m="1" x="355"/>
        <item m="1" x="891"/>
        <item m="1" x="473"/>
        <item m="1" x="845"/>
        <item x="137"/>
        <item m="1" x="848"/>
        <item m="1" x="223"/>
        <item m="1" x="495"/>
        <item m="1" x="1176"/>
        <item m="1" x="926"/>
        <item m="1" x="229"/>
        <item m="1" x="478"/>
        <item m="1" x="1143"/>
        <item m="1" x="864"/>
        <item m="1" x="538"/>
        <item m="1" x="717"/>
        <item m="1" x="584"/>
        <item m="1" x="1228"/>
        <item m="1" x="1130"/>
        <item m="1" x="286"/>
        <item m="1" x="879"/>
        <item m="1" x="358"/>
        <item m="1" x="493"/>
        <item m="1" x="472"/>
        <item m="1" x="1032"/>
        <item m="1" x="695"/>
        <item m="1" x="198"/>
        <item m="1" x="600"/>
        <item m="1" x="650"/>
        <item m="1" x="839"/>
        <item m="1" x="1089"/>
        <item m="1" x="545"/>
        <item m="1" x="1222"/>
        <item m="1" x="849"/>
        <item m="1" x="403"/>
        <item m="1" x="598"/>
        <item m="1" x="242"/>
        <item m="1" x="978"/>
        <item m="1" x="790"/>
        <item m="1" x="917"/>
        <item m="1" x="902"/>
        <item m="1" x="654"/>
        <item m="1" x="251"/>
        <item m="1" x="861"/>
        <item m="1" x="432"/>
        <item m="1" x="657"/>
        <item x="140"/>
        <item m="1" x="772"/>
        <item m="1" x="736"/>
        <item m="1" x="519"/>
        <item m="1" x="857"/>
        <item m="1" x="1166"/>
        <item m="1" x="1125"/>
        <item m="1" x="1251"/>
        <item m="1" x="1001"/>
        <item m="1" x="433"/>
        <item m="1" x="607"/>
        <item m="1" x="711"/>
        <item m="1" x="842"/>
        <item m="1" x="236"/>
        <item m="1" x="282"/>
        <item m="1" x="771"/>
        <item m="1" x="1137"/>
        <item x="30"/>
        <item m="1" x="425"/>
        <item m="1" x="945"/>
        <item m="1" x="610"/>
        <item m="1" x="279"/>
        <item m="1" x="280"/>
        <item m="1" x="1029"/>
        <item m="1" x="352"/>
        <item m="1" x="761"/>
        <item m="1" x="773"/>
        <item m="1" x="573"/>
        <item m="1" x="915"/>
        <item m="1" x="483"/>
        <item m="1" x="1005"/>
        <item m="1" x="1161"/>
        <item m="1" x="1126"/>
        <item m="1" x="497"/>
        <item m="1" x="365"/>
        <item m="1" x="1144"/>
        <item m="1" x="1129"/>
        <item x="142"/>
        <item m="1" x="530"/>
        <item m="1" x="353"/>
        <item m="1" x="423"/>
        <item m="1" x="241"/>
        <item m="1" x="984"/>
        <item m="1" x="1068"/>
        <item m="1" x="1004"/>
        <item m="1" x="998"/>
        <item m="1" x="429"/>
        <item m="1" x="828"/>
        <item m="1" x="800"/>
        <item m="1" x="1112"/>
        <item m="1" x="1055"/>
        <item m="1" x="234"/>
        <item m="1" x="1016"/>
        <item m="1" x="479"/>
        <item m="1" x="1109"/>
        <item m="1" x="550"/>
        <item x="43"/>
        <item m="1" x="903"/>
        <item m="1" x="294"/>
        <item m="1" x="428"/>
        <item m="1" x="1258"/>
        <item m="1" x="871"/>
        <item m="1" x="1074"/>
        <item m="1" x="476"/>
        <item m="1" x="1014"/>
        <item x="143"/>
        <item m="1" x="1227"/>
        <item m="1" x="1155"/>
        <item m="1" x="544"/>
        <item m="1" x="702"/>
        <item m="1" x="1235"/>
        <item m="1" x="604"/>
        <item m="1" x="874"/>
        <item m="1" x="539"/>
        <item m="1" x="309"/>
        <item x="145"/>
        <item m="1" x="913"/>
        <item m="1" x="259"/>
        <item m="1" x="1063"/>
        <item m="1" x="1039"/>
        <item m="1" x="623"/>
        <item m="1" x="685"/>
        <item m="1" x="827"/>
        <item m="1" x="1036"/>
        <item m="1" x="317"/>
        <item m="1" x="1092"/>
        <item m="1" x="1189"/>
        <item m="1" x="387"/>
        <item m="1" x="1208"/>
        <item m="1" x="245"/>
        <item m="1" x="314"/>
        <item m="1" x="732"/>
        <item m="1" x="1209"/>
        <item m="1" x="200"/>
        <item m="1" x="1213"/>
        <item m="1" x="666"/>
        <item m="1" x="268"/>
        <item m="1" x="1187"/>
        <item m="1" x="1079"/>
        <item m="1" x="313"/>
        <item m="1" x="578"/>
        <item m="1" x="950"/>
        <item m="1" x="561"/>
        <item m="1" x="287"/>
        <item m="1" x="456"/>
        <item m="1" x="412"/>
        <item m="1" x="844"/>
        <item m="1" x="1206"/>
        <item m="1" x="331"/>
        <item m="1" x="720"/>
        <item m="1" x="1259"/>
        <item m="1" x="182"/>
        <item m="1" x="667"/>
        <item m="1" x="1107"/>
        <item m="1" x="366"/>
        <item m="1" x="468"/>
        <item m="1" x="348"/>
        <item m="1" x="1183"/>
        <item m="1" x="529"/>
        <item m="1" x="394"/>
        <item m="1" x="1224"/>
        <item m="1" x="630"/>
        <item m="1" x="199"/>
        <item m="1" x="930"/>
        <item m="1" x="766"/>
        <item m="1" x="1061"/>
        <item m="1" x="1160"/>
        <item m="1" x="293"/>
        <item m="1" x="1215"/>
        <item m="1" x="300"/>
        <item m="1" x="246"/>
        <item m="1" x="735"/>
        <item m="1" x="1047"/>
        <item m="1" x="219"/>
        <item m="1" x="1009"/>
        <item m="1" x="1231"/>
        <item m="1" x="778"/>
        <item m="1" x="301"/>
        <item m="1" x="1006"/>
        <item m="1" x="379"/>
        <item m="1" x="660"/>
        <item m="1" x="899"/>
        <item m="1" x="1052"/>
        <item m="1" x="590"/>
        <item m="1" x="1243"/>
        <item m="1" x="1230"/>
        <item m="1" x="375"/>
        <item m="1" x="892"/>
        <item m="1" x="680"/>
        <item m="1" x="743"/>
        <item m="1" x="240"/>
        <item m="1" x="841"/>
        <item m="1" x="642"/>
        <item m="1" x="303"/>
        <item m="1" x="1034"/>
        <item m="1" x="290"/>
        <item m="1" x="1060"/>
        <item m="1" x="587"/>
        <item m="1" x="221"/>
        <item m="1" x="442"/>
        <item m="1" x="1211"/>
        <item m="1" x="1168"/>
        <item m="1" x="769"/>
        <item m="1" x="756"/>
        <item m="1" x="180"/>
        <item m="1" x="469"/>
        <item m="1" x="541"/>
        <item m="1" x="341"/>
        <item m="1" x="231"/>
        <item m="1" x="1182"/>
        <item m="1" x="413"/>
        <item m="1" x="1096"/>
        <item m="1" x="500"/>
        <item m="1" x="1124"/>
        <item m="1" x="922"/>
        <item m="1" x="843"/>
        <item m="1" x="723"/>
        <item m="1" x="304"/>
        <item m="1" x="1246"/>
        <item m="1" x="1152"/>
        <item m="1" x="1156"/>
        <item m="1" x="275"/>
        <item m="1" x="320"/>
        <item x="13"/>
        <item m="1" x="344"/>
        <item m="1" x="311"/>
        <item m="1" x="1138"/>
        <item m="1" x="783"/>
        <item m="1" x="1236"/>
        <item m="1" x="179"/>
        <item m="1" x="474"/>
        <item m="1" x="1201"/>
        <item m="1" x="299"/>
        <item m="1" x="1262"/>
        <item m="1" x="235"/>
        <item m="1" x="594"/>
        <item m="1" x="1170"/>
        <item m="1" x="1119"/>
        <item m="1" x="875"/>
        <item m="1" x="183"/>
        <item m="1" x="576"/>
        <item m="1" x="974"/>
        <item m="1" x="791"/>
        <item m="1" x="606"/>
        <item x="157"/>
        <item m="1" x="210"/>
        <item m="1" x="837"/>
        <item m="1" x="958"/>
        <item m="1" x="475"/>
        <item m="1" x="481"/>
        <item m="1" x="970"/>
        <item m="1" x="360"/>
        <item m="1" x="782"/>
        <item m="1" x="455"/>
        <item m="1" x="602"/>
        <item m="1" x="662"/>
        <item m="1" x="850"/>
        <item m="1" x="818"/>
        <item m="1" x="884"/>
        <item m="1" x="777"/>
        <item m="1" x="687"/>
        <item m="1" x="445"/>
        <item x="45"/>
        <item m="1" x="804"/>
        <item m="1" x="1025"/>
        <item m="1" x="1167"/>
        <item m="1" x="257"/>
        <item m="1" x="981"/>
        <item m="1" x="346"/>
        <item m="1" x="643"/>
        <item m="1" x="1237"/>
        <item m="1" x="549"/>
        <item m="1" x="391"/>
        <item x="159"/>
        <item m="1" x="509"/>
        <item m="1" x="462"/>
        <item m="1" x="906"/>
        <item m="1" x="335"/>
        <item m="1" x="904"/>
        <item m="1" x="1131"/>
        <item m="1" x="264"/>
        <item m="1" x="535"/>
        <item m="1" x="581"/>
        <item x="161"/>
        <item m="1" x="964"/>
        <item m="1" x="1113"/>
        <item m="1" x="230"/>
        <item m="1" x="927"/>
        <item m="1" x="838"/>
        <item m="1" x="1200"/>
        <item m="1" x="492"/>
        <item m="1" x="1225"/>
        <item m="1" x="608"/>
        <item m="1" x="252"/>
        <item m="1" x="270"/>
        <item m="1" x="636"/>
        <item m="1" x="588"/>
        <item m="1" x="418"/>
        <item m="1" x="356"/>
        <item m="1" x="968"/>
        <item m="1" x="1108"/>
        <item m="1" x="1013"/>
        <item m="1" x="893"/>
        <item m="1" x="1056"/>
        <item m="1" x="222"/>
        <item m="1" x="858"/>
        <item m="1" x="417"/>
        <item m="1" x="709"/>
        <item m="1" x="273"/>
        <item m="1" x="514"/>
        <item m="1" x="644"/>
        <item m="1" x="399"/>
        <item m="1" x="1226"/>
        <item m="1" x="285"/>
        <item m="1" x="1241"/>
        <item m="1" x="277"/>
        <item m="1" x="434"/>
        <item m="1" x="1081"/>
        <item m="1" x="851"/>
        <item m="1" x="308"/>
        <item m="1" x="910"/>
        <item m="1" x="982"/>
        <item m="1" x="518"/>
        <item m="1" x="214"/>
        <item m="1" x="1194"/>
        <item m="1" x="592"/>
        <item m="1" x="1191"/>
        <item m="1" x="949"/>
        <item x="164"/>
        <item m="1" x="918"/>
        <item m="1" x="1012"/>
        <item m="1" x="916"/>
        <item m="1" x="1172"/>
        <item m="1" x="817"/>
        <item m="1" x="373"/>
        <item m="1" x="679"/>
        <item x="120"/>
        <item m="1" x="213"/>
        <item m="1" x="410"/>
        <item m="1" x="1084"/>
        <item m="1" x="941"/>
        <item m="1" x="1141"/>
        <item m="1" x="1080"/>
        <item m="1" x="458"/>
        <item x="139"/>
        <item m="1" x="569"/>
        <item m="1" x="900"/>
        <item m="1" x="461"/>
        <item m="1" x="661"/>
        <item m="1" x="754"/>
        <item m="1" x="763"/>
        <item m="1" x="555"/>
        <item m="1" x="272"/>
        <item m="1" x="741"/>
        <item m="1" x="575"/>
        <item m="1" x="689"/>
        <item m="1" x="554"/>
        <item m="1" x="765"/>
        <item m="1" x="809"/>
        <item m="1" x="664"/>
        <item m="1" x="799"/>
        <item m="1" x="388"/>
        <item m="1" x="371"/>
        <item m="1" x="855"/>
        <item m="1" x="638"/>
        <item m="1" x="333"/>
        <item m="1" x="547"/>
        <item m="1" x="691"/>
        <item m="1" x="803"/>
        <item m="1" x="688"/>
        <item m="1" x="1128"/>
        <item m="1" x="1204"/>
        <item m="1" x="1120"/>
        <item m="1" x="292"/>
        <item m="1" x="1031"/>
        <item m="1" x="289"/>
        <item m="1" x="327"/>
        <item m="1" x="315"/>
        <item m="1" x="248"/>
        <item m="1" x="620"/>
        <item m="1" x="1261"/>
        <item m="1" x="785"/>
        <item m="1" x="648"/>
        <item m="1" x="1255"/>
        <item m="1" x="1203"/>
        <item x="152"/>
        <item m="1" x="1093"/>
        <item m="1" x="566"/>
        <item m="1" x="700"/>
        <item m="1" x="699"/>
        <item m="1" x="409"/>
        <item m="1" x="376"/>
        <item m="1" x="983"/>
        <item m="1" x="802"/>
        <item m="1" x="543"/>
        <item m="1" x="727"/>
        <item m="1" x="1030"/>
        <item m="1" x="562"/>
        <item m="1" x="334"/>
        <item m="1" x="786"/>
        <item m="1" x="668"/>
        <item m="1" x="453"/>
        <item m="1" x="1121"/>
        <item m="1" x="540"/>
        <item m="1" x="885"/>
        <item m="1" x="618"/>
        <item m="1" x="939"/>
        <item m="1" x="655"/>
        <item m="1" x="467"/>
        <item m="1" x="1019"/>
        <item m="1" x="672"/>
        <item m="1" x="232"/>
        <item m="1" x="798"/>
        <item m="1" x="1088"/>
        <item m="1" x="438"/>
        <item m="1" x="511"/>
        <item m="1" x="524"/>
        <item m="1" x="747"/>
        <item m="1" x="324"/>
        <item m="1" x="1159"/>
        <item m="1" x="370"/>
        <item m="1" x="737"/>
        <item m="1" x="946"/>
        <item m="1" x="1198"/>
        <item m="1" x="1022"/>
        <item m="1" x="1033"/>
        <item m="1" x="563"/>
        <item m="1" x="571"/>
        <item m="1" x="542"/>
        <item m="1" x="824"/>
        <item m="1" x="753"/>
        <item m="1" x="860"/>
        <item m="1" x="1122"/>
        <item m="1" x="1149"/>
        <item m="1" x="942"/>
        <item m="1" x="1044"/>
        <item m="1" x="1045"/>
        <item m="1" x="1064"/>
        <item m="1" x="1065"/>
        <item m="1" x="553"/>
        <item m="1" x="302"/>
        <item m="1" x="463"/>
        <item m="1" x="1038"/>
        <item m="1" x="422"/>
        <item m="1" x="724"/>
        <item m="1" x="369"/>
        <item m="1" x="920"/>
        <item m="1" x="632"/>
        <item m="1" x="852"/>
        <item m="1" x="633"/>
        <item m="1" x="1115"/>
        <item m="1" x="634"/>
        <item m="1" x="1116"/>
        <item m="1" x="758"/>
        <item m="1" x="498"/>
        <item m="1" x="834"/>
        <item m="1" x="577"/>
        <item m="1" x="1221"/>
        <item m="1" x="1173"/>
        <item m="1" x="420"/>
        <item m="1" x="362"/>
        <item m="1" x="1003"/>
        <item m="1" x="682"/>
        <item m="1" x="582"/>
        <item m="1" x="1072"/>
        <item m="1" x="721"/>
        <item m="1" x="486"/>
        <item m="1" x="745"/>
        <item m="1" x="781"/>
        <item m="1" x="521"/>
        <item m="1" x="570"/>
        <item m="1" x="446"/>
        <item m="1" x="255"/>
        <item m="1" x="880"/>
        <item m="1" x="1024"/>
        <item m="1" x="1094"/>
        <item m="1" x="266"/>
        <item m="1" x="755"/>
        <item m="1" x="972"/>
        <item m="1" x="291"/>
        <item m="1" x="250"/>
        <item m="1" x="185"/>
        <item m="1" x="985"/>
        <item m="1" x="829"/>
        <item m="1" x="202"/>
        <item m="1" x="1254"/>
        <item m="1" x="801"/>
        <item m="1" x="359"/>
        <item m="1" x="1214"/>
        <item m="1" x="993"/>
        <item m="1" x="751"/>
        <item m="1" x="465"/>
        <item m="1" x="552"/>
        <item m="1" x="1219"/>
        <item m="1" x="343"/>
        <item m="1" x="585"/>
        <item m="1" x="692"/>
        <item m="1" x="1245"/>
        <item m="1" x="191"/>
        <item m="1" x="1252"/>
        <item m="1" x="489"/>
        <item m="1" x="624"/>
        <item m="1" x="262"/>
        <item m="1" x="705"/>
        <item m="1" x="1110"/>
        <item m="1" x="249"/>
        <item m="1" x="867"/>
        <item m="1" x="244"/>
        <item m="1" x="658"/>
        <item m="1" x="565"/>
        <item m="1" x="908"/>
        <item m="1" x="1133"/>
        <item m="1" x="512"/>
        <item m="1" x="907"/>
        <item m="1" x="1041"/>
        <item m="1" x="194"/>
        <item m="1" x="911"/>
        <item m="1" x="733"/>
        <item m="1" x="617"/>
        <item m="1" x="374"/>
        <item m="1" x="694"/>
        <item m="1" x="1086"/>
        <item m="1" x="504"/>
        <item m="1" x="496"/>
        <item m="1" x="901"/>
        <item m="1" x="716"/>
        <item m="1" x="921"/>
        <item m="1" x="560"/>
        <item m="1" x="436"/>
        <item m="1" x="508"/>
        <item m="1" x="276"/>
        <item m="1" x="1071"/>
        <item m="1" x="184"/>
        <item m="1" x="295"/>
        <item m="1" x="793"/>
        <item m="1" x="979"/>
        <item m="1" x="1217"/>
        <item m="1" x="1220"/>
        <item m="1" x="681"/>
        <item m="1" x="1197"/>
        <item m="1" x="271"/>
        <item m="1" x="935"/>
        <item m="1" x="501"/>
        <item m="1" x="779"/>
        <item m="1" x="406"/>
        <item m="1" x="414"/>
        <item m="1" x="990"/>
        <item m="1" x="677"/>
        <item m="1" x="517"/>
        <item m="1" x="1139"/>
        <item m="1" x="187"/>
        <item m="1" x="345"/>
        <item m="1" x="1040"/>
        <item m="1" x="980"/>
        <item m="1" x="923"/>
        <item m="1" x="487"/>
        <item m="1" x="1177"/>
        <item m="1" x="523"/>
        <item m="1" x="321"/>
        <item m="1" x="966"/>
        <item m="1" x="1049"/>
        <item m="1" x="673"/>
        <item m="1" x="390"/>
        <item m="1" x="726"/>
        <item m="1" x="1242"/>
        <item m="1" x="820"/>
        <item m="1" x="377"/>
        <item m="1" x="306"/>
        <item m="1" x="609"/>
        <item m="1" x="206"/>
        <item m="1" x="707"/>
        <item m="1" x="258"/>
        <item m="1" x="516"/>
        <item m="1" x="451"/>
        <item m="1" x="424"/>
        <item m="1" x="1010"/>
        <item m="1" x="1082"/>
        <item m="1" x="400"/>
        <item x="35"/>
        <item m="1" x="1087"/>
        <item m="1" x="866"/>
        <item m="1" x="389"/>
        <item m="1" x="447"/>
        <item m="1" x="647"/>
        <item m="1" x="505"/>
        <item m="1" x="307"/>
        <item x="151"/>
        <item m="1" x="811"/>
        <item m="1" x="631"/>
        <item m="1" x="742"/>
        <item m="1" x="614"/>
        <item m="1" x="669"/>
        <item m="1" x="956"/>
        <item m="1" x="319"/>
        <item m="1" x="439"/>
        <item m="1" x="940"/>
        <item m="1" x="416"/>
        <item m="1" x="383"/>
        <item m="1" x="1165"/>
        <item m="1" x="411"/>
        <item m="1" x="731"/>
        <item m="1" x="1020"/>
        <item m="1" x="527"/>
        <item x="49"/>
        <item m="1" x="1057"/>
        <item m="1" x="876"/>
        <item x="167"/>
        <item m="1" x="774"/>
        <item m="1" x="548"/>
        <item m="1" x="854"/>
        <item m="1" x="1185"/>
        <item m="1" x="415"/>
        <item m="1" x="330"/>
        <item m="1" x="1054"/>
        <item m="1" x="1207"/>
        <item m="1" x="1229"/>
        <item m="1" x="1186"/>
        <item m="1" x="522"/>
        <item m="1" x="822"/>
        <item m="1" x="831"/>
        <item m="1" x="1091"/>
        <item m="1" x="635"/>
        <item m="1" x="298"/>
        <item m="1" x="531"/>
        <item m="1" x="564"/>
        <item m="1" x="593"/>
        <item m="1" x="209"/>
        <item m="1" x="1158"/>
        <item m="1" x="536"/>
        <item m="1" x="503"/>
        <item m="1" x="225"/>
        <item m="1" x="863"/>
        <item m="1" x="616"/>
        <item m="1" x="211"/>
        <item m="1" x="936"/>
        <item m="1" x="404"/>
        <item m="1" x="629"/>
        <item m="1" x="703"/>
        <item m="1" x="537"/>
        <item m="1" x="464"/>
        <item m="1" x="254"/>
        <item m="1" x="557"/>
        <item m="1" x="441"/>
        <item m="1" x="260"/>
        <item m="1" x="768"/>
        <item m="1" x="407"/>
        <item m="1" x="821"/>
        <item m="1" x="488"/>
        <item m="1" x="947"/>
        <item m="1" x="283"/>
        <item m="1" x="491"/>
        <item m="1" x="912"/>
        <item m="1" x="408"/>
        <item m="1" x="332"/>
        <item m="1" x="646"/>
        <item m="1" x="1007"/>
        <item m="1" x="318"/>
        <item m="1" x="430"/>
        <item m="1" x="364"/>
        <item m="1" x="1023"/>
        <item m="1" x="596"/>
        <item x="173"/>
        <item m="1" x="712"/>
        <item m="1" x="836"/>
        <item m="1" x="674"/>
        <item m="1" x="526"/>
        <item m="1" x="697"/>
        <item m="1" x="718"/>
        <item m="1" x="397"/>
        <item m="1" x="1101"/>
        <item m="1" x="788"/>
        <item m="1" x="426"/>
        <item m="1" x="1218"/>
        <item m="1" x="1145"/>
        <item m="1" x="1205"/>
        <item m="1" x="898"/>
        <item m="1" x="1153"/>
        <item m="1" x="678"/>
        <item m="1" x="919"/>
        <item m="1" x="628"/>
        <item m="1" x="421"/>
        <item m="1" x="847"/>
        <item m="1" x="1196"/>
        <item m="1" x="1250"/>
        <item m="1" x="1150"/>
        <item m="1" x="806"/>
        <item m="1" x="787"/>
        <item m="1" x="217"/>
        <item m="1" x="1135"/>
        <item m="1" x="748"/>
        <item m="1" x="507"/>
        <item m="1" x="996"/>
        <item m="1" x="870"/>
        <item m="1" x="494"/>
        <item m="1" x="932"/>
        <item m="1" x="1179"/>
        <item m="1" x="969"/>
        <item m="1" x="812"/>
        <item m="1" x="520"/>
        <item m="1" x="810"/>
        <item m="1" x="994"/>
        <item m="1" x="312"/>
        <item m="1" x="297"/>
        <item m="1" x="1075"/>
        <item m="1" x="883"/>
        <item m="1" x="1106"/>
        <item m="1" x="1140"/>
        <item m="1" x="1148"/>
        <item m="1" x="351"/>
        <item m="1" x="1257"/>
        <item m="1" x="347"/>
        <item m="1" x="427"/>
        <item m="1" x="729"/>
        <item m="1" x="1021"/>
        <item m="1" x="1037"/>
        <item m="1" x="619"/>
        <item m="1" x="1111"/>
        <item m="1" x="1102"/>
        <item m="1" x="559"/>
        <item m="1" x="962"/>
        <item m="1" x="1127"/>
        <item m="1" x="1118"/>
        <item m="1" x="226"/>
        <item m="1" x="1212"/>
        <item m="1" x="188"/>
        <item m="1" x="684"/>
        <item m="1" x="686"/>
        <item m="1" x="515"/>
        <item m="1" x="572"/>
        <item m="1" x="288"/>
        <item m="1" x="873"/>
        <item m="1" x="1247"/>
        <item m="1" x="513"/>
        <item m="1" x="583"/>
        <item m="1" x="645"/>
        <item m="1" x="997"/>
        <item m="1" x="1190"/>
        <item m="1" x="605"/>
        <item m="1" x="310"/>
        <item m="1" x="933"/>
        <item m="1" x="395"/>
        <item m="1" x="888"/>
        <item x="19"/>
        <item m="1" x="948"/>
        <item m="1" x="961"/>
        <item m="1" x="208"/>
        <item x="136"/>
        <item m="1" x="1048"/>
        <item m="1" x="1067"/>
        <item x="154"/>
        <item m="1" x="1260"/>
        <item m="1" x="1210"/>
        <item m="1" x="796"/>
        <item m="1" x="452"/>
        <item m="1" x="528"/>
        <item m="1" x="1193"/>
        <item m="1" x="1256"/>
        <item m="1" x="1042"/>
        <item m="1" x="764"/>
        <item m="1" x="448"/>
        <item m="1" x="789"/>
        <item m="1" x="951"/>
        <item x="138"/>
        <item m="1" x="988"/>
        <item m="1" x="485"/>
        <item m="1" x="181"/>
        <item m="1" x="253"/>
        <item m="1" x="567"/>
        <item m="1" x="719"/>
        <item m="1" x="502"/>
        <item x="74"/>
        <item m="1" x="480"/>
        <item m="1" x="1263"/>
        <item m="1" x="204"/>
        <item x="90"/>
        <item m="1" x="656"/>
        <item m="1" x="247"/>
        <item m="1" x="459"/>
        <item m="1" x="759"/>
        <item m="1" x="740"/>
        <item m="1" x="728"/>
        <item m="1" x="713"/>
        <item x="1"/>
        <item m="1" x="826"/>
        <item m="1" x="1008"/>
        <item m="1" x="1157"/>
        <item m="1" x="954"/>
        <item x="158"/>
        <item m="1" x="649"/>
        <item m="1" x="1097"/>
        <item m="1" x="338"/>
        <item m="1" x="1066"/>
        <item m="1" x="396"/>
        <item m="1" x="326"/>
        <item m="1" x="339"/>
        <item m="1" x="192"/>
        <item m="1" x="460"/>
        <item m="1" x="865"/>
        <item m="1" x="207"/>
        <item x="160"/>
        <item m="1" x="637"/>
        <item m="1" x="274"/>
        <item m="1" x="872"/>
        <item m="1" x="795"/>
        <item m="1" x="227"/>
        <item m="1" x="437"/>
        <item m="1" x="1232"/>
        <item m="1" x="986"/>
        <item m="1" x="1199"/>
        <item m="1" x="1095"/>
        <item m="1" x="671"/>
        <item m="1" x="1059"/>
        <item m="1" x="218"/>
        <item m="1" x="1192"/>
        <item m="1" x="622"/>
        <item m="1" x="651"/>
        <item m="1" x="267"/>
        <item m="1" x="825"/>
        <item m="1" x="443"/>
        <item m="1" x="1002"/>
        <item m="1" x="973"/>
        <item m="1" x="780"/>
        <item m="1" x="612"/>
        <item m="1" x="281"/>
        <item m="1" x="749"/>
        <item m="1" x="710"/>
        <item m="1" x="894"/>
        <item m="1" x="725"/>
        <item m="1" x="835"/>
        <item m="1" x="1026"/>
        <item m="1" x="580"/>
        <item m="1" x="597"/>
        <item m="1" x="1134"/>
        <item m="1" x="730"/>
        <item m="1" x="261"/>
        <item m="1" x="1164"/>
        <item x="56"/>
        <item x="68"/>
        <item x="93"/>
        <item x="34"/>
        <item m="1" x="195"/>
        <item x="71"/>
        <item m="1" x="589"/>
        <item m="1" x="1136"/>
        <item m="1" x="450"/>
        <item m="1" x="215"/>
        <item x="57"/>
        <item m="1" x="955"/>
        <item m="1" x="805"/>
        <item m="1" x="757"/>
        <item m="1" x="1043"/>
        <item m="1" x="484"/>
        <item m="1" x="1169"/>
        <item m="1" x="1098"/>
        <item m="1" x="625"/>
        <item m="1" x="977"/>
        <item m="1" x="1216"/>
        <item m="1" x="999"/>
        <item m="1" x="734"/>
        <item m="1" x="337"/>
        <item m="1" x="813"/>
        <item m="1" x="1188"/>
        <item m="1" x="670"/>
        <item m="1" x="525"/>
        <item m="1" x="963"/>
        <item m="1" x="746"/>
        <item m="1" x="579"/>
        <item m="1" x="808"/>
        <item m="1" x="706"/>
        <item m="1" x="405"/>
        <item m="1" x="1078"/>
        <item m="1" x="329"/>
        <item m="1" x="233"/>
        <item m="1" x="490"/>
        <item m="1" x="738"/>
        <item m="1" x="1077"/>
        <item x="112"/>
        <item x="14"/>
        <item m="1" x="1028"/>
        <item m="1" x="925"/>
        <item m="1" x="952"/>
        <item m="1" x="190"/>
        <item m="1" x="1051"/>
        <item m="1" x="305"/>
        <item m="1" x="931"/>
        <item m="1" x="393"/>
        <item m="1" x="197"/>
        <item x="156"/>
        <item m="1" x="1103"/>
        <item m="1" x="471"/>
        <item m="1" x="641"/>
        <item m="1" x="819"/>
        <item m="1" x="959"/>
        <item m="1" x="807"/>
        <item x="26"/>
        <item m="1" x="323"/>
        <item m="1" x="1123"/>
        <item m="1" x="722"/>
        <item m="1" x="890"/>
        <item m="1" x="1050"/>
        <item m="1" x="368"/>
        <item m="1" x="586"/>
        <item x="144"/>
        <item m="1" x="794"/>
        <item m="1" x="909"/>
        <item m="1" x="937"/>
        <item m="1" x="591"/>
        <item m="1" x="878"/>
        <item m="1" x="201"/>
        <item m="1" x="715"/>
        <item m="1" x="595"/>
        <item m="1" x="701"/>
        <item m="1" x="895"/>
        <item m="1" x="975"/>
        <item m="1" x="506"/>
        <item m="1" x="457"/>
        <item m="1" x="698"/>
        <item m="1" x="1069"/>
        <item m="1" x="398"/>
        <item m="1" x="770"/>
        <item m="1" x="1114"/>
        <item m="1" x="989"/>
        <item m="1" x="1011"/>
        <item m="1" x="243"/>
        <item m="1" x="1239"/>
        <item x="46"/>
        <item m="1" x="328"/>
        <item m="1" x="797"/>
        <item m="1" x="574"/>
        <item m="1" x="693"/>
        <item m="1" x="372"/>
        <item m="1" x="1035"/>
        <item m="1" x="1027"/>
        <item m="1" x="627"/>
        <item m="1" x="1015"/>
        <item m="1" x="601"/>
        <item m="1" x="960"/>
        <item m="1" x="1248"/>
        <item x="94"/>
        <item m="1" x="639"/>
        <item m="1" x="868"/>
        <item m="1" x="814"/>
        <item m="1" x="534"/>
        <item x="4"/>
        <item m="1" x="675"/>
        <item m="1" x="367"/>
        <item m="1" x="444"/>
        <item m="1" x="386"/>
        <item x="41"/>
        <item m="1" x="897"/>
        <item m="1" x="1100"/>
        <item m="1" x="882"/>
        <item m="1" x="1099"/>
        <item m="1" x="1238"/>
        <item x="98"/>
        <item x="95"/>
        <item m="1" x="663"/>
        <item x="97"/>
        <item x="96"/>
        <item m="1" x="1154"/>
        <item m="1" x="965"/>
        <item m="1" x="228"/>
        <item m="1" x="862"/>
        <item m="1" x="349"/>
        <item m="1" x="336"/>
        <item m="1" x="1104"/>
        <item x="20"/>
        <item m="1" x="1117"/>
        <item m="1" x="239"/>
        <item m="1" x="1076"/>
        <item m="1" x="992"/>
        <item m="1" x="402"/>
        <item m="1" x="363"/>
        <item m="1" x="263"/>
        <item m="1" x="419"/>
        <item m="1" x="1058"/>
        <item m="1" x="1147"/>
        <item m="1" x="690"/>
        <item m="1" x="449"/>
        <item m="1" x="216"/>
        <item m="1" x="384"/>
        <item m="1" x="944"/>
        <item m="1" x="385"/>
        <item m="1" x="750"/>
        <item m="1" x="212"/>
        <item m="1" x="466"/>
        <item m="1" x="953"/>
        <item m="1" x="237"/>
        <item m="1" x="224"/>
        <item x="146"/>
        <item x="147"/>
        <item x="148"/>
        <item m="1" x="869"/>
        <item x="150"/>
        <item m="1" x="568"/>
        <item x="168"/>
        <item x="153"/>
        <item x="170"/>
        <item m="1" x="392"/>
        <item x="177"/>
        <item m="1" x="830"/>
        <item x="174"/>
        <item x="141"/>
        <item m="1" x="435"/>
        <item x="92"/>
        <item m="1" x="816"/>
        <item m="1" x="269"/>
        <item m="1" x="659"/>
        <item m="1" x="533"/>
        <item m="1" x="603"/>
        <item m="1" x="708"/>
        <item m="1" x="621"/>
        <item m="1" x="256"/>
        <item m="1" x="784"/>
        <item m="1" x="189"/>
        <item m="1" x="1202"/>
        <item m="1" x="546"/>
        <item m="1" x="934"/>
        <item m="1" x="971"/>
        <item m="1" x="1234"/>
        <item m="1" x="238"/>
        <item m="1" x="856"/>
        <item m="1" x="905"/>
        <item m="1" x="1223"/>
        <item m="1" x="1090"/>
        <item m="1" x="1174"/>
        <item m="1" x="265"/>
        <item m="1" x="987"/>
        <item m="1" x="316"/>
        <item x="79"/>
        <item m="1" x="477"/>
        <item m="1" x="767"/>
        <item m="1" x="454"/>
        <item m="1" x="1070"/>
        <item m="1" x="1132"/>
        <item m="1" x="1240"/>
        <item m="1" x="887"/>
        <item m="1" x="378"/>
        <item m="1" x="704"/>
        <item m="1" x="1184"/>
        <item m="1" x="957"/>
        <item m="1" x="1171"/>
        <item m="1" x="1083"/>
        <item x="155"/>
        <item m="1" x="676"/>
        <item m="1" x="615"/>
        <item m="1" x="350"/>
        <item m="1" x="846"/>
        <item m="1" x="943"/>
        <item x="166"/>
        <item m="1" x="1018"/>
        <item m="1" x="995"/>
        <item m="1" x="296"/>
        <item m="1" x="431"/>
        <item m="1" x="832"/>
        <item m="1" x="739"/>
        <item m="1" x="1146"/>
        <item m="1" x="186"/>
        <item m="1" x="551"/>
        <item m="1" x="1073"/>
        <item m="1" x="340"/>
        <item m="1" x="382"/>
        <item x="135"/>
        <item m="1" x="924"/>
        <item m="1" x="1162"/>
        <item x="175"/>
        <item m="1" x="558"/>
        <item m="1" x="775"/>
        <item m="1" x="1000"/>
        <item m="1" x="556"/>
        <item m="1" x="380"/>
        <item x="3"/>
        <item x="0"/>
        <item x="2"/>
        <item x="7"/>
        <item x="6"/>
        <item x="5"/>
        <item x="8"/>
        <item x="15"/>
        <item x="12"/>
        <item x="18"/>
        <item m="1" x="1253"/>
        <item m="1" x="896"/>
        <item x="10"/>
        <item x="37"/>
        <item x="38"/>
        <item x="36"/>
        <item m="1" x="1178"/>
        <item m="1" x="967"/>
        <item x="48"/>
        <item m="1" x="278"/>
        <item m="1" x="1142"/>
        <item m="1" x="284"/>
        <item x="58"/>
        <item x="61"/>
        <item x="60"/>
        <item x="59"/>
        <item m="1" x="532"/>
        <item x="64"/>
        <item x="65"/>
        <item x="47"/>
        <item x="67"/>
        <item x="70"/>
        <item x="69"/>
        <item m="1" x="1249"/>
        <item x="81"/>
        <item x="76"/>
        <item x="75"/>
        <item x="77"/>
        <item x="80"/>
        <item x="82"/>
        <item x="78"/>
        <item x="83"/>
        <item x="84"/>
        <item x="85"/>
        <item x="86"/>
        <item m="1" x="361"/>
        <item m="1" x="322"/>
        <item x="91"/>
        <item x="32"/>
        <item x="99"/>
        <item m="1" x="889"/>
        <item x="110"/>
        <item x="114"/>
        <item m="1" x="877"/>
        <item m="1" x="652"/>
        <item x="119"/>
        <item m="1" x="1195"/>
        <item m="1" x="1244"/>
        <item x="149"/>
        <item x="162"/>
        <item x="163"/>
        <item x="17"/>
        <item x="21"/>
        <item x="22"/>
        <item x="23"/>
        <item x="24"/>
        <item m="1" x="938"/>
        <item x="40"/>
        <item x="42"/>
        <item x="44"/>
        <item x="50"/>
        <item x="51"/>
        <item x="52"/>
        <item x="53"/>
        <item x="54"/>
        <item x="55"/>
        <item x="63"/>
        <item x="66"/>
        <item x="72"/>
        <item x="73"/>
        <item x="87"/>
        <item x="88"/>
        <item x="89"/>
        <item x="106"/>
        <item x="107"/>
        <item x="108"/>
        <item m="1" x="1085"/>
        <item m="1" x="1233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65"/>
        <item x="169"/>
        <item x="25"/>
        <item x="28"/>
        <item x="29"/>
        <item x="31"/>
        <item x="33"/>
        <item x="100"/>
        <item x="104"/>
        <item x="116"/>
        <item x="115"/>
        <item x="117"/>
        <item x="62"/>
        <item x="171"/>
        <item x="172"/>
        <item x="9"/>
        <item x="11"/>
        <item x="16"/>
        <item x="27"/>
        <item x="39"/>
        <item x="101"/>
        <item x="102"/>
        <item x="103"/>
        <item x="105"/>
        <item x="109"/>
        <item x="111"/>
        <item x="113"/>
        <item x="118"/>
        <item x="176"/>
        <item x="178"/>
      </items>
    </pivotField>
    <pivotField axis="axisRow" showAll="0">
      <items count="11">
        <item x="0"/>
        <item x="2"/>
        <item x="1"/>
        <item x="7"/>
        <item x="3"/>
        <item x="4"/>
        <item x="5"/>
        <item x="6"/>
        <item x="8"/>
        <item x="9"/>
        <item t="default"/>
      </items>
    </pivotField>
    <pivotField axis="axisRow" showAll="0">
      <items count="135">
        <item m="1" x="88"/>
        <item m="1" x="126"/>
        <item m="1" x="61"/>
        <item m="1" x="107"/>
        <item m="1" x="94"/>
        <item m="1" x="93"/>
        <item m="1" x="129"/>
        <item m="1" x="67"/>
        <item m="1" x="110"/>
        <item m="1" x="89"/>
        <item m="1" x="46"/>
        <item m="1" x="111"/>
        <item m="1" x="79"/>
        <item m="1" x="57"/>
        <item x="13"/>
        <item x="26"/>
        <item m="1" x="42"/>
        <item m="1" x="72"/>
        <item m="1" x="73"/>
        <item m="1" x="97"/>
        <item m="1" x="48"/>
        <item m="1" x="49"/>
        <item m="1" x="104"/>
        <item m="1" x="32"/>
        <item m="1" x="62"/>
        <item m="1" x="101"/>
        <item m="1" x="87"/>
        <item m="1" x="121"/>
        <item m="1" x="71"/>
        <item m="1" x="44"/>
        <item m="1" x="102"/>
        <item m="1" x="122"/>
        <item m="1" x="124"/>
        <item m="1" x="96"/>
        <item m="1" x="36"/>
        <item m="1" x="108"/>
        <item m="1" x="112"/>
        <item m="1" x="131"/>
        <item m="1" x="78"/>
        <item m="1" x="59"/>
        <item m="1" x="92"/>
        <item m="1" x="38"/>
        <item m="1" x="98"/>
        <item m="1" x="53"/>
        <item m="1" x="83"/>
        <item m="1" x="65"/>
        <item m="1" x="113"/>
        <item m="1" x="120"/>
        <item m="1" x="40"/>
        <item m="1" x="33"/>
        <item m="1" x="56"/>
        <item m="1" x="99"/>
        <item m="1" x="95"/>
        <item m="1" x="37"/>
        <item m="1" x="100"/>
        <item m="1" x="106"/>
        <item m="1" x="68"/>
        <item m="1" x="123"/>
        <item m="1" x="35"/>
        <item m="1" x="119"/>
        <item m="1" x="55"/>
        <item m="1" x="50"/>
        <item m="1" x="77"/>
        <item m="1" x="43"/>
        <item m="1" x="63"/>
        <item m="1" x="70"/>
        <item m="1" x="127"/>
        <item m="1" x="85"/>
        <item m="1" x="84"/>
        <item m="1" x="66"/>
        <item m="1" x="45"/>
        <item m="1" x="118"/>
        <item m="1" x="103"/>
        <item m="1" x="130"/>
        <item m="1" x="133"/>
        <item m="1" x="115"/>
        <item m="1" x="80"/>
        <item m="1" x="128"/>
        <item m="1" x="90"/>
        <item m="1" x="69"/>
        <item m="1" x="75"/>
        <item m="1" x="34"/>
        <item m="1" x="74"/>
        <item m="1" x="64"/>
        <item m="1" x="125"/>
        <item m="1" x="39"/>
        <item m="1" x="81"/>
        <item m="1" x="117"/>
        <item m="1" x="82"/>
        <item m="1" x="109"/>
        <item m="1" x="116"/>
        <item m="1" x="105"/>
        <item m="1" x="54"/>
        <item m="1" x="132"/>
        <item m="1" x="58"/>
        <item m="1" x="51"/>
        <item m="1" x="76"/>
        <item m="1" x="86"/>
        <item m="1" x="60"/>
        <item m="1" x="52"/>
        <item m="1" x="114"/>
        <item m="1" x="91"/>
        <item m="1" x="41"/>
        <item m="1" x="47"/>
        <item x="2"/>
        <item x="3"/>
        <item x="5"/>
        <item x="7"/>
        <item x="8"/>
        <item x="9"/>
        <item x="10"/>
        <item x="11"/>
        <item x="4"/>
        <item x="16"/>
        <item x="17"/>
        <item x="18"/>
        <item x="20"/>
        <item x="19"/>
        <item x="22"/>
        <item x="23"/>
        <item x="21"/>
        <item x="0"/>
        <item x="1"/>
        <item x="6"/>
        <item x="12"/>
        <item x="14"/>
        <item x="27"/>
        <item x="28"/>
        <item x="29"/>
        <item x="30"/>
        <item x="24"/>
        <item x="15"/>
        <item x="25"/>
        <item x="3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6" showAll="0" defaultSubtotal="0"/>
    <pivotField dataField="1" numFmtId="165" showAll="0" defaultSubtotal="0"/>
  </pivotFields>
  <rowFields count="4">
    <field x="2"/>
    <field x="4"/>
    <field x="5"/>
    <field x="3"/>
  </rowFields>
  <rowItems count="295">
    <i>
      <x/>
    </i>
    <i r="1">
      <x/>
    </i>
    <i r="2">
      <x v="104"/>
    </i>
    <i r="3">
      <x v="118"/>
    </i>
    <i r="3">
      <x v="639"/>
    </i>
    <i r="3">
      <x v="900"/>
    </i>
    <i r="3">
      <x v="1180"/>
    </i>
    <i r="3">
      <x v="1237"/>
    </i>
    <i r="3">
      <x v="1238"/>
    </i>
    <i r="3">
      <x v="1239"/>
    </i>
    <i r="3">
      <x v="1240"/>
    </i>
    <i r="2">
      <x v="105"/>
    </i>
    <i r="3">
      <x v="157"/>
    </i>
    <i r="3">
      <x v="639"/>
    </i>
    <i r="3">
      <x v="1009"/>
    </i>
    <i r="3">
      <x v="1145"/>
    </i>
    <i r="3">
      <x v="1146"/>
    </i>
    <i r="3">
      <x v="1147"/>
    </i>
    <i r="3">
      <x v="1199"/>
    </i>
    <i r="3">
      <x v="1200"/>
    </i>
    <i r="3">
      <x v="1253"/>
    </i>
    <i r="2">
      <x v="106"/>
    </i>
    <i r="3">
      <x v="323"/>
    </i>
    <i r="3">
      <x v="986"/>
    </i>
    <i r="2">
      <x v="107"/>
    </i>
    <i r="3">
      <x v="157"/>
    </i>
    <i r="3">
      <x v="323"/>
    </i>
    <i r="3">
      <x v="897"/>
    </i>
    <i r="3">
      <x v="900"/>
    </i>
    <i r="3">
      <x v="907"/>
    </i>
    <i r="3">
      <x v="1154"/>
    </i>
    <i r="3">
      <x v="1155"/>
    </i>
    <i r="3">
      <x v="1156"/>
    </i>
    <i r="3">
      <x v="1157"/>
    </i>
    <i r="3">
      <x v="1202"/>
    </i>
    <i r="3">
      <x v="1204"/>
    </i>
    <i r="3">
      <x v="1205"/>
    </i>
    <i r="3">
      <x v="1206"/>
    </i>
    <i r="3">
      <x v="1207"/>
    </i>
    <i r="2">
      <x v="108"/>
    </i>
    <i r="3">
      <x v="157"/>
    </i>
    <i r="3">
      <x v="323"/>
    </i>
    <i r="3">
      <x v="898"/>
    </i>
    <i r="3">
      <x v="900"/>
    </i>
    <i r="3">
      <x v="902"/>
    </i>
    <i r="3">
      <x v="1004"/>
    </i>
    <i r="3">
      <x v="1156"/>
    </i>
    <i r="3">
      <x v="1159"/>
    </i>
    <i r="3">
      <x v="1160"/>
    </i>
    <i r="3">
      <x v="1161"/>
    </i>
    <i r="3">
      <x v="1162"/>
    </i>
    <i r="3">
      <x v="1163"/>
    </i>
    <i r="3">
      <x v="1164"/>
    </i>
    <i r="3">
      <x v="1208"/>
    </i>
    <i r="3">
      <x v="1246"/>
    </i>
    <i r="2">
      <x v="109"/>
    </i>
    <i r="3">
      <x v="157"/>
    </i>
    <i r="3">
      <x v="323"/>
    </i>
    <i r="3">
      <x v="831"/>
    </i>
    <i r="3">
      <x v="900"/>
    </i>
    <i r="3">
      <x v="1090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210"/>
    </i>
    <i r="3">
      <x v="1211"/>
    </i>
    <i r="2">
      <x v="110"/>
    </i>
    <i r="3">
      <x v="835"/>
    </i>
    <i r="3">
      <x v="897"/>
    </i>
    <i r="3">
      <x v="899"/>
    </i>
    <i r="3">
      <x v="900"/>
    </i>
    <i r="3">
      <x v="907"/>
    </i>
    <i r="3">
      <x v="1065"/>
    </i>
    <i r="3">
      <x v="1156"/>
    </i>
    <i r="3">
      <x v="1179"/>
    </i>
    <i r="3">
      <x v="1180"/>
    </i>
    <i r="3">
      <x v="1211"/>
    </i>
    <i r="3">
      <x v="1212"/>
    </i>
    <i r="3">
      <x v="1213"/>
    </i>
    <i r="3">
      <x v="1214"/>
    </i>
    <i r="2">
      <x v="111"/>
    </i>
    <i r="3">
      <x v="157"/>
    </i>
    <i r="3">
      <x v="323"/>
    </i>
    <i r="3">
      <x v="639"/>
    </i>
    <i r="3">
      <x v="986"/>
    </i>
    <i r="3">
      <x v="999"/>
    </i>
    <i r="3">
      <x v="1015"/>
    </i>
    <i r="3">
      <x v="1016"/>
    </i>
    <i r="3">
      <x v="1018"/>
    </i>
    <i r="3">
      <x v="1019"/>
    </i>
    <i r="3">
      <x v="1145"/>
    </i>
    <i r="3">
      <x v="1181"/>
    </i>
    <i r="3">
      <x v="1202"/>
    </i>
    <i r="3">
      <x v="1241"/>
    </i>
    <i r="3">
      <x v="1254"/>
    </i>
    <i r="3">
      <x v="1255"/>
    </i>
    <i r="3">
      <x v="1256"/>
    </i>
    <i r="2">
      <x v="112"/>
    </i>
    <i r="3">
      <x v="157"/>
    </i>
    <i r="3">
      <x v="323"/>
    </i>
    <i r="3">
      <x v="639"/>
    </i>
    <i r="3">
      <x v="986"/>
    </i>
    <i r="3">
      <x v="1187"/>
    </i>
    <i r="3">
      <x v="1201"/>
    </i>
    <i r="3">
      <x v="1245"/>
    </i>
    <i r="3">
      <x v="1246"/>
    </i>
    <i r="3">
      <x v="1261"/>
    </i>
    <i r="2">
      <x v="121"/>
    </i>
    <i r="3">
      <x v="843"/>
    </i>
    <i r="3">
      <x v="1004"/>
    </i>
    <i r="3">
      <x v="1132"/>
    </i>
    <i r="3">
      <x v="1133"/>
    </i>
    <i r="3">
      <x v="1134"/>
    </i>
    <i r="3">
      <x v="1135"/>
    </i>
    <i r="3">
      <x v="1136"/>
    </i>
    <i r="3">
      <x v="1137"/>
    </i>
    <i r="2">
      <x v="122"/>
    </i>
    <i r="3">
      <x v="284"/>
    </i>
    <i r="3">
      <x v="803"/>
    </i>
    <i r="3">
      <x v="938"/>
    </i>
    <i r="3">
      <x v="955"/>
    </i>
    <i r="3">
      <x v="1027"/>
    </i>
    <i r="3">
      <x v="1139"/>
    </i>
    <i r="3">
      <x v="1140"/>
    </i>
    <i r="3">
      <x v="1141"/>
    </i>
    <i r="3">
      <x v="1144"/>
    </i>
    <i r="3">
      <x v="1193"/>
    </i>
    <i r="3">
      <x v="1194"/>
    </i>
    <i r="3">
      <x v="1195"/>
    </i>
    <i r="3">
      <x v="1196"/>
    </i>
    <i r="3">
      <x v="1197"/>
    </i>
    <i r="3">
      <x v="1236"/>
    </i>
    <i r="3">
      <x v="1250"/>
    </i>
    <i r="3">
      <x v="1251"/>
    </i>
    <i r="2">
      <x v="123"/>
    </i>
    <i r="3">
      <x v="157"/>
    </i>
    <i r="3">
      <x v="323"/>
    </i>
    <i r="3">
      <x v="639"/>
    </i>
    <i r="3">
      <x v="664"/>
    </i>
    <i r="3">
      <x v="986"/>
    </i>
    <i r="3">
      <x v="1150"/>
    </i>
    <i r="3">
      <x v="1161"/>
    </i>
    <i r="2">
      <x v="124"/>
    </i>
    <i r="3">
      <x v="157"/>
    </i>
    <i r="3">
      <x v="323"/>
    </i>
    <i r="3">
      <x v="639"/>
    </i>
    <i r="3">
      <x v="937"/>
    </i>
    <i r="3">
      <x v="986"/>
    </i>
    <i r="3">
      <x v="1183"/>
    </i>
    <i r="3">
      <x v="1184"/>
    </i>
    <i r="3">
      <x v="1215"/>
    </i>
    <i r="3">
      <x v="1216"/>
    </i>
    <i r="3">
      <x v="1217"/>
    </i>
    <i r="3">
      <x v="1243"/>
    </i>
    <i r="3">
      <x v="1244"/>
    </i>
    <i r="3">
      <x v="1258"/>
    </i>
    <i r="3">
      <x v="1259"/>
    </i>
    <i r="3">
      <x v="1260"/>
    </i>
    <i r="2">
      <x v="125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2">
      <x v="131"/>
    </i>
    <i r="3">
      <x v="1229"/>
    </i>
    <i r="3">
      <x v="1230"/>
    </i>
    <i r="3">
      <x v="1231"/>
    </i>
    <i r="3">
      <x v="1232"/>
    </i>
    <i r="3">
      <x v="1233"/>
    </i>
    <i r="1">
      <x v="1"/>
    </i>
    <i r="2">
      <x v="113"/>
    </i>
    <i r="3">
      <x v="138"/>
    </i>
    <i r="3">
      <x v="305"/>
    </i>
    <i r="3">
      <x v="334"/>
    </i>
    <i r="3">
      <x v="389"/>
    </i>
    <i r="3">
      <x v="405"/>
    </i>
    <i r="3">
      <x v="446"/>
    </i>
    <i r="3">
      <x v="807"/>
    </i>
    <i r="3">
      <x v="860"/>
    </i>
    <i r="3">
      <x v="963"/>
    </i>
    <i r="3">
      <x v="1060"/>
    </i>
    <i r="3">
      <x v="1123"/>
    </i>
    <i r="3">
      <x v="1190"/>
    </i>
    <i r="3">
      <x v="1234"/>
    </i>
    <i r="3">
      <x v="1235"/>
    </i>
    <i r="2">
      <x v="114"/>
    </i>
    <i r="3">
      <x v="59"/>
    </i>
    <i r="3">
      <x v="101"/>
    </i>
    <i r="3">
      <x v="722"/>
    </i>
    <i r="3">
      <x v="810"/>
    </i>
    <i r="3">
      <x v="948"/>
    </i>
    <i r="3">
      <x v="1247"/>
    </i>
    <i r="3">
      <x v="1248"/>
    </i>
    <i r="2">
      <x v="115"/>
    </i>
    <i r="3">
      <x v="823"/>
    </i>
    <i r="3">
      <x v="848"/>
    </i>
    <i r="3">
      <x v="1050"/>
    </i>
    <i r="3">
      <x v="1104"/>
    </i>
    <i r="3">
      <x v="1126"/>
    </i>
    <i r="2">
      <x v="116"/>
    </i>
    <i r="3">
      <x v="647"/>
    </i>
    <i r="3">
      <x v="1056"/>
    </i>
    <i r="3">
      <x v="1058"/>
    </i>
    <i r="3">
      <x v="1062"/>
    </i>
    <i r="3">
      <x v="1063"/>
    </i>
    <i r="2">
      <x v="117"/>
    </i>
    <i r="3">
      <x v="166"/>
    </i>
    <i r="3">
      <x v="344"/>
    </i>
    <i r="3">
      <x v="389"/>
    </i>
    <i r="3">
      <x v="405"/>
    </i>
    <i r="3">
      <x v="1051"/>
    </i>
    <i r="3">
      <x v="1052"/>
    </i>
    <i r="3">
      <x v="1191"/>
    </i>
    <i r="3">
      <x v="1192"/>
    </i>
    <i r="3">
      <x v="1262"/>
    </i>
    <i r="2">
      <x v="118"/>
    </i>
    <i r="3">
      <x v="176"/>
    </i>
    <i r="3">
      <x v="1051"/>
    </i>
    <i r="3">
      <x v="1054"/>
    </i>
    <i r="2">
      <x v="119"/>
    </i>
    <i r="3">
      <x v="305"/>
    </i>
    <i r="3">
      <x v="722"/>
    </i>
    <i r="3">
      <x v="1057"/>
    </i>
    <i r="3">
      <x v="1263"/>
    </i>
    <i r="2">
      <x v="120"/>
    </i>
    <i r="3">
      <x v="963"/>
    </i>
    <i r="2">
      <x v="126"/>
    </i>
    <i r="3">
      <x v="397"/>
    </i>
    <i r="2">
      <x v="130"/>
    </i>
    <i r="3">
      <x v="667"/>
    </i>
    <i r="3">
      <x v="1110"/>
    </i>
    <i r="2">
      <x v="132"/>
    </i>
    <i r="3">
      <x v="138"/>
    </i>
    <i r="1">
      <x v="4"/>
    </i>
    <i r="2">
      <x v="15"/>
    </i>
    <i r="3">
      <x v="397"/>
    </i>
    <i r="1">
      <x v="5"/>
    </i>
    <i r="2">
      <x v="127"/>
    </i>
    <i r="3">
      <x v="397"/>
    </i>
    <i r="1">
      <x v="6"/>
    </i>
    <i r="2">
      <x v="128"/>
    </i>
    <i r="3">
      <x v="397"/>
    </i>
    <i r="1">
      <x v="8"/>
    </i>
    <i r="2">
      <x v="129"/>
    </i>
    <i r="3">
      <x v="397"/>
    </i>
    <i r="1">
      <x v="9"/>
    </i>
    <i r="2">
      <x v="133"/>
    </i>
    <i r="3">
      <x v="397"/>
    </i>
    <i>
      <x v="1"/>
    </i>
    <i r="1">
      <x v="2"/>
    </i>
    <i r="2">
      <x v="14"/>
    </i>
    <i r="3">
      <x v="397"/>
    </i>
    <i>
      <x v="2"/>
    </i>
    <i r="1">
      <x v="3"/>
    </i>
    <i r="2">
      <x v="15"/>
    </i>
    <i r="3">
      <x v="397"/>
    </i>
    <i>
      <x v="3"/>
    </i>
    <i r="1">
      <x/>
    </i>
    <i r="2">
      <x v="15"/>
    </i>
    <i r="3">
      <x v="397"/>
    </i>
    <i r="2">
      <x v="107"/>
    </i>
    <i r="3">
      <x v="1203"/>
    </i>
    <i r="2">
      <x v="108"/>
    </i>
    <i r="3">
      <x v="1209"/>
    </i>
    <i r="2">
      <x v="109"/>
    </i>
    <i r="3">
      <x v="1174"/>
    </i>
    <i r="3">
      <x v="1175"/>
    </i>
    <i r="3">
      <x v="1176"/>
    </i>
    <i r="2">
      <x v="111"/>
    </i>
    <i r="3">
      <x v="1242"/>
    </i>
    <i r="3">
      <x v="1257"/>
    </i>
    <i r="2">
      <x v="112"/>
    </i>
    <i r="3">
      <x v="1242"/>
    </i>
    <i r="2">
      <x v="121"/>
    </i>
    <i r="3">
      <x v="1138"/>
    </i>
    <i r="3">
      <x v="1249"/>
    </i>
    <i r="2">
      <x v="122"/>
    </i>
    <i r="3">
      <x v="1252"/>
    </i>
    <i r="1">
      <x v="4"/>
    </i>
    <i r="2">
      <x v="15"/>
    </i>
    <i r="3">
      <x v="397"/>
    </i>
    <i r="1">
      <x v="7"/>
    </i>
    <i r="2">
      <x v="15"/>
    </i>
    <i r="3">
      <x v="39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6"/>
    <dataField name=" EUR Total" fld="23" baseField="0" baseItem="0"/>
  </dataFields>
  <formats count="49">
    <format dxfId="48">
      <pivotArea dataOnly="0" labelOnly="1" fieldPosition="0">
        <references count="1">
          <reference field="4" count="0"/>
        </references>
      </pivotArea>
    </format>
    <format dxfId="47">
      <pivotArea dataOnly="0" labelOnly="1" fieldPosition="0">
        <references count="1">
          <reference field="4" count="0"/>
        </references>
      </pivotArea>
    </format>
    <format dxfId="46">
      <pivotArea field="4" type="button" dataOnly="0" labelOnly="1" outline="0" axis="axisRow" fieldPosition="1"/>
    </format>
    <format dxfId="45">
      <pivotArea field="4" type="button" dataOnly="0" labelOnly="1" outline="0" axis="axisRow" fieldPosition="1"/>
    </format>
    <format dxfId="44">
      <pivotArea field="1" type="button" dataOnly="0" labelOnly="1" outline="0" axis="axisPage" fieldPosition="0"/>
    </format>
    <format dxfId="43">
      <pivotArea collapsedLevelsAreSubtotals="1" fieldPosition="0">
        <references count="1">
          <reference field="4" count="1">
            <x v="0"/>
          </reference>
        </references>
      </pivotArea>
    </format>
    <format dxfId="42">
      <pivotArea dataOnly="0" labelOnly="1" fieldPosition="0">
        <references count="1">
          <reference field="4" count="1">
            <x v="0"/>
          </reference>
        </references>
      </pivotArea>
    </format>
    <format dxfId="41">
      <pivotArea collapsedLevelsAreSubtotals="1" fieldPosition="0">
        <references count="1">
          <reference field="4" count="1">
            <x v="0"/>
          </reference>
        </references>
      </pivotArea>
    </format>
    <format dxfId="40">
      <pivotArea dataOnly="0" labelOnly="1" fieldPosition="0">
        <references count="1">
          <reference field="4" count="1">
            <x v="0"/>
          </reference>
        </references>
      </pivotArea>
    </format>
    <format dxfId="39">
      <pivotArea collapsedLevelsAreSubtotals="1" fieldPosition="0">
        <references count="1">
          <reference field="4" count="1">
            <x v="0"/>
          </reference>
        </references>
      </pivotArea>
    </format>
    <format dxfId="38">
      <pivotArea field="4" type="button" dataOnly="0" labelOnly="1" outline="0" axis="axisRow" fieldPosition="1"/>
    </format>
    <format dxfId="37">
      <pivotArea dataOnly="0" labelOnly="1" outline="0" axis="axisValues" fieldPosition="0"/>
    </format>
    <format dxfId="36">
      <pivotArea dataOnly="0" labelOnly="1" fieldPosition="0">
        <references count="1">
          <reference field="4" count="1">
            <x v="0"/>
          </reference>
        </references>
      </pivotArea>
    </format>
    <format dxfId="35">
      <pivotArea collapsedLevelsAreSubtotals="1" fieldPosition="0">
        <references count="1">
          <reference field="4" count="1">
            <x v="0"/>
          </reference>
        </references>
      </pivotArea>
    </format>
    <format dxfId="34">
      <pivotArea field="4" type="button" dataOnly="0" labelOnly="1" outline="0" axis="axisRow" fieldPosition="1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4" count="1">
            <x v="0"/>
          </reference>
        </references>
      </pivotArea>
    </format>
    <format dxfId="31">
      <pivotArea collapsedLevelsAreSubtotals="1" fieldPosition="0">
        <references count="1">
          <reference field="4" count="1">
            <x v="1"/>
          </reference>
        </references>
      </pivotArea>
    </format>
    <format dxfId="30">
      <pivotArea dataOnly="0" labelOnly="1" fieldPosition="0">
        <references count="1">
          <reference field="4" count="1">
            <x v="1"/>
          </reference>
        </references>
      </pivotArea>
    </format>
    <format dxfId="29">
      <pivotArea collapsedLevelsAreSubtotals="1" fieldPosition="0">
        <references count="1">
          <reference field="4" count="1">
            <x v="1"/>
          </reference>
        </references>
      </pivotArea>
    </format>
    <format dxfId="28">
      <pivotArea dataOnly="0" labelOnly="1" fieldPosition="0">
        <references count="1">
          <reference field="4" count="1">
            <x v="1"/>
          </reference>
        </references>
      </pivotArea>
    </format>
    <format dxfId="27">
      <pivotArea grandRow="1" outline="0" collapsedLevelsAreSubtotals="1" fieldPosition="0"/>
    </format>
    <format dxfId="26">
      <pivotArea dataOnly="0" labelOnly="1" grandRow="1" outline="0" fieldPosition="0"/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outline="0" collapsedLevelsAreSubtotals="1" fieldPosition="0"/>
    </format>
    <format dxfId="22">
      <pivotArea field="1" type="button" dataOnly="0" labelOnly="1" outline="0" axis="axisPage" fieldPosition="0"/>
    </format>
    <format dxfId="21">
      <pivotArea field="1" type="button" dataOnly="0" labelOnly="1" outline="0" axis="axisPage" fieldPosition="0"/>
    </format>
    <format dxfId="20">
      <pivotArea type="all" dataOnly="0" outline="0" fieldPosition="0"/>
    </format>
    <format dxfId="19">
      <pivotArea field="1" type="button" dataOnly="0" labelOnly="1" outline="0" axis="axisPage" fieldPosition="0"/>
    </format>
    <format dxfId="18">
      <pivotArea field="1" type="button" dataOnly="0" labelOnly="1" outline="0" axis="axisPage" fieldPosition="0"/>
    </format>
    <format dxfId="17">
      <pivotArea field="1" type="button" dataOnly="0" labelOnly="1" outline="0" axis="axisPage" fieldPosition="0"/>
    </format>
    <format dxfId="16">
      <pivotArea field="1" type="button" dataOnly="0" labelOnly="1" outline="0" axis="axisPage" fieldPosition="0"/>
    </format>
    <format dxfId="15">
      <pivotArea field="1" type="button" dataOnly="0" labelOnly="1" outline="0" axis="axisPage" fieldPosition="0"/>
    </format>
    <format dxfId="14">
      <pivotArea collapsedLevelsAreSubtotals="1" fieldPosition="0">
        <references count="1">
          <reference field="2" count="1">
            <x v="0"/>
          </reference>
        </references>
      </pivotArea>
    </format>
    <format dxfId="13">
      <pivotArea dataOnly="0" labelOnly="1" fieldPosition="0">
        <references count="1">
          <reference field="2" count="1">
            <x v="0"/>
          </reference>
        </references>
      </pivotArea>
    </format>
    <format dxfId="12">
      <pivotArea collapsedLevelsAreSubtotals="1" fieldPosition="0">
        <references count="1">
          <reference field="2" count="1">
            <x v="0"/>
          </reference>
        </references>
      </pivotArea>
    </format>
    <format dxfId="11">
      <pivotArea dataOnly="0" labelOnly="1" fieldPosition="0">
        <references count="1">
          <reference field="2" count="1">
            <x v="0"/>
          </reference>
        </references>
      </pivotArea>
    </format>
    <format dxfId="1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collapsedLevelsAreSubtotals="1" fieldPosition="0">
        <references count="1">
          <reference field="2" count="1">
            <x v="0"/>
          </reference>
        </references>
      </pivotArea>
    </format>
    <format dxfId="2">
      <pivotArea dataOnly="0" labelOnly="1" fieldPosition="0">
        <references count="1">
          <reference field="2" count="1">
            <x v="0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0000000}" name="Tabelle2515" displayName="Tabelle2515" ref="B12:Y285" totalsRowCount="1" headerRowDxfId="1193" totalsRowDxfId="1192">
  <autoFilter ref="B12:Y284" xr:uid="{00000000-0009-0000-0100-00000E000000}">
    <filterColumn colId="1">
      <filters>
        <filter val="M271"/>
      </filters>
    </filterColumn>
  </autoFilter>
  <tableColumns count="24">
    <tableColumn id="1" xr3:uid="{00000000-0010-0000-0000-000001000000}" name="#" dataDxfId="1191" totalsRowDxfId="1190"/>
    <tableColumn id="2" xr3:uid="{00000000-0010-0000-0000-000002000000}" name="Measure" totalsRowDxfId="1189"/>
    <tableColumn id="3" xr3:uid="{00000000-0010-0000-0000-000003000000}" name="Cost type" totalsRowDxfId="1188"/>
    <tableColumn id="4" xr3:uid="{00000000-0010-0000-0000-000004000000}" name="Resource" totalsRowDxfId="1187"/>
    <tableColumn id="5" xr3:uid="{00000000-0010-0000-0000-000005000000}" name="Provider" totalsRowDxfId="1186"/>
    <tableColumn id="6" xr3:uid="{00000000-0010-0000-0000-000006000000}" name="Contract" totalsRowDxfId="1185"/>
    <tableColumn id="7" xr3:uid="{00000000-0010-0000-0000-000007000000}" name="Start" dataDxfId="1184" totalsRowDxfId="1183"/>
    <tableColumn id="8" xr3:uid="{00000000-0010-0000-0000-000008000000}" name="End" dataDxfId="1182" totalsRowDxfId="1181"/>
    <tableColumn id="9" xr3:uid="{00000000-0010-0000-0000-000009000000}" name="T&amp;M/Fix" dataDxfId="1180" totalsRowDxfId="1179"/>
    <tableColumn id="10" xr3:uid="{00000000-0010-0000-0000-00000A000000}" name="Daily Rate" dataDxfId="1178" totalsRowDxfId="1177">
      <calculatedColumnFormula>#REF!/#REF!</calculatedColumnFormula>
    </tableColumn>
    <tableColumn id="29" xr3:uid="{00000000-0010-0000-0000-00001D000000}" name="PD1" totalsRowFunction="custom" dataDxfId="1176" totalsRowDxfId="1175">
      <calculatedColumnFormula array="1">VLOOKUP($C13&amp;$E13,CHOOSE({1,2},#REF!&amp;#REF!,#REF!),2,0)</calculatedColumnFormula>
      <totalsRowFormula>SUM(L260:L264)</totalsRowFormula>
    </tableColumn>
    <tableColumn id="31" xr3:uid="{00000000-0010-0000-0000-00001F000000}" name="EUR1" totalsRowFunction="custom" dataDxfId="1174" totalsRowDxfId="1173">
      <calculatedColumnFormula array="1">VLOOKUP($C13&amp;$E13,CHOOSE({1,2},#REF!&amp;#REF!,#REF!),2,0)</calculatedColumnFormula>
      <totalsRowFormula>SUM(M260:M284)</totalsRowFormula>
    </tableColumn>
    <tableColumn id="32" xr3:uid="{00000000-0010-0000-0000-000020000000}" name="PD2" totalsRowFunction="custom" dataDxfId="1172" totalsRowDxfId="1171">
      <calculatedColumnFormula array="1">VLOOKUP($C13&amp;$E13,CHOOSE({1,2},#REF!&amp;#REF!,#REF!),2,0)</calculatedColumnFormula>
      <totalsRowFormula>SUM(N260:N264)</totalsRowFormula>
    </tableColumn>
    <tableColumn id="34" xr3:uid="{00000000-0010-0000-0000-000022000000}" name="EUR2" totalsRowFunction="custom" dataDxfId="1170" totalsRowDxfId="1169">
      <calculatedColumnFormula array="1">VLOOKUP($C13&amp;$E13,CHOOSE({1,2},#REF!&amp;#REF!,#REF!),2,0)</calculatedColumnFormula>
      <totalsRowFormula>SUM(O260:O284)</totalsRowFormula>
    </tableColumn>
    <tableColumn id="35" xr3:uid="{00000000-0010-0000-0000-000023000000}" name="PD3" totalsRowFunction="custom" dataDxfId="1168" totalsRowDxfId="1167">
      <calculatedColumnFormula array="1">VLOOKUP($C13&amp;$E13,CHOOSE({1,2},#REF!&amp;#REF!,#REF!),2,0)</calculatedColumnFormula>
      <totalsRowFormula>SUM(P260:P264)</totalsRowFormula>
    </tableColumn>
    <tableColumn id="37" xr3:uid="{00000000-0010-0000-0000-000025000000}" name="EUR3" totalsRowFunction="custom" dataDxfId="1166" totalsRowDxfId="1165">
      <calculatedColumnFormula array="1">VLOOKUP($C13&amp;$E13,CHOOSE({1,2},#REF!&amp;#REF!,#REF!),2,0)</calculatedColumnFormula>
      <totalsRowFormula>SUM(Q260:Q284)</totalsRowFormula>
    </tableColumn>
    <tableColumn id="38" xr3:uid="{00000000-0010-0000-0000-000026000000}" name="PD4" totalsRowFunction="custom" dataDxfId="1164" totalsRowDxfId="1163">
      <calculatedColumnFormula array="1">VLOOKUP($C13&amp;$E13,CHOOSE({1,2},#REF!&amp;#REF!,#REF!),2,0)</calculatedColumnFormula>
      <totalsRowFormula>SUM(R260:R264)</totalsRowFormula>
    </tableColumn>
    <tableColumn id="40" xr3:uid="{00000000-0010-0000-0000-000028000000}" name="EUR4" totalsRowFunction="custom" dataDxfId="1162" totalsRowDxfId="1161">
      <calculatedColumnFormula array="1">VLOOKUP($C13&amp;$E13,CHOOSE({1,2},#REF!&amp;#REF!,#REF!),2,0)</calculatedColumnFormula>
      <totalsRowFormula>SUM(S260:S264)</totalsRowFormula>
    </tableColumn>
    <tableColumn id="41" xr3:uid="{00000000-0010-0000-0000-000029000000}" name="PD5" totalsRowFunction="custom" dataDxfId="1160" totalsRowDxfId="1159">
      <calculatedColumnFormula array="1">VLOOKUP($C13&amp;$E13,CHOOSE({1,2},#REF!&amp;#REF!,#REF!),2,0)</calculatedColumnFormula>
      <totalsRowFormula>SUM(T260:T264)</totalsRowFormula>
    </tableColumn>
    <tableColumn id="43" xr3:uid="{00000000-0010-0000-0000-00002B000000}" name="EUR5" totalsRowFunction="custom" dataDxfId="1158" totalsRowDxfId="1157">
      <calculatedColumnFormula array="1">VLOOKUP($C13&amp;$E13,CHOOSE({1,2},#REF!&amp;#REF!,#REF!),2,0)</calculatedColumnFormula>
      <totalsRowFormula>SUM(U260:U264)</totalsRowFormula>
    </tableColumn>
    <tableColumn id="44" xr3:uid="{00000000-0010-0000-0000-00002C000000}" name="PD6" totalsRowFunction="custom" dataDxfId="1156" totalsRowDxfId="1155">
      <calculatedColumnFormula>SUMPRODUCT(('Input Resources Meta. T&amp;M'!#REF!=$G13)*('Input Resources Meta. T&amp;M'!#REF!=$E13)*('Input Resources Meta. T&amp;M'!#REF!=12),'Input Resources Meta. T&amp;M'!#REF!)</calculatedColumnFormula>
      <totalsRowFormula>SUM(V260:V264)</totalsRowFormula>
    </tableColumn>
    <tableColumn id="46" xr3:uid="{00000000-0010-0000-0000-00002E000000}" name="EUR6" totalsRowFunction="custom" dataDxfId="1154" totalsRowDxfId="1153">
      <calculatedColumnFormula>SUMPRODUCT(('Input Resources Meta. T&amp;M'!#REF!=$G13)*('Input Resources Meta. T&amp;M'!#REF!=$E13)*('Input Resources Meta. T&amp;M'!#REF!=12),'Input Resources Meta. T&amp;M'!#REF!)</calculatedColumnFormula>
      <totalsRowFormula>SUM(W260:W264)</totalsRowFormula>
    </tableColumn>
    <tableColumn id="47" xr3:uid="{00000000-0010-0000-0000-00002F000000}" name="PD Total" totalsRowFunction="custom" dataDxfId="1152" totalsRowDxfId="1151">
      <calculatedColumnFormula>SUM(#REF!,#REF!,#REF!,#REF!,#REF!,#REF!,L13,N13,P13,R13)</calculatedColumnFormula>
      <totalsRowFormula>SUM(X260:X264)</totalsRowFormula>
    </tableColumn>
    <tableColumn id="49" xr3:uid="{00000000-0010-0000-0000-000031000000}" name="EUR Total" totalsRowFunction="custom" dataDxfId="1150" totalsRowDxfId="1149">
      <calculatedColumnFormula>SUM(#REF!,#REF!,#REF!,#REF!,#REF!,#REF!,M13,O13,Q13,S13)</calculatedColumnFormula>
      <totalsRowFormula>SUM(Y260:Y284)</totalsRow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le101216" displayName="Tabelle101216" ref="B5:G8" totalsRowCount="1" headerRowDxfId="1148" totalsRowDxfId="1145" headerRowBorderDxfId="1147" tableBorderDxfId="1146" totalsRowBorderDxfId="1144">
  <autoFilter ref="B5:G7" xr:uid="{00000000-0009-0000-0100-000001000000}"/>
  <tableColumns count="6">
    <tableColumn id="1" xr3:uid="{00000000-0010-0000-0100-000001000000}" name="Cost Type" totalsRowLabel="Sum" dataDxfId="1143" totalsRowDxfId="1142"/>
    <tableColumn id="2" xr3:uid="{00000000-0010-0000-0100-000002000000}" name="Metafinanz" totalsRowFunction="sum" dataDxfId="1141" totalsRowDxfId="1140">
      <calculatedColumnFormula>SUMPRODUCT((Tabelle2515[Provider]="AZ Technology")*(Tabelle2515[Cost type]="non-Labor"),Tabelle2515[EUR Total])</calculatedColumnFormula>
    </tableColumn>
    <tableColumn id="3" xr3:uid="{00000000-0010-0000-0100-000003000000}" name="AZ Technology" totalsRowFunction="sum" dataDxfId="1139" totalsRowDxfId="1138">
      <calculatedColumnFormula array="1">SUMPRODUCT((Tabelle2515[Provider]="AZ Technology")*(Tabelle2515[Cost type]="non Labor"),Tabelle2515[EUR Total])</calculatedColumnFormula>
    </tableColumn>
    <tableColumn id="4" xr3:uid="{00000000-0010-0000-0100-000004000000}" name="DCSO" totalsRowFunction="sum" dataDxfId="1137" totalsRowDxfId="1136"/>
    <tableColumn id="5" xr3:uid="{00000000-0010-0000-0100-000005000000}" name="Third Party" totalsRowFunction="custom" dataDxfId="1135" totalsRowDxfId="1134">
      <calculatedColumnFormula array="1">SUMPRODUCT((Tabelle2515[Provider]&lt;&gt;"DCSO")*(Tabelle2515[Provider]&lt;&gt;"Metafinanz")*(Tabelle2515[Provider]&lt;&gt;"AZ Technology")*(Tabelle2515[Cost type]="Labor"),Tabelle2515[EUR Total])</calculatedColumnFormula>
      <totalsRowFormula>SUM(Tabelle101216[Third Party])</totalsRowFormula>
    </tableColumn>
    <tableColumn id="6" xr3:uid="{00000000-0010-0000-0100-000006000000}" name="Total" totalsRowFunction="custom" dataDxfId="1133" totalsRowDxfId="1132">
      <calculatedColumnFormula>SUM(Tabelle101216[[#This Row],[Metafinanz]:[Third Party]])</calculatedColumnFormula>
      <totalsRowFormula>SUM(Tabelle101216[Total])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29" displayName="Tabelle29" ref="B11:X62" totalsRowCount="1" headerRowDxfId="1131">
  <autoFilter ref="B11:X61" xr:uid="{00000000-0009-0000-0100-000008000000}">
    <filterColumn colId="1">
      <filters>
        <filter val="M271"/>
      </filters>
    </filterColumn>
  </autoFilter>
  <tableColumns count="23">
    <tableColumn id="1" xr3:uid="{00000000-0010-0000-0200-000001000000}" name="#" totalsRowLabel="Sum" totalsRowDxfId="1130"/>
    <tableColumn id="2" xr3:uid="{00000000-0010-0000-0200-000002000000}" name="Measure" totalsRowDxfId="1129"/>
    <tableColumn id="3" xr3:uid="{00000000-0010-0000-0200-000003000000}" name="Cost type" totalsRowDxfId="1128"/>
    <tableColumn id="5" xr3:uid="{00000000-0010-0000-0200-000005000000}" name="Provider" totalsRowDxfId="1127"/>
    <tableColumn id="6" xr3:uid="{00000000-0010-0000-0200-000006000000}" name="Contract" dataDxfId="1126" totalsRowDxfId="1125"/>
    <tableColumn id="41" xr3:uid="{00000000-0010-0000-0200-000029000000}" name="Description2" dataDxfId="1124" totalsRowDxfId="1123"/>
    <tableColumn id="7" xr3:uid="{00000000-0010-0000-0200-000007000000}" name="Start" totalsRowDxfId="1122"/>
    <tableColumn id="8" xr3:uid="{00000000-0010-0000-0200-000008000000}" name="End" totalsRowDxfId="1121"/>
    <tableColumn id="9" xr3:uid="{00000000-0010-0000-0200-000009000000}" name="T&amp;M/Fix" totalsRowDxfId="1120"/>
    <tableColumn id="51" xr3:uid="{00000000-0010-0000-0200-000033000000}" name="Status" dataDxfId="1119" totalsRowDxfId="1118"/>
    <tableColumn id="10" xr3:uid="{00000000-0010-0000-0200-00000A000000}" name="Comment" totalsRowDxfId="1117"/>
    <tableColumn id="23" xr3:uid="{00000000-0010-0000-0200-000017000000}" name="Plan Total 21 HJ" totalsRowFunction="sum" dataDxfId="1116" totalsRowDxfId="1115"/>
    <tableColumn id="30" xr3:uid="{00000000-0010-0000-0200-00001E000000}" name="Spent1" totalsRowFunction="sum" dataDxfId="1114" totalsRowDxfId="1113"/>
    <tableColumn id="31" xr3:uid="{00000000-0010-0000-0200-00001F000000}" name="Spent2" totalsRowFunction="sum" dataDxfId="1112" totalsRowDxfId="1111">
      <calculatedColumnFormula>VLOOKUP(Tabelle29[[#This Row],[Measure]],#REF!,7,FALSE)</calculatedColumnFormula>
    </tableColumn>
    <tableColumn id="32" xr3:uid="{00000000-0010-0000-0200-000020000000}" name="Spent3" totalsRowFunction="sum" dataDxfId="1110" totalsRowDxfId="1109">
      <calculatedColumnFormula>VLOOKUP(Tabelle29[[#This Row],[Measure]],#REF!,9,FALSE)</calculatedColumnFormula>
    </tableColumn>
    <tableColumn id="33" xr3:uid="{00000000-0010-0000-0200-000021000000}" name="Spent4" totalsRowFunction="sum" dataDxfId="1108" totalsRowDxfId="1107">
      <calculatedColumnFormula>SUMIF('2. Detailed view'!$G$13:$G$194,Tabelle29[[#This Row],[Contract]],'2. Detailed view'!$S$13:$S$194)</calculatedColumnFormula>
    </tableColumn>
    <tableColumn id="34" xr3:uid="{00000000-0010-0000-0200-000022000000}" name="Spent5" totalsRowFunction="sum" dataDxfId="1106" totalsRowDxfId="1105">
      <calculatedColumnFormula>SUMIF('2. Detailed view'!$G$13:$G$195,Tabelle29[[#This Row],[Contract]],'2. Detailed view'!$U$13:$U$195)</calculatedColumnFormula>
    </tableColumn>
    <tableColumn id="35" xr3:uid="{00000000-0010-0000-0200-000023000000}" name="Spent6" totalsRowFunction="sum" dataDxfId="1104" totalsRowDxfId="1103">
      <calculatedColumnFormula>SUMIF('2. Detailed view'!$G$13:$G$195,Tabelle29[[#This Row],[Contract]],'2. Detailed view'!$W$13:$W$195)</calculatedColumnFormula>
    </tableColumn>
    <tableColumn id="39" xr3:uid="{00000000-0010-0000-0200-000027000000}" name="Spent Total" totalsRowFunction="sum" dataDxfId="1102" totalsRowDxfId="1101">
      <calculatedColumnFormula>SUM(Tabelle29[[#This Row],[Spent1]:[Spent6]])</calculatedColumnFormula>
    </tableColumn>
    <tableColumn id="4" xr3:uid="{304283E6-AA33-4FD7-B494-2DA8B5EAE99F}" name="Column1" dataDxfId="1100" totalsRowDxfId="1099">
      <calculatedColumnFormula>'2. Detailed view'!Y211</calculatedColumnFormula>
    </tableColumn>
    <tableColumn id="11" xr3:uid="{CB93CC2F-174E-429C-B0FC-39BC77100481}" name="Column2" dataDxfId="1098" totalsRowDxfId="1097">
      <calculatedColumnFormula>SUM(T3:T12)</calculatedColumnFormula>
    </tableColumn>
    <tableColumn id="12" xr3:uid="{41E758B7-5F94-4298-816D-117B6997AFCB}" name="Column3" dataDxfId="1096" totalsRowDxfId="1095">
      <calculatedColumnFormula>Tabelle29[[#This Row],[Column1]]-Tabelle29[[#This Row],[Column2]]</calculatedColumnFormula>
    </tableColumn>
    <tableColumn id="13" xr3:uid="{D4197D00-B758-44C6-9D4A-CF10EBB79763}" name="Column4" dataDxfId="1094" totalsRowDxfId="109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1012164" displayName="Tabelle1012164" ref="B5:G8" totalsRowCount="1" headerRowDxfId="1092" totalsRowDxfId="1089" headerRowBorderDxfId="1091" tableBorderDxfId="1090" totalsRowBorderDxfId="1088">
  <autoFilter ref="B5:G7" xr:uid="{00000000-0009-0000-0100-000003000000}"/>
  <tableColumns count="6">
    <tableColumn id="1" xr3:uid="{00000000-0010-0000-0300-000001000000}" name="Cost Type" totalsRowLabel="Rem. Budget" totalsRowDxfId="1087"/>
    <tableColumn id="2" xr3:uid="{00000000-0010-0000-0300-000002000000}" name="Metafinanz" totalsRowFunction="custom" dataDxfId="1086" totalsRowDxfId="1085">
      <calculatedColumnFormula>SUMPRODUCT((Tabelle29[Provider]="Metafinanz")*(Tabelle1012164[[#This Row],[Cost Type]]="Contract volume"),Tabelle29[Spent Total])</calculatedColumnFormula>
      <totalsRowFormula>C6-C7</totalsRowFormula>
    </tableColumn>
    <tableColumn id="3" xr3:uid="{00000000-0010-0000-0300-000003000000}" name="AZ Technology" totalsRowFunction="custom" totalsRowDxfId="1084">
      <calculatedColumnFormula>SUMPRODUCT((Tabelle29[Provider]="AZ Technology"),Tabelle29[Plan Total 21 HJ])</calculatedColumnFormula>
      <totalsRowFormula>D6-D7</totalsRowFormula>
    </tableColumn>
    <tableColumn id="4" xr3:uid="{00000000-0010-0000-0300-000004000000}" name="DCSO" totalsRowFunction="custom" dataDxfId="1083" totalsRowDxfId="1082">
      <calculatedColumnFormula>SUMPRODUCT((Tabelle29[Provider]="DCSO")*(Tabelle1012164[[#This Row],[Cost Type]]="Spent"),Tabelle29[Spent Total])</calculatedColumnFormula>
      <totalsRowFormula>E6-E7</totalsRowFormula>
    </tableColumn>
    <tableColumn id="5" xr3:uid="{00000000-0010-0000-0300-000005000000}" name="Third Party" totalsRowFunction="custom" dataDxfId="1081" totalsRowDxfId="1080">
      <calculatedColumnFormula>SUMPRODUCT((Tabelle29[Provider]&lt;&gt;"DCSO")*(Tabelle29[Provider]&lt;&gt;"Metafinanz")*(Tabelle29[Provider]&lt;&gt;"AZ Technology")*(Tabelle1012164[[#This Row],[Cost Type]]="Contract volume"),Tabelle29[Spent Total])</calculatedColumnFormula>
      <totalsRowFormula>F6-F7</totalsRowFormula>
    </tableColumn>
    <tableColumn id="6" xr3:uid="{00000000-0010-0000-0300-000006000000}" name="Total" totalsRowFunction="custom" totalsRowDxfId="1079">
      <calculatedColumnFormula>SUM(Tabelle1012164[[#This Row],[Metafinanz]:[Third Party]])</calculatedColumnFormula>
      <totalsRowFormula>G6-G7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7.bin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9.bin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1.bin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1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5.bin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6.bin"/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3"/>
    <pageSetUpPr fitToPage="1"/>
  </sheetPr>
  <dimension ref="B2:AH18"/>
  <sheetViews>
    <sheetView tabSelected="1" zoomScale="90" zoomScaleNormal="90" zoomScaleSheetLayoutView="50" workbookViewId="0">
      <pane xSplit="4" topLeftCell="E1" activePane="topRight" state="frozen"/>
      <selection pane="topRight" activeCell="F23" sqref="F23"/>
    </sheetView>
  </sheetViews>
  <sheetFormatPr baseColWidth="10" defaultColWidth="11.5" defaultRowHeight="13" outlineLevelCol="1"/>
  <cols>
    <col min="1" max="1" width="4.5" style="125" customWidth="1"/>
    <col min="2" max="2" width="49.1640625" style="125" customWidth="1"/>
    <col min="3" max="3" width="3.83203125" style="124" bestFit="1" customWidth="1"/>
    <col min="4" max="4" width="10.5" style="125" customWidth="1"/>
    <col min="5" max="5" width="54.5" style="125" customWidth="1"/>
    <col min="6" max="6" width="22.6640625" style="125" customWidth="1"/>
    <col min="7" max="7" width="21.6640625" style="125" hidden="1" customWidth="1"/>
    <col min="8" max="9" width="12.5" style="125" hidden="1" customWidth="1"/>
    <col min="10" max="12" width="17.33203125" style="125" hidden="1" customWidth="1" outlineLevel="1"/>
    <col min="13" max="13" width="17.33203125" style="125" bestFit="1" customWidth="1" collapsed="1"/>
    <col min="14" max="14" width="16.33203125" style="125" hidden="1" customWidth="1" outlineLevel="1"/>
    <col min="15" max="16" width="15" style="125" hidden="1" customWidth="1" outlineLevel="1"/>
    <col min="17" max="17" width="16" style="125" hidden="1" customWidth="1" outlineLevel="1"/>
    <col min="18" max="18" width="16.83203125" style="125" hidden="1" customWidth="1" outlineLevel="1"/>
    <col min="19" max="22" width="15.83203125" style="125" hidden="1" customWidth="1" outlineLevel="1"/>
    <col min="23" max="27" width="17.1640625" style="125" hidden="1" customWidth="1" outlineLevel="1"/>
    <col min="28" max="28" width="16.83203125" style="125" customWidth="1" collapsed="1"/>
    <col min="29" max="29" width="16.83203125" style="125" customWidth="1"/>
    <col min="30" max="31" width="16.5" style="125" customWidth="1"/>
    <col min="32" max="32" width="28.5" style="125" bestFit="1" customWidth="1"/>
    <col min="33" max="33" width="12" style="125" bestFit="1" customWidth="1"/>
    <col min="34" max="16384" width="11.5" style="125"/>
  </cols>
  <sheetData>
    <row r="2" spans="2:34" ht="40">
      <c r="B2" s="3" t="s">
        <v>590</v>
      </c>
    </row>
    <row r="4" spans="2:34" ht="16.5" customHeight="1">
      <c r="B4" s="299" t="s">
        <v>269</v>
      </c>
      <c r="C4" s="297" t="s">
        <v>0</v>
      </c>
      <c r="D4" s="297" t="s">
        <v>1</v>
      </c>
      <c r="E4" s="297" t="s">
        <v>2</v>
      </c>
      <c r="F4" s="297" t="s">
        <v>28</v>
      </c>
      <c r="G4" s="297" t="s">
        <v>284</v>
      </c>
      <c r="H4" s="297" t="s">
        <v>3</v>
      </c>
      <c r="I4" s="297" t="s">
        <v>4</v>
      </c>
      <c r="J4" s="294" t="s">
        <v>256</v>
      </c>
      <c r="K4" s="295"/>
      <c r="L4" s="296"/>
      <c r="M4" s="126" t="s">
        <v>256</v>
      </c>
      <c r="N4" s="294" t="s">
        <v>33</v>
      </c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  <c r="Z4" s="295"/>
      <c r="AA4" s="295"/>
      <c r="AB4" s="126" t="s">
        <v>257</v>
      </c>
      <c r="AC4" s="126" t="s">
        <v>299</v>
      </c>
      <c r="AD4" s="126" t="s">
        <v>329</v>
      </c>
      <c r="AE4" s="126" t="s">
        <v>364</v>
      </c>
    </row>
    <row r="5" spans="2:34" ht="34">
      <c r="B5" s="300"/>
      <c r="C5" s="298"/>
      <c r="D5" s="298"/>
      <c r="E5" s="298"/>
      <c r="F5" s="298"/>
      <c r="G5" s="298"/>
      <c r="H5" s="298"/>
      <c r="I5" s="298"/>
      <c r="J5" s="128" t="s">
        <v>285</v>
      </c>
      <c r="K5" s="128" t="s">
        <v>286</v>
      </c>
      <c r="L5" s="128" t="s">
        <v>30</v>
      </c>
      <c r="M5" s="127" t="s">
        <v>395</v>
      </c>
      <c r="N5" s="142" t="s">
        <v>260</v>
      </c>
      <c r="O5" s="142" t="s">
        <v>31</v>
      </c>
      <c r="P5" s="142" t="s">
        <v>261</v>
      </c>
      <c r="Q5" s="142" t="s">
        <v>32</v>
      </c>
      <c r="R5" s="128" t="s">
        <v>44</v>
      </c>
      <c r="S5" s="142" t="s">
        <v>271</v>
      </c>
      <c r="T5" s="142" t="s">
        <v>272</v>
      </c>
      <c r="U5" s="142" t="s">
        <v>273</v>
      </c>
      <c r="V5" s="142" t="s">
        <v>274</v>
      </c>
      <c r="W5" s="128" t="s">
        <v>247</v>
      </c>
      <c r="X5" s="142" t="s">
        <v>275</v>
      </c>
      <c r="Y5" s="142" t="s">
        <v>276</v>
      </c>
      <c r="Z5" s="142" t="s">
        <v>277</v>
      </c>
      <c r="AA5" s="142" t="s">
        <v>278</v>
      </c>
      <c r="AB5" s="127" t="s">
        <v>589</v>
      </c>
      <c r="AC5" s="127" t="s">
        <v>589</v>
      </c>
      <c r="AD5" s="127" t="s">
        <v>589</v>
      </c>
      <c r="AE5" s="127" t="s">
        <v>595</v>
      </c>
    </row>
    <row r="6" spans="2:34" ht="14.25" customHeight="1">
      <c r="B6" s="216" t="s">
        <v>281</v>
      </c>
      <c r="C6" s="183">
        <v>1</v>
      </c>
      <c r="D6" s="185" t="s">
        <v>370</v>
      </c>
      <c r="E6" s="129" t="s">
        <v>597</v>
      </c>
      <c r="F6" s="129" t="s">
        <v>602</v>
      </c>
      <c r="G6" s="129" t="s">
        <v>283</v>
      </c>
      <c r="H6" s="129">
        <v>44197</v>
      </c>
      <c r="I6" s="129">
        <v>44377</v>
      </c>
      <c r="J6" s="130"/>
      <c r="K6" s="130"/>
      <c r="L6" s="130"/>
      <c r="M6" s="131">
        <v>2500000</v>
      </c>
      <c r="N6" s="131">
        <f t="array" ref="N6">SUMPRODUCT((Tabelle2515[Measure]='1. Overview'!D6)*(Tabelle2515[Provider]="Metafinanz"),Tabelle2515[EUR Total])</f>
        <v>405096.875</v>
      </c>
      <c r="O6" s="131">
        <f t="array" ref="O6">SUMPRODUCT((Tabelle2515[Measure]='1. Overview'!D6)*(Tabelle2515[Provider]="AZ Technology")*(Tabelle2515[Cost type]="Labor"),Tabelle2515[EUR Total])</f>
        <v>0</v>
      </c>
      <c r="P6" s="131">
        <f>SUMPRODUCT((Tabelle2515[Measure]='1. Overview'!D6)*(Tabelle2515[Provider]="AZ Services")*(Tabelle2515[Cost type]="Labor"),Tabelle2515[EUR Total])</f>
        <v>0</v>
      </c>
      <c r="Q6" s="131">
        <f>SUMPRODUCT((Tabelle2515[Measure]='1. Overview'!D6)*(Tabelle2515[Provider]&lt;&gt;"AZ Technology")*(Tabelle2515[Provider]&lt;&gt;"Metafinanz")*(Tabelle2515[Provider]&lt;&gt;"AZ Services")*(Tabelle2515[Cost type]="Labor"),Tabelle2515[EUR Total])</f>
        <v>190905</v>
      </c>
      <c r="R6" s="131">
        <f t="shared" ref="R6" si="0">SUM(N6:Q6)</f>
        <v>596001.875</v>
      </c>
      <c r="S6" s="131">
        <v>0</v>
      </c>
      <c r="T6" s="131">
        <f>SUMPRODUCT((Tabelle2515[Measure]='1. Overview'!D6)*(Tabelle2515[Provider]="AZ Technology")*(Tabelle2515[Cost type]="non-Labor"),Tabelle2515[EUR Total])</f>
        <v>0</v>
      </c>
      <c r="U6" s="131">
        <f>SUMPRODUCT((Tabelle2515[Measure]='1. Overview'!D6)*(Tabelle2515[Provider]="AZ Services")*(Tabelle2515[Cost type]="non-Labor"),Tabelle2515[EUR Total])</f>
        <v>0</v>
      </c>
      <c r="V6" s="131">
        <f>SUMPRODUCT((Tabelle2515[Measure]='1. Overview'!D6)*(Tabelle2515[Provider]&lt;&gt;"AZ Technology")*(Tabelle2515[Provider]&lt;&gt;"Metafinanz")*(Tabelle2515[Provider]&lt;&gt;"AZ Services")*(Tabelle2515[Cost type]="non-Labor"),Tabelle2515[EUR Total])</f>
        <v>0</v>
      </c>
      <c r="W6" s="131">
        <f>SUM(S6:V6)</f>
        <v>0</v>
      </c>
      <c r="X6" s="131">
        <f>SUM(S6,N6)</f>
        <v>405096.875</v>
      </c>
      <c r="Y6" s="131">
        <f t="shared" ref="Y6:AA7" si="1">SUM(T6,O6)</f>
        <v>0</v>
      </c>
      <c r="Z6" s="131">
        <f t="shared" si="1"/>
        <v>0</v>
      </c>
      <c r="AA6" s="131">
        <f t="shared" si="1"/>
        <v>190905</v>
      </c>
      <c r="AB6" s="151">
        <f>SUM(W6,R6)</f>
        <v>596001.875</v>
      </c>
      <c r="AC6" s="131">
        <v>290750.01</v>
      </c>
      <c r="AD6" s="131">
        <f>SUMIF(Tabelle29[Measure],'1. Overview'!D6,Tabelle29[Plan Total 21 HJ])</f>
        <v>1366545</v>
      </c>
      <c r="AE6" s="131">
        <v>1343442</v>
      </c>
      <c r="AG6" s="279">
        <f>AB6/M6</f>
        <v>0.23840074999999999</v>
      </c>
      <c r="AH6" s="149"/>
    </row>
    <row r="7" spans="2:34" ht="14.25" customHeight="1">
      <c r="B7" s="216" t="s">
        <v>281</v>
      </c>
      <c r="C7" s="184">
        <v>2</v>
      </c>
      <c r="D7" s="186" t="s">
        <v>371</v>
      </c>
      <c r="E7" s="129" t="s">
        <v>598</v>
      </c>
      <c r="F7" s="129" t="s">
        <v>603</v>
      </c>
      <c r="G7" s="129" t="s">
        <v>283</v>
      </c>
      <c r="H7" s="129">
        <v>44197</v>
      </c>
      <c r="I7" s="129">
        <v>44377</v>
      </c>
      <c r="J7" s="130"/>
      <c r="K7" s="130"/>
      <c r="L7" s="130"/>
      <c r="M7" s="131">
        <v>500000</v>
      </c>
      <c r="N7" s="131">
        <f t="array" ref="N7">SUMPRODUCT((Tabelle2515[Measure]='1. Overview'!D7)*(Tabelle2515[Provider]="Metafinanz"),Tabelle2515[EUR Total])</f>
        <v>0</v>
      </c>
      <c r="O7" s="131">
        <f t="array" ref="O7">SUMPRODUCT((Tabelle2515[Measure]='1. Overview'!D7)*(Tabelle2515[Provider]="AZ Technology")*(Tabelle2515[Cost type]="Labor"),Tabelle2515[EUR Total])</f>
        <v>159850.09002442105</v>
      </c>
      <c r="P7" s="131">
        <f>SUMPRODUCT((Tabelle2515[Measure]='1. Overview'!D7)*(Tabelle2515[Provider]="AZ Services")*(Tabelle2515[Cost type]="Labor"),Tabelle2515[EUR Total])</f>
        <v>0</v>
      </c>
      <c r="Q7" s="131">
        <f>SUMPRODUCT((Tabelle2515[Measure]='1. Overview'!D7)*(Tabelle2515[Provider]&lt;&gt;"AZ Technology")*(Tabelle2515[Provider]&lt;&gt;"Metafinanz")*(Tabelle2515[Provider]&lt;&gt;"AZ Services")*(Tabelle2515[Cost type]="Labor"),Tabelle2515[EUR Total])</f>
        <v>0</v>
      </c>
      <c r="R7" s="131">
        <f t="shared" ref="R7" si="2">SUM(N7:Q7)</f>
        <v>159850.09002442105</v>
      </c>
      <c r="S7" s="131">
        <v>0</v>
      </c>
      <c r="T7" s="131">
        <f>SUMPRODUCT((Tabelle2515[Measure]='1. Overview'!D7)*(Tabelle2515[Provider]="AZ Technology")*(Tabelle2515[Cost type]="non-Labor"),Tabelle2515[EUR Total])</f>
        <v>131753.37358699998</v>
      </c>
      <c r="U7" s="131">
        <f>SUMPRODUCT((Tabelle2515[Measure]='1. Overview'!D7)*(Tabelle2515[Provider]="AZ Services")*(Tabelle2515[Cost type]="non-Labor"),Tabelle2515[EUR Total])</f>
        <v>0</v>
      </c>
      <c r="V7" s="131">
        <f>SUMPRODUCT((Tabelle2515[Measure]='1. Overview'!D7)*(Tabelle2515[Provider]&lt;&gt;"AZ Technology")*(Tabelle2515[Provider]&lt;&gt;"Metafinanz")*(Tabelle2515[Provider]&lt;&gt;"AZ Services")*(Tabelle2515[Cost type]="non-Labor"),Tabelle2515[EUR Total])</f>
        <v>0</v>
      </c>
      <c r="W7" s="131">
        <f t="shared" ref="W7" si="3">SUM(S7:V7)</f>
        <v>131753.37358699998</v>
      </c>
      <c r="X7" s="131">
        <f t="shared" ref="X7" si="4">SUM(S7,N7)</f>
        <v>0</v>
      </c>
      <c r="Y7" s="131">
        <f t="shared" si="1"/>
        <v>291603.46361142106</v>
      </c>
      <c r="Z7" s="131">
        <f t="shared" si="1"/>
        <v>0</v>
      </c>
      <c r="AA7" s="131">
        <f t="shared" si="1"/>
        <v>0</v>
      </c>
      <c r="AB7" s="151">
        <f t="shared" ref="AB7:AB11" si="5">SUM(W7,R7)</f>
        <v>291603.46361142106</v>
      </c>
      <c r="AC7" s="130">
        <v>128862.67000000001</v>
      </c>
      <c r="AD7" s="131">
        <f>SUMIF(Tabelle29[Measure],'1. Overview'!D7,Tabelle29[Plan Total 21 HJ])</f>
        <v>500000</v>
      </c>
      <c r="AE7" s="131">
        <v>497329.35415999999</v>
      </c>
      <c r="AG7" s="279">
        <f t="shared" ref="AG7:AG12" si="6">AB7/M7</f>
        <v>0.58320692722284206</v>
      </c>
      <c r="AH7" s="149"/>
    </row>
    <row r="8" spans="2:34" ht="14.25" customHeight="1">
      <c r="B8" s="217" t="s">
        <v>300</v>
      </c>
      <c r="C8" s="184">
        <v>8</v>
      </c>
      <c r="D8" s="186" t="s">
        <v>377</v>
      </c>
      <c r="E8" s="129" t="s">
        <v>599</v>
      </c>
      <c r="F8" s="129" t="s">
        <v>604</v>
      </c>
      <c r="G8" s="155" t="s">
        <v>262</v>
      </c>
      <c r="H8" s="129">
        <v>44197</v>
      </c>
      <c r="I8" s="129">
        <v>44377</v>
      </c>
      <c r="J8" s="130"/>
      <c r="K8" s="130"/>
      <c r="L8" s="130"/>
      <c r="M8" s="131">
        <v>720000</v>
      </c>
      <c r="N8" s="131">
        <f t="array" ref="N8">SUMPRODUCT((Tabelle2515[Measure]='1. Overview'!D8)*(Tabelle2515[Provider]="Metafinanz"),Tabelle2515[EUR Total])</f>
        <v>0</v>
      </c>
      <c r="O8" s="131">
        <f t="array" ref="O8">SUMPRODUCT((Tabelle2515[Measure]='1. Overview'!D8)*(Tabelle2515[Provider]="AZ Technology")*(Tabelle2515[Cost type]="Labor"),Tabelle2515[EUR Total])</f>
        <v>329387.62032525998</v>
      </c>
      <c r="P8" s="131">
        <f>SUMPRODUCT((Tabelle2515[Measure]='1. Overview'!D8)*(Tabelle2515[Provider]="AZ Services")*(Tabelle2515[Cost type]="Labor"),Tabelle2515[EUR Total])</f>
        <v>0</v>
      </c>
      <c r="Q8" s="131">
        <f>SUMPRODUCT((Tabelle2515[Measure]='1. Overview'!D8)*(Tabelle2515[Provider]&lt;&gt;"AZ Technology")*(Tabelle2515[Provider]&lt;&gt;"Metafinanz")*(Tabelle2515[Provider]&lt;&gt;"AZ Services")*(Tabelle2515[Cost type]="Labor"),Tabelle2515[EUR Total])</f>
        <v>0</v>
      </c>
      <c r="R8" s="131">
        <f t="shared" ref="R8:R11" si="7">SUM(N8:Q8)</f>
        <v>329387.62032525998</v>
      </c>
      <c r="S8" s="131">
        <v>0</v>
      </c>
      <c r="T8" s="131">
        <f>SUMPRODUCT((Tabelle2515[Measure]='1. Overview'!D8)*(Tabelle2515[Provider]="AZ Technology")*(Tabelle2515[Cost type]="non-Labor"),Tabelle2515[EUR Total])</f>
        <v>0</v>
      </c>
      <c r="U8" s="131">
        <f>SUMPRODUCT((Tabelle2515[Measure]='1. Overview'!D8)*(Tabelle2515[Provider]="AZ Services")*(Tabelle2515[Cost type]="non-Labor"),Tabelle2515[EUR Total])</f>
        <v>0</v>
      </c>
      <c r="V8" s="131">
        <f>SUMPRODUCT((Tabelle2515[Measure]='1. Overview'!D8)*(Tabelle2515[Provider]&lt;&gt;"AZ Technology")*(Tabelle2515[Provider]&lt;&gt;"Metafinanz")*(Tabelle2515[Provider]&lt;&gt;"AZ Services")*(Tabelle2515[Cost type]="non-Labor"),Tabelle2515[EUR Total])</f>
        <v>0</v>
      </c>
      <c r="W8" s="131">
        <f t="shared" ref="W8:W11" si="8">SUM(S8:V8)</f>
        <v>0</v>
      </c>
      <c r="X8" s="131">
        <f t="shared" ref="X8:X11" si="9">SUM(S8,N8)</f>
        <v>0</v>
      </c>
      <c r="Y8" s="131">
        <f t="shared" ref="Y8:Y11" si="10">SUM(T8,O8)</f>
        <v>329387.62032525998</v>
      </c>
      <c r="Z8" s="131">
        <f t="shared" ref="Z8:Z11" si="11">SUM(U8,P8)</f>
        <v>0</v>
      </c>
      <c r="AA8" s="131">
        <f t="shared" ref="AA8:AA11" si="12">SUM(V8,Q8)</f>
        <v>0</v>
      </c>
      <c r="AB8" s="151">
        <f t="shared" si="5"/>
        <v>329387.62032525998</v>
      </c>
      <c r="AC8" s="130">
        <v>230798.98</v>
      </c>
      <c r="AD8" s="131">
        <f>SUMIF(Tabelle29[Measure],'1. Overview'!D8,Tabelle29[Plan Total 21 HJ])</f>
        <v>720000</v>
      </c>
      <c r="AE8" s="131">
        <v>664755.97683233989</v>
      </c>
      <c r="AF8" s="293"/>
      <c r="AG8" s="279">
        <f t="shared" si="6"/>
        <v>0.45748280600730551</v>
      </c>
      <c r="AH8" s="149"/>
    </row>
    <row r="9" spans="2:34" ht="14.25" customHeight="1">
      <c r="B9" s="217" t="s">
        <v>300</v>
      </c>
      <c r="C9" s="184">
        <v>9</v>
      </c>
      <c r="D9" s="186" t="s">
        <v>378</v>
      </c>
      <c r="E9" s="129" t="s">
        <v>600</v>
      </c>
      <c r="F9" s="129" t="s">
        <v>604</v>
      </c>
      <c r="G9" s="155" t="s">
        <v>262</v>
      </c>
      <c r="H9" s="129">
        <v>44197</v>
      </c>
      <c r="I9" s="129">
        <v>44377</v>
      </c>
      <c r="J9" s="130"/>
      <c r="K9" s="130"/>
      <c r="L9" s="130"/>
      <c r="M9" s="131">
        <v>835000</v>
      </c>
      <c r="N9" s="131">
        <f t="array" ref="N9">SUMPRODUCT((Tabelle2515[Measure]='1. Overview'!D9)*(Tabelle2515[Provider]="Metafinanz"),Tabelle2515[EUR Total])</f>
        <v>0</v>
      </c>
      <c r="O9" s="131">
        <f t="array" ref="O9">SUMPRODUCT((Tabelle2515[Measure]='1. Overview'!D9)*(Tabelle2515[Provider]="AZ Technology")*(Tabelle2515[Cost type]="Labor"),Tabelle2515[EUR Total])</f>
        <v>372908.06293499999</v>
      </c>
      <c r="P9" s="131">
        <f>SUMPRODUCT((Tabelle2515[Measure]='1. Overview'!D9)*(Tabelle2515[Provider]="AZ Services")*(Tabelle2515[Cost type]="Labor"),Tabelle2515[EUR Total])</f>
        <v>0</v>
      </c>
      <c r="Q9" s="131">
        <f>SUMPRODUCT((Tabelle2515[Measure]='1. Overview'!D9)*(Tabelle2515[Provider]&lt;&gt;"AZ Technology")*(Tabelle2515[Provider]&lt;&gt;"Metafinanz")*(Tabelle2515[Provider]&lt;&gt;"AZ Services")*(Tabelle2515[Cost type]="Labor"),Tabelle2515[EUR Total])</f>
        <v>0</v>
      </c>
      <c r="R9" s="131">
        <f t="shared" si="7"/>
        <v>372908.06293499999</v>
      </c>
      <c r="S9" s="131">
        <v>0</v>
      </c>
      <c r="T9" s="131">
        <f>SUMPRODUCT((Tabelle2515[Measure]='1. Overview'!D9)*(Tabelle2515[Provider]="AZ Technology")*(Tabelle2515[Cost type]="non-Labor"),Tabelle2515[EUR Total])</f>
        <v>0</v>
      </c>
      <c r="U9" s="131">
        <f>SUMPRODUCT((Tabelle2515[Measure]='1. Overview'!D9)*(Tabelle2515[Provider]="AZ Services")*(Tabelle2515[Cost type]="non-Labor"),Tabelle2515[EUR Total])</f>
        <v>0</v>
      </c>
      <c r="V9" s="131">
        <f>SUMPRODUCT((Tabelle2515[Measure]='1. Overview'!D9)*(Tabelle2515[Provider]&lt;&gt;"AZ Technology")*(Tabelle2515[Provider]&lt;&gt;"Metafinanz")*(Tabelle2515[Provider]&lt;&gt;"AZ Services")*(Tabelle2515[Cost type]="non-Labor"),Tabelle2515[EUR Total])</f>
        <v>0</v>
      </c>
      <c r="W9" s="131">
        <f t="shared" si="8"/>
        <v>0</v>
      </c>
      <c r="X9" s="131">
        <f t="shared" si="9"/>
        <v>0</v>
      </c>
      <c r="Y9" s="131">
        <f t="shared" si="10"/>
        <v>372908.06293499999</v>
      </c>
      <c r="Z9" s="131">
        <f t="shared" si="11"/>
        <v>0</v>
      </c>
      <c r="AA9" s="131">
        <f t="shared" si="12"/>
        <v>0</v>
      </c>
      <c r="AB9" s="151">
        <f t="shared" si="5"/>
        <v>372908.06293499999</v>
      </c>
      <c r="AC9" s="131">
        <v>273678.20999999996</v>
      </c>
      <c r="AD9" s="131">
        <f>SUMIF(Tabelle29[Measure],'1. Overview'!D9,Tabelle29[Plan Total 21 HJ])</f>
        <v>835000</v>
      </c>
      <c r="AE9" s="131">
        <v>819987.49300599995</v>
      </c>
      <c r="AF9" s="293" t="s">
        <v>596</v>
      </c>
      <c r="AG9" s="279">
        <f t="shared" si="6"/>
        <v>0.44659648255688622</v>
      </c>
      <c r="AH9" s="149"/>
    </row>
    <row r="10" spans="2:34" ht="16">
      <c r="B10" s="218" t="s">
        <v>282</v>
      </c>
      <c r="C10" s="183">
        <v>16</v>
      </c>
      <c r="D10" s="186" t="s">
        <v>385</v>
      </c>
      <c r="E10" s="129" t="s">
        <v>597</v>
      </c>
      <c r="F10" s="129" t="s">
        <v>605</v>
      </c>
      <c r="G10" s="129" t="s">
        <v>263</v>
      </c>
      <c r="H10" s="129">
        <v>44197</v>
      </c>
      <c r="I10" s="129">
        <v>44377</v>
      </c>
      <c r="J10" s="130"/>
      <c r="K10" s="130"/>
      <c r="L10" s="130"/>
      <c r="M10" s="131">
        <v>965000</v>
      </c>
      <c r="N10" s="131">
        <f t="array" ref="N10">SUMPRODUCT((Tabelle2515[Measure]='1. Overview'!D10)*(Tabelle2515[Provider]="Metafinanz"),Tabelle2515[EUR Total])</f>
        <v>535643.75</v>
      </c>
      <c r="O10" s="131">
        <f t="array" ref="O10">SUMPRODUCT((Tabelle2515[Measure]='1. Overview'!D10)*(Tabelle2515[Provider]="AZ Technology")*(Tabelle2515[Cost type]="Labor"),Tabelle2515[EUR Total])</f>
        <v>0</v>
      </c>
      <c r="P10" s="131">
        <f>SUMPRODUCT((Tabelle2515[Measure]='1. Overview'!D10)*(Tabelle2515[Provider]="AZ Services")*(Tabelle2515[Cost type]="Labor"),Tabelle2515[EUR Total])</f>
        <v>0</v>
      </c>
      <c r="Q10" s="131">
        <f>SUMPRODUCT((Tabelle2515[Measure]='1. Overview'!D10)*(Tabelle2515[Provider]&lt;&gt;"AZ Technology")*(Tabelle2515[Provider]&lt;&gt;"Metafinanz")*(Tabelle2515[Provider]&lt;&gt;"AZ Services")*(Tabelle2515[Cost type]="Labor"),Tabelle2515[EUR Total])</f>
        <v>1755</v>
      </c>
      <c r="R10" s="131">
        <f t="shared" si="7"/>
        <v>537398.75</v>
      </c>
      <c r="S10" s="131">
        <v>0</v>
      </c>
      <c r="T10" s="131">
        <f>SUMPRODUCT((Tabelle2515[Measure]='1. Overview'!D10)*(Tabelle2515[Provider]="AZ Technology")*(Tabelle2515[Cost type]="non-Labor"),Tabelle2515[EUR Total])</f>
        <v>0</v>
      </c>
      <c r="U10" s="131">
        <f>SUMPRODUCT((Tabelle2515[Measure]='1. Overview'!D10)*(Tabelle2515[Provider]="AZ Services")*(Tabelle2515[Cost type]="non-Labor"),Tabelle2515[EUR Total])</f>
        <v>0</v>
      </c>
      <c r="V10" s="131">
        <f>SUMPRODUCT((Tabelle2515[Measure]='1. Overview'!D10)*(Tabelle2515[Provider]&lt;&gt;"AZ Technology")*(Tabelle2515[Provider]&lt;&gt;"Metafinanz")*(Tabelle2515[Provider]&lt;&gt;"AZ Services")*(Tabelle2515[Cost type]="non-Labor"),Tabelle2515[EUR Total])</f>
        <v>0</v>
      </c>
      <c r="W10" s="131">
        <f t="shared" si="8"/>
        <v>0</v>
      </c>
      <c r="X10" s="131">
        <f t="shared" si="9"/>
        <v>535643.75</v>
      </c>
      <c r="Y10" s="131">
        <f t="shared" si="10"/>
        <v>0</v>
      </c>
      <c r="Z10" s="131">
        <f t="shared" si="11"/>
        <v>0</v>
      </c>
      <c r="AA10" s="131">
        <f t="shared" si="12"/>
        <v>1755</v>
      </c>
      <c r="AB10" s="151">
        <f t="shared" si="5"/>
        <v>537398.75</v>
      </c>
      <c r="AC10" s="131">
        <v>442404.7</v>
      </c>
      <c r="AD10" s="131">
        <f>SUMIF(Tabelle29[Measure],'1. Overview'!D10,Tabelle29[Plan Total 21 HJ])</f>
        <v>966755</v>
      </c>
      <c r="AE10" s="131">
        <v>964880.75</v>
      </c>
      <c r="AG10" s="279">
        <f t="shared" si="6"/>
        <v>0.55688989637305697</v>
      </c>
      <c r="AH10" s="149"/>
    </row>
    <row r="11" spans="2:34" ht="16">
      <c r="B11" s="219" t="s">
        <v>301</v>
      </c>
      <c r="C11" s="184">
        <v>20</v>
      </c>
      <c r="D11" s="187" t="s">
        <v>389</v>
      </c>
      <c r="E11" s="129" t="s">
        <v>601</v>
      </c>
      <c r="F11" s="129" t="s">
        <v>606</v>
      </c>
      <c r="G11" s="129" t="s">
        <v>336</v>
      </c>
      <c r="H11" s="129">
        <v>44197</v>
      </c>
      <c r="I11" s="129">
        <v>44377</v>
      </c>
      <c r="J11" s="130"/>
      <c r="K11" s="130"/>
      <c r="L11" s="130"/>
      <c r="M11" s="131">
        <v>125000</v>
      </c>
      <c r="N11" s="131">
        <f t="array" ref="N11">SUMPRODUCT((Tabelle2515[Measure]='1. Overview'!D11)*(Tabelle2515[Provider]="Metafinanz"),Tabelle2515[EUR Total])</f>
        <v>65362.5</v>
      </c>
      <c r="O11" s="131">
        <f t="array" ref="O11">SUMPRODUCT((Tabelle2515[Measure]='1. Overview'!D11)*(Tabelle2515[Provider]="AZ Technology")*(Tabelle2515[Cost type]="Labor"),Tabelle2515[EUR Total])</f>
        <v>0</v>
      </c>
      <c r="P11" s="131">
        <f>SUMPRODUCT((Tabelle2515[Measure]='1. Overview'!D11)*(Tabelle2515[Provider]="AZ Services")*(Tabelle2515[Cost type]="Labor"),Tabelle2515[EUR Total])</f>
        <v>0</v>
      </c>
      <c r="Q11" s="131">
        <f>SUMPRODUCT((Tabelle2515[Measure]='1. Overview'!D11)*(Tabelle2515[Provider]&lt;&gt;"AZ Technology")*(Tabelle2515[Provider]&lt;&gt;"Metafinanz")*(Tabelle2515[Provider]&lt;&gt;"AZ Services")*(Tabelle2515[Cost type]="Labor"),Tabelle2515[EUR Total])</f>
        <v>1755</v>
      </c>
      <c r="R11" s="131">
        <f t="shared" si="7"/>
        <v>67117.5</v>
      </c>
      <c r="S11" s="131">
        <v>0</v>
      </c>
      <c r="T11" s="131">
        <f>SUMPRODUCT((Tabelle2515[Measure]='1. Overview'!D11)*(Tabelle2515[Provider]="AZ Technology")*(Tabelle2515[Cost type]="non-Labor"),Tabelle2515[EUR Total])</f>
        <v>0</v>
      </c>
      <c r="U11" s="131">
        <f>SUMPRODUCT((Tabelle2515[Measure]='1. Overview'!D11)*(Tabelle2515[Provider]="AZ Services")*(Tabelle2515[Cost type]="non-Labor"),Tabelle2515[EUR Total])</f>
        <v>0</v>
      </c>
      <c r="V11" s="131">
        <f>SUMPRODUCT((Tabelle2515[Measure]='1. Overview'!D11)*(Tabelle2515[Provider]&lt;&gt;"AZ Technology")*(Tabelle2515[Provider]&lt;&gt;"Metafinanz")*(Tabelle2515[Provider]&lt;&gt;"AZ Services")*(Tabelle2515[Cost type]="non-Labor"),Tabelle2515[EUR Total])</f>
        <v>0</v>
      </c>
      <c r="W11" s="131">
        <f t="shared" si="8"/>
        <v>0</v>
      </c>
      <c r="X11" s="131">
        <f t="shared" si="9"/>
        <v>65362.5</v>
      </c>
      <c r="Y11" s="131">
        <f t="shared" si="10"/>
        <v>0</v>
      </c>
      <c r="Z11" s="131">
        <f t="shared" si="11"/>
        <v>0</v>
      </c>
      <c r="AA11" s="131">
        <f t="shared" si="12"/>
        <v>1755</v>
      </c>
      <c r="AB11" s="151">
        <f t="shared" si="5"/>
        <v>67117.5</v>
      </c>
      <c r="AC11" s="130">
        <v>44265.630000000005</v>
      </c>
      <c r="AD11" s="131">
        <f>SUMIF(Tabelle29[Measure],'1. Overview'!D11,Tabelle29[Plan Total 21 HJ])</f>
        <v>126755</v>
      </c>
      <c r="AE11" s="131">
        <v>124968</v>
      </c>
      <c r="AG11" s="279">
        <f t="shared" si="6"/>
        <v>0.53693999999999997</v>
      </c>
      <c r="AH11" s="149"/>
    </row>
    <row r="12" spans="2:34" ht="15" customHeight="1">
      <c r="B12" s="158" t="s">
        <v>63</v>
      </c>
      <c r="C12" s="144"/>
      <c r="D12" s="145"/>
      <c r="E12" s="146"/>
      <c r="F12" s="146"/>
      <c r="G12" s="146"/>
      <c r="H12" s="146"/>
      <c r="I12" s="146"/>
      <c r="J12" s="147">
        <f>SUM(J6:J11)</f>
        <v>0</v>
      </c>
      <c r="K12" s="147">
        <f>SUM(K6:K11)</f>
        <v>0</v>
      </c>
      <c r="L12" s="147">
        <f>SUM(L6:L11)</f>
        <v>0</v>
      </c>
      <c r="M12" s="147">
        <f>SUM(M6:M11)</f>
        <v>5645000</v>
      </c>
      <c r="N12" s="147">
        <f>SUM(N6:N11)</f>
        <v>1006103.125</v>
      </c>
      <c r="O12" s="147">
        <f>SUM(O6:O11)</f>
        <v>862145.77328468102</v>
      </c>
      <c r="P12" s="147">
        <f>SUM(P6:P11)</f>
        <v>0</v>
      </c>
      <c r="Q12" s="147">
        <f>SUM(Q6:Q11)</f>
        <v>194415</v>
      </c>
      <c r="R12" s="147">
        <f>SUM(R6:R11)</f>
        <v>2062663.8982846809</v>
      </c>
      <c r="S12" s="147">
        <f>SUM(S6:S11)</f>
        <v>0</v>
      </c>
      <c r="T12" s="147">
        <f>SUM(T6:T11)</f>
        <v>131753.37358699998</v>
      </c>
      <c r="U12" s="147">
        <f>SUM(U6:U11)</f>
        <v>0</v>
      </c>
      <c r="V12" s="147">
        <f>SUM(V6:V11)</f>
        <v>0</v>
      </c>
      <c r="W12" s="147">
        <f>SUM(W6:W11)</f>
        <v>131753.37358699998</v>
      </c>
      <c r="X12" s="147">
        <f>SUM(X6:X11)</f>
        <v>1006103.125</v>
      </c>
      <c r="Y12" s="147">
        <f>SUM(Y6:Y11)</f>
        <v>993899.14687168109</v>
      </c>
      <c r="Z12" s="147">
        <f>SUM(Z6:Z11)</f>
        <v>0</v>
      </c>
      <c r="AA12" s="147">
        <f>SUM(AA6:AA11)</f>
        <v>194415</v>
      </c>
      <c r="AB12" s="147">
        <f>SUM(AB6:AB11)</f>
        <v>2194417.2718716813</v>
      </c>
      <c r="AC12" s="147">
        <f>SUM(AC6:AC11)</f>
        <v>1410760.2000000002</v>
      </c>
      <c r="AD12" s="147">
        <f>SUM(AD6:AD11)</f>
        <v>4515055</v>
      </c>
      <c r="AE12" s="147">
        <f>SUM(AE6:AE11)</f>
        <v>4415363.5739983395</v>
      </c>
      <c r="AG12" s="279">
        <f t="shared" si="6"/>
        <v>0.38873645205875668</v>
      </c>
      <c r="AH12" s="149"/>
    </row>
    <row r="13" spans="2:34" ht="15" customHeight="1">
      <c r="C13" s="125"/>
      <c r="AB13" s="149"/>
      <c r="AC13" s="149"/>
    </row>
    <row r="14" spans="2:34" ht="15.75" customHeight="1">
      <c r="AB14" s="149">
        <f>AB12/7</f>
        <v>313488.18169595447</v>
      </c>
    </row>
    <row r="15" spans="2:34" ht="15.75" customHeight="1">
      <c r="AB15" s="149">
        <f>AB14*12</f>
        <v>3761858.1803514538</v>
      </c>
    </row>
    <row r="16" spans="2:34" ht="15.75" customHeight="1"/>
    <row r="17" ht="15.75" customHeight="1"/>
    <row r="18" ht="15.75" customHeight="1"/>
  </sheetData>
  <mergeCells count="10">
    <mergeCell ref="F4:F5"/>
    <mergeCell ref="G4:G5"/>
    <mergeCell ref="B4:B5"/>
    <mergeCell ref="D4:D5"/>
    <mergeCell ref="C4:C5"/>
    <mergeCell ref="N4:AA4"/>
    <mergeCell ref="J4:L4"/>
    <mergeCell ref="I4:I5"/>
    <mergeCell ref="H4:H5"/>
    <mergeCell ref="E4:E5"/>
  </mergeCells>
  <pageMargins left="0.7" right="0.7" top="0.78740157499999996" bottom="0.78740157499999996" header="0.3" footer="0.3"/>
  <pageSetup paperSize="9" scale="45" orientation="landscape" r:id="rId1"/>
  <headerFooter>
    <oddFooter>&amp;L&amp;F&amp;R&amp;D&amp;T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3"/>
  </sheetPr>
  <dimension ref="B2:Y303"/>
  <sheetViews>
    <sheetView showGridLines="0" zoomScale="90" zoomScaleNormal="90" zoomScaleSheetLayoutView="70" workbookViewId="0">
      <pane ySplit="12" topLeftCell="A59" activePane="bottomLeft" state="frozen"/>
      <selection activeCell="AI17" sqref="AI17"/>
      <selection pane="bottomLeft" activeCell="E291" sqref="E291"/>
    </sheetView>
  </sheetViews>
  <sheetFormatPr baseColWidth="10" defaultColWidth="11.5" defaultRowHeight="13" outlineLevelCol="1"/>
  <cols>
    <col min="1" max="1" width="5.1640625" style="2" customWidth="1"/>
    <col min="2" max="2" width="4.33203125" style="2" customWidth="1"/>
    <col min="3" max="3" width="13.5" style="2" bestFit="1" customWidth="1"/>
    <col min="4" max="4" width="11" style="2" customWidth="1"/>
    <col min="5" max="5" width="23.5" style="2" customWidth="1"/>
    <col min="6" max="6" width="17.1640625" style="2" bestFit="1" customWidth="1"/>
    <col min="7" max="7" width="15" style="2" customWidth="1"/>
    <col min="8" max="8" width="11.5" style="2"/>
    <col min="9" max="9" width="11.5" style="177"/>
    <col min="10" max="10" width="11" style="109" bestFit="1" customWidth="1"/>
    <col min="11" max="11" width="11.5" style="2" customWidth="1"/>
    <col min="12" max="12" width="12.5" style="2" customWidth="1" outlineLevel="1"/>
    <col min="13" max="13" width="12.5" style="53" customWidth="1" outlineLevel="1"/>
    <col min="14" max="14" width="12.5" style="2" customWidth="1" outlineLevel="1"/>
    <col min="15" max="15" width="12.5" style="53" customWidth="1" outlineLevel="1"/>
    <col min="16" max="16" width="12.5" style="2" customWidth="1" outlineLevel="1"/>
    <col min="17" max="17" width="12.5" style="53" customWidth="1" outlineLevel="1"/>
    <col min="18" max="18" width="12.5" style="2" customWidth="1" outlineLevel="1"/>
    <col min="19" max="19" width="12.5" style="53" customWidth="1" outlineLevel="1"/>
    <col min="20" max="20" width="8.6640625" style="2" customWidth="1" outlineLevel="1"/>
    <col min="21" max="21" width="12.6640625" style="2" customWidth="1" outlineLevel="1"/>
    <col min="22" max="22" width="8.6640625" style="2" customWidth="1" outlineLevel="1"/>
    <col min="23" max="23" width="13.1640625" style="2" customWidth="1" outlineLevel="1"/>
    <col min="24" max="24" width="12" style="2" bestFit="1" customWidth="1"/>
    <col min="25" max="25" width="15.6640625" style="2" bestFit="1" customWidth="1"/>
    <col min="26" max="16384" width="11.5" style="2"/>
  </cols>
  <sheetData>
    <row r="2" spans="2:25" ht="40">
      <c r="B2" s="3" t="s">
        <v>591</v>
      </c>
      <c r="G2" s="3"/>
      <c r="J2" s="108"/>
    </row>
    <row r="3" spans="2:25" hidden="1"/>
    <row r="4" spans="2:25" hidden="1"/>
    <row r="5" spans="2:25" ht="14" hidden="1" thickBot="1">
      <c r="B5" s="87" t="s">
        <v>245</v>
      </c>
      <c r="C5" s="88" t="s">
        <v>51</v>
      </c>
      <c r="D5" s="88" t="s">
        <v>45</v>
      </c>
      <c r="E5" s="89" t="s">
        <v>48</v>
      </c>
      <c r="F5" s="94" t="s">
        <v>246</v>
      </c>
      <c r="G5" s="94" t="s">
        <v>30</v>
      </c>
    </row>
    <row r="6" spans="2:25" hidden="1">
      <c r="B6" s="90" t="s">
        <v>249</v>
      </c>
      <c r="C6" s="92">
        <f>SUMPRODUCT((Tabelle2515[Provider]="Metafinanz")*(Tabelle2515[Cost type]="Labor"),Tabelle2515[EUR Total])</f>
        <v>2129720.125</v>
      </c>
      <c r="D6" s="92">
        <f t="array" ref="D6">SUMPRODUCT((Tabelle2515[Provider]="AZ Technology")*(Tabelle2515[Cost type]="Labor"),Tabelle2515[EUR Total])</f>
        <v>4512369.7263177549</v>
      </c>
      <c r="E6" s="92">
        <f t="array" ref="E6">SUMPRODUCT((Tabelle2515[Provider]="DCSO")*(Tabelle2515[Cost type]="Labor"),Tabelle2515[EUR Total])</f>
        <v>0</v>
      </c>
      <c r="F6" s="92">
        <f t="array" ref="F6">SUMPRODUCT((Tabelle2515[Provider]&lt;&gt;"DCSO")*(Tabelle2515[Provider]&lt;&gt;"Metafinanz")*(Tabelle2515[Provider]&lt;&gt;"AZ Technology")*(Tabelle2515[Cost type]="Labor"),Tabelle2515[EUR Total])</f>
        <v>488456.52333333332</v>
      </c>
      <c r="G6" s="96">
        <f>SUM(Tabelle101216[[#This Row],[Metafinanz]:[Third Party]])</f>
        <v>7130546.3746510884</v>
      </c>
    </row>
    <row r="7" spans="2:25" hidden="1">
      <c r="B7" s="91" t="s">
        <v>248</v>
      </c>
      <c r="C7" s="95">
        <f>SUMPRODUCT((Tabelle2515[Provider]="Metafinanz")*(Tabelle2515[Cost type]="non Labor"),Tabelle2515[EUR Total])</f>
        <v>0</v>
      </c>
      <c r="D7" s="93">
        <f t="array" ref="D7">SUMPRODUCT((Tabelle2515[Provider]="AZ Technology")*(Tabelle2515[Cost type]="non Labor"),Tabelle2515[EUR Total])</f>
        <v>0</v>
      </c>
      <c r="E7" s="93">
        <f>SUMPRODUCT((Tabelle2515[Provider]="DCSO")*(Tabelle2515[Cost type]="non Labor"),Tabelle2515[EUR Total])</f>
        <v>0</v>
      </c>
      <c r="F7" s="93">
        <f>SUMPRODUCT((Tabelle2515[Provider]&lt;&gt;"DCSO")*(Tabelle2515[Provider]&lt;&gt;"Metafinanz")*(Tabelle2515[Provider]&lt;&gt;"AZ Technology")*(Tabelle2515[Cost type]="non Labor"),Tabelle2515[EUR Total])</f>
        <v>0</v>
      </c>
      <c r="G7" s="97">
        <f>SUM(Tabelle101216[[#This Row],[Metafinanz]:[Third Party]])</f>
        <v>0</v>
      </c>
    </row>
    <row r="8" spans="2:25" hidden="1">
      <c r="B8" s="98" t="s">
        <v>27</v>
      </c>
      <c r="C8" s="99">
        <f>SUBTOTAL(109,Tabelle101216[Metafinanz])</f>
        <v>0</v>
      </c>
      <c r="D8" s="99">
        <f>SUBTOTAL(109,Tabelle101216[AZ Technology])</f>
        <v>0</v>
      </c>
      <c r="E8" s="99">
        <f>SUBTOTAL(109,Tabelle101216[DCSO])</f>
        <v>0</v>
      </c>
      <c r="F8" s="99">
        <f>SUM(Tabelle101216[Third Party])</f>
        <v>488456.52333333332</v>
      </c>
      <c r="G8" s="99">
        <f>SUM(Tabelle101216[Total])</f>
        <v>7130546.3746510884</v>
      </c>
      <c r="J8" s="110"/>
      <c r="K8" s="53"/>
      <c r="X8" s="80"/>
    </row>
    <row r="9" spans="2:25" hidden="1"/>
    <row r="10" spans="2:25" hidden="1">
      <c r="B10" s="79" t="s">
        <v>90</v>
      </c>
      <c r="C10" s="79"/>
      <c r="D10" s="79">
        <v>1250</v>
      </c>
      <c r="F10" s="77"/>
      <c r="J10" s="111"/>
      <c r="K10" s="53"/>
      <c r="Q10" s="2"/>
      <c r="S10" s="2"/>
    </row>
    <row r="11" spans="2:25">
      <c r="F11" s="77"/>
      <c r="J11" s="111"/>
      <c r="K11" s="53"/>
      <c r="L11" s="301" t="s">
        <v>64</v>
      </c>
      <c r="M11" s="301"/>
      <c r="N11" s="301" t="s">
        <v>34</v>
      </c>
      <c r="O11" s="301"/>
      <c r="P11" s="301" t="s">
        <v>394</v>
      </c>
      <c r="Q11" s="301"/>
      <c r="R11" s="301" t="s">
        <v>35</v>
      </c>
      <c r="S11" s="301"/>
      <c r="T11" s="301" t="s">
        <v>588</v>
      </c>
      <c r="U11" s="301"/>
      <c r="V11" s="301" t="s">
        <v>67</v>
      </c>
      <c r="W11" s="301"/>
      <c r="X11" s="301" t="s">
        <v>30</v>
      </c>
      <c r="Y11" s="301"/>
    </row>
    <row r="12" spans="2:25">
      <c r="B12" s="4" t="s">
        <v>0</v>
      </c>
      <c r="C12" s="4" t="s">
        <v>36</v>
      </c>
      <c r="D12" s="4" t="s">
        <v>37</v>
      </c>
      <c r="E12" s="4" t="s">
        <v>89</v>
      </c>
      <c r="F12" s="4" t="s">
        <v>38</v>
      </c>
      <c r="G12" s="4" t="s">
        <v>39</v>
      </c>
      <c r="H12" s="4" t="s">
        <v>40</v>
      </c>
      <c r="I12" s="4" t="s">
        <v>41</v>
      </c>
      <c r="J12" s="112" t="s">
        <v>42</v>
      </c>
      <c r="K12" s="4" t="s">
        <v>43</v>
      </c>
      <c r="L12" s="253" t="s">
        <v>305</v>
      </c>
      <c r="M12" s="254" t="s">
        <v>307</v>
      </c>
      <c r="N12" s="253" t="s">
        <v>308</v>
      </c>
      <c r="O12" s="254" t="s">
        <v>306</v>
      </c>
      <c r="P12" s="253" t="s">
        <v>309</v>
      </c>
      <c r="Q12" s="254" t="s">
        <v>310</v>
      </c>
      <c r="R12" s="253" t="s">
        <v>311</v>
      </c>
      <c r="S12" s="254" t="s">
        <v>312</v>
      </c>
      <c r="T12" s="253" t="s">
        <v>313</v>
      </c>
      <c r="U12" s="254" t="s">
        <v>314</v>
      </c>
      <c r="V12" s="253" t="s">
        <v>315</v>
      </c>
      <c r="W12" s="254" t="s">
        <v>316</v>
      </c>
      <c r="X12" s="255" t="s">
        <v>58</v>
      </c>
      <c r="Y12" s="255" t="s">
        <v>59</v>
      </c>
    </row>
    <row r="13" spans="2:25" hidden="1">
      <c r="B13" s="154">
        <v>1</v>
      </c>
      <c r="C13" s="246" t="s">
        <v>371</v>
      </c>
      <c r="D13" s="200" t="s">
        <v>44</v>
      </c>
      <c r="E13" s="243" t="s">
        <v>397</v>
      </c>
      <c r="F13" s="200" t="s">
        <v>45</v>
      </c>
      <c r="G13" s="261" t="s">
        <v>524</v>
      </c>
      <c r="H13" s="244">
        <v>44197</v>
      </c>
      <c r="I13" s="244">
        <v>44377</v>
      </c>
      <c r="J13" s="245" t="s">
        <v>46</v>
      </c>
      <c r="K13" s="202">
        <v>1347.28</v>
      </c>
      <c r="L13" s="248"/>
      <c r="M13" s="222"/>
      <c r="N13" s="248">
        <v>8.7499685662965376</v>
      </c>
      <c r="O13" s="222">
        <v>11788.657649999999</v>
      </c>
      <c r="P13" s="248">
        <v>20</v>
      </c>
      <c r="Q13" s="222">
        <v>26945.599999999999</v>
      </c>
      <c r="R13" s="200">
        <v>22.999917374265184</v>
      </c>
      <c r="S13" s="249">
        <v>30987.328679999999</v>
      </c>
      <c r="T13" s="200"/>
      <c r="U13" s="249"/>
      <c r="V13" s="200"/>
      <c r="W13" s="249"/>
      <c r="X13" s="256">
        <f>SUM(Tabelle2515[[#This Row],[PD1]],Tabelle2515[[#This Row],[PD2]],Tabelle2515[[#This Row],[PD3]],Tabelle2515[[#This Row],[PD4]],Tabelle2515[[#This Row],[PD5]],Tabelle2515[[#This Row],[PD6]])</f>
        <v>51.749885940561725</v>
      </c>
      <c r="Y13" s="257">
        <f>SUM(Tabelle2515[[#This Row],[EUR1]],Tabelle2515[[#This Row],[EUR2]],Tabelle2515[[#This Row],[EUR3]],Tabelle2515[[#This Row],[EUR4]],Tabelle2515[[#This Row],[EUR5]],Tabelle2515[[#This Row],[EUR6]])</f>
        <v>69721.586329999991</v>
      </c>
    </row>
    <row r="14" spans="2:25" hidden="1">
      <c r="B14" s="154">
        <f>B13+1</f>
        <v>2</v>
      </c>
      <c r="C14" s="246" t="s">
        <v>371</v>
      </c>
      <c r="D14" s="200" t="s">
        <v>44</v>
      </c>
      <c r="E14" s="243" t="s">
        <v>346</v>
      </c>
      <c r="F14" s="200" t="s">
        <v>45</v>
      </c>
      <c r="G14" s="261" t="s">
        <v>524</v>
      </c>
      <c r="H14" s="244">
        <v>44197</v>
      </c>
      <c r="I14" s="244">
        <v>44377</v>
      </c>
      <c r="J14" s="245" t="s">
        <v>46</v>
      </c>
      <c r="K14" s="202">
        <v>898.18</v>
      </c>
      <c r="L14" s="248"/>
      <c r="M14" s="222"/>
      <c r="N14" s="248">
        <v>39.00014936872342</v>
      </c>
      <c r="O14" s="222">
        <v>35029.154159999998</v>
      </c>
      <c r="P14" s="248">
        <v>0</v>
      </c>
      <c r="Q14" s="222">
        <v>0</v>
      </c>
      <c r="R14" s="200">
        <v>0</v>
      </c>
      <c r="S14" s="249">
        <v>0</v>
      </c>
      <c r="T14" s="200"/>
      <c r="U14" s="249"/>
      <c r="V14" s="200"/>
      <c r="W14" s="249"/>
      <c r="X14" s="256">
        <f>SUM(Tabelle2515[[#This Row],[PD1]],Tabelle2515[[#This Row],[PD2]],Tabelle2515[[#This Row],[PD3]],Tabelle2515[[#This Row],[PD4]],Tabelle2515[[#This Row],[PD5]],Tabelle2515[[#This Row],[PD6]])</f>
        <v>39.00014936872342</v>
      </c>
      <c r="Y14" s="257">
        <f>SUM(Tabelle2515[[#This Row],[EUR1]],Tabelle2515[[#This Row],[EUR2]],Tabelle2515[[#This Row],[EUR3]],Tabelle2515[[#This Row],[EUR4]],Tabelle2515[[#This Row],[EUR5]],Tabelle2515[[#This Row],[EUR6]])</f>
        <v>35029.154159999998</v>
      </c>
    </row>
    <row r="15" spans="2:25" s="177" customFormat="1" hidden="1">
      <c r="B15" s="154">
        <f t="shared" ref="B15:B78" si="0">B14+1</f>
        <v>3</v>
      </c>
      <c r="C15" s="246" t="s">
        <v>371</v>
      </c>
      <c r="D15" s="200" t="s">
        <v>44</v>
      </c>
      <c r="E15" s="243" t="s">
        <v>398</v>
      </c>
      <c r="F15" s="200" t="s">
        <v>45</v>
      </c>
      <c r="G15" s="261" t="s">
        <v>524</v>
      </c>
      <c r="H15" s="244">
        <v>44197</v>
      </c>
      <c r="I15" s="244">
        <v>44377</v>
      </c>
      <c r="J15" s="245" t="s">
        <v>46</v>
      </c>
      <c r="K15" s="202">
        <v>1993.47</v>
      </c>
      <c r="L15" s="250"/>
      <c r="M15" s="258"/>
      <c r="N15" s="250">
        <v>0</v>
      </c>
      <c r="O15" s="258"/>
      <c r="P15" s="250">
        <v>0</v>
      </c>
      <c r="Q15" s="258">
        <v>0</v>
      </c>
      <c r="R15" s="259">
        <v>0</v>
      </c>
      <c r="S15" s="258">
        <v>0</v>
      </c>
      <c r="T15" s="260"/>
      <c r="U15" s="258"/>
      <c r="V15" s="260"/>
      <c r="W15" s="258"/>
      <c r="X15" s="256">
        <f>SUM(Tabelle2515[[#This Row],[PD1]],Tabelle2515[[#This Row],[PD2]],Tabelle2515[[#This Row],[PD3]],Tabelle2515[[#This Row],[PD4]],Tabelle2515[[#This Row],[PD5]],Tabelle2515[[#This Row],[PD6]])</f>
        <v>0</v>
      </c>
      <c r="Y15" s="257">
        <f>SUM(Tabelle2515[[#This Row],[EUR1]],Tabelle2515[[#This Row],[EUR2]],Tabelle2515[[#This Row],[EUR3]],Tabelle2515[[#This Row],[EUR4]],Tabelle2515[[#This Row],[EUR5]],Tabelle2515[[#This Row],[EUR6]])</f>
        <v>0</v>
      </c>
    </row>
    <row r="16" spans="2:25" s="177" customFormat="1" hidden="1">
      <c r="B16" s="154">
        <f t="shared" si="0"/>
        <v>4</v>
      </c>
      <c r="C16" s="246" t="s">
        <v>371</v>
      </c>
      <c r="D16" s="200" t="s">
        <v>44</v>
      </c>
      <c r="E16" s="243" t="s">
        <v>396</v>
      </c>
      <c r="F16" s="200" t="s">
        <v>45</v>
      </c>
      <c r="G16" s="261" t="s">
        <v>524</v>
      </c>
      <c r="H16" s="244">
        <v>44197</v>
      </c>
      <c r="I16" s="244">
        <v>44377</v>
      </c>
      <c r="J16" s="245" t="s">
        <v>46</v>
      </c>
      <c r="K16" s="202">
        <v>1732.75</v>
      </c>
      <c r="L16" s="250"/>
      <c r="M16" s="258"/>
      <c r="N16" s="250">
        <v>0</v>
      </c>
      <c r="O16" s="258"/>
      <c r="P16" s="250">
        <v>21.999943538306162</v>
      </c>
      <c r="Q16" s="258">
        <v>38120.402166</v>
      </c>
      <c r="R16" s="259">
        <v>0</v>
      </c>
      <c r="S16" s="258">
        <v>0</v>
      </c>
      <c r="T16" s="260"/>
      <c r="U16" s="258"/>
      <c r="V16" s="260"/>
      <c r="W16" s="258"/>
      <c r="X16" s="256">
        <f>SUM(Tabelle2515[[#This Row],[PD1]],Tabelle2515[[#This Row],[PD2]],Tabelle2515[[#This Row],[PD3]],Tabelle2515[[#This Row],[PD4]],Tabelle2515[[#This Row],[PD5]],Tabelle2515[[#This Row],[PD6]])</f>
        <v>21.999943538306162</v>
      </c>
      <c r="Y16" s="257">
        <f>SUM(Tabelle2515[[#This Row],[EUR1]],Tabelle2515[[#This Row],[EUR2]],Tabelle2515[[#This Row],[EUR3]],Tabelle2515[[#This Row],[EUR4]],Tabelle2515[[#This Row],[EUR5]],Tabelle2515[[#This Row],[EUR6]])</f>
        <v>38120.402166</v>
      </c>
    </row>
    <row r="17" spans="2:25" s="177" customFormat="1" hidden="1">
      <c r="B17" s="154">
        <f t="shared" si="0"/>
        <v>5</v>
      </c>
      <c r="C17" s="246" t="s">
        <v>371</v>
      </c>
      <c r="D17" s="200" t="s">
        <v>44</v>
      </c>
      <c r="E17" s="243" t="s">
        <v>342</v>
      </c>
      <c r="F17" s="200" t="s">
        <v>45</v>
      </c>
      <c r="G17" s="261" t="s">
        <v>524</v>
      </c>
      <c r="H17" s="244">
        <v>44197</v>
      </c>
      <c r="I17" s="244">
        <v>44377</v>
      </c>
      <c r="J17" s="245" t="s">
        <v>46</v>
      </c>
      <c r="K17" s="202">
        <v>960</v>
      </c>
      <c r="L17" s="250"/>
      <c r="M17" s="258"/>
      <c r="N17" s="250">
        <v>0</v>
      </c>
      <c r="O17" s="258">
        <v>0</v>
      </c>
      <c r="P17" s="250">
        <v>0</v>
      </c>
      <c r="Q17" s="258">
        <v>0</v>
      </c>
      <c r="R17" s="259">
        <v>0</v>
      </c>
      <c r="S17" s="258">
        <v>0</v>
      </c>
      <c r="T17" s="260"/>
      <c r="U17" s="258"/>
      <c r="V17" s="260"/>
      <c r="W17" s="258"/>
      <c r="X17" s="256">
        <f>SUM(Tabelle2515[[#This Row],[PD1]],Tabelle2515[[#This Row],[PD2]],Tabelle2515[[#This Row],[PD3]],Tabelle2515[[#This Row],[PD4]],Tabelle2515[[#This Row],[PD5]],Tabelle2515[[#This Row],[PD6]])</f>
        <v>0</v>
      </c>
      <c r="Y17" s="257">
        <f>SUM(Tabelle2515[[#This Row],[EUR1]],Tabelle2515[[#This Row],[EUR2]],Tabelle2515[[#This Row],[EUR3]],Tabelle2515[[#This Row],[EUR4]],Tabelle2515[[#This Row],[EUR5]],Tabelle2515[[#This Row],[EUR6]])</f>
        <v>0</v>
      </c>
    </row>
    <row r="18" spans="2:25" s="177" customFormat="1" hidden="1">
      <c r="B18" s="154">
        <f t="shared" si="0"/>
        <v>6</v>
      </c>
      <c r="C18" s="246" t="s">
        <v>371</v>
      </c>
      <c r="D18" s="200" t="s">
        <v>44</v>
      </c>
      <c r="E18" s="243" t="s">
        <v>346</v>
      </c>
      <c r="F18" s="200" t="s">
        <v>45</v>
      </c>
      <c r="G18" s="261" t="s">
        <v>524</v>
      </c>
      <c r="H18" s="244">
        <v>44197</v>
      </c>
      <c r="I18" s="244">
        <v>44377</v>
      </c>
      <c r="J18" s="245" t="s">
        <v>46</v>
      </c>
      <c r="K18" s="202">
        <v>1130</v>
      </c>
      <c r="L18" s="250"/>
      <c r="M18" s="258"/>
      <c r="N18" s="250">
        <v>0</v>
      </c>
      <c r="O18" s="258">
        <v>0</v>
      </c>
      <c r="P18" s="250">
        <v>0</v>
      </c>
      <c r="Q18" s="258">
        <v>0</v>
      </c>
      <c r="R18" s="259">
        <v>0</v>
      </c>
      <c r="S18" s="258">
        <v>0</v>
      </c>
      <c r="T18" s="260"/>
      <c r="U18" s="258"/>
      <c r="V18" s="260"/>
      <c r="W18" s="258"/>
      <c r="X18" s="256">
        <f>SUM(Tabelle2515[[#This Row],[PD1]],Tabelle2515[[#This Row],[PD2]],Tabelle2515[[#This Row],[PD3]],Tabelle2515[[#This Row],[PD4]],Tabelle2515[[#This Row],[PD5]],Tabelle2515[[#This Row],[PD6]])</f>
        <v>0</v>
      </c>
      <c r="Y18" s="257">
        <f>SUM(Tabelle2515[[#This Row],[EUR1]],Tabelle2515[[#This Row],[EUR2]],Tabelle2515[[#This Row],[EUR3]],Tabelle2515[[#This Row],[EUR4]],Tabelle2515[[#This Row],[EUR5]],Tabelle2515[[#This Row],[EUR6]])</f>
        <v>0</v>
      </c>
    </row>
    <row r="19" spans="2:25" s="177" customFormat="1" hidden="1">
      <c r="B19" s="154">
        <f t="shared" si="0"/>
        <v>7</v>
      </c>
      <c r="C19" s="246" t="s">
        <v>371</v>
      </c>
      <c r="D19" s="200" t="s">
        <v>44</v>
      </c>
      <c r="E19" s="243" t="s">
        <v>401</v>
      </c>
      <c r="F19" s="200" t="s">
        <v>45</v>
      </c>
      <c r="G19" s="261" t="s">
        <v>524</v>
      </c>
      <c r="H19" s="244">
        <v>44197</v>
      </c>
      <c r="I19" s="244">
        <v>44377</v>
      </c>
      <c r="J19" s="245" t="s">
        <v>46</v>
      </c>
      <c r="K19" s="202">
        <v>1130</v>
      </c>
      <c r="L19" s="250"/>
      <c r="M19" s="258"/>
      <c r="N19" s="250">
        <v>4.6052631578947372</v>
      </c>
      <c r="O19" s="258">
        <v>5203.9473684210534</v>
      </c>
      <c r="P19" s="250">
        <v>0</v>
      </c>
      <c r="Q19" s="258">
        <v>0</v>
      </c>
      <c r="R19" s="259">
        <v>0</v>
      </c>
      <c r="S19" s="258">
        <v>0</v>
      </c>
      <c r="T19" s="260"/>
      <c r="U19" s="258"/>
      <c r="V19" s="260"/>
      <c r="W19" s="258"/>
      <c r="X19" s="256">
        <f>SUM(Tabelle2515[[#This Row],[PD1]],Tabelle2515[[#This Row],[PD2]],Tabelle2515[[#This Row],[PD3]],Tabelle2515[[#This Row],[PD4]],Tabelle2515[[#This Row],[PD5]],Tabelle2515[[#This Row],[PD6]])</f>
        <v>4.6052631578947372</v>
      </c>
      <c r="Y19" s="257">
        <f>SUM(Tabelle2515[[#This Row],[EUR1]],Tabelle2515[[#This Row],[EUR2]],Tabelle2515[[#This Row],[EUR3]],Tabelle2515[[#This Row],[EUR4]],Tabelle2515[[#This Row],[EUR5]],Tabelle2515[[#This Row],[EUR6]])</f>
        <v>5203.9473684210534</v>
      </c>
    </row>
    <row r="20" spans="2:25" s="177" customFormat="1" hidden="1">
      <c r="B20" s="154">
        <f t="shared" si="0"/>
        <v>8</v>
      </c>
      <c r="C20" s="246" t="s">
        <v>371</v>
      </c>
      <c r="D20" s="200" t="s">
        <v>44</v>
      </c>
      <c r="E20" s="243" t="s">
        <v>400</v>
      </c>
      <c r="F20" s="200" t="s">
        <v>45</v>
      </c>
      <c r="G20" s="261" t="s">
        <v>524</v>
      </c>
      <c r="H20" s="244">
        <v>44197</v>
      </c>
      <c r="I20" s="244">
        <v>44377</v>
      </c>
      <c r="J20" s="245" t="s">
        <v>46</v>
      </c>
      <c r="K20" s="202">
        <v>1570</v>
      </c>
      <c r="L20" s="250">
        <v>7.5</v>
      </c>
      <c r="M20" s="258">
        <v>11775</v>
      </c>
      <c r="N20" s="250">
        <v>0</v>
      </c>
      <c r="O20" s="258">
        <v>0</v>
      </c>
      <c r="P20" s="250">
        <v>0</v>
      </c>
      <c r="Q20" s="258">
        <v>0</v>
      </c>
      <c r="R20" s="259">
        <v>0</v>
      </c>
      <c r="S20" s="258">
        <v>0</v>
      </c>
      <c r="T20" s="260"/>
      <c r="U20" s="258"/>
      <c r="V20" s="260"/>
      <c r="W20" s="258"/>
      <c r="X20" s="256">
        <f>SUM(Tabelle2515[[#This Row],[PD1]],Tabelle2515[[#This Row],[PD2]],Tabelle2515[[#This Row],[PD3]],Tabelle2515[[#This Row],[PD4]],Tabelle2515[[#This Row],[PD5]],Tabelle2515[[#This Row],[PD6]])</f>
        <v>7.5</v>
      </c>
      <c r="Y20" s="257">
        <f>SUM(Tabelle2515[[#This Row],[EUR1]],Tabelle2515[[#This Row],[EUR2]],Tabelle2515[[#This Row],[EUR3]],Tabelle2515[[#This Row],[EUR4]],Tabelle2515[[#This Row],[EUR5]],Tabelle2515[[#This Row],[EUR6]])</f>
        <v>11775</v>
      </c>
    </row>
    <row r="21" spans="2:25" s="177" customFormat="1" hidden="1">
      <c r="B21" s="154">
        <f t="shared" si="0"/>
        <v>9</v>
      </c>
      <c r="C21" s="246" t="s">
        <v>371</v>
      </c>
      <c r="D21" s="200" t="s">
        <v>44</v>
      </c>
      <c r="E21" s="243" t="s">
        <v>399</v>
      </c>
      <c r="F21" s="200" t="s">
        <v>45</v>
      </c>
      <c r="G21" s="261" t="s">
        <v>524</v>
      </c>
      <c r="H21" s="244">
        <v>44197</v>
      </c>
      <c r="I21" s="244">
        <v>44377</v>
      </c>
      <c r="J21" s="245" t="s">
        <v>46</v>
      </c>
      <c r="K21" s="202">
        <v>1130</v>
      </c>
      <c r="L21" s="250">
        <v>0</v>
      </c>
      <c r="M21" s="258">
        <v>0</v>
      </c>
      <c r="N21" s="250">
        <v>0</v>
      </c>
      <c r="O21" s="258">
        <v>0</v>
      </c>
      <c r="P21" s="250">
        <v>0</v>
      </c>
      <c r="Q21" s="258">
        <v>0</v>
      </c>
      <c r="R21" s="259">
        <v>0</v>
      </c>
      <c r="S21" s="258">
        <v>0</v>
      </c>
      <c r="T21" s="260"/>
      <c r="U21" s="258"/>
      <c r="V21" s="260"/>
      <c r="W21" s="258"/>
      <c r="X21" s="256">
        <f>SUM(Tabelle2515[[#This Row],[PD1]],Tabelle2515[[#This Row],[PD2]],Tabelle2515[[#This Row],[PD3]],Tabelle2515[[#This Row],[PD4]],Tabelle2515[[#This Row],[PD5]],Tabelle2515[[#This Row],[PD6]])</f>
        <v>0</v>
      </c>
      <c r="Y21" s="257">
        <f>SUM(Tabelle2515[[#This Row],[EUR1]],Tabelle2515[[#This Row],[EUR2]],Tabelle2515[[#This Row],[EUR3]],Tabelle2515[[#This Row],[EUR4]],Tabelle2515[[#This Row],[EUR5]],Tabelle2515[[#This Row],[EUR6]])</f>
        <v>0</v>
      </c>
    </row>
    <row r="22" spans="2:25" s="177" customFormat="1" hidden="1">
      <c r="B22" s="154">
        <f t="shared" si="0"/>
        <v>10</v>
      </c>
      <c r="C22" s="246" t="s">
        <v>371</v>
      </c>
      <c r="D22" s="200" t="s">
        <v>247</v>
      </c>
      <c r="E22" s="243" t="s">
        <v>402</v>
      </c>
      <c r="F22" s="200" t="s">
        <v>45</v>
      </c>
      <c r="G22" s="261" t="s">
        <v>524</v>
      </c>
      <c r="H22" s="244">
        <v>44197</v>
      </c>
      <c r="I22" s="244">
        <v>44377</v>
      </c>
      <c r="J22" s="245" t="s">
        <v>46</v>
      </c>
      <c r="K22" s="202">
        <v>0</v>
      </c>
      <c r="L22" s="250">
        <v>0</v>
      </c>
      <c r="M22" s="258">
        <v>0</v>
      </c>
      <c r="N22" s="250">
        <v>0</v>
      </c>
      <c r="O22" s="258">
        <v>131753.37358699998</v>
      </c>
      <c r="P22" s="250">
        <v>0</v>
      </c>
      <c r="Q22" s="258">
        <v>0</v>
      </c>
      <c r="R22" s="259">
        <v>0</v>
      </c>
      <c r="S22" s="258">
        <v>0</v>
      </c>
      <c r="T22" s="260"/>
      <c r="U22" s="258"/>
      <c r="V22" s="260"/>
      <c r="W22" s="258"/>
      <c r="X22" s="256">
        <f>SUM(Tabelle2515[[#This Row],[PD1]],Tabelle2515[[#This Row],[PD2]],Tabelle2515[[#This Row],[PD3]],Tabelle2515[[#This Row],[PD4]],Tabelle2515[[#This Row],[PD5]],Tabelle2515[[#This Row],[PD6]])</f>
        <v>0</v>
      </c>
      <c r="Y22" s="257">
        <f>SUM(Tabelle2515[[#This Row],[EUR1]],Tabelle2515[[#This Row],[EUR2]],Tabelle2515[[#This Row],[EUR3]],Tabelle2515[[#This Row],[EUR4]],Tabelle2515[[#This Row],[EUR5]],Tabelle2515[[#This Row],[EUR6]])</f>
        <v>131753.37358699998</v>
      </c>
    </row>
    <row r="23" spans="2:25" s="177" customFormat="1" hidden="1">
      <c r="B23" s="154">
        <f t="shared" si="0"/>
        <v>11</v>
      </c>
      <c r="C23" s="246" t="s">
        <v>371</v>
      </c>
      <c r="D23" s="200" t="s">
        <v>247</v>
      </c>
      <c r="E23" s="243" t="s">
        <v>582</v>
      </c>
      <c r="F23" s="200" t="s">
        <v>45</v>
      </c>
      <c r="G23" s="261" t="s">
        <v>524</v>
      </c>
      <c r="H23" s="244">
        <v>44197</v>
      </c>
      <c r="I23" s="244">
        <v>44377</v>
      </c>
      <c r="J23" s="245" t="s">
        <v>46</v>
      </c>
      <c r="K23" s="202">
        <v>2619.6999999999998</v>
      </c>
      <c r="L23" s="250"/>
      <c r="M23" s="258"/>
      <c r="N23" s="250"/>
      <c r="O23" s="258"/>
      <c r="P23" s="250"/>
      <c r="Q23" s="258"/>
      <c r="R23" s="259"/>
      <c r="S23" s="258">
        <v>0</v>
      </c>
      <c r="T23" s="260"/>
      <c r="U23" s="258"/>
      <c r="V23" s="260"/>
      <c r="W23" s="258"/>
      <c r="X23" s="256">
        <f>SUM(Tabelle2515[[#This Row],[PD1]],Tabelle2515[[#This Row],[PD2]],Tabelle2515[[#This Row],[PD3]],Tabelle2515[[#This Row],[PD4]],Tabelle2515[[#This Row],[PD5]],Tabelle2515[[#This Row],[PD6]])</f>
        <v>0</v>
      </c>
      <c r="Y23" s="257">
        <f>SUM(Tabelle2515[[#This Row],[EUR1]],Tabelle2515[[#This Row],[EUR2]],Tabelle2515[[#This Row],[EUR3]],Tabelle2515[[#This Row],[EUR4]],Tabelle2515[[#This Row],[EUR5]],Tabelle2515[[#This Row],[EUR6]])</f>
        <v>0</v>
      </c>
    </row>
    <row r="24" spans="2:25" s="177" customFormat="1" hidden="1">
      <c r="B24" s="154">
        <f t="shared" si="0"/>
        <v>12</v>
      </c>
      <c r="C24" s="246" t="s">
        <v>373</v>
      </c>
      <c r="D24" s="200" t="s">
        <v>44</v>
      </c>
      <c r="E24" s="243" t="s">
        <v>406</v>
      </c>
      <c r="F24" s="200" t="s">
        <v>45</v>
      </c>
      <c r="G24" s="261" t="s">
        <v>525</v>
      </c>
      <c r="H24" s="244">
        <v>44197</v>
      </c>
      <c r="I24" s="244">
        <v>44377</v>
      </c>
      <c r="J24" s="245" t="s">
        <v>46</v>
      </c>
      <c r="K24" s="202">
        <v>1415.21</v>
      </c>
      <c r="L24" s="250"/>
      <c r="M24" s="258"/>
      <c r="N24" s="250">
        <v>34.437382034468385</v>
      </c>
      <c r="O24" s="258">
        <v>48736.127429</v>
      </c>
      <c r="P24" s="250">
        <v>22.281173131196077</v>
      </c>
      <c r="Q24" s="258">
        <v>31532.539026999999</v>
      </c>
      <c r="R24" s="259">
        <v>150.74020816698581</v>
      </c>
      <c r="S24" s="258">
        <v>213329.05</v>
      </c>
      <c r="T24" s="260"/>
      <c r="U24" s="258"/>
      <c r="V24" s="260"/>
      <c r="W24" s="258"/>
      <c r="X24" s="256">
        <f>SUM(Tabelle2515[[#This Row],[PD1]],Tabelle2515[[#This Row],[PD2]],Tabelle2515[[#This Row],[PD3]],Tabelle2515[[#This Row],[PD4]],Tabelle2515[[#This Row],[PD5]],Tabelle2515[[#This Row],[PD6]])</f>
        <v>207.45876333265028</v>
      </c>
      <c r="Y24" s="257">
        <f>SUM(Tabelle2515[[#This Row],[EUR1]],Tabelle2515[[#This Row],[EUR2]],Tabelle2515[[#This Row],[EUR3]],Tabelle2515[[#This Row],[EUR4]],Tabelle2515[[#This Row],[EUR5]],Tabelle2515[[#This Row],[EUR6]])</f>
        <v>293597.71645599999</v>
      </c>
    </row>
    <row r="25" spans="2:25" s="119" customFormat="1" hidden="1">
      <c r="B25" s="154">
        <f t="shared" si="0"/>
        <v>13</v>
      </c>
      <c r="C25" s="246" t="s">
        <v>373</v>
      </c>
      <c r="D25" s="200" t="s">
        <v>44</v>
      </c>
      <c r="E25" s="243" t="s">
        <v>573</v>
      </c>
      <c r="F25" s="200" t="s">
        <v>45</v>
      </c>
      <c r="G25" s="261" t="s">
        <v>525</v>
      </c>
      <c r="H25" s="244">
        <v>44197</v>
      </c>
      <c r="I25" s="244">
        <v>44377</v>
      </c>
      <c r="J25" s="245" t="s">
        <v>46</v>
      </c>
      <c r="K25" s="202">
        <v>0</v>
      </c>
      <c r="L25" s="250"/>
      <c r="M25" s="258"/>
      <c r="N25" s="250"/>
      <c r="O25" s="258"/>
      <c r="P25" s="250">
        <v>0</v>
      </c>
      <c r="Q25" s="258">
        <v>0</v>
      </c>
      <c r="R25" s="259"/>
      <c r="S25" s="258">
        <v>0</v>
      </c>
      <c r="T25" s="260"/>
      <c r="U25" s="258"/>
      <c r="V25" s="260"/>
      <c r="W25" s="258"/>
      <c r="X25" s="256">
        <f>SUM(Tabelle2515[[#This Row],[PD1]],Tabelle2515[[#This Row],[PD2]],Tabelle2515[[#This Row],[PD3]],Tabelle2515[[#This Row],[PD4]],Tabelle2515[[#This Row],[PD5]],Tabelle2515[[#This Row],[PD6]])</f>
        <v>0</v>
      </c>
      <c r="Y25" s="257">
        <f>SUM(Tabelle2515[[#This Row],[EUR1]],Tabelle2515[[#This Row],[EUR2]],Tabelle2515[[#This Row],[EUR3]],Tabelle2515[[#This Row],[EUR4]],Tabelle2515[[#This Row],[EUR5]],Tabelle2515[[#This Row],[EUR6]])</f>
        <v>0</v>
      </c>
    </row>
    <row r="26" spans="2:25" s="119" customFormat="1" hidden="1">
      <c r="B26" s="154">
        <f t="shared" si="0"/>
        <v>14</v>
      </c>
      <c r="C26" s="246" t="s">
        <v>373</v>
      </c>
      <c r="D26" s="200" t="s">
        <v>44</v>
      </c>
      <c r="E26" s="243" t="s">
        <v>404</v>
      </c>
      <c r="F26" s="200" t="s">
        <v>45</v>
      </c>
      <c r="G26" s="261" t="s">
        <v>525</v>
      </c>
      <c r="H26" s="244">
        <v>44197</v>
      </c>
      <c r="I26" s="244">
        <v>44377</v>
      </c>
      <c r="J26" s="245" t="s">
        <v>46</v>
      </c>
      <c r="K26" s="202">
        <v>1876.89</v>
      </c>
      <c r="L26" s="250"/>
      <c r="M26" s="258"/>
      <c r="N26" s="250">
        <v>36.555810409773613</v>
      </c>
      <c r="O26" s="258">
        <v>68611.235000000001</v>
      </c>
      <c r="P26" s="250">
        <v>18.277905204886807</v>
      </c>
      <c r="Q26" s="258">
        <v>34305.6175</v>
      </c>
      <c r="R26" s="259">
        <v>0</v>
      </c>
      <c r="S26" s="258">
        <v>0</v>
      </c>
      <c r="T26" s="260"/>
      <c r="U26" s="258"/>
      <c r="V26" s="260"/>
      <c r="W26" s="258"/>
      <c r="X26" s="256">
        <f>SUM(Tabelle2515[[#This Row],[PD1]],Tabelle2515[[#This Row],[PD2]],Tabelle2515[[#This Row],[PD3]],Tabelle2515[[#This Row],[PD4]],Tabelle2515[[#This Row],[PD5]],Tabelle2515[[#This Row],[PD6]])</f>
        <v>54.83371561466042</v>
      </c>
      <c r="Y26" s="257">
        <f>SUM(Tabelle2515[[#This Row],[EUR1]],Tabelle2515[[#This Row],[EUR2]],Tabelle2515[[#This Row],[EUR3]],Tabelle2515[[#This Row],[EUR4]],Tabelle2515[[#This Row],[EUR5]],Tabelle2515[[#This Row],[EUR6]])</f>
        <v>102916.85250000001</v>
      </c>
    </row>
    <row r="27" spans="2:25" hidden="1">
      <c r="B27" s="154">
        <f t="shared" si="0"/>
        <v>15</v>
      </c>
      <c r="C27" s="246" t="s">
        <v>373</v>
      </c>
      <c r="D27" s="200" t="s">
        <v>44</v>
      </c>
      <c r="E27" s="243" t="s">
        <v>407</v>
      </c>
      <c r="F27" s="200" t="s">
        <v>45</v>
      </c>
      <c r="G27" s="261" t="s">
        <v>525</v>
      </c>
      <c r="H27" s="244">
        <v>44197</v>
      </c>
      <c r="I27" s="244">
        <v>44377</v>
      </c>
      <c r="J27" s="245" t="s">
        <v>46</v>
      </c>
      <c r="K27" s="202">
        <v>1048.3</v>
      </c>
      <c r="L27" s="250"/>
      <c r="M27" s="258"/>
      <c r="N27" s="250">
        <v>35.187499999999993</v>
      </c>
      <c r="O27" s="258">
        <v>36887.056249999994</v>
      </c>
      <c r="P27" s="250">
        <v>14.812500000000002</v>
      </c>
      <c r="Q27" s="258">
        <v>15527.94375</v>
      </c>
      <c r="R27" s="259">
        <v>0</v>
      </c>
      <c r="S27" s="258">
        <v>0</v>
      </c>
      <c r="T27" s="260"/>
      <c r="U27" s="258"/>
      <c r="V27" s="260"/>
      <c r="W27" s="258"/>
      <c r="X27" s="256">
        <f>SUM(Tabelle2515[[#This Row],[PD1]],Tabelle2515[[#This Row],[PD2]],Tabelle2515[[#This Row],[PD3]],Tabelle2515[[#This Row],[PD4]],Tabelle2515[[#This Row],[PD5]],Tabelle2515[[#This Row],[PD6]])</f>
        <v>49.999999999999993</v>
      </c>
      <c r="Y27" s="257">
        <f>SUM(Tabelle2515[[#This Row],[EUR1]],Tabelle2515[[#This Row],[EUR2]],Tabelle2515[[#This Row],[EUR3]],Tabelle2515[[#This Row],[EUR4]],Tabelle2515[[#This Row],[EUR5]],Tabelle2515[[#This Row],[EUR6]])</f>
        <v>52414.999999999993</v>
      </c>
    </row>
    <row r="28" spans="2:25" hidden="1">
      <c r="B28" s="154">
        <f t="shared" si="0"/>
        <v>16</v>
      </c>
      <c r="C28" s="246" t="s">
        <v>373</v>
      </c>
      <c r="D28" s="200" t="s">
        <v>44</v>
      </c>
      <c r="E28" s="243" t="s">
        <v>341</v>
      </c>
      <c r="F28" s="200" t="s">
        <v>45</v>
      </c>
      <c r="G28" s="261" t="s">
        <v>525</v>
      </c>
      <c r="H28" s="244">
        <v>44197</v>
      </c>
      <c r="I28" s="244">
        <v>44377</v>
      </c>
      <c r="J28" s="245" t="s">
        <v>46</v>
      </c>
      <c r="K28" s="202">
        <v>1871.22</v>
      </c>
      <c r="L28" s="250"/>
      <c r="M28" s="258"/>
      <c r="N28" s="250">
        <v>0</v>
      </c>
      <c r="O28" s="258"/>
      <c r="P28" s="250">
        <v>0</v>
      </c>
      <c r="Q28" s="258">
        <v>0</v>
      </c>
      <c r="R28" s="259">
        <v>0</v>
      </c>
      <c r="S28" s="258">
        <v>0</v>
      </c>
      <c r="T28" s="260"/>
      <c r="U28" s="258"/>
      <c r="V28" s="260"/>
      <c r="W28" s="258"/>
      <c r="X28" s="256">
        <f>SUM(Tabelle2515[[#This Row],[PD1]],Tabelle2515[[#This Row],[PD2]],Tabelle2515[[#This Row],[PD3]],Tabelle2515[[#This Row],[PD4]],Tabelle2515[[#This Row],[PD5]],Tabelle2515[[#This Row],[PD6]])</f>
        <v>0</v>
      </c>
      <c r="Y28" s="257">
        <f>SUM(Tabelle2515[[#This Row],[EUR1]],Tabelle2515[[#This Row],[EUR2]],Tabelle2515[[#This Row],[EUR3]],Tabelle2515[[#This Row],[EUR4]],Tabelle2515[[#This Row],[EUR5]],Tabelle2515[[#This Row],[EUR6]])</f>
        <v>0</v>
      </c>
    </row>
    <row r="29" spans="2:25" hidden="1">
      <c r="B29" s="154">
        <f t="shared" si="0"/>
        <v>17</v>
      </c>
      <c r="C29" s="246" t="s">
        <v>373</v>
      </c>
      <c r="D29" s="200" t="s">
        <v>44</v>
      </c>
      <c r="E29" s="243" t="s">
        <v>403</v>
      </c>
      <c r="F29" s="200" t="s">
        <v>45</v>
      </c>
      <c r="G29" s="261" t="s">
        <v>525</v>
      </c>
      <c r="H29" s="244">
        <v>44197</v>
      </c>
      <c r="I29" s="244">
        <v>44377</v>
      </c>
      <c r="J29" s="245" t="s">
        <v>46</v>
      </c>
      <c r="K29" s="202">
        <v>2124.4499999999998</v>
      </c>
      <c r="L29" s="250"/>
      <c r="M29" s="258"/>
      <c r="N29" s="250">
        <v>26.000040766315987</v>
      </c>
      <c r="O29" s="258">
        <v>55235.786605999994</v>
      </c>
      <c r="P29" s="250">
        <v>22.000034494575068</v>
      </c>
      <c r="Q29" s="258">
        <v>46737.973281999999</v>
      </c>
      <c r="R29" s="259">
        <v>0</v>
      </c>
      <c r="S29" s="258">
        <v>0</v>
      </c>
      <c r="T29" s="260"/>
      <c r="U29" s="258"/>
      <c r="V29" s="260"/>
      <c r="W29" s="258"/>
      <c r="X29" s="256">
        <f>SUM(Tabelle2515[[#This Row],[PD1]],Tabelle2515[[#This Row],[PD2]],Tabelle2515[[#This Row],[PD3]],Tabelle2515[[#This Row],[PD4]],Tabelle2515[[#This Row],[PD5]],Tabelle2515[[#This Row],[PD6]])</f>
        <v>48.000075260891052</v>
      </c>
      <c r="Y29" s="257">
        <f>SUM(Tabelle2515[[#This Row],[EUR1]],Tabelle2515[[#This Row],[EUR2]],Tabelle2515[[#This Row],[EUR3]],Tabelle2515[[#This Row],[EUR4]],Tabelle2515[[#This Row],[EUR5]],Tabelle2515[[#This Row],[EUR6]])</f>
        <v>101973.759888</v>
      </c>
    </row>
    <row r="30" spans="2:25" hidden="1">
      <c r="B30" s="154">
        <f t="shared" si="0"/>
        <v>18</v>
      </c>
      <c r="C30" s="246" t="s">
        <v>373</v>
      </c>
      <c r="D30" s="200" t="s">
        <v>44</v>
      </c>
      <c r="E30" s="243" t="s">
        <v>574</v>
      </c>
      <c r="F30" s="200" t="s">
        <v>45</v>
      </c>
      <c r="G30" s="261" t="s">
        <v>525</v>
      </c>
      <c r="H30" s="244">
        <v>44197</v>
      </c>
      <c r="I30" s="244">
        <v>44377</v>
      </c>
      <c r="J30" s="245" t="s">
        <v>46</v>
      </c>
      <c r="K30" s="202">
        <v>1048.3</v>
      </c>
      <c r="L30" s="250"/>
      <c r="M30" s="258"/>
      <c r="N30" s="250">
        <v>0</v>
      </c>
      <c r="O30" s="258"/>
      <c r="P30" s="250">
        <v>0</v>
      </c>
      <c r="Q30" s="258">
        <v>0</v>
      </c>
      <c r="R30" s="259">
        <v>0</v>
      </c>
      <c r="S30" s="258">
        <v>0</v>
      </c>
      <c r="T30" s="260"/>
      <c r="U30" s="258"/>
      <c r="V30" s="260"/>
      <c r="W30" s="258"/>
      <c r="X30" s="256">
        <f>SUM(Tabelle2515[[#This Row],[PD1]],Tabelle2515[[#This Row],[PD2]],Tabelle2515[[#This Row],[PD3]],Tabelle2515[[#This Row],[PD4]],Tabelle2515[[#This Row],[PD5]],Tabelle2515[[#This Row],[PD6]])</f>
        <v>0</v>
      </c>
      <c r="Y30" s="257">
        <f>SUM(Tabelle2515[[#This Row],[EUR1]],Tabelle2515[[#This Row],[EUR2]],Tabelle2515[[#This Row],[EUR3]],Tabelle2515[[#This Row],[EUR4]],Tabelle2515[[#This Row],[EUR5]],Tabelle2515[[#This Row],[EUR6]])</f>
        <v>0</v>
      </c>
    </row>
    <row r="31" spans="2:25" s="177" customFormat="1" hidden="1">
      <c r="B31" s="154">
        <f t="shared" si="0"/>
        <v>19</v>
      </c>
      <c r="C31" s="246" t="s">
        <v>373</v>
      </c>
      <c r="D31" s="200" t="s">
        <v>44</v>
      </c>
      <c r="E31" s="243" t="s">
        <v>498</v>
      </c>
      <c r="F31" s="200" t="s">
        <v>45</v>
      </c>
      <c r="G31" s="261" t="s">
        <v>525</v>
      </c>
      <c r="H31" s="244">
        <v>44197</v>
      </c>
      <c r="I31" s="244">
        <v>44377</v>
      </c>
      <c r="J31" s="245" t="s">
        <v>46</v>
      </c>
      <c r="K31" s="202">
        <v>1197.58</v>
      </c>
      <c r="L31" s="250"/>
      <c r="M31" s="258"/>
      <c r="N31" s="250">
        <v>0</v>
      </c>
      <c r="O31" s="258"/>
      <c r="P31" s="250">
        <v>0</v>
      </c>
      <c r="Q31" s="258">
        <v>0</v>
      </c>
      <c r="R31" s="259">
        <v>13.249976986923631</v>
      </c>
      <c r="S31" s="258">
        <v>15867.907440000001</v>
      </c>
      <c r="T31" s="260"/>
      <c r="U31" s="258"/>
      <c r="V31" s="260"/>
      <c r="W31" s="258"/>
      <c r="X31" s="256">
        <f>SUM(Tabelle2515[[#This Row],[PD1]],Tabelle2515[[#This Row],[PD2]],Tabelle2515[[#This Row],[PD3]],Tabelle2515[[#This Row],[PD4]],Tabelle2515[[#This Row],[PD5]],Tabelle2515[[#This Row],[PD6]])</f>
        <v>13.249976986923631</v>
      </c>
      <c r="Y31" s="257">
        <f>SUM(Tabelle2515[[#This Row],[EUR1]],Tabelle2515[[#This Row],[EUR2]],Tabelle2515[[#This Row],[EUR3]],Tabelle2515[[#This Row],[EUR4]],Tabelle2515[[#This Row],[EUR5]],Tabelle2515[[#This Row],[EUR6]])</f>
        <v>15867.907440000001</v>
      </c>
    </row>
    <row r="32" spans="2:25" hidden="1">
      <c r="B32" s="154">
        <f t="shared" si="0"/>
        <v>20</v>
      </c>
      <c r="C32" s="246" t="s">
        <v>373</v>
      </c>
      <c r="D32" s="200" t="s">
        <v>44</v>
      </c>
      <c r="E32" s="243" t="s">
        <v>405</v>
      </c>
      <c r="F32" s="200" t="s">
        <v>45</v>
      </c>
      <c r="G32" s="261" t="s">
        <v>525</v>
      </c>
      <c r="H32" s="244">
        <v>44197</v>
      </c>
      <c r="I32" s="244">
        <v>44377</v>
      </c>
      <c r="J32" s="245" t="s">
        <v>46</v>
      </c>
      <c r="K32" s="202">
        <v>1871.22</v>
      </c>
      <c r="L32" s="250"/>
      <c r="M32" s="258"/>
      <c r="N32" s="250">
        <v>0</v>
      </c>
      <c r="O32" s="258"/>
      <c r="P32" s="250">
        <v>5.0000000066666672</v>
      </c>
      <c r="Q32" s="258">
        <v>9356.1000124748007</v>
      </c>
      <c r="R32" s="259">
        <v>0</v>
      </c>
      <c r="S32" s="258">
        <v>0</v>
      </c>
      <c r="T32" s="260"/>
      <c r="U32" s="258"/>
      <c r="V32" s="260"/>
      <c r="W32" s="258"/>
      <c r="X32" s="256">
        <f>SUM(Tabelle2515[[#This Row],[PD1]],Tabelle2515[[#This Row],[PD2]],Tabelle2515[[#This Row],[PD3]],Tabelle2515[[#This Row],[PD4]],Tabelle2515[[#This Row],[PD5]],Tabelle2515[[#This Row],[PD6]])</f>
        <v>5.0000000066666672</v>
      </c>
      <c r="Y32" s="257">
        <f>SUM(Tabelle2515[[#This Row],[EUR1]],Tabelle2515[[#This Row],[EUR2]],Tabelle2515[[#This Row],[EUR3]],Tabelle2515[[#This Row],[EUR4]],Tabelle2515[[#This Row],[EUR5]],Tabelle2515[[#This Row],[EUR6]])</f>
        <v>9356.1000124748007</v>
      </c>
    </row>
    <row r="33" spans="2:25" hidden="1">
      <c r="B33" s="154">
        <f t="shared" si="0"/>
        <v>21</v>
      </c>
      <c r="C33" s="246" t="s">
        <v>373</v>
      </c>
      <c r="D33" s="200" t="s">
        <v>44</v>
      </c>
      <c r="E33" s="243" t="s">
        <v>334</v>
      </c>
      <c r="F33" s="200" t="s">
        <v>45</v>
      </c>
      <c r="G33" s="261" t="s">
        <v>525</v>
      </c>
      <c r="H33" s="244">
        <v>44197</v>
      </c>
      <c r="I33" s="244">
        <v>44377</v>
      </c>
      <c r="J33" s="245" t="s">
        <v>46</v>
      </c>
      <c r="K33" s="202">
        <v>1570</v>
      </c>
      <c r="L33" s="250"/>
      <c r="M33" s="258"/>
      <c r="N33" s="250">
        <v>0</v>
      </c>
      <c r="O33" s="258">
        <v>0</v>
      </c>
      <c r="P33" s="250">
        <v>0</v>
      </c>
      <c r="Q33" s="258">
        <v>0</v>
      </c>
      <c r="R33" s="259">
        <v>1</v>
      </c>
      <c r="S33" s="258">
        <v>1570</v>
      </c>
      <c r="T33" s="260"/>
      <c r="U33" s="258"/>
      <c r="V33" s="260"/>
      <c r="W33" s="258"/>
      <c r="X33" s="256">
        <f>SUM(Tabelle2515[[#This Row],[PD1]],Tabelle2515[[#This Row],[PD2]],Tabelle2515[[#This Row],[PD3]],Tabelle2515[[#This Row],[PD4]],Tabelle2515[[#This Row],[PD5]],Tabelle2515[[#This Row],[PD6]])</f>
        <v>1</v>
      </c>
      <c r="Y33" s="257">
        <f>SUM(Tabelle2515[[#This Row],[EUR1]],Tabelle2515[[#This Row],[EUR2]],Tabelle2515[[#This Row],[EUR3]],Tabelle2515[[#This Row],[EUR4]],Tabelle2515[[#This Row],[EUR5]],Tabelle2515[[#This Row],[EUR6]])</f>
        <v>1570</v>
      </c>
    </row>
    <row r="34" spans="2:25" hidden="1">
      <c r="B34" s="154">
        <f t="shared" si="0"/>
        <v>22</v>
      </c>
      <c r="C34" s="246" t="s">
        <v>373</v>
      </c>
      <c r="D34" s="200" t="s">
        <v>44</v>
      </c>
      <c r="E34" s="243" t="s">
        <v>499</v>
      </c>
      <c r="F34" s="200" t="s">
        <v>45</v>
      </c>
      <c r="G34" s="261" t="s">
        <v>525</v>
      </c>
      <c r="H34" s="244">
        <v>44197</v>
      </c>
      <c r="I34" s="244">
        <v>44377</v>
      </c>
      <c r="J34" s="245" t="s">
        <v>46</v>
      </c>
      <c r="K34" s="202">
        <v>1130</v>
      </c>
      <c r="L34" s="250"/>
      <c r="M34" s="258"/>
      <c r="N34" s="250">
        <v>0</v>
      </c>
      <c r="O34" s="258">
        <v>0</v>
      </c>
      <c r="P34" s="250">
        <v>2.4</v>
      </c>
      <c r="Q34" s="258">
        <v>2712</v>
      </c>
      <c r="R34" s="259">
        <v>10</v>
      </c>
      <c r="S34" s="258">
        <v>11300</v>
      </c>
      <c r="T34" s="260"/>
      <c r="U34" s="258"/>
      <c r="V34" s="260"/>
      <c r="W34" s="258"/>
      <c r="X34" s="256">
        <f>SUM(Tabelle2515[[#This Row],[PD1]],Tabelle2515[[#This Row],[PD2]],Tabelle2515[[#This Row],[PD3]],Tabelle2515[[#This Row],[PD4]],Tabelle2515[[#This Row],[PD5]],Tabelle2515[[#This Row],[PD6]])</f>
        <v>12.4</v>
      </c>
      <c r="Y34" s="257">
        <f>SUM(Tabelle2515[[#This Row],[EUR1]],Tabelle2515[[#This Row],[EUR2]],Tabelle2515[[#This Row],[EUR3]],Tabelle2515[[#This Row],[EUR4]],Tabelle2515[[#This Row],[EUR5]],Tabelle2515[[#This Row],[EUR6]])</f>
        <v>14012</v>
      </c>
    </row>
    <row r="35" spans="2:25" hidden="1">
      <c r="B35" s="154">
        <f t="shared" si="0"/>
        <v>23</v>
      </c>
      <c r="C35" s="246" t="s">
        <v>373</v>
      </c>
      <c r="D35" s="200" t="s">
        <v>44</v>
      </c>
      <c r="E35" s="243" t="s">
        <v>500</v>
      </c>
      <c r="F35" s="200" t="s">
        <v>45</v>
      </c>
      <c r="G35" s="261" t="s">
        <v>525</v>
      </c>
      <c r="H35" s="244">
        <v>44197</v>
      </c>
      <c r="I35" s="244">
        <v>44377</v>
      </c>
      <c r="J35" s="245" t="s">
        <v>46</v>
      </c>
      <c r="K35" s="202">
        <v>1130</v>
      </c>
      <c r="L35" s="250"/>
      <c r="M35" s="258"/>
      <c r="N35" s="250">
        <v>0</v>
      </c>
      <c r="O35" s="258">
        <v>0</v>
      </c>
      <c r="P35" s="250">
        <v>0</v>
      </c>
      <c r="Q35" s="258">
        <v>0</v>
      </c>
      <c r="R35" s="259">
        <v>0</v>
      </c>
      <c r="S35" s="258">
        <v>0</v>
      </c>
      <c r="T35" s="260"/>
      <c r="U35" s="258"/>
      <c r="V35" s="260"/>
      <c r="W35" s="258"/>
      <c r="X35" s="256">
        <f>SUM(Tabelle2515[[#This Row],[PD1]],Tabelle2515[[#This Row],[PD2]],Tabelle2515[[#This Row],[PD3]],Tabelle2515[[#This Row],[PD4]],Tabelle2515[[#This Row],[PD5]],Tabelle2515[[#This Row],[PD6]])</f>
        <v>0</v>
      </c>
      <c r="Y35" s="257">
        <f>SUM(Tabelle2515[[#This Row],[EUR1]],Tabelle2515[[#This Row],[EUR2]],Tabelle2515[[#This Row],[EUR3]],Tabelle2515[[#This Row],[EUR4]],Tabelle2515[[#This Row],[EUR5]],Tabelle2515[[#This Row],[EUR6]])</f>
        <v>0</v>
      </c>
    </row>
    <row r="36" spans="2:25" hidden="1">
      <c r="B36" s="154">
        <f t="shared" si="0"/>
        <v>24</v>
      </c>
      <c r="C36" s="246" t="s">
        <v>373</v>
      </c>
      <c r="D36" s="200" t="s">
        <v>44</v>
      </c>
      <c r="E36" s="243" t="s">
        <v>501</v>
      </c>
      <c r="F36" s="200" t="s">
        <v>45</v>
      </c>
      <c r="G36" s="261" t="s">
        <v>525</v>
      </c>
      <c r="H36" s="244">
        <v>44197</v>
      </c>
      <c r="I36" s="244">
        <v>44377</v>
      </c>
      <c r="J36" s="245" t="s">
        <v>46</v>
      </c>
      <c r="K36" s="202">
        <v>1747.17</v>
      </c>
      <c r="L36" s="250"/>
      <c r="M36" s="258"/>
      <c r="N36" s="250">
        <v>0</v>
      </c>
      <c r="O36" s="258">
        <v>0</v>
      </c>
      <c r="P36" s="250">
        <v>0</v>
      </c>
      <c r="Q36" s="258">
        <v>0</v>
      </c>
      <c r="R36" s="259">
        <v>0</v>
      </c>
      <c r="S36" s="258">
        <v>0</v>
      </c>
      <c r="T36" s="260"/>
      <c r="U36" s="258"/>
      <c r="V36" s="260"/>
      <c r="W36" s="258"/>
      <c r="X36" s="256">
        <f>SUM(Tabelle2515[[#This Row],[PD1]],Tabelle2515[[#This Row],[PD2]],Tabelle2515[[#This Row],[PD3]],Tabelle2515[[#This Row],[PD4]],Tabelle2515[[#This Row],[PD5]],Tabelle2515[[#This Row],[PD6]])</f>
        <v>0</v>
      </c>
      <c r="Y36" s="257">
        <f>SUM(Tabelle2515[[#This Row],[EUR1]],Tabelle2515[[#This Row],[EUR2]],Tabelle2515[[#This Row],[EUR3]],Tabelle2515[[#This Row],[EUR4]],Tabelle2515[[#This Row],[EUR5]],Tabelle2515[[#This Row],[EUR6]])</f>
        <v>0</v>
      </c>
    </row>
    <row r="37" spans="2:25" s="177" customFormat="1" hidden="1">
      <c r="B37" s="154">
        <f t="shared" si="0"/>
        <v>25</v>
      </c>
      <c r="C37" s="246" t="s">
        <v>373</v>
      </c>
      <c r="D37" s="200" t="s">
        <v>44</v>
      </c>
      <c r="E37" s="243" t="s">
        <v>502</v>
      </c>
      <c r="F37" s="200" t="s">
        <v>45</v>
      </c>
      <c r="G37" s="261" t="s">
        <v>525</v>
      </c>
      <c r="H37" s="244">
        <v>44197</v>
      </c>
      <c r="I37" s="244">
        <v>44377</v>
      </c>
      <c r="J37" s="245" t="s">
        <v>46</v>
      </c>
      <c r="K37" s="202">
        <v>960</v>
      </c>
      <c r="L37" s="250"/>
      <c r="M37" s="258"/>
      <c r="N37" s="250">
        <v>0</v>
      </c>
      <c r="O37" s="258">
        <v>0</v>
      </c>
      <c r="P37" s="250">
        <v>0</v>
      </c>
      <c r="Q37" s="258">
        <v>0</v>
      </c>
      <c r="R37" s="259">
        <v>0</v>
      </c>
      <c r="S37" s="258">
        <v>0</v>
      </c>
      <c r="T37" s="260"/>
      <c r="U37" s="258"/>
      <c r="V37" s="260"/>
      <c r="W37" s="258"/>
      <c r="X37" s="256">
        <f>SUM(Tabelle2515[[#This Row],[PD1]],Tabelle2515[[#This Row],[PD2]],Tabelle2515[[#This Row],[PD3]],Tabelle2515[[#This Row],[PD4]],Tabelle2515[[#This Row],[PD5]],Tabelle2515[[#This Row],[PD6]])</f>
        <v>0</v>
      </c>
      <c r="Y37" s="257">
        <f>SUM(Tabelle2515[[#This Row],[EUR1]],Tabelle2515[[#This Row],[EUR2]],Tabelle2515[[#This Row],[EUR3]],Tabelle2515[[#This Row],[EUR4]],Tabelle2515[[#This Row],[EUR5]],Tabelle2515[[#This Row],[EUR6]])</f>
        <v>0</v>
      </c>
    </row>
    <row r="38" spans="2:25" hidden="1">
      <c r="B38" s="154">
        <f t="shared" si="0"/>
        <v>26</v>
      </c>
      <c r="C38" s="246" t="s">
        <v>373</v>
      </c>
      <c r="D38" s="200" t="s">
        <v>44</v>
      </c>
      <c r="E38" s="243" t="s">
        <v>503</v>
      </c>
      <c r="F38" s="200" t="s">
        <v>45</v>
      </c>
      <c r="G38" s="261" t="s">
        <v>525</v>
      </c>
      <c r="H38" s="244">
        <v>44197</v>
      </c>
      <c r="I38" s="244">
        <v>44377</v>
      </c>
      <c r="J38" s="245" t="s">
        <v>46</v>
      </c>
      <c r="K38" s="202">
        <v>960</v>
      </c>
      <c r="L38" s="250"/>
      <c r="M38" s="258"/>
      <c r="N38" s="250">
        <v>0</v>
      </c>
      <c r="O38" s="258">
        <v>0</v>
      </c>
      <c r="P38" s="250">
        <v>0</v>
      </c>
      <c r="Q38" s="258">
        <v>0</v>
      </c>
      <c r="R38" s="259">
        <v>0</v>
      </c>
      <c r="S38" s="258">
        <v>0</v>
      </c>
      <c r="T38" s="260"/>
      <c r="U38" s="258"/>
      <c r="V38" s="260"/>
      <c r="W38" s="258"/>
      <c r="X38" s="256">
        <f>SUM(Tabelle2515[[#This Row],[PD1]],Tabelle2515[[#This Row],[PD2]],Tabelle2515[[#This Row],[PD3]],Tabelle2515[[#This Row],[PD4]],Tabelle2515[[#This Row],[PD5]],Tabelle2515[[#This Row],[PD6]])</f>
        <v>0</v>
      </c>
      <c r="Y38" s="257">
        <f>SUM(Tabelle2515[[#This Row],[EUR1]],Tabelle2515[[#This Row],[EUR2]],Tabelle2515[[#This Row],[EUR3]],Tabelle2515[[#This Row],[EUR4]],Tabelle2515[[#This Row],[EUR5]],Tabelle2515[[#This Row],[EUR6]])</f>
        <v>0</v>
      </c>
    </row>
    <row r="39" spans="2:25" s="177" customFormat="1" hidden="1">
      <c r="B39" s="154">
        <f t="shared" si="0"/>
        <v>27</v>
      </c>
      <c r="C39" s="246" t="s">
        <v>373</v>
      </c>
      <c r="D39" s="200" t="s">
        <v>44</v>
      </c>
      <c r="E39" s="243" t="s">
        <v>555</v>
      </c>
      <c r="F39" s="200" t="s">
        <v>45</v>
      </c>
      <c r="G39" s="261" t="s">
        <v>525</v>
      </c>
      <c r="H39" s="244">
        <v>44197</v>
      </c>
      <c r="I39" s="244">
        <v>44377</v>
      </c>
      <c r="J39" s="245" t="s">
        <v>46</v>
      </c>
      <c r="K39" s="202">
        <v>3693.97</v>
      </c>
      <c r="L39" s="250"/>
      <c r="M39" s="258"/>
      <c r="N39" s="250">
        <v>0</v>
      </c>
      <c r="O39" s="258"/>
      <c r="P39" s="250">
        <v>0</v>
      </c>
      <c r="Q39" s="258">
        <v>0</v>
      </c>
      <c r="R39" s="259">
        <v>0</v>
      </c>
      <c r="S39" s="258">
        <v>0</v>
      </c>
      <c r="T39" s="260"/>
      <c r="U39" s="258"/>
      <c r="V39" s="260"/>
      <c r="W39" s="258"/>
      <c r="X39" s="256">
        <f>SUM(Tabelle2515[[#This Row],[PD1]],Tabelle2515[[#This Row],[PD2]],Tabelle2515[[#This Row],[PD3]],Tabelle2515[[#This Row],[PD4]],Tabelle2515[[#This Row],[PD5]],Tabelle2515[[#This Row],[PD6]])</f>
        <v>0</v>
      </c>
      <c r="Y39" s="257">
        <f>SUM(Tabelle2515[[#This Row],[EUR1]],Tabelle2515[[#This Row],[EUR2]],Tabelle2515[[#This Row],[EUR3]],Tabelle2515[[#This Row],[EUR4]],Tabelle2515[[#This Row],[EUR5]],Tabelle2515[[#This Row],[EUR6]])</f>
        <v>0</v>
      </c>
    </row>
    <row r="40" spans="2:25" s="177" customFormat="1" hidden="1">
      <c r="B40" s="154">
        <f t="shared" si="0"/>
        <v>28</v>
      </c>
      <c r="C40" s="246" t="s">
        <v>373</v>
      </c>
      <c r="D40" s="200" t="s">
        <v>44</v>
      </c>
      <c r="E40" s="243" t="s">
        <v>408</v>
      </c>
      <c r="F40" s="200" t="s">
        <v>45</v>
      </c>
      <c r="G40" s="261" t="s">
        <v>525</v>
      </c>
      <c r="H40" s="244">
        <v>44197</v>
      </c>
      <c r="I40" s="244">
        <v>44377</v>
      </c>
      <c r="J40" s="245" t="s">
        <v>46</v>
      </c>
      <c r="K40" s="202">
        <v>960</v>
      </c>
      <c r="L40" s="250">
        <v>0</v>
      </c>
      <c r="M40" s="258">
        <v>0</v>
      </c>
      <c r="N40" s="250">
        <v>0</v>
      </c>
      <c r="O40" s="258">
        <v>0</v>
      </c>
      <c r="P40" s="250">
        <v>7.37</v>
      </c>
      <c r="Q40" s="258">
        <v>7075.2</v>
      </c>
      <c r="R40" s="259">
        <v>0</v>
      </c>
      <c r="S40" s="258">
        <v>0</v>
      </c>
      <c r="T40" s="260"/>
      <c r="U40" s="258"/>
      <c r="V40" s="260"/>
      <c r="W40" s="258"/>
      <c r="X40" s="256">
        <f>SUM(Tabelle2515[[#This Row],[PD1]],Tabelle2515[[#This Row],[PD2]],Tabelle2515[[#This Row],[PD3]],Tabelle2515[[#This Row],[PD4]],Tabelle2515[[#This Row],[PD5]],Tabelle2515[[#This Row],[PD6]])</f>
        <v>7.37</v>
      </c>
      <c r="Y40" s="257">
        <f>SUM(Tabelle2515[[#This Row],[EUR1]],Tabelle2515[[#This Row],[EUR2]],Tabelle2515[[#This Row],[EUR3]],Tabelle2515[[#This Row],[EUR4]],Tabelle2515[[#This Row],[EUR5]],Tabelle2515[[#This Row],[EUR6]])</f>
        <v>7075.2</v>
      </c>
    </row>
    <row r="41" spans="2:25" s="177" customFormat="1" hidden="1">
      <c r="B41" s="154">
        <f t="shared" si="0"/>
        <v>29</v>
      </c>
      <c r="C41" s="246" t="s">
        <v>373</v>
      </c>
      <c r="D41" s="200" t="s">
        <v>247</v>
      </c>
      <c r="E41" s="243" t="s">
        <v>583</v>
      </c>
      <c r="F41" s="200" t="s">
        <v>45</v>
      </c>
      <c r="G41" s="261" t="s">
        <v>525</v>
      </c>
      <c r="H41" s="244">
        <v>44197</v>
      </c>
      <c r="I41" s="244">
        <v>44377</v>
      </c>
      <c r="J41" s="245" t="s">
        <v>46</v>
      </c>
      <c r="K41" s="202">
        <v>1415.21</v>
      </c>
      <c r="L41" s="250"/>
      <c r="M41" s="258"/>
      <c r="N41" s="250"/>
      <c r="O41" s="258"/>
      <c r="P41" s="250"/>
      <c r="Q41" s="258"/>
      <c r="R41" s="259"/>
      <c r="S41" s="258">
        <v>0</v>
      </c>
      <c r="T41" s="260"/>
      <c r="U41" s="258"/>
      <c r="V41" s="260"/>
      <c r="W41" s="258"/>
      <c r="X41" s="256">
        <f>SUM(Tabelle2515[[#This Row],[PD1]],Tabelle2515[[#This Row],[PD2]],Tabelle2515[[#This Row],[PD3]],Tabelle2515[[#This Row],[PD4]],Tabelle2515[[#This Row],[PD5]],Tabelle2515[[#This Row],[PD6]])</f>
        <v>0</v>
      </c>
      <c r="Y41" s="257">
        <f>SUM(Tabelle2515[[#This Row],[EUR1]],Tabelle2515[[#This Row],[EUR2]],Tabelle2515[[#This Row],[EUR3]],Tabelle2515[[#This Row],[EUR4]],Tabelle2515[[#This Row],[EUR5]],Tabelle2515[[#This Row],[EUR6]])</f>
        <v>0</v>
      </c>
    </row>
    <row r="42" spans="2:25" s="177" customFormat="1" hidden="1">
      <c r="B42" s="154">
        <f t="shared" si="0"/>
        <v>30</v>
      </c>
      <c r="C42" s="246" t="s">
        <v>374</v>
      </c>
      <c r="D42" s="200" t="s">
        <v>44</v>
      </c>
      <c r="E42" s="243" t="s">
        <v>556</v>
      </c>
      <c r="F42" s="200" t="s">
        <v>45</v>
      </c>
      <c r="G42" s="261" t="s">
        <v>447</v>
      </c>
      <c r="H42" s="244">
        <v>44197</v>
      </c>
      <c r="I42" s="244">
        <v>44377</v>
      </c>
      <c r="J42" s="245" t="s">
        <v>46</v>
      </c>
      <c r="K42" s="202">
        <v>1732.75</v>
      </c>
      <c r="L42" s="250"/>
      <c r="M42" s="258"/>
      <c r="N42" s="250">
        <v>0</v>
      </c>
      <c r="O42" s="258"/>
      <c r="P42" s="250">
        <v>14</v>
      </c>
      <c r="Q42" s="258">
        <v>24258.5</v>
      </c>
      <c r="R42" s="259">
        <v>14.24528381460107</v>
      </c>
      <c r="S42" s="258">
        <v>24683.515529750002</v>
      </c>
      <c r="T42" s="260"/>
      <c r="U42" s="258"/>
      <c r="V42" s="260"/>
      <c r="W42" s="258"/>
      <c r="X42" s="256">
        <f>SUM(Tabelle2515[[#This Row],[PD1]],Tabelle2515[[#This Row],[PD2]],Tabelle2515[[#This Row],[PD3]],Tabelle2515[[#This Row],[PD4]],Tabelle2515[[#This Row],[PD5]],Tabelle2515[[#This Row],[PD6]])</f>
        <v>28.24528381460107</v>
      </c>
      <c r="Y42" s="257">
        <f>SUM(Tabelle2515[[#This Row],[EUR1]],Tabelle2515[[#This Row],[EUR2]],Tabelle2515[[#This Row],[EUR3]],Tabelle2515[[#This Row],[EUR4]],Tabelle2515[[#This Row],[EUR5]],Tabelle2515[[#This Row],[EUR6]])</f>
        <v>48942.015529750002</v>
      </c>
    </row>
    <row r="43" spans="2:25" s="177" customFormat="1" hidden="1">
      <c r="B43" s="154">
        <f t="shared" si="0"/>
        <v>31</v>
      </c>
      <c r="C43" s="246" t="s">
        <v>374</v>
      </c>
      <c r="D43" s="200" t="s">
        <v>44</v>
      </c>
      <c r="E43" s="243" t="s">
        <v>557</v>
      </c>
      <c r="F43" s="200" t="s">
        <v>45</v>
      </c>
      <c r="G43" s="261" t="s">
        <v>447</v>
      </c>
      <c r="H43" s="244">
        <v>44197</v>
      </c>
      <c r="I43" s="244">
        <v>44377</v>
      </c>
      <c r="J43" s="245" t="s">
        <v>46</v>
      </c>
      <c r="K43" s="202">
        <v>1210.05</v>
      </c>
      <c r="L43" s="250"/>
      <c r="M43" s="258"/>
      <c r="N43" s="250">
        <v>0</v>
      </c>
      <c r="O43" s="258"/>
      <c r="P43" s="250">
        <v>20.75</v>
      </c>
      <c r="Q43" s="258">
        <v>25108.537499999999</v>
      </c>
      <c r="R43" s="259">
        <v>20.398756687533577</v>
      </c>
      <c r="S43" s="258">
        <v>24683.515529750002</v>
      </c>
      <c r="T43" s="260"/>
      <c r="U43" s="258"/>
      <c r="V43" s="260"/>
      <c r="W43" s="258"/>
      <c r="X43" s="256">
        <f>SUM(Tabelle2515[[#This Row],[PD1]],Tabelle2515[[#This Row],[PD2]],Tabelle2515[[#This Row],[PD3]],Tabelle2515[[#This Row],[PD4]],Tabelle2515[[#This Row],[PD5]],Tabelle2515[[#This Row],[PD6]])</f>
        <v>41.148756687533577</v>
      </c>
      <c r="Y43" s="257">
        <f>SUM(Tabelle2515[[#This Row],[EUR1]],Tabelle2515[[#This Row],[EUR2]],Tabelle2515[[#This Row],[EUR3]],Tabelle2515[[#This Row],[EUR4]],Tabelle2515[[#This Row],[EUR5]],Tabelle2515[[#This Row],[EUR6]])</f>
        <v>49792.053029750001</v>
      </c>
    </row>
    <row r="44" spans="2:25" s="177" customFormat="1" hidden="1">
      <c r="B44" s="154">
        <f t="shared" si="0"/>
        <v>32</v>
      </c>
      <c r="C44" s="246" t="s">
        <v>374</v>
      </c>
      <c r="D44" s="200" t="s">
        <v>44</v>
      </c>
      <c r="E44" s="243" t="s">
        <v>558</v>
      </c>
      <c r="F44" s="200" t="s">
        <v>45</v>
      </c>
      <c r="G44" s="261" t="s">
        <v>447</v>
      </c>
      <c r="H44" s="244">
        <v>44197</v>
      </c>
      <c r="I44" s="244">
        <v>44377</v>
      </c>
      <c r="J44" s="245" t="s">
        <v>46</v>
      </c>
      <c r="K44" s="202">
        <v>1570</v>
      </c>
      <c r="L44" s="250"/>
      <c r="M44" s="258"/>
      <c r="N44" s="250">
        <v>0</v>
      </c>
      <c r="O44" s="258"/>
      <c r="P44" s="250">
        <v>0</v>
      </c>
      <c r="Q44" s="258">
        <v>0</v>
      </c>
      <c r="R44" s="259">
        <v>0</v>
      </c>
      <c r="S44" s="258">
        <v>0</v>
      </c>
      <c r="T44" s="260"/>
      <c r="U44" s="258"/>
      <c r="V44" s="260"/>
      <c r="W44" s="258"/>
      <c r="X44" s="256">
        <f>SUM(Tabelle2515[[#This Row],[PD1]],Tabelle2515[[#This Row],[PD2]],Tabelle2515[[#This Row],[PD3]],Tabelle2515[[#This Row],[PD4]],Tabelle2515[[#This Row],[PD5]],Tabelle2515[[#This Row],[PD6]])</f>
        <v>0</v>
      </c>
      <c r="Y44" s="257">
        <f>SUM(Tabelle2515[[#This Row],[EUR1]],Tabelle2515[[#This Row],[EUR2]],Tabelle2515[[#This Row],[EUR3]],Tabelle2515[[#This Row],[EUR4]],Tabelle2515[[#This Row],[EUR5]],Tabelle2515[[#This Row],[EUR6]])</f>
        <v>0</v>
      </c>
    </row>
    <row r="45" spans="2:25" s="177" customFormat="1" hidden="1">
      <c r="B45" s="154">
        <f t="shared" si="0"/>
        <v>33</v>
      </c>
      <c r="C45" s="246" t="s">
        <v>374</v>
      </c>
      <c r="D45" s="200" t="s">
        <v>44</v>
      </c>
      <c r="E45" s="243" t="s">
        <v>559</v>
      </c>
      <c r="F45" s="200" t="s">
        <v>45</v>
      </c>
      <c r="G45" s="261" t="s">
        <v>447</v>
      </c>
      <c r="H45" s="244">
        <v>44197</v>
      </c>
      <c r="I45" s="244">
        <v>44377</v>
      </c>
      <c r="J45" s="245" t="s">
        <v>46</v>
      </c>
      <c r="K45" s="202">
        <v>1570</v>
      </c>
      <c r="L45" s="250"/>
      <c r="M45" s="258"/>
      <c r="N45" s="250">
        <v>0</v>
      </c>
      <c r="O45" s="258"/>
      <c r="P45" s="250">
        <v>0</v>
      </c>
      <c r="Q45" s="258">
        <v>0</v>
      </c>
      <c r="R45" s="259">
        <v>0</v>
      </c>
      <c r="S45" s="258">
        <v>0</v>
      </c>
      <c r="T45" s="260"/>
      <c r="U45" s="258"/>
      <c r="V45" s="260"/>
      <c r="W45" s="258"/>
      <c r="X45" s="256">
        <f>SUM(Tabelle2515[[#This Row],[PD1]],Tabelle2515[[#This Row],[PD2]],Tabelle2515[[#This Row],[PD3]],Tabelle2515[[#This Row],[PD4]],Tabelle2515[[#This Row],[PD5]],Tabelle2515[[#This Row],[PD6]])</f>
        <v>0</v>
      </c>
      <c r="Y45" s="257">
        <f>SUM(Tabelle2515[[#This Row],[EUR1]],Tabelle2515[[#This Row],[EUR2]],Tabelle2515[[#This Row],[EUR3]],Tabelle2515[[#This Row],[EUR4]],Tabelle2515[[#This Row],[EUR5]],Tabelle2515[[#This Row],[EUR6]])</f>
        <v>0</v>
      </c>
    </row>
    <row r="46" spans="2:25" s="119" customFormat="1" hidden="1">
      <c r="B46" s="154">
        <f t="shared" si="0"/>
        <v>34</v>
      </c>
      <c r="C46" s="246" t="s">
        <v>374</v>
      </c>
      <c r="D46" s="200" t="s">
        <v>44</v>
      </c>
      <c r="E46" s="243" t="s">
        <v>441</v>
      </c>
      <c r="F46" s="200" t="s">
        <v>45</v>
      </c>
      <c r="G46" s="261" t="s">
        <v>447</v>
      </c>
      <c r="H46" s="244">
        <v>44197</v>
      </c>
      <c r="I46" s="244">
        <v>44377</v>
      </c>
      <c r="J46" s="245" t="s">
        <v>46</v>
      </c>
      <c r="K46" s="202">
        <v>1130</v>
      </c>
      <c r="L46" s="250"/>
      <c r="M46" s="258"/>
      <c r="N46" s="250">
        <v>0</v>
      </c>
      <c r="O46" s="258"/>
      <c r="P46" s="250">
        <v>0</v>
      </c>
      <c r="Q46" s="258">
        <v>0</v>
      </c>
      <c r="R46" s="259">
        <v>5</v>
      </c>
      <c r="S46" s="258">
        <v>5650</v>
      </c>
      <c r="T46" s="260"/>
      <c r="U46" s="258"/>
      <c r="V46" s="260"/>
      <c r="W46" s="258"/>
      <c r="X46" s="256">
        <f>SUM(Tabelle2515[[#This Row],[PD1]],Tabelle2515[[#This Row],[PD2]],Tabelle2515[[#This Row],[PD3]],Tabelle2515[[#This Row],[PD4]],Tabelle2515[[#This Row],[PD5]],Tabelle2515[[#This Row],[PD6]])</f>
        <v>5</v>
      </c>
      <c r="Y46" s="257">
        <f>SUM(Tabelle2515[[#This Row],[EUR1]],Tabelle2515[[#This Row],[EUR2]],Tabelle2515[[#This Row],[EUR3]],Tabelle2515[[#This Row],[EUR4]],Tabelle2515[[#This Row],[EUR5]],Tabelle2515[[#This Row],[EUR6]])</f>
        <v>5650</v>
      </c>
    </row>
    <row r="47" spans="2:25" s="177" customFormat="1" hidden="1">
      <c r="B47" s="154">
        <f t="shared" si="0"/>
        <v>35</v>
      </c>
      <c r="C47" s="246" t="s">
        <v>374</v>
      </c>
      <c r="D47" s="200" t="s">
        <v>44</v>
      </c>
      <c r="E47" s="243" t="s">
        <v>560</v>
      </c>
      <c r="F47" s="200" t="s">
        <v>45</v>
      </c>
      <c r="G47" s="261" t="s">
        <v>447</v>
      </c>
      <c r="H47" s="244">
        <v>44197</v>
      </c>
      <c r="I47" s="244">
        <v>44377</v>
      </c>
      <c r="J47" s="245" t="s">
        <v>46</v>
      </c>
      <c r="K47" s="202">
        <v>1130</v>
      </c>
      <c r="L47" s="250"/>
      <c r="M47" s="258"/>
      <c r="N47" s="250">
        <v>0</v>
      </c>
      <c r="O47" s="258"/>
      <c r="P47" s="250">
        <v>0</v>
      </c>
      <c r="Q47" s="258">
        <v>0</v>
      </c>
      <c r="R47" s="259">
        <v>0</v>
      </c>
      <c r="S47" s="258">
        <v>0</v>
      </c>
      <c r="T47" s="260"/>
      <c r="U47" s="258"/>
      <c r="V47" s="260"/>
      <c r="W47" s="258"/>
      <c r="X47" s="256">
        <f>SUM(Tabelle2515[[#This Row],[PD1]],Tabelle2515[[#This Row],[PD2]],Tabelle2515[[#This Row],[PD3]],Tabelle2515[[#This Row],[PD4]],Tabelle2515[[#This Row],[PD5]],Tabelle2515[[#This Row],[PD6]])</f>
        <v>0</v>
      </c>
      <c r="Y47" s="257">
        <f>SUM(Tabelle2515[[#This Row],[EUR1]],Tabelle2515[[#This Row],[EUR2]],Tabelle2515[[#This Row],[EUR3]],Tabelle2515[[#This Row],[EUR4]],Tabelle2515[[#This Row],[EUR5]],Tabelle2515[[#This Row],[EUR6]])</f>
        <v>0</v>
      </c>
    </row>
    <row r="48" spans="2:25" s="177" customFormat="1" hidden="1">
      <c r="B48" s="154">
        <f t="shared" si="0"/>
        <v>36</v>
      </c>
      <c r="C48" s="246" t="s">
        <v>374</v>
      </c>
      <c r="D48" s="200" t="s">
        <v>44</v>
      </c>
      <c r="E48" s="243" t="s">
        <v>303</v>
      </c>
      <c r="F48" s="200" t="s">
        <v>45</v>
      </c>
      <c r="G48" s="261" t="s">
        <v>447</v>
      </c>
      <c r="H48" s="244">
        <v>44197</v>
      </c>
      <c r="I48" s="244">
        <v>44377</v>
      </c>
      <c r="J48" s="245" t="s">
        <v>46</v>
      </c>
      <c r="K48" s="202">
        <v>1570</v>
      </c>
      <c r="L48" s="250"/>
      <c r="M48" s="258"/>
      <c r="N48" s="250">
        <v>0</v>
      </c>
      <c r="O48" s="258"/>
      <c r="P48" s="250">
        <v>4.9909999999999997</v>
      </c>
      <c r="Q48" s="258">
        <v>7835.87</v>
      </c>
      <c r="R48" s="259">
        <v>0</v>
      </c>
      <c r="S48" s="258">
        <v>0</v>
      </c>
      <c r="T48" s="260"/>
      <c r="U48" s="258"/>
      <c r="V48" s="260"/>
      <c r="W48" s="258"/>
      <c r="X48" s="256">
        <f>SUM(Tabelle2515[[#This Row],[PD1]],Tabelle2515[[#This Row],[PD2]],Tabelle2515[[#This Row],[PD3]],Tabelle2515[[#This Row],[PD4]],Tabelle2515[[#This Row],[PD5]],Tabelle2515[[#This Row],[PD6]])</f>
        <v>4.9909999999999997</v>
      </c>
      <c r="Y48" s="257">
        <f>SUM(Tabelle2515[[#This Row],[EUR1]],Tabelle2515[[#This Row],[EUR2]],Tabelle2515[[#This Row],[EUR3]],Tabelle2515[[#This Row],[EUR4]],Tabelle2515[[#This Row],[EUR5]],Tabelle2515[[#This Row],[EUR6]])</f>
        <v>7835.87</v>
      </c>
    </row>
    <row r="49" spans="2:25" s="177" customFormat="1" hidden="1">
      <c r="B49" s="154">
        <f t="shared" si="0"/>
        <v>37</v>
      </c>
      <c r="C49" s="246" t="s">
        <v>374</v>
      </c>
      <c r="D49" s="200" t="s">
        <v>44</v>
      </c>
      <c r="E49" s="243" t="s">
        <v>270</v>
      </c>
      <c r="F49" s="200" t="s">
        <v>45</v>
      </c>
      <c r="G49" s="261" t="s">
        <v>447</v>
      </c>
      <c r="H49" s="244">
        <v>44197</v>
      </c>
      <c r="I49" s="244">
        <v>44377</v>
      </c>
      <c r="J49" s="245" t="s">
        <v>46</v>
      </c>
      <c r="K49" s="202">
        <v>1570</v>
      </c>
      <c r="L49" s="250"/>
      <c r="M49" s="258"/>
      <c r="N49" s="250">
        <v>0</v>
      </c>
      <c r="O49" s="258"/>
      <c r="P49" s="250">
        <v>0</v>
      </c>
      <c r="Q49" s="258">
        <v>0</v>
      </c>
      <c r="R49" s="259">
        <v>0</v>
      </c>
      <c r="S49" s="258">
        <v>0</v>
      </c>
      <c r="T49" s="260"/>
      <c r="U49" s="258"/>
      <c r="V49" s="260"/>
      <c r="W49" s="258"/>
      <c r="X49" s="256">
        <f>SUM(Tabelle2515[[#This Row],[PD1]],Tabelle2515[[#This Row],[PD2]],Tabelle2515[[#This Row],[PD3]],Tabelle2515[[#This Row],[PD4]],Tabelle2515[[#This Row],[PD5]],Tabelle2515[[#This Row],[PD6]])</f>
        <v>0</v>
      </c>
      <c r="Y49" s="257">
        <f>SUM(Tabelle2515[[#This Row],[EUR1]],Tabelle2515[[#This Row],[EUR2]],Tabelle2515[[#This Row],[EUR3]],Tabelle2515[[#This Row],[EUR4]],Tabelle2515[[#This Row],[EUR5]],Tabelle2515[[#This Row],[EUR6]])</f>
        <v>0</v>
      </c>
    </row>
    <row r="50" spans="2:25" s="177" customFormat="1" hidden="1">
      <c r="B50" s="154">
        <f t="shared" si="0"/>
        <v>38</v>
      </c>
      <c r="C50" s="246" t="s">
        <v>375</v>
      </c>
      <c r="D50" s="200" t="s">
        <v>44</v>
      </c>
      <c r="E50" s="243" t="s">
        <v>411</v>
      </c>
      <c r="F50" s="200" t="s">
        <v>45</v>
      </c>
      <c r="G50" s="261" t="s">
        <v>448</v>
      </c>
      <c r="H50" s="244">
        <v>44197</v>
      </c>
      <c r="I50" s="244">
        <v>44377</v>
      </c>
      <c r="J50" s="245" t="s">
        <v>46</v>
      </c>
      <c r="K50" s="202">
        <v>1684.09</v>
      </c>
      <c r="L50" s="250">
        <v>16</v>
      </c>
      <c r="M50" s="258">
        <v>25261.409250000001</v>
      </c>
      <c r="N50" s="250">
        <v>20.000046909606969</v>
      </c>
      <c r="O50" s="258">
        <v>33681.879000000001</v>
      </c>
      <c r="P50" s="250">
        <v>23.000053946048016</v>
      </c>
      <c r="Q50" s="258">
        <v>38734.16085</v>
      </c>
      <c r="R50" s="259">
        <v>20.000046909606969</v>
      </c>
      <c r="S50" s="258">
        <v>33681.879000000001</v>
      </c>
      <c r="T50" s="260"/>
      <c r="U50" s="258"/>
      <c r="V50" s="260"/>
      <c r="W50" s="258"/>
      <c r="X50" s="256">
        <f>SUM(Tabelle2515[[#This Row],[PD1]],Tabelle2515[[#This Row],[PD2]],Tabelle2515[[#This Row],[PD3]],Tabelle2515[[#This Row],[PD4]],Tabelle2515[[#This Row],[PD5]],Tabelle2515[[#This Row],[PD6]])</f>
        <v>79.000147765261943</v>
      </c>
      <c r="Y50" s="257">
        <f>SUM(Tabelle2515[[#This Row],[EUR1]],Tabelle2515[[#This Row],[EUR2]],Tabelle2515[[#This Row],[EUR3]],Tabelle2515[[#This Row],[EUR4]],Tabelle2515[[#This Row],[EUR5]],Tabelle2515[[#This Row],[EUR6]])</f>
        <v>131359.32809999998</v>
      </c>
    </row>
    <row r="51" spans="2:25" s="177" customFormat="1" hidden="1">
      <c r="B51" s="154">
        <f t="shared" si="0"/>
        <v>39</v>
      </c>
      <c r="C51" s="246" t="s">
        <v>375</v>
      </c>
      <c r="D51" s="200" t="s">
        <v>44</v>
      </c>
      <c r="E51" s="243" t="s">
        <v>409</v>
      </c>
      <c r="F51" s="200" t="s">
        <v>45</v>
      </c>
      <c r="G51" s="261" t="s">
        <v>448</v>
      </c>
      <c r="H51" s="244">
        <v>44197</v>
      </c>
      <c r="I51" s="244">
        <v>44377</v>
      </c>
      <c r="J51" s="245" t="s">
        <v>46</v>
      </c>
      <c r="K51" s="202">
        <v>1108.8699999999999</v>
      </c>
      <c r="L51" s="250"/>
      <c r="M51" s="258"/>
      <c r="N51" s="250">
        <v>14.998478959661639</v>
      </c>
      <c r="O51" s="258">
        <v>16631.363364000001</v>
      </c>
      <c r="P51" s="250">
        <v>0</v>
      </c>
      <c r="Q51" s="258">
        <v>0</v>
      </c>
      <c r="R51" s="259">
        <v>7.4992394798308197</v>
      </c>
      <c r="S51" s="258">
        <v>8315.6816820000004</v>
      </c>
      <c r="T51" s="260"/>
      <c r="U51" s="258"/>
      <c r="V51" s="260"/>
      <c r="W51" s="258"/>
      <c r="X51" s="256">
        <f>SUM(Tabelle2515[[#This Row],[PD1]],Tabelle2515[[#This Row],[PD2]],Tabelle2515[[#This Row],[PD3]],Tabelle2515[[#This Row],[PD4]],Tabelle2515[[#This Row],[PD5]],Tabelle2515[[#This Row],[PD6]])</f>
        <v>22.497718439492459</v>
      </c>
      <c r="Y51" s="257">
        <f>SUM(Tabelle2515[[#This Row],[EUR1]],Tabelle2515[[#This Row],[EUR2]],Tabelle2515[[#This Row],[EUR3]],Tabelle2515[[#This Row],[EUR4]],Tabelle2515[[#This Row],[EUR5]],Tabelle2515[[#This Row],[EUR6]])</f>
        <v>24947.045045999999</v>
      </c>
    </row>
    <row r="52" spans="2:25" s="177" customFormat="1" hidden="1">
      <c r="B52" s="154">
        <f t="shared" si="0"/>
        <v>40</v>
      </c>
      <c r="C52" s="246" t="s">
        <v>375</v>
      </c>
      <c r="D52" s="200" t="s">
        <v>44</v>
      </c>
      <c r="E52" s="243" t="s">
        <v>410</v>
      </c>
      <c r="F52" s="200" t="s">
        <v>45</v>
      </c>
      <c r="G52" s="261" t="s">
        <v>448</v>
      </c>
      <c r="H52" s="244">
        <v>44197</v>
      </c>
      <c r="I52" s="244">
        <v>44377</v>
      </c>
      <c r="J52" s="245" t="s">
        <v>46</v>
      </c>
      <c r="K52" s="202">
        <v>1048.3</v>
      </c>
      <c r="L52" s="250"/>
      <c r="M52" s="258"/>
      <c r="N52" s="250">
        <v>27.875</v>
      </c>
      <c r="O52" s="258">
        <v>29221.362499999999</v>
      </c>
      <c r="P52" s="250">
        <v>21.9375</v>
      </c>
      <c r="Q52" s="258">
        <v>22997.081249999999</v>
      </c>
      <c r="R52" s="259">
        <v>0</v>
      </c>
      <c r="S52" s="258">
        <v>0</v>
      </c>
      <c r="T52" s="260"/>
      <c r="U52" s="258"/>
      <c r="V52" s="260"/>
      <c r="W52" s="258"/>
      <c r="X52" s="256">
        <f>SUM(Tabelle2515[[#This Row],[PD1]],Tabelle2515[[#This Row],[PD2]],Tabelle2515[[#This Row],[PD3]],Tabelle2515[[#This Row],[PD4]],Tabelle2515[[#This Row],[PD5]],Tabelle2515[[#This Row],[PD6]])</f>
        <v>49.8125</v>
      </c>
      <c r="Y52" s="257">
        <f>SUM(Tabelle2515[[#This Row],[EUR1]],Tabelle2515[[#This Row],[EUR2]],Tabelle2515[[#This Row],[EUR3]],Tabelle2515[[#This Row],[EUR4]],Tabelle2515[[#This Row],[EUR5]],Tabelle2515[[#This Row],[EUR6]])</f>
        <v>52218.443749999999</v>
      </c>
    </row>
    <row r="53" spans="2:25" s="177" customFormat="1" hidden="1">
      <c r="B53" s="154">
        <f t="shared" si="0"/>
        <v>41</v>
      </c>
      <c r="C53" s="246" t="s">
        <v>375</v>
      </c>
      <c r="D53" s="200" t="s">
        <v>44</v>
      </c>
      <c r="E53" s="243" t="s">
        <v>575</v>
      </c>
      <c r="F53" s="200" t="s">
        <v>45</v>
      </c>
      <c r="G53" s="261" t="s">
        <v>448</v>
      </c>
      <c r="H53" s="244">
        <v>44197</v>
      </c>
      <c r="I53" s="244">
        <v>44377</v>
      </c>
      <c r="J53" s="245" t="s">
        <v>46</v>
      </c>
      <c r="K53" s="202">
        <v>1415.21</v>
      </c>
      <c r="L53" s="250"/>
      <c r="M53" s="258"/>
      <c r="N53" s="250">
        <v>31.999886942573891</v>
      </c>
      <c r="O53" s="258">
        <v>45286.559999999998</v>
      </c>
      <c r="P53" s="250">
        <v>0</v>
      </c>
      <c r="Q53" s="258">
        <v>0</v>
      </c>
      <c r="R53" s="259">
        <v>20.553168125225234</v>
      </c>
      <c r="S53" s="258">
        <v>29087.049062500002</v>
      </c>
      <c r="T53" s="260"/>
      <c r="U53" s="258"/>
      <c r="V53" s="260"/>
      <c r="W53" s="258"/>
      <c r="X53" s="256">
        <f>SUM(Tabelle2515[[#This Row],[PD1]],Tabelle2515[[#This Row],[PD2]],Tabelle2515[[#This Row],[PD3]],Tabelle2515[[#This Row],[PD4]],Tabelle2515[[#This Row],[PD5]],Tabelle2515[[#This Row],[PD6]])</f>
        <v>52.553055067799122</v>
      </c>
      <c r="Y53" s="257">
        <f>SUM(Tabelle2515[[#This Row],[EUR1]],Tabelle2515[[#This Row],[EUR2]],Tabelle2515[[#This Row],[EUR3]],Tabelle2515[[#This Row],[EUR4]],Tabelle2515[[#This Row],[EUR5]],Tabelle2515[[#This Row],[EUR6]])</f>
        <v>74373.609062500007</v>
      </c>
    </row>
    <row r="54" spans="2:25" s="177" customFormat="1" hidden="1">
      <c r="B54" s="154">
        <f t="shared" si="0"/>
        <v>42</v>
      </c>
      <c r="C54" s="246" t="s">
        <v>375</v>
      </c>
      <c r="D54" s="200" t="s">
        <v>44</v>
      </c>
      <c r="E54" s="243" t="s">
        <v>504</v>
      </c>
      <c r="F54" s="200" t="s">
        <v>45</v>
      </c>
      <c r="G54" s="261" t="s">
        <v>448</v>
      </c>
      <c r="H54" s="244">
        <v>44197</v>
      </c>
      <c r="I54" s="244">
        <v>44377</v>
      </c>
      <c r="J54" s="245" t="s">
        <v>46</v>
      </c>
      <c r="K54" s="202">
        <v>1048.3</v>
      </c>
      <c r="L54" s="250"/>
      <c r="M54" s="258"/>
      <c r="N54" s="250">
        <v>23.75</v>
      </c>
      <c r="O54" s="258">
        <v>24897.125</v>
      </c>
      <c r="P54" s="250">
        <v>0</v>
      </c>
      <c r="Q54" s="258">
        <v>0</v>
      </c>
      <c r="R54" s="259">
        <v>18.234375000000004</v>
      </c>
      <c r="S54" s="258">
        <v>19115.095312500001</v>
      </c>
      <c r="T54" s="260"/>
      <c r="U54" s="258"/>
      <c r="V54" s="260"/>
      <c r="W54" s="258"/>
      <c r="X54" s="256">
        <f>SUM(Tabelle2515[[#This Row],[PD1]],Tabelle2515[[#This Row],[PD2]],Tabelle2515[[#This Row],[PD3]],Tabelle2515[[#This Row],[PD4]],Tabelle2515[[#This Row],[PD5]],Tabelle2515[[#This Row],[PD6]])</f>
        <v>41.984375</v>
      </c>
      <c r="Y54" s="257">
        <f>SUM(Tabelle2515[[#This Row],[EUR1]],Tabelle2515[[#This Row],[EUR2]],Tabelle2515[[#This Row],[EUR3]],Tabelle2515[[#This Row],[EUR4]],Tabelle2515[[#This Row],[EUR5]],Tabelle2515[[#This Row],[EUR6]])</f>
        <v>44012.220312500001</v>
      </c>
    </row>
    <row r="55" spans="2:25" s="177" customFormat="1" hidden="1">
      <c r="B55" s="154">
        <f t="shared" si="0"/>
        <v>43</v>
      </c>
      <c r="C55" s="246" t="s">
        <v>375</v>
      </c>
      <c r="D55" s="200" t="s">
        <v>44</v>
      </c>
      <c r="E55" s="243" t="s">
        <v>505</v>
      </c>
      <c r="F55" s="200" t="s">
        <v>45</v>
      </c>
      <c r="G55" s="261" t="s">
        <v>448</v>
      </c>
      <c r="H55" s="244">
        <v>44197</v>
      </c>
      <c r="I55" s="244">
        <v>44377</v>
      </c>
      <c r="J55" s="245" t="s">
        <v>46</v>
      </c>
      <c r="K55" s="202">
        <v>1130</v>
      </c>
      <c r="L55" s="250">
        <v>1</v>
      </c>
      <c r="M55" s="258">
        <v>1130</v>
      </c>
      <c r="N55" s="250">
        <v>0</v>
      </c>
      <c r="O55" s="258">
        <v>0</v>
      </c>
      <c r="P55" s="250">
        <v>0</v>
      </c>
      <c r="Q55" s="258">
        <v>0</v>
      </c>
      <c r="R55" s="259">
        <v>0</v>
      </c>
      <c r="S55" s="258">
        <v>0</v>
      </c>
      <c r="T55" s="260"/>
      <c r="U55" s="258"/>
      <c r="V55" s="260"/>
      <c r="W55" s="258"/>
      <c r="X55" s="256">
        <f>SUM(Tabelle2515[[#This Row],[PD1]],Tabelle2515[[#This Row],[PD2]],Tabelle2515[[#This Row],[PD3]],Tabelle2515[[#This Row],[PD4]],Tabelle2515[[#This Row],[PD5]],Tabelle2515[[#This Row],[PD6]])</f>
        <v>1</v>
      </c>
      <c r="Y55" s="257">
        <f>SUM(Tabelle2515[[#This Row],[EUR1]],Tabelle2515[[#This Row],[EUR2]],Tabelle2515[[#This Row],[EUR3]],Tabelle2515[[#This Row],[EUR4]],Tabelle2515[[#This Row],[EUR5]],Tabelle2515[[#This Row],[EUR6]])</f>
        <v>1130</v>
      </c>
    </row>
    <row r="56" spans="2:25" s="177" customFormat="1" hidden="1">
      <c r="B56" s="154">
        <f t="shared" si="0"/>
        <v>44</v>
      </c>
      <c r="C56" s="246" t="s">
        <v>375</v>
      </c>
      <c r="D56" s="200" t="s">
        <v>44</v>
      </c>
      <c r="E56" s="243" t="s">
        <v>506</v>
      </c>
      <c r="F56" s="200" t="s">
        <v>45</v>
      </c>
      <c r="G56" s="261" t="s">
        <v>448</v>
      </c>
      <c r="H56" s="244">
        <v>44197</v>
      </c>
      <c r="I56" s="244">
        <v>44377</v>
      </c>
      <c r="J56" s="245" t="s">
        <v>46</v>
      </c>
      <c r="K56" s="202">
        <v>170</v>
      </c>
      <c r="L56" s="250"/>
      <c r="M56" s="258"/>
      <c r="N56" s="250">
        <v>15</v>
      </c>
      <c r="O56" s="258">
        <v>2550</v>
      </c>
      <c r="P56" s="250">
        <v>0</v>
      </c>
      <c r="Q56" s="258">
        <v>0</v>
      </c>
      <c r="R56" s="259">
        <v>37.5</v>
      </c>
      <c r="S56" s="258">
        <v>6375</v>
      </c>
      <c r="T56" s="260"/>
      <c r="U56" s="258"/>
      <c r="V56" s="260"/>
      <c r="W56" s="258"/>
      <c r="X56" s="256">
        <f>SUM(Tabelle2515[[#This Row],[PD1]],Tabelle2515[[#This Row],[PD2]],Tabelle2515[[#This Row],[PD3]],Tabelle2515[[#This Row],[PD4]],Tabelle2515[[#This Row],[PD5]],Tabelle2515[[#This Row],[PD6]])</f>
        <v>52.5</v>
      </c>
      <c r="Y56" s="257">
        <f>SUM(Tabelle2515[[#This Row],[EUR1]],Tabelle2515[[#This Row],[EUR2]],Tabelle2515[[#This Row],[EUR3]],Tabelle2515[[#This Row],[EUR4]],Tabelle2515[[#This Row],[EUR5]],Tabelle2515[[#This Row],[EUR6]])</f>
        <v>8925</v>
      </c>
    </row>
    <row r="57" spans="2:25" s="177" customFormat="1" hidden="1">
      <c r="B57" s="154">
        <f t="shared" si="0"/>
        <v>45</v>
      </c>
      <c r="C57" s="246" t="s">
        <v>375</v>
      </c>
      <c r="D57" s="200" t="s">
        <v>44</v>
      </c>
      <c r="E57" s="243" t="s">
        <v>270</v>
      </c>
      <c r="F57" s="200" t="s">
        <v>45</v>
      </c>
      <c r="G57" s="261" t="s">
        <v>448</v>
      </c>
      <c r="H57" s="244">
        <v>44197</v>
      </c>
      <c r="I57" s="244">
        <v>44377</v>
      </c>
      <c r="J57" s="245" t="s">
        <v>46</v>
      </c>
      <c r="K57" s="202">
        <v>1570</v>
      </c>
      <c r="L57" s="250">
        <v>5</v>
      </c>
      <c r="M57" s="258">
        <v>7850</v>
      </c>
      <c r="N57" s="250">
        <v>4</v>
      </c>
      <c r="O57" s="258">
        <v>6280</v>
      </c>
      <c r="P57" s="250">
        <v>0</v>
      </c>
      <c r="Q57" s="258">
        <v>0</v>
      </c>
      <c r="R57" s="259">
        <v>0</v>
      </c>
      <c r="S57" s="258">
        <v>0</v>
      </c>
      <c r="T57" s="260"/>
      <c r="U57" s="258"/>
      <c r="V57" s="260"/>
      <c r="W57" s="258"/>
      <c r="X57" s="256">
        <f>SUM(Tabelle2515[[#This Row],[PD1]],Tabelle2515[[#This Row],[PD2]],Tabelle2515[[#This Row],[PD3]],Tabelle2515[[#This Row],[PD4]],Tabelle2515[[#This Row],[PD5]],Tabelle2515[[#This Row],[PD6]])</f>
        <v>9</v>
      </c>
      <c r="Y57" s="257">
        <f>SUM(Tabelle2515[[#This Row],[EUR1]],Tabelle2515[[#This Row],[EUR2]],Tabelle2515[[#This Row],[EUR3]],Tabelle2515[[#This Row],[EUR4]],Tabelle2515[[#This Row],[EUR5]],Tabelle2515[[#This Row],[EUR6]])</f>
        <v>14130</v>
      </c>
    </row>
    <row r="58" spans="2:25" s="177" customFormat="1" hidden="1">
      <c r="B58" s="154">
        <f t="shared" si="0"/>
        <v>46</v>
      </c>
      <c r="C58" s="246" t="s">
        <v>375</v>
      </c>
      <c r="D58" s="200" t="s">
        <v>44</v>
      </c>
      <c r="E58" s="243" t="s">
        <v>49</v>
      </c>
      <c r="F58" s="200" t="s">
        <v>45</v>
      </c>
      <c r="G58" s="261" t="s">
        <v>448</v>
      </c>
      <c r="H58" s="244">
        <v>44197</v>
      </c>
      <c r="I58" s="244">
        <v>44377</v>
      </c>
      <c r="J58" s="245" t="s">
        <v>46</v>
      </c>
      <c r="K58" s="202">
        <v>2030</v>
      </c>
      <c r="L58" s="250">
        <v>1</v>
      </c>
      <c r="M58" s="258">
        <v>2030</v>
      </c>
      <c r="N58" s="250">
        <v>1</v>
      </c>
      <c r="O58" s="258">
        <v>2030</v>
      </c>
      <c r="P58" s="250">
        <v>1</v>
      </c>
      <c r="Q58" s="258">
        <v>2030</v>
      </c>
      <c r="R58" s="259">
        <v>0</v>
      </c>
      <c r="S58" s="258">
        <v>0</v>
      </c>
      <c r="T58" s="260"/>
      <c r="U58" s="258"/>
      <c r="V58" s="260"/>
      <c r="W58" s="258"/>
      <c r="X58" s="256">
        <f>SUM(Tabelle2515[[#This Row],[PD1]],Tabelle2515[[#This Row],[PD2]],Tabelle2515[[#This Row],[PD3]],Tabelle2515[[#This Row],[PD4]],Tabelle2515[[#This Row],[PD5]],Tabelle2515[[#This Row],[PD6]])</f>
        <v>3</v>
      </c>
      <c r="Y58" s="257">
        <f>SUM(Tabelle2515[[#This Row],[EUR1]],Tabelle2515[[#This Row],[EUR2]],Tabelle2515[[#This Row],[EUR3]],Tabelle2515[[#This Row],[EUR4]],Tabelle2515[[#This Row],[EUR5]],Tabelle2515[[#This Row],[EUR6]])</f>
        <v>6090</v>
      </c>
    </row>
    <row r="59" spans="2:25" s="177" customFormat="1">
      <c r="B59" s="154">
        <f t="shared" si="0"/>
        <v>47</v>
      </c>
      <c r="C59" s="292" t="s">
        <v>388</v>
      </c>
      <c r="D59" s="200" t="s">
        <v>44</v>
      </c>
      <c r="E59" s="243" t="s">
        <v>507</v>
      </c>
      <c r="F59" s="200" t="s">
        <v>45</v>
      </c>
      <c r="G59" s="261" t="s">
        <v>448</v>
      </c>
      <c r="H59" s="244">
        <v>44197</v>
      </c>
      <c r="I59" s="244">
        <v>44377</v>
      </c>
      <c r="J59" s="245" t="s">
        <v>46</v>
      </c>
      <c r="K59" s="202">
        <v>1048.3</v>
      </c>
      <c r="L59" s="250"/>
      <c r="M59" s="258"/>
      <c r="N59" s="250">
        <v>23.75</v>
      </c>
      <c r="O59" s="258">
        <v>24897.125</v>
      </c>
      <c r="P59" s="250">
        <v>0</v>
      </c>
      <c r="Q59" s="258">
        <v>0</v>
      </c>
      <c r="R59" s="259">
        <v>20.996875000000003</v>
      </c>
      <c r="S59" s="258">
        <v>22011.024062500001</v>
      </c>
      <c r="T59" s="260"/>
      <c r="U59" s="258"/>
      <c r="V59" s="260"/>
      <c r="W59" s="258"/>
      <c r="X59" s="256">
        <f>SUM(Tabelle2515[[#This Row],[PD1]],Tabelle2515[[#This Row],[PD2]],Tabelle2515[[#This Row],[PD3]],Tabelle2515[[#This Row],[PD4]],Tabelle2515[[#This Row],[PD5]],Tabelle2515[[#This Row],[PD6]])</f>
        <v>44.746875000000003</v>
      </c>
      <c r="Y59" s="257">
        <f>SUM(Tabelle2515[[#This Row],[EUR1]],Tabelle2515[[#This Row],[EUR2]],Tabelle2515[[#This Row],[EUR3]],Tabelle2515[[#This Row],[EUR4]],Tabelle2515[[#This Row],[EUR5]],Tabelle2515[[#This Row],[EUR6]])</f>
        <v>46908.149062500001</v>
      </c>
    </row>
    <row r="60" spans="2:25" s="177" customFormat="1" hidden="1">
      <c r="B60" s="154">
        <f t="shared" si="0"/>
        <v>48</v>
      </c>
      <c r="C60" s="246" t="s">
        <v>375</v>
      </c>
      <c r="D60" s="200" t="s">
        <v>44</v>
      </c>
      <c r="E60" s="243" t="s">
        <v>287</v>
      </c>
      <c r="F60" s="200" t="s">
        <v>45</v>
      </c>
      <c r="G60" s="261" t="s">
        <v>449</v>
      </c>
      <c r="H60" s="244">
        <v>44197</v>
      </c>
      <c r="I60" s="244">
        <v>44377</v>
      </c>
      <c r="J60" s="245" t="s">
        <v>46</v>
      </c>
      <c r="K60" s="202">
        <v>2030</v>
      </c>
      <c r="L60" s="250">
        <v>1.6</v>
      </c>
      <c r="M60" s="258">
        <v>3248</v>
      </c>
      <c r="N60" s="250">
        <v>1</v>
      </c>
      <c r="O60" s="258">
        <v>2030</v>
      </c>
      <c r="P60" s="250">
        <v>2.4750000000000001</v>
      </c>
      <c r="Q60" s="258">
        <v>5024.25</v>
      </c>
      <c r="R60" s="259">
        <v>1</v>
      </c>
      <c r="S60" s="258">
        <v>2030</v>
      </c>
      <c r="T60" s="260"/>
      <c r="U60" s="258"/>
      <c r="V60" s="260"/>
      <c r="W60" s="258"/>
      <c r="X60" s="256">
        <f>SUM(Tabelle2515[[#This Row],[PD1]],Tabelle2515[[#This Row],[PD2]],Tabelle2515[[#This Row],[PD3]],Tabelle2515[[#This Row],[PD4]],Tabelle2515[[#This Row],[PD5]],Tabelle2515[[#This Row],[PD6]])</f>
        <v>6.0750000000000002</v>
      </c>
      <c r="Y60" s="257">
        <f>SUM(Tabelle2515[[#This Row],[EUR1]],Tabelle2515[[#This Row],[EUR2]],Tabelle2515[[#This Row],[EUR3]],Tabelle2515[[#This Row],[EUR4]],Tabelle2515[[#This Row],[EUR5]],Tabelle2515[[#This Row],[EUR6]])</f>
        <v>12332.25</v>
      </c>
    </row>
    <row r="61" spans="2:25" s="177" customFormat="1" hidden="1">
      <c r="B61" s="154">
        <f t="shared" si="0"/>
        <v>49</v>
      </c>
      <c r="C61" s="246" t="s">
        <v>375</v>
      </c>
      <c r="D61" s="200" t="s">
        <v>44</v>
      </c>
      <c r="E61" s="243" t="s">
        <v>339</v>
      </c>
      <c r="F61" s="200" t="s">
        <v>45</v>
      </c>
      <c r="G61" s="261" t="s">
        <v>449</v>
      </c>
      <c r="H61" s="244">
        <v>44197</v>
      </c>
      <c r="I61" s="244">
        <v>44377</v>
      </c>
      <c r="J61" s="245" t="s">
        <v>46</v>
      </c>
      <c r="K61" s="202">
        <v>2030</v>
      </c>
      <c r="L61" s="250">
        <v>1.6</v>
      </c>
      <c r="M61" s="258">
        <v>3248</v>
      </c>
      <c r="N61" s="250">
        <v>1</v>
      </c>
      <c r="O61" s="258">
        <v>2030</v>
      </c>
      <c r="P61" s="250">
        <v>0</v>
      </c>
      <c r="Q61" s="258">
        <v>0</v>
      </c>
      <c r="R61" s="259">
        <v>8</v>
      </c>
      <c r="S61" s="258">
        <v>16240</v>
      </c>
      <c r="T61" s="260"/>
      <c r="U61" s="258"/>
      <c r="V61" s="260"/>
      <c r="W61" s="258"/>
      <c r="X61" s="256">
        <f>SUM(Tabelle2515[[#This Row],[PD1]],Tabelle2515[[#This Row],[PD2]],Tabelle2515[[#This Row],[PD3]],Tabelle2515[[#This Row],[PD4]],Tabelle2515[[#This Row],[PD5]],Tabelle2515[[#This Row],[PD6]])</f>
        <v>10.6</v>
      </c>
      <c r="Y61" s="257">
        <f>SUM(Tabelle2515[[#This Row],[EUR1]],Tabelle2515[[#This Row],[EUR2]],Tabelle2515[[#This Row],[EUR3]],Tabelle2515[[#This Row],[EUR4]],Tabelle2515[[#This Row],[EUR5]],Tabelle2515[[#This Row],[EUR6]])</f>
        <v>21518</v>
      </c>
    </row>
    <row r="62" spans="2:25" s="177" customFormat="1" hidden="1">
      <c r="B62" s="154">
        <f t="shared" si="0"/>
        <v>50</v>
      </c>
      <c r="C62" s="246" t="s">
        <v>376</v>
      </c>
      <c r="D62" s="200" t="s">
        <v>44</v>
      </c>
      <c r="E62" s="243" t="s">
        <v>421</v>
      </c>
      <c r="F62" s="200" t="s">
        <v>45</v>
      </c>
      <c r="G62" s="261" t="s">
        <v>526</v>
      </c>
      <c r="H62" s="244">
        <v>44197</v>
      </c>
      <c r="I62" s="244">
        <v>44377</v>
      </c>
      <c r="J62" s="245" t="s">
        <v>46</v>
      </c>
      <c r="K62" s="202">
        <v>49899.08</v>
      </c>
      <c r="L62" s="250">
        <v>0</v>
      </c>
      <c r="M62" s="258">
        <v>0</v>
      </c>
      <c r="N62" s="250">
        <v>1</v>
      </c>
      <c r="O62" s="258">
        <v>49899.08</v>
      </c>
      <c r="P62" s="250">
        <v>0</v>
      </c>
      <c r="Q62" s="258">
        <v>0</v>
      </c>
      <c r="R62" s="259">
        <v>0</v>
      </c>
      <c r="S62" s="258">
        <v>0</v>
      </c>
      <c r="T62" s="260"/>
      <c r="U62" s="258"/>
      <c r="V62" s="260"/>
      <c r="W62" s="258"/>
      <c r="X62" s="256">
        <f>SUM(Tabelle2515[[#This Row],[PD1]],Tabelle2515[[#This Row],[PD2]],Tabelle2515[[#This Row],[PD3]],Tabelle2515[[#This Row],[PD4]],Tabelle2515[[#This Row],[PD5]],Tabelle2515[[#This Row],[PD6]])</f>
        <v>1</v>
      </c>
      <c r="Y62" s="257">
        <f>SUM(Tabelle2515[[#This Row],[EUR1]],Tabelle2515[[#This Row],[EUR2]],Tabelle2515[[#This Row],[EUR3]],Tabelle2515[[#This Row],[EUR4]],Tabelle2515[[#This Row],[EUR5]],Tabelle2515[[#This Row],[EUR6]])</f>
        <v>49899.08</v>
      </c>
    </row>
    <row r="63" spans="2:25" s="177" customFormat="1" hidden="1">
      <c r="B63" s="154">
        <f t="shared" si="0"/>
        <v>51</v>
      </c>
      <c r="C63" s="246" t="s">
        <v>376</v>
      </c>
      <c r="D63" s="200" t="s">
        <v>44</v>
      </c>
      <c r="E63" s="243" t="s">
        <v>421</v>
      </c>
      <c r="F63" s="200" t="s">
        <v>45</v>
      </c>
      <c r="G63" s="261" t="s">
        <v>526</v>
      </c>
      <c r="H63" s="244">
        <v>44197</v>
      </c>
      <c r="I63" s="244">
        <v>44377</v>
      </c>
      <c r="J63" s="245" t="s">
        <v>46</v>
      </c>
      <c r="K63" s="202">
        <v>411667.41</v>
      </c>
      <c r="L63" s="250"/>
      <c r="M63" s="258"/>
      <c r="N63" s="250"/>
      <c r="O63" s="258"/>
      <c r="P63" s="250">
        <v>0</v>
      </c>
      <c r="Q63" s="258">
        <v>0</v>
      </c>
      <c r="R63" s="259"/>
      <c r="S63" s="258">
        <v>0</v>
      </c>
      <c r="T63" s="260"/>
      <c r="U63" s="258"/>
      <c r="V63" s="260"/>
      <c r="W63" s="258"/>
      <c r="X63" s="256">
        <f>SUM(Tabelle2515[[#This Row],[PD1]],Tabelle2515[[#This Row],[PD2]],Tabelle2515[[#This Row],[PD3]],Tabelle2515[[#This Row],[PD4]],Tabelle2515[[#This Row],[PD5]],Tabelle2515[[#This Row],[PD6]])</f>
        <v>0</v>
      </c>
      <c r="Y63" s="257">
        <f>SUM(Tabelle2515[[#This Row],[EUR1]],Tabelle2515[[#This Row],[EUR2]],Tabelle2515[[#This Row],[EUR3]],Tabelle2515[[#This Row],[EUR4]],Tabelle2515[[#This Row],[EUR5]],Tabelle2515[[#This Row],[EUR6]])</f>
        <v>0</v>
      </c>
    </row>
    <row r="64" spans="2:25" s="177" customFormat="1" hidden="1">
      <c r="B64" s="154">
        <f t="shared" si="0"/>
        <v>52</v>
      </c>
      <c r="C64" s="246" t="s">
        <v>376</v>
      </c>
      <c r="D64" s="200" t="s">
        <v>44</v>
      </c>
      <c r="E64" s="243" t="s">
        <v>421</v>
      </c>
      <c r="F64" s="200" t="s">
        <v>45</v>
      </c>
      <c r="G64" s="261" t="s">
        <v>526</v>
      </c>
      <c r="H64" s="244">
        <v>44197</v>
      </c>
      <c r="I64" s="244">
        <v>44377</v>
      </c>
      <c r="J64" s="245" t="s">
        <v>46</v>
      </c>
      <c r="K64" s="202">
        <v>77343.570000000007</v>
      </c>
      <c r="L64" s="250"/>
      <c r="M64" s="258"/>
      <c r="N64" s="250"/>
      <c r="O64" s="258"/>
      <c r="P64" s="250"/>
      <c r="Q64" s="258"/>
      <c r="R64" s="259">
        <v>6.1035487027557682</v>
      </c>
      <c r="S64" s="258">
        <v>472070.24634000001</v>
      </c>
      <c r="T64" s="260"/>
      <c r="U64" s="258"/>
      <c r="V64" s="260"/>
      <c r="W64" s="258"/>
      <c r="X64" s="256">
        <f>SUM(Tabelle2515[[#This Row],[PD1]],Tabelle2515[[#This Row],[PD2]],Tabelle2515[[#This Row],[PD3]],Tabelle2515[[#This Row],[PD4]],Tabelle2515[[#This Row],[PD5]],Tabelle2515[[#This Row],[PD6]])</f>
        <v>6.1035487027557682</v>
      </c>
      <c r="Y64" s="257">
        <f>SUM(Tabelle2515[[#This Row],[EUR1]],Tabelle2515[[#This Row],[EUR2]],Tabelle2515[[#This Row],[EUR3]],Tabelle2515[[#This Row],[EUR4]],Tabelle2515[[#This Row],[EUR5]],Tabelle2515[[#This Row],[EUR6]])</f>
        <v>472070.24634000001</v>
      </c>
    </row>
    <row r="65" spans="2:25" s="177" customFormat="1" hidden="1">
      <c r="B65" s="154">
        <f t="shared" si="0"/>
        <v>53</v>
      </c>
      <c r="C65" s="246" t="s">
        <v>376</v>
      </c>
      <c r="D65" s="200" t="s">
        <v>44</v>
      </c>
      <c r="E65" s="243" t="s">
        <v>412</v>
      </c>
      <c r="F65" s="200" t="s">
        <v>45</v>
      </c>
      <c r="G65" s="261" t="s">
        <v>526</v>
      </c>
      <c r="H65" s="244">
        <v>44197</v>
      </c>
      <c r="I65" s="244">
        <v>44377</v>
      </c>
      <c r="J65" s="245" t="s">
        <v>46</v>
      </c>
      <c r="K65" s="202">
        <v>1310</v>
      </c>
      <c r="L65" s="250">
        <v>0</v>
      </c>
      <c r="M65" s="258">
        <v>0</v>
      </c>
      <c r="N65" s="250">
        <v>0</v>
      </c>
      <c r="O65" s="258">
        <v>0</v>
      </c>
      <c r="P65" s="250">
        <v>8</v>
      </c>
      <c r="Q65" s="258">
        <v>10480</v>
      </c>
      <c r="R65" s="259">
        <v>0</v>
      </c>
      <c r="S65" s="258">
        <v>0</v>
      </c>
      <c r="T65" s="260"/>
      <c r="U65" s="258"/>
      <c r="V65" s="260"/>
      <c r="W65" s="258"/>
      <c r="X65" s="256">
        <f>SUM(Tabelle2515[[#This Row],[PD1]],Tabelle2515[[#This Row],[PD2]],Tabelle2515[[#This Row],[PD3]],Tabelle2515[[#This Row],[PD4]],Tabelle2515[[#This Row],[PD5]],Tabelle2515[[#This Row],[PD6]])</f>
        <v>8</v>
      </c>
      <c r="Y65" s="257">
        <f>SUM(Tabelle2515[[#This Row],[EUR1]],Tabelle2515[[#This Row],[EUR2]],Tabelle2515[[#This Row],[EUR3]],Tabelle2515[[#This Row],[EUR4]],Tabelle2515[[#This Row],[EUR5]],Tabelle2515[[#This Row],[EUR6]])</f>
        <v>10480</v>
      </c>
    </row>
    <row r="66" spans="2:25" s="177" customFormat="1" hidden="1">
      <c r="B66" s="154">
        <f t="shared" si="0"/>
        <v>54</v>
      </c>
      <c r="C66" s="246" t="s">
        <v>376</v>
      </c>
      <c r="D66" s="200" t="s">
        <v>44</v>
      </c>
      <c r="E66" s="243" t="s">
        <v>348</v>
      </c>
      <c r="F66" s="200" t="s">
        <v>45</v>
      </c>
      <c r="G66" s="261" t="s">
        <v>526</v>
      </c>
      <c r="H66" s="244">
        <v>44197</v>
      </c>
      <c r="I66" s="244">
        <v>44377</v>
      </c>
      <c r="J66" s="245" t="s">
        <v>46</v>
      </c>
      <c r="K66" s="202">
        <v>170</v>
      </c>
      <c r="L66" s="250">
        <v>0</v>
      </c>
      <c r="M66" s="258">
        <v>0</v>
      </c>
      <c r="N66" s="250">
        <v>0</v>
      </c>
      <c r="O66" s="258">
        <v>0</v>
      </c>
      <c r="P66" s="250">
        <v>1</v>
      </c>
      <c r="Q66" s="258">
        <v>170</v>
      </c>
      <c r="R66" s="259">
        <v>5</v>
      </c>
      <c r="S66" s="258">
        <v>850</v>
      </c>
      <c r="T66" s="260"/>
      <c r="U66" s="258"/>
      <c r="V66" s="260"/>
      <c r="W66" s="258"/>
      <c r="X66" s="256">
        <f>SUM(Tabelle2515[[#This Row],[PD1]],Tabelle2515[[#This Row],[PD2]],Tabelle2515[[#This Row],[PD3]],Tabelle2515[[#This Row],[PD4]],Tabelle2515[[#This Row],[PD5]],Tabelle2515[[#This Row],[PD6]])</f>
        <v>6</v>
      </c>
      <c r="Y66" s="257">
        <f>SUM(Tabelle2515[[#This Row],[EUR1]],Tabelle2515[[#This Row],[EUR2]],Tabelle2515[[#This Row],[EUR3]],Tabelle2515[[#This Row],[EUR4]],Tabelle2515[[#This Row],[EUR5]],Tabelle2515[[#This Row],[EUR6]])</f>
        <v>1020</v>
      </c>
    </row>
    <row r="67" spans="2:25" s="177" customFormat="1" hidden="1">
      <c r="B67" s="154">
        <f t="shared" si="0"/>
        <v>55</v>
      </c>
      <c r="C67" s="246" t="s">
        <v>376</v>
      </c>
      <c r="D67" s="200" t="s">
        <v>44</v>
      </c>
      <c r="E67" s="243" t="s">
        <v>270</v>
      </c>
      <c r="F67" s="200" t="s">
        <v>45</v>
      </c>
      <c r="G67" s="261" t="s">
        <v>526</v>
      </c>
      <c r="H67" s="244">
        <v>44197</v>
      </c>
      <c r="I67" s="244">
        <v>44377</v>
      </c>
      <c r="J67" s="245" t="s">
        <v>46</v>
      </c>
      <c r="K67" s="202">
        <v>1570</v>
      </c>
      <c r="L67" s="250">
        <v>0</v>
      </c>
      <c r="M67" s="258">
        <v>0</v>
      </c>
      <c r="N67" s="250">
        <v>9</v>
      </c>
      <c r="O67" s="258">
        <v>14130</v>
      </c>
      <c r="P67" s="250">
        <v>6</v>
      </c>
      <c r="Q67" s="258">
        <v>9420</v>
      </c>
      <c r="R67" s="259">
        <v>0</v>
      </c>
      <c r="S67" s="258">
        <v>0</v>
      </c>
      <c r="T67" s="260"/>
      <c r="U67" s="258"/>
      <c r="V67" s="260"/>
      <c r="W67" s="258"/>
      <c r="X67" s="256">
        <f>SUM(Tabelle2515[[#This Row],[PD1]],Tabelle2515[[#This Row],[PD2]],Tabelle2515[[#This Row],[PD3]],Tabelle2515[[#This Row],[PD4]],Tabelle2515[[#This Row],[PD5]],Tabelle2515[[#This Row],[PD6]])</f>
        <v>15</v>
      </c>
      <c r="Y67" s="257">
        <f>SUM(Tabelle2515[[#This Row],[EUR1]],Tabelle2515[[#This Row],[EUR2]],Tabelle2515[[#This Row],[EUR3]],Tabelle2515[[#This Row],[EUR4]],Tabelle2515[[#This Row],[EUR5]],Tabelle2515[[#This Row],[EUR6]])</f>
        <v>23550</v>
      </c>
    </row>
    <row r="68" spans="2:25" s="177" customFormat="1" hidden="1">
      <c r="B68" s="154">
        <f t="shared" si="0"/>
        <v>56</v>
      </c>
      <c r="C68" s="246" t="s">
        <v>376</v>
      </c>
      <c r="D68" s="200" t="s">
        <v>44</v>
      </c>
      <c r="E68" s="243" t="s">
        <v>339</v>
      </c>
      <c r="F68" s="200" t="s">
        <v>45</v>
      </c>
      <c r="G68" s="261" t="s">
        <v>526</v>
      </c>
      <c r="H68" s="244">
        <v>44197</v>
      </c>
      <c r="I68" s="244">
        <v>44377</v>
      </c>
      <c r="J68" s="245" t="s">
        <v>46</v>
      </c>
      <c r="K68" s="202">
        <v>2030</v>
      </c>
      <c r="L68" s="250">
        <v>0</v>
      </c>
      <c r="M68" s="258">
        <v>0</v>
      </c>
      <c r="N68" s="250">
        <v>3</v>
      </c>
      <c r="O68" s="258">
        <v>6090</v>
      </c>
      <c r="P68" s="250">
        <v>0</v>
      </c>
      <c r="Q68" s="258">
        <v>0</v>
      </c>
      <c r="R68" s="259">
        <v>0</v>
      </c>
      <c r="S68" s="258">
        <v>0</v>
      </c>
      <c r="T68" s="260"/>
      <c r="U68" s="258"/>
      <c r="V68" s="260"/>
      <c r="W68" s="258"/>
      <c r="X68" s="256">
        <f>SUM(Tabelle2515[[#This Row],[PD1]],Tabelle2515[[#This Row],[PD2]],Tabelle2515[[#This Row],[PD3]],Tabelle2515[[#This Row],[PD4]],Tabelle2515[[#This Row],[PD5]],Tabelle2515[[#This Row],[PD6]])</f>
        <v>3</v>
      </c>
      <c r="Y68" s="257">
        <f>SUM(Tabelle2515[[#This Row],[EUR1]],Tabelle2515[[#This Row],[EUR2]],Tabelle2515[[#This Row],[EUR3]],Tabelle2515[[#This Row],[EUR4]],Tabelle2515[[#This Row],[EUR5]],Tabelle2515[[#This Row],[EUR6]])</f>
        <v>6090</v>
      </c>
    </row>
    <row r="69" spans="2:25" s="177" customFormat="1" hidden="1">
      <c r="B69" s="154">
        <f t="shared" si="0"/>
        <v>57</v>
      </c>
      <c r="C69" s="246" t="s">
        <v>376</v>
      </c>
      <c r="D69" s="200" t="s">
        <v>44</v>
      </c>
      <c r="E69" s="243" t="s">
        <v>287</v>
      </c>
      <c r="F69" s="200" t="s">
        <v>45</v>
      </c>
      <c r="G69" s="261" t="s">
        <v>526</v>
      </c>
      <c r="H69" s="244">
        <v>44197</v>
      </c>
      <c r="I69" s="244">
        <v>44377</v>
      </c>
      <c r="J69" s="245" t="s">
        <v>46</v>
      </c>
      <c r="K69" s="202">
        <v>2030</v>
      </c>
      <c r="L69" s="250">
        <v>0</v>
      </c>
      <c r="M69" s="258">
        <v>0</v>
      </c>
      <c r="N69" s="250">
        <v>3</v>
      </c>
      <c r="O69" s="258">
        <v>6090</v>
      </c>
      <c r="P69" s="250">
        <v>2</v>
      </c>
      <c r="Q69" s="258">
        <v>4060</v>
      </c>
      <c r="R69" s="259">
        <v>2</v>
      </c>
      <c r="S69" s="258">
        <v>4060</v>
      </c>
      <c r="T69" s="260"/>
      <c r="U69" s="258"/>
      <c r="V69" s="260"/>
      <c r="W69" s="258"/>
      <c r="X69" s="256">
        <f>SUM(Tabelle2515[[#This Row],[PD1]],Tabelle2515[[#This Row],[PD2]],Tabelle2515[[#This Row],[PD3]],Tabelle2515[[#This Row],[PD4]],Tabelle2515[[#This Row],[PD5]],Tabelle2515[[#This Row],[PD6]])</f>
        <v>7</v>
      </c>
      <c r="Y69" s="257">
        <f>SUM(Tabelle2515[[#This Row],[EUR1]],Tabelle2515[[#This Row],[EUR2]],Tabelle2515[[#This Row],[EUR3]],Tabelle2515[[#This Row],[EUR4]],Tabelle2515[[#This Row],[EUR5]],Tabelle2515[[#This Row],[EUR6]])</f>
        <v>14210</v>
      </c>
    </row>
    <row r="70" spans="2:25" s="177" customFormat="1" hidden="1">
      <c r="B70" s="154">
        <f t="shared" si="0"/>
        <v>58</v>
      </c>
      <c r="C70" s="246" t="s">
        <v>376</v>
      </c>
      <c r="D70" s="200" t="s">
        <v>44</v>
      </c>
      <c r="E70" s="243" t="s">
        <v>49</v>
      </c>
      <c r="F70" s="200" t="s">
        <v>45</v>
      </c>
      <c r="G70" s="261" t="s">
        <v>526</v>
      </c>
      <c r="H70" s="244">
        <v>44197</v>
      </c>
      <c r="I70" s="244">
        <v>44377</v>
      </c>
      <c r="J70" s="245" t="s">
        <v>46</v>
      </c>
      <c r="K70" s="202">
        <v>2030</v>
      </c>
      <c r="L70" s="250">
        <v>0</v>
      </c>
      <c r="M70" s="258">
        <v>0</v>
      </c>
      <c r="N70" s="250">
        <v>2</v>
      </c>
      <c r="O70" s="258">
        <v>4060</v>
      </c>
      <c r="P70" s="250">
        <v>1</v>
      </c>
      <c r="Q70" s="258">
        <v>2030</v>
      </c>
      <c r="R70" s="259">
        <v>1</v>
      </c>
      <c r="S70" s="258">
        <v>2030</v>
      </c>
      <c r="T70" s="260"/>
      <c r="U70" s="258"/>
      <c r="V70" s="260"/>
      <c r="W70" s="258"/>
      <c r="X70" s="256">
        <f>SUM(Tabelle2515[[#This Row],[PD1]],Tabelle2515[[#This Row],[PD2]],Tabelle2515[[#This Row],[PD3]],Tabelle2515[[#This Row],[PD4]],Tabelle2515[[#This Row],[PD5]],Tabelle2515[[#This Row],[PD6]])</f>
        <v>4</v>
      </c>
      <c r="Y70" s="257">
        <f>SUM(Tabelle2515[[#This Row],[EUR1]],Tabelle2515[[#This Row],[EUR2]],Tabelle2515[[#This Row],[EUR3]],Tabelle2515[[#This Row],[EUR4]],Tabelle2515[[#This Row],[EUR5]],Tabelle2515[[#This Row],[EUR6]])</f>
        <v>8120</v>
      </c>
    </row>
    <row r="71" spans="2:25" s="177" customFormat="1" hidden="1">
      <c r="B71" s="154">
        <f t="shared" si="0"/>
        <v>59</v>
      </c>
      <c r="C71" s="246" t="s">
        <v>377</v>
      </c>
      <c r="D71" s="200" t="s">
        <v>44</v>
      </c>
      <c r="E71" s="243" t="s">
        <v>508</v>
      </c>
      <c r="F71" s="200" t="s">
        <v>45</v>
      </c>
      <c r="G71" s="261" t="s">
        <v>450</v>
      </c>
      <c r="H71" s="244">
        <v>44197</v>
      </c>
      <c r="I71" s="244">
        <v>44377</v>
      </c>
      <c r="J71" s="245" t="s">
        <v>46</v>
      </c>
      <c r="K71" s="202">
        <v>1888.87</v>
      </c>
      <c r="L71" s="250"/>
      <c r="M71" s="258"/>
      <c r="N71" s="250">
        <v>20.363210989109891</v>
      </c>
      <c r="O71" s="258">
        <v>38463.458340999998</v>
      </c>
      <c r="P71" s="250">
        <v>10.181935712357124</v>
      </c>
      <c r="Q71" s="258">
        <v>19232.352908999997</v>
      </c>
      <c r="R71" s="259">
        <v>10.181605494554946</v>
      </c>
      <c r="S71" s="258">
        <v>19231.729170499999</v>
      </c>
      <c r="T71" s="260"/>
      <c r="U71" s="258"/>
      <c r="V71" s="260"/>
      <c r="W71" s="258"/>
      <c r="X71" s="256">
        <f>SUM(Tabelle2515[[#This Row],[PD1]],Tabelle2515[[#This Row],[PD2]],Tabelle2515[[#This Row],[PD3]],Tabelle2515[[#This Row],[PD4]],Tabelle2515[[#This Row],[PD5]],Tabelle2515[[#This Row],[PD6]])</f>
        <v>40.726752196021963</v>
      </c>
      <c r="Y71" s="257">
        <f>SUM(Tabelle2515[[#This Row],[EUR1]],Tabelle2515[[#This Row],[EUR2]],Tabelle2515[[#This Row],[EUR3]],Tabelle2515[[#This Row],[EUR4]],Tabelle2515[[#This Row],[EUR5]],Tabelle2515[[#This Row],[EUR6]])</f>
        <v>76927.540420499994</v>
      </c>
    </row>
    <row r="72" spans="2:25" s="177" customFormat="1" hidden="1">
      <c r="B72" s="154">
        <f t="shared" si="0"/>
        <v>60</v>
      </c>
      <c r="C72" s="246" t="s">
        <v>377</v>
      </c>
      <c r="D72" s="200" t="s">
        <v>247</v>
      </c>
      <c r="E72" s="243" t="s">
        <v>509</v>
      </c>
      <c r="F72" s="200" t="s">
        <v>45</v>
      </c>
      <c r="G72" s="261" t="s">
        <v>450</v>
      </c>
      <c r="H72" s="244">
        <v>44197</v>
      </c>
      <c r="I72" s="244">
        <v>44377</v>
      </c>
      <c r="J72" s="245" t="s">
        <v>46</v>
      </c>
      <c r="K72" s="202">
        <v>83864</v>
      </c>
      <c r="L72" s="250"/>
      <c r="M72" s="258"/>
      <c r="N72" s="250">
        <v>0</v>
      </c>
      <c r="O72" s="258"/>
      <c r="P72" s="250">
        <v>0</v>
      </c>
      <c r="Q72" s="258">
        <v>0</v>
      </c>
      <c r="R72" s="259">
        <v>0</v>
      </c>
      <c r="S72" s="258">
        <v>0</v>
      </c>
      <c r="T72" s="260"/>
      <c r="U72" s="258"/>
      <c r="V72" s="260"/>
      <c r="W72" s="258"/>
      <c r="X72" s="256">
        <f>SUM(Tabelle2515[[#This Row],[PD1]],Tabelle2515[[#This Row],[PD2]],Tabelle2515[[#This Row],[PD3]],Tabelle2515[[#This Row],[PD4]],Tabelle2515[[#This Row],[PD5]],Tabelle2515[[#This Row],[PD6]])</f>
        <v>0</v>
      </c>
      <c r="Y72" s="257">
        <f>SUM(Tabelle2515[[#This Row],[EUR1]],Tabelle2515[[#This Row],[EUR2]],Tabelle2515[[#This Row],[EUR3]],Tabelle2515[[#This Row],[EUR4]],Tabelle2515[[#This Row],[EUR5]],Tabelle2515[[#This Row],[EUR6]])</f>
        <v>0</v>
      </c>
    </row>
    <row r="73" spans="2:25" s="177" customFormat="1" hidden="1">
      <c r="B73" s="154">
        <f t="shared" si="0"/>
        <v>61</v>
      </c>
      <c r="C73" s="246" t="s">
        <v>377</v>
      </c>
      <c r="D73" s="200" t="s">
        <v>44</v>
      </c>
      <c r="E73" s="243" t="s">
        <v>510</v>
      </c>
      <c r="F73" s="200" t="s">
        <v>45</v>
      </c>
      <c r="G73" s="261" t="s">
        <v>450</v>
      </c>
      <c r="H73" s="244">
        <v>44197</v>
      </c>
      <c r="I73" s="244">
        <v>44377</v>
      </c>
      <c r="J73" s="245" t="s">
        <v>46</v>
      </c>
      <c r="K73" s="202">
        <v>1105.19</v>
      </c>
      <c r="L73" s="250"/>
      <c r="M73" s="258"/>
      <c r="N73" s="250">
        <v>34.802575431373789</v>
      </c>
      <c r="O73" s="258">
        <v>38463.458340999998</v>
      </c>
      <c r="P73" s="250">
        <v>17.401852087876289</v>
      </c>
      <c r="Q73" s="258">
        <v>19232.352908999997</v>
      </c>
      <c r="R73" s="259">
        <v>17.401287715686895</v>
      </c>
      <c r="S73" s="258">
        <v>19231.729170499999</v>
      </c>
      <c r="T73" s="260"/>
      <c r="U73" s="258"/>
      <c r="V73" s="260"/>
      <c r="W73" s="258"/>
      <c r="X73" s="256">
        <f>SUM(Tabelle2515[[#This Row],[PD1]],Tabelle2515[[#This Row],[PD2]],Tabelle2515[[#This Row],[PD3]],Tabelle2515[[#This Row],[PD4]],Tabelle2515[[#This Row],[PD5]],Tabelle2515[[#This Row],[PD6]])</f>
        <v>69.605715234936966</v>
      </c>
      <c r="Y73" s="257">
        <f>SUM(Tabelle2515[[#This Row],[EUR1]],Tabelle2515[[#This Row],[EUR2]],Tabelle2515[[#This Row],[EUR3]],Tabelle2515[[#This Row],[EUR4]],Tabelle2515[[#This Row],[EUR5]],Tabelle2515[[#This Row],[EUR6]])</f>
        <v>76927.540420499994</v>
      </c>
    </row>
    <row r="74" spans="2:25" s="177" customFormat="1" hidden="1">
      <c r="B74" s="154">
        <f t="shared" si="0"/>
        <v>62</v>
      </c>
      <c r="C74" s="246" t="s">
        <v>377</v>
      </c>
      <c r="D74" s="200" t="s">
        <v>44</v>
      </c>
      <c r="E74" s="243" t="s">
        <v>511</v>
      </c>
      <c r="F74" s="200" t="s">
        <v>45</v>
      </c>
      <c r="G74" s="261" t="s">
        <v>450</v>
      </c>
      <c r="H74" s="244">
        <v>44197</v>
      </c>
      <c r="I74" s="244">
        <v>44377</v>
      </c>
      <c r="J74" s="245" t="s">
        <v>46</v>
      </c>
      <c r="K74" s="202">
        <v>1621.72</v>
      </c>
      <c r="L74" s="250"/>
      <c r="M74" s="258"/>
      <c r="N74" s="250">
        <v>0</v>
      </c>
      <c r="O74" s="258"/>
      <c r="P74" s="250"/>
      <c r="Q74" s="258">
        <v>0</v>
      </c>
      <c r="R74" s="259">
        <v>33.96154060195348</v>
      </c>
      <c r="S74" s="258">
        <v>55076.109624999997</v>
      </c>
      <c r="T74" s="260"/>
      <c r="U74" s="258"/>
      <c r="V74" s="260"/>
      <c r="W74" s="258"/>
      <c r="X74" s="256">
        <f>SUM(Tabelle2515[[#This Row],[PD1]],Tabelle2515[[#This Row],[PD2]],Tabelle2515[[#This Row],[PD3]],Tabelle2515[[#This Row],[PD4]],Tabelle2515[[#This Row],[PD5]],Tabelle2515[[#This Row],[PD6]])</f>
        <v>33.96154060195348</v>
      </c>
      <c r="Y74" s="257">
        <f>SUM(Tabelle2515[[#This Row],[EUR1]],Tabelle2515[[#This Row],[EUR2]],Tabelle2515[[#This Row],[EUR3]],Tabelle2515[[#This Row],[EUR4]],Tabelle2515[[#This Row],[EUR5]],Tabelle2515[[#This Row],[EUR6]])</f>
        <v>55076.109624999997</v>
      </c>
    </row>
    <row r="75" spans="2:25" s="177" customFormat="1" hidden="1">
      <c r="B75" s="154">
        <f t="shared" si="0"/>
        <v>63</v>
      </c>
      <c r="C75" s="246" t="s">
        <v>377</v>
      </c>
      <c r="D75" s="200" t="s">
        <v>44</v>
      </c>
      <c r="E75" s="243" t="s">
        <v>512</v>
      </c>
      <c r="F75" s="200" t="s">
        <v>45</v>
      </c>
      <c r="G75" s="261" t="s">
        <v>450</v>
      </c>
      <c r="H75" s="244">
        <v>44197</v>
      </c>
      <c r="I75" s="244">
        <v>44377</v>
      </c>
      <c r="J75" s="245" t="s">
        <v>46</v>
      </c>
      <c r="K75" s="202">
        <v>1372.22</v>
      </c>
      <c r="L75" s="250"/>
      <c r="M75" s="258"/>
      <c r="N75" s="250">
        <v>0</v>
      </c>
      <c r="O75" s="258"/>
      <c r="P75" s="250"/>
      <c r="Q75" s="258">
        <v>0</v>
      </c>
      <c r="R75" s="259">
        <v>40.136501162350058</v>
      </c>
      <c r="S75" s="258">
        <v>55076.109624999997</v>
      </c>
      <c r="T75" s="260"/>
      <c r="U75" s="258"/>
      <c r="V75" s="260"/>
      <c r="W75" s="258"/>
      <c r="X75" s="256">
        <f>SUM(Tabelle2515[[#This Row],[PD1]],Tabelle2515[[#This Row],[PD2]],Tabelle2515[[#This Row],[PD3]],Tabelle2515[[#This Row],[PD4]],Tabelle2515[[#This Row],[PD5]],Tabelle2515[[#This Row],[PD6]])</f>
        <v>40.136501162350058</v>
      </c>
      <c r="Y75" s="257">
        <f>SUM(Tabelle2515[[#This Row],[EUR1]],Tabelle2515[[#This Row],[EUR2]],Tabelle2515[[#This Row],[EUR3]],Tabelle2515[[#This Row],[EUR4]],Tabelle2515[[#This Row],[EUR5]],Tabelle2515[[#This Row],[EUR6]])</f>
        <v>55076.109624999997</v>
      </c>
    </row>
    <row r="76" spans="2:25" s="177" customFormat="1" hidden="1">
      <c r="B76" s="154">
        <f t="shared" si="0"/>
        <v>64</v>
      </c>
      <c r="C76" s="246" t="s">
        <v>377</v>
      </c>
      <c r="D76" s="200" t="s">
        <v>44</v>
      </c>
      <c r="E76" s="243" t="s">
        <v>513</v>
      </c>
      <c r="F76" s="200" t="s">
        <v>45</v>
      </c>
      <c r="G76" s="261" t="s">
        <v>450</v>
      </c>
      <c r="H76" s="244">
        <v>44197</v>
      </c>
      <c r="I76" s="244">
        <v>44377</v>
      </c>
      <c r="J76" s="245" t="s">
        <v>46</v>
      </c>
      <c r="K76" s="202">
        <v>1627.96</v>
      </c>
      <c r="L76" s="250"/>
      <c r="M76" s="258"/>
      <c r="N76" s="250">
        <v>0</v>
      </c>
      <c r="O76" s="258"/>
      <c r="P76" s="250">
        <v>4.3749970725693501</v>
      </c>
      <c r="Q76" s="258">
        <v>7122.3202342599998</v>
      </c>
      <c r="R76" s="259">
        <v>0</v>
      </c>
      <c r="S76" s="258">
        <v>0</v>
      </c>
      <c r="T76" s="260"/>
      <c r="U76" s="258"/>
      <c r="V76" s="260"/>
      <c r="W76" s="258"/>
      <c r="X76" s="256">
        <f>SUM(Tabelle2515[[#This Row],[PD1]],Tabelle2515[[#This Row],[PD2]],Tabelle2515[[#This Row],[PD3]],Tabelle2515[[#This Row],[PD4]],Tabelle2515[[#This Row],[PD5]],Tabelle2515[[#This Row],[PD6]])</f>
        <v>4.3749970725693501</v>
      </c>
      <c r="Y76" s="257">
        <f>SUM(Tabelle2515[[#This Row],[EUR1]],Tabelle2515[[#This Row],[EUR2]],Tabelle2515[[#This Row],[EUR3]],Tabelle2515[[#This Row],[EUR4]],Tabelle2515[[#This Row],[EUR5]],Tabelle2515[[#This Row],[EUR6]])</f>
        <v>7122.3202342599998</v>
      </c>
    </row>
    <row r="77" spans="2:25" s="177" customFormat="1" hidden="1">
      <c r="B77" s="154">
        <f t="shared" si="0"/>
        <v>65</v>
      </c>
      <c r="C77" s="246" t="s">
        <v>377</v>
      </c>
      <c r="D77" s="200" t="s">
        <v>44</v>
      </c>
      <c r="E77" s="243" t="s">
        <v>287</v>
      </c>
      <c r="F77" s="200" t="s">
        <v>45</v>
      </c>
      <c r="G77" s="261" t="s">
        <v>450</v>
      </c>
      <c r="H77" s="244">
        <v>44197</v>
      </c>
      <c r="I77" s="244">
        <v>44377</v>
      </c>
      <c r="J77" s="245" t="s">
        <v>46</v>
      </c>
      <c r="K77" s="202">
        <v>2030</v>
      </c>
      <c r="L77" s="250">
        <v>1</v>
      </c>
      <c r="M77" s="258">
        <v>2030</v>
      </c>
      <c r="N77" s="250">
        <v>1</v>
      </c>
      <c r="O77" s="258">
        <v>2030</v>
      </c>
      <c r="P77" s="250">
        <v>1</v>
      </c>
      <c r="Q77" s="258">
        <v>2030</v>
      </c>
      <c r="R77" s="259">
        <v>1</v>
      </c>
      <c r="S77" s="258">
        <v>2030</v>
      </c>
      <c r="T77" s="260"/>
      <c r="U77" s="258"/>
      <c r="V77" s="260"/>
      <c r="W77" s="258"/>
      <c r="X77" s="256">
        <f>SUM(Tabelle2515[[#This Row],[PD1]],Tabelle2515[[#This Row],[PD2]],Tabelle2515[[#This Row],[PD3]],Tabelle2515[[#This Row],[PD4]],Tabelle2515[[#This Row],[PD5]],Tabelle2515[[#This Row],[PD6]])</f>
        <v>4</v>
      </c>
      <c r="Y77" s="257">
        <f>SUM(Tabelle2515[[#This Row],[EUR1]],Tabelle2515[[#This Row],[EUR2]],Tabelle2515[[#This Row],[EUR3]],Tabelle2515[[#This Row],[EUR4]],Tabelle2515[[#This Row],[EUR5]],Tabelle2515[[#This Row],[EUR6]])</f>
        <v>8120</v>
      </c>
    </row>
    <row r="78" spans="2:25" s="177" customFormat="1" hidden="1">
      <c r="B78" s="154">
        <f t="shared" si="0"/>
        <v>66</v>
      </c>
      <c r="C78" s="246" t="s">
        <v>377</v>
      </c>
      <c r="D78" s="200" t="s">
        <v>44</v>
      </c>
      <c r="E78" s="243" t="s">
        <v>49</v>
      </c>
      <c r="F78" s="200" t="s">
        <v>45</v>
      </c>
      <c r="G78" s="261" t="s">
        <v>450</v>
      </c>
      <c r="H78" s="244">
        <v>44197</v>
      </c>
      <c r="I78" s="244">
        <v>44377</v>
      </c>
      <c r="J78" s="245" t="s">
        <v>46</v>
      </c>
      <c r="K78" s="202">
        <v>2030</v>
      </c>
      <c r="L78" s="250">
        <v>1</v>
      </c>
      <c r="M78" s="258">
        <v>2030</v>
      </c>
      <c r="N78" s="250">
        <v>0</v>
      </c>
      <c r="O78" s="258">
        <v>0</v>
      </c>
      <c r="P78" s="250">
        <v>0</v>
      </c>
      <c r="Q78" s="258">
        <v>0</v>
      </c>
      <c r="R78" s="259">
        <v>1</v>
      </c>
      <c r="S78" s="258">
        <v>2030</v>
      </c>
      <c r="T78" s="260"/>
      <c r="U78" s="258"/>
      <c r="V78" s="260"/>
      <c r="W78" s="258"/>
      <c r="X78" s="256">
        <f>SUM(Tabelle2515[[#This Row],[PD1]],Tabelle2515[[#This Row],[PD2]],Tabelle2515[[#This Row],[PD3]],Tabelle2515[[#This Row],[PD4]],Tabelle2515[[#This Row],[PD5]],Tabelle2515[[#This Row],[PD6]])</f>
        <v>2</v>
      </c>
      <c r="Y78" s="257">
        <f>SUM(Tabelle2515[[#This Row],[EUR1]],Tabelle2515[[#This Row],[EUR2]],Tabelle2515[[#This Row],[EUR3]],Tabelle2515[[#This Row],[EUR4]],Tabelle2515[[#This Row],[EUR5]],Tabelle2515[[#This Row],[EUR6]])</f>
        <v>4060</v>
      </c>
    </row>
    <row r="79" spans="2:25" s="177" customFormat="1" hidden="1">
      <c r="B79" s="154">
        <f t="shared" ref="B79:B142" si="1">B78+1</f>
        <v>67</v>
      </c>
      <c r="C79" s="246" t="s">
        <v>377</v>
      </c>
      <c r="D79" s="200" t="s">
        <v>44</v>
      </c>
      <c r="E79" s="243" t="s">
        <v>303</v>
      </c>
      <c r="F79" s="200" t="s">
        <v>45</v>
      </c>
      <c r="G79" s="261" t="s">
        <v>450</v>
      </c>
      <c r="H79" s="244">
        <v>44197</v>
      </c>
      <c r="I79" s="244">
        <v>44377</v>
      </c>
      <c r="J79" s="245" t="s">
        <v>46</v>
      </c>
      <c r="K79" s="202">
        <v>1570</v>
      </c>
      <c r="L79" s="250">
        <v>3</v>
      </c>
      <c r="M79" s="258">
        <v>4710</v>
      </c>
      <c r="N79" s="250">
        <v>1</v>
      </c>
      <c r="O79" s="258">
        <v>1570</v>
      </c>
      <c r="P79" s="250">
        <v>12</v>
      </c>
      <c r="Q79" s="258">
        <v>18840</v>
      </c>
      <c r="R79" s="259">
        <v>5</v>
      </c>
      <c r="S79" s="258">
        <v>7850</v>
      </c>
      <c r="T79" s="260"/>
      <c r="U79" s="258"/>
      <c r="V79" s="260"/>
      <c r="W79" s="258"/>
      <c r="X79" s="256">
        <f>SUM(Tabelle2515[[#This Row],[PD1]],Tabelle2515[[#This Row],[PD2]],Tabelle2515[[#This Row],[PD3]],Tabelle2515[[#This Row],[PD4]],Tabelle2515[[#This Row],[PD5]],Tabelle2515[[#This Row],[PD6]])</f>
        <v>21</v>
      </c>
      <c r="Y79" s="257">
        <f>SUM(Tabelle2515[[#This Row],[EUR1]],Tabelle2515[[#This Row],[EUR2]],Tabelle2515[[#This Row],[EUR3]],Tabelle2515[[#This Row],[EUR4]],Tabelle2515[[#This Row],[EUR5]],Tabelle2515[[#This Row],[EUR6]])</f>
        <v>32970</v>
      </c>
    </row>
    <row r="80" spans="2:25" s="177" customFormat="1" hidden="1">
      <c r="B80" s="154">
        <f t="shared" si="1"/>
        <v>68</v>
      </c>
      <c r="C80" s="246" t="s">
        <v>377</v>
      </c>
      <c r="D80" s="200" t="s">
        <v>44</v>
      </c>
      <c r="E80" s="243" t="s">
        <v>414</v>
      </c>
      <c r="F80" s="200" t="s">
        <v>45</v>
      </c>
      <c r="G80" s="261" t="s">
        <v>450</v>
      </c>
      <c r="H80" s="244">
        <v>44197</v>
      </c>
      <c r="I80" s="244">
        <v>44377</v>
      </c>
      <c r="J80" s="245" t="s">
        <v>46</v>
      </c>
      <c r="K80" s="202">
        <v>1130</v>
      </c>
      <c r="L80" s="250">
        <v>0.6</v>
      </c>
      <c r="M80" s="258">
        <v>678</v>
      </c>
      <c r="N80" s="250">
        <v>0</v>
      </c>
      <c r="O80" s="258">
        <v>0</v>
      </c>
      <c r="P80" s="250">
        <v>0</v>
      </c>
      <c r="Q80" s="258">
        <v>0</v>
      </c>
      <c r="R80" s="259">
        <v>3</v>
      </c>
      <c r="S80" s="258">
        <v>3390</v>
      </c>
      <c r="T80" s="260"/>
      <c r="U80" s="258"/>
      <c r="V80" s="260"/>
      <c r="W80" s="258"/>
      <c r="X80" s="256">
        <f>SUM(Tabelle2515[[#This Row],[PD1]],Tabelle2515[[#This Row],[PD2]],Tabelle2515[[#This Row],[PD3]],Tabelle2515[[#This Row],[PD4]],Tabelle2515[[#This Row],[PD5]],Tabelle2515[[#This Row],[PD6]])</f>
        <v>3.6</v>
      </c>
      <c r="Y80" s="257">
        <f>SUM(Tabelle2515[[#This Row],[EUR1]],Tabelle2515[[#This Row],[EUR2]],Tabelle2515[[#This Row],[EUR3]],Tabelle2515[[#This Row],[EUR4]],Tabelle2515[[#This Row],[EUR5]],Tabelle2515[[#This Row],[EUR6]])</f>
        <v>4068</v>
      </c>
    </row>
    <row r="81" spans="2:25" s="177" customFormat="1" hidden="1">
      <c r="B81" s="154">
        <f t="shared" si="1"/>
        <v>69</v>
      </c>
      <c r="C81" s="246" t="s">
        <v>377</v>
      </c>
      <c r="D81" s="200" t="s">
        <v>44</v>
      </c>
      <c r="E81" s="243" t="s">
        <v>418</v>
      </c>
      <c r="F81" s="200" t="s">
        <v>45</v>
      </c>
      <c r="G81" s="261" t="s">
        <v>450</v>
      </c>
      <c r="H81" s="244">
        <v>44197</v>
      </c>
      <c r="I81" s="244">
        <v>44377</v>
      </c>
      <c r="J81" s="245" t="s">
        <v>46</v>
      </c>
      <c r="K81" s="202">
        <v>1130</v>
      </c>
      <c r="L81" s="250">
        <v>2</v>
      </c>
      <c r="M81" s="258">
        <v>2260</v>
      </c>
      <c r="N81" s="250">
        <v>1</v>
      </c>
      <c r="O81" s="258">
        <v>1130</v>
      </c>
      <c r="P81" s="250">
        <v>1</v>
      </c>
      <c r="Q81" s="258">
        <v>1130</v>
      </c>
      <c r="R81" s="259">
        <v>1</v>
      </c>
      <c r="S81" s="258">
        <v>1130</v>
      </c>
      <c r="T81" s="260"/>
      <c r="U81" s="258"/>
      <c r="V81" s="260"/>
      <c r="W81" s="258"/>
      <c r="X81" s="256">
        <f>SUM(Tabelle2515[[#This Row],[PD1]],Tabelle2515[[#This Row],[PD2]],Tabelle2515[[#This Row],[PD3]],Tabelle2515[[#This Row],[PD4]],Tabelle2515[[#This Row],[PD5]],Tabelle2515[[#This Row],[PD6]])</f>
        <v>5</v>
      </c>
      <c r="Y81" s="257">
        <f>SUM(Tabelle2515[[#This Row],[EUR1]],Tabelle2515[[#This Row],[EUR2]],Tabelle2515[[#This Row],[EUR3]],Tabelle2515[[#This Row],[EUR4]],Tabelle2515[[#This Row],[EUR5]],Tabelle2515[[#This Row],[EUR6]])</f>
        <v>5650</v>
      </c>
    </row>
    <row r="82" spans="2:25" s="177" customFormat="1" hidden="1">
      <c r="B82" s="154">
        <f t="shared" si="1"/>
        <v>70</v>
      </c>
      <c r="C82" s="246" t="s">
        <v>377</v>
      </c>
      <c r="D82" s="200" t="s">
        <v>44</v>
      </c>
      <c r="E82" s="243" t="s">
        <v>413</v>
      </c>
      <c r="F82" s="200" t="s">
        <v>45</v>
      </c>
      <c r="G82" s="261" t="s">
        <v>450</v>
      </c>
      <c r="H82" s="244">
        <v>44197</v>
      </c>
      <c r="I82" s="244">
        <v>44377</v>
      </c>
      <c r="J82" s="245" t="s">
        <v>46</v>
      </c>
      <c r="K82" s="202">
        <v>115</v>
      </c>
      <c r="L82" s="250">
        <v>0</v>
      </c>
      <c r="M82" s="258">
        <v>0</v>
      </c>
      <c r="N82" s="250">
        <v>0</v>
      </c>
      <c r="O82" s="258">
        <v>0</v>
      </c>
      <c r="P82" s="250">
        <v>0</v>
      </c>
      <c r="Q82" s="258">
        <v>0</v>
      </c>
      <c r="R82" s="259">
        <v>0</v>
      </c>
      <c r="S82" s="258">
        <v>0</v>
      </c>
      <c r="T82" s="260"/>
      <c r="U82" s="258"/>
      <c r="V82" s="260"/>
      <c r="W82" s="258"/>
      <c r="X82" s="256">
        <f>SUM(Tabelle2515[[#This Row],[PD1]],Tabelle2515[[#This Row],[PD2]],Tabelle2515[[#This Row],[PD3]],Tabelle2515[[#This Row],[PD4]],Tabelle2515[[#This Row],[PD5]],Tabelle2515[[#This Row],[PD6]])</f>
        <v>0</v>
      </c>
      <c r="Y82" s="257">
        <f>SUM(Tabelle2515[[#This Row],[EUR1]],Tabelle2515[[#This Row],[EUR2]],Tabelle2515[[#This Row],[EUR3]],Tabelle2515[[#This Row],[EUR4]],Tabelle2515[[#This Row],[EUR5]],Tabelle2515[[#This Row],[EUR6]])</f>
        <v>0</v>
      </c>
    </row>
    <row r="83" spans="2:25" s="177" customFormat="1" hidden="1">
      <c r="B83" s="154">
        <f t="shared" si="1"/>
        <v>71</v>
      </c>
      <c r="C83" s="246" t="s">
        <v>377</v>
      </c>
      <c r="D83" s="200" t="s">
        <v>44</v>
      </c>
      <c r="E83" s="243" t="s">
        <v>417</v>
      </c>
      <c r="F83" s="200" t="s">
        <v>45</v>
      </c>
      <c r="G83" s="261" t="s">
        <v>450</v>
      </c>
      <c r="H83" s="244">
        <v>44197</v>
      </c>
      <c r="I83" s="244">
        <v>44377</v>
      </c>
      <c r="J83" s="245" t="s">
        <v>46</v>
      </c>
      <c r="K83" s="202">
        <v>145</v>
      </c>
      <c r="L83" s="250">
        <v>0</v>
      </c>
      <c r="M83" s="258">
        <v>0</v>
      </c>
      <c r="N83" s="250">
        <v>0</v>
      </c>
      <c r="O83" s="258">
        <v>0</v>
      </c>
      <c r="P83" s="250">
        <v>0</v>
      </c>
      <c r="Q83" s="258">
        <v>0</v>
      </c>
      <c r="R83" s="259">
        <v>0</v>
      </c>
      <c r="S83" s="258">
        <v>0</v>
      </c>
      <c r="T83" s="260"/>
      <c r="U83" s="258"/>
      <c r="V83" s="260"/>
      <c r="W83" s="258"/>
      <c r="X83" s="256">
        <f>SUM(Tabelle2515[[#This Row],[PD1]],Tabelle2515[[#This Row],[PD2]],Tabelle2515[[#This Row],[PD3]],Tabelle2515[[#This Row],[PD4]],Tabelle2515[[#This Row],[PD5]],Tabelle2515[[#This Row],[PD6]])</f>
        <v>0</v>
      </c>
      <c r="Y83" s="257">
        <f>SUM(Tabelle2515[[#This Row],[EUR1]],Tabelle2515[[#This Row],[EUR2]],Tabelle2515[[#This Row],[EUR3]],Tabelle2515[[#This Row],[EUR4]],Tabelle2515[[#This Row],[EUR5]],Tabelle2515[[#This Row],[EUR6]])</f>
        <v>0</v>
      </c>
    </row>
    <row r="84" spans="2:25" s="177" customFormat="1" hidden="1">
      <c r="B84" s="154">
        <f t="shared" si="1"/>
        <v>72</v>
      </c>
      <c r="C84" s="246" t="s">
        <v>377</v>
      </c>
      <c r="D84" s="200" t="s">
        <v>44</v>
      </c>
      <c r="E84" s="243" t="s">
        <v>416</v>
      </c>
      <c r="F84" s="200" t="s">
        <v>45</v>
      </c>
      <c r="G84" s="261" t="s">
        <v>450</v>
      </c>
      <c r="H84" s="244">
        <v>44197</v>
      </c>
      <c r="I84" s="244">
        <v>44377</v>
      </c>
      <c r="J84" s="245" t="s">
        <v>46</v>
      </c>
      <c r="K84" s="202">
        <v>1130</v>
      </c>
      <c r="L84" s="250">
        <v>1</v>
      </c>
      <c r="M84" s="258">
        <v>1130</v>
      </c>
      <c r="N84" s="250">
        <v>1</v>
      </c>
      <c r="O84" s="258">
        <v>1130</v>
      </c>
      <c r="P84" s="250">
        <v>0</v>
      </c>
      <c r="Q84" s="258">
        <v>0</v>
      </c>
      <c r="R84" s="259">
        <v>1</v>
      </c>
      <c r="S84" s="258">
        <v>1130</v>
      </c>
      <c r="T84" s="260"/>
      <c r="U84" s="258"/>
      <c r="V84" s="260"/>
      <c r="W84" s="258"/>
      <c r="X84" s="256">
        <f>SUM(Tabelle2515[[#This Row],[PD1]],Tabelle2515[[#This Row],[PD2]],Tabelle2515[[#This Row],[PD3]],Tabelle2515[[#This Row],[PD4]],Tabelle2515[[#This Row],[PD5]],Tabelle2515[[#This Row],[PD6]])</f>
        <v>3</v>
      </c>
      <c r="Y84" s="257">
        <f>SUM(Tabelle2515[[#This Row],[EUR1]],Tabelle2515[[#This Row],[EUR2]],Tabelle2515[[#This Row],[EUR3]],Tabelle2515[[#This Row],[EUR4]],Tabelle2515[[#This Row],[EUR5]],Tabelle2515[[#This Row],[EUR6]])</f>
        <v>3390</v>
      </c>
    </row>
    <row r="85" spans="2:25" s="177" customFormat="1" hidden="1">
      <c r="B85" s="154">
        <f t="shared" si="1"/>
        <v>73</v>
      </c>
      <c r="C85" s="246" t="s">
        <v>377</v>
      </c>
      <c r="D85" s="200" t="s">
        <v>44</v>
      </c>
      <c r="E85" s="243" t="s">
        <v>415</v>
      </c>
      <c r="F85" s="200" t="s">
        <v>45</v>
      </c>
      <c r="G85" s="261" t="s">
        <v>450</v>
      </c>
      <c r="H85" s="244">
        <v>44197</v>
      </c>
      <c r="I85" s="244">
        <v>44377</v>
      </c>
      <c r="J85" s="245" t="s">
        <v>46</v>
      </c>
      <c r="K85" s="202">
        <v>1130</v>
      </c>
      <c r="L85" s="250">
        <v>0</v>
      </c>
      <c r="M85" s="258">
        <v>0</v>
      </c>
      <c r="N85" s="250">
        <v>0</v>
      </c>
      <c r="O85" s="258">
        <v>0</v>
      </c>
      <c r="P85" s="250">
        <v>0</v>
      </c>
      <c r="Q85" s="258">
        <v>0</v>
      </c>
      <c r="R85" s="259">
        <v>0</v>
      </c>
      <c r="S85" s="258">
        <v>0</v>
      </c>
      <c r="T85" s="260"/>
      <c r="U85" s="258"/>
      <c r="V85" s="260"/>
      <c r="W85" s="258"/>
      <c r="X85" s="256">
        <f>SUM(Tabelle2515[[#This Row],[PD1]],Tabelle2515[[#This Row],[PD2]],Tabelle2515[[#This Row],[PD3]],Tabelle2515[[#This Row],[PD4]],Tabelle2515[[#This Row],[PD5]],Tabelle2515[[#This Row],[PD6]])</f>
        <v>0</v>
      </c>
      <c r="Y85" s="257">
        <f>SUM(Tabelle2515[[#This Row],[EUR1]],Tabelle2515[[#This Row],[EUR2]],Tabelle2515[[#This Row],[EUR3]],Tabelle2515[[#This Row],[EUR4]],Tabelle2515[[#This Row],[EUR5]],Tabelle2515[[#This Row],[EUR6]])</f>
        <v>0</v>
      </c>
    </row>
    <row r="86" spans="2:25" s="177" customFormat="1" hidden="1">
      <c r="B86" s="154">
        <f t="shared" si="1"/>
        <v>74</v>
      </c>
      <c r="C86" s="246" t="s">
        <v>378</v>
      </c>
      <c r="D86" s="200" t="s">
        <v>44</v>
      </c>
      <c r="E86" s="243" t="s">
        <v>342</v>
      </c>
      <c r="F86" s="200" t="s">
        <v>45</v>
      </c>
      <c r="G86" s="261" t="s">
        <v>451</v>
      </c>
      <c r="H86" s="244">
        <v>44197</v>
      </c>
      <c r="I86" s="244">
        <v>44377</v>
      </c>
      <c r="J86" s="245" t="s">
        <v>46</v>
      </c>
      <c r="K86" s="202">
        <v>1153.1300000000001</v>
      </c>
      <c r="L86" s="250"/>
      <c r="M86" s="258"/>
      <c r="N86" s="250">
        <v>32</v>
      </c>
      <c r="O86" s="258">
        <v>36900.160000000003</v>
      </c>
      <c r="P86" s="250">
        <v>18</v>
      </c>
      <c r="Q86" s="258">
        <v>20756.34</v>
      </c>
      <c r="R86" s="259">
        <v>0</v>
      </c>
      <c r="S86" s="258">
        <v>0</v>
      </c>
      <c r="T86" s="260"/>
      <c r="U86" s="258"/>
      <c r="V86" s="260"/>
      <c r="W86" s="258"/>
      <c r="X86" s="256">
        <f>SUM(Tabelle2515[[#This Row],[PD1]],Tabelle2515[[#This Row],[PD2]],Tabelle2515[[#This Row],[PD3]],Tabelle2515[[#This Row],[PD4]],Tabelle2515[[#This Row],[PD5]],Tabelle2515[[#This Row],[PD6]])</f>
        <v>50</v>
      </c>
      <c r="Y86" s="257">
        <f>SUM(Tabelle2515[[#This Row],[EUR1]],Tabelle2515[[#This Row],[EUR2]],Tabelle2515[[#This Row],[EUR3]],Tabelle2515[[#This Row],[EUR4]],Tabelle2515[[#This Row],[EUR5]],Tabelle2515[[#This Row],[EUR6]])</f>
        <v>57656.5</v>
      </c>
    </row>
    <row r="87" spans="2:25" s="177" customFormat="1" hidden="1">
      <c r="B87" s="154">
        <f t="shared" si="1"/>
        <v>75</v>
      </c>
      <c r="C87" s="246" t="s">
        <v>378</v>
      </c>
      <c r="D87" s="200" t="s">
        <v>44</v>
      </c>
      <c r="E87" s="243" t="s">
        <v>563</v>
      </c>
      <c r="F87" s="200" t="s">
        <v>45</v>
      </c>
      <c r="G87" s="261" t="s">
        <v>451</v>
      </c>
      <c r="H87" s="244">
        <v>44197</v>
      </c>
      <c r="I87" s="244">
        <v>44377</v>
      </c>
      <c r="J87" s="245" t="s">
        <v>46</v>
      </c>
      <c r="K87" s="202">
        <v>1153.1300000000001</v>
      </c>
      <c r="L87" s="250"/>
      <c r="M87" s="258"/>
      <c r="N87" s="250"/>
      <c r="O87" s="258"/>
      <c r="P87" s="250">
        <v>0.25</v>
      </c>
      <c r="Q87" s="258">
        <v>288.28250000000003</v>
      </c>
      <c r="R87" s="259"/>
      <c r="S87" s="258">
        <v>0</v>
      </c>
      <c r="T87" s="260"/>
      <c r="U87" s="258"/>
      <c r="V87" s="260"/>
      <c r="W87" s="258"/>
      <c r="X87" s="256">
        <f>SUM(Tabelle2515[[#This Row],[PD1]],Tabelle2515[[#This Row],[PD2]],Tabelle2515[[#This Row],[PD3]],Tabelle2515[[#This Row],[PD4]],Tabelle2515[[#This Row],[PD5]],Tabelle2515[[#This Row],[PD6]])</f>
        <v>0.25</v>
      </c>
      <c r="Y87" s="257">
        <f>SUM(Tabelle2515[[#This Row],[EUR1]],Tabelle2515[[#This Row],[EUR2]],Tabelle2515[[#This Row],[EUR3]],Tabelle2515[[#This Row],[EUR4]],Tabelle2515[[#This Row],[EUR5]],Tabelle2515[[#This Row],[EUR6]])</f>
        <v>288.28250000000003</v>
      </c>
    </row>
    <row r="88" spans="2:25" s="177" customFormat="1" hidden="1">
      <c r="B88" s="154">
        <f t="shared" si="1"/>
        <v>76</v>
      </c>
      <c r="C88" s="246" t="s">
        <v>378</v>
      </c>
      <c r="D88" s="200" t="s">
        <v>44</v>
      </c>
      <c r="E88" s="243" t="s">
        <v>514</v>
      </c>
      <c r="F88" s="200" t="s">
        <v>45</v>
      </c>
      <c r="G88" s="261" t="s">
        <v>451</v>
      </c>
      <c r="H88" s="244">
        <v>44197</v>
      </c>
      <c r="I88" s="244">
        <v>44377</v>
      </c>
      <c r="J88" s="245" t="s">
        <v>46</v>
      </c>
      <c r="K88" s="202">
        <v>170</v>
      </c>
      <c r="L88" s="250"/>
      <c r="M88" s="258"/>
      <c r="N88" s="250">
        <v>0</v>
      </c>
      <c r="O88" s="258">
        <v>0</v>
      </c>
      <c r="P88" s="250">
        <v>0</v>
      </c>
      <c r="Q88" s="258">
        <v>0</v>
      </c>
      <c r="R88" s="259">
        <v>62</v>
      </c>
      <c r="S88" s="258">
        <v>10540</v>
      </c>
      <c r="T88" s="260"/>
      <c r="U88" s="258"/>
      <c r="V88" s="260"/>
      <c r="W88" s="258"/>
      <c r="X88" s="256">
        <f>SUM(Tabelle2515[[#This Row],[PD1]],Tabelle2515[[#This Row],[PD2]],Tabelle2515[[#This Row],[PD3]],Tabelle2515[[#This Row],[PD4]],Tabelle2515[[#This Row],[PD5]],Tabelle2515[[#This Row],[PD6]])</f>
        <v>62</v>
      </c>
      <c r="Y88" s="257">
        <f>SUM(Tabelle2515[[#This Row],[EUR1]],Tabelle2515[[#This Row],[EUR2]],Tabelle2515[[#This Row],[EUR3]],Tabelle2515[[#This Row],[EUR4]],Tabelle2515[[#This Row],[EUR5]],Tabelle2515[[#This Row],[EUR6]])</f>
        <v>10540</v>
      </c>
    </row>
    <row r="89" spans="2:25" s="177" customFormat="1" hidden="1">
      <c r="B89" s="154">
        <f t="shared" si="1"/>
        <v>77</v>
      </c>
      <c r="C89" s="246" t="s">
        <v>378</v>
      </c>
      <c r="D89" s="200" t="s">
        <v>44</v>
      </c>
      <c r="E89" s="243" t="s">
        <v>419</v>
      </c>
      <c r="F89" s="200" t="s">
        <v>45</v>
      </c>
      <c r="G89" s="261" t="s">
        <v>451</v>
      </c>
      <c r="H89" s="244">
        <v>44197</v>
      </c>
      <c r="I89" s="244">
        <v>44377</v>
      </c>
      <c r="J89" s="245" t="s">
        <v>46</v>
      </c>
      <c r="K89" s="202">
        <v>1415.21</v>
      </c>
      <c r="L89" s="250"/>
      <c r="M89" s="258"/>
      <c r="N89" s="250">
        <v>30.499892242140742</v>
      </c>
      <c r="O89" s="258">
        <v>43163.752500000002</v>
      </c>
      <c r="P89" s="250">
        <v>22.937422664480891</v>
      </c>
      <c r="Q89" s="258">
        <v>32461.269929000002</v>
      </c>
      <c r="R89" s="259">
        <v>0</v>
      </c>
      <c r="S89" s="258">
        <v>0</v>
      </c>
      <c r="T89" s="260"/>
      <c r="U89" s="258"/>
      <c r="V89" s="260"/>
      <c r="W89" s="258"/>
      <c r="X89" s="256">
        <f>SUM(Tabelle2515[[#This Row],[PD1]],Tabelle2515[[#This Row],[PD2]],Tabelle2515[[#This Row],[PD3]],Tabelle2515[[#This Row],[PD4]],Tabelle2515[[#This Row],[PD5]],Tabelle2515[[#This Row],[PD6]])</f>
        <v>53.437314906621637</v>
      </c>
      <c r="Y89" s="257">
        <f>SUM(Tabelle2515[[#This Row],[EUR1]],Tabelle2515[[#This Row],[EUR2]],Tabelle2515[[#This Row],[EUR3]],Tabelle2515[[#This Row],[EUR4]],Tabelle2515[[#This Row],[EUR5]],Tabelle2515[[#This Row],[EUR6]])</f>
        <v>75625.022429000004</v>
      </c>
    </row>
    <row r="90" spans="2:25" s="177" customFormat="1" hidden="1">
      <c r="B90" s="154">
        <f t="shared" si="1"/>
        <v>78</v>
      </c>
      <c r="C90" s="246" t="s">
        <v>378</v>
      </c>
      <c r="D90" s="200" t="s">
        <v>44</v>
      </c>
      <c r="E90" s="243" t="s">
        <v>421</v>
      </c>
      <c r="F90" s="200" t="s">
        <v>45</v>
      </c>
      <c r="G90" s="261" t="s">
        <v>451</v>
      </c>
      <c r="H90" s="244">
        <v>44197</v>
      </c>
      <c r="I90" s="244">
        <v>44377</v>
      </c>
      <c r="J90" s="245" t="s">
        <v>46</v>
      </c>
      <c r="K90" s="202">
        <v>174646.78</v>
      </c>
      <c r="L90" s="250"/>
      <c r="M90" s="258"/>
      <c r="N90" s="250">
        <v>0</v>
      </c>
      <c r="O90" s="258"/>
      <c r="P90" s="250">
        <v>0</v>
      </c>
      <c r="Q90" s="258">
        <v>0</v>
      </c>
      <c r="R90" s="259">
        <v>0.25</v>
      </c>
      <c r="S90" s="258">
        <v>43661.695</v>
      </c>
      <c r="T90" s="260"/>
      <c r="U90" s="258"/>
      <c r="V90" s="260"/>
      <c r="W90" s="258"/>
      <c r="X90" s="256">
        <f>SUM(Tabelle2515[[#This Row],[PD1]],Tabelle2515[[#This Row],[PD2]],Tabelle2515[[#This Row],[PD3]],Tabelle2515[[#This Row],[PD4]],Tabelle2515[[#This Row],[PD5]],Tabelle2515[[#This Row],[PD6]])</f>
        <v>0.25</v>
      </c>
      <c r="Y90" s="257">
        <f>SUM(Tabelle2515[[#This Row],[EUR1]],Tabelle2515[[#This Row],[EUR2]],Tabelle2515[[#This Row],[EUR3]],Tabelle2515[[#This Row],[EUR4]],Tabelle2515[[#This Row],[EUR5]],Tabelle2515[[#This Row],[EUR6]])</f>
        <v>43661.695</v>
      </c>
    </row>
    <row r="91" spans="2:25" s="177" customFormat="1" hidden="1">
      <c r="B91" s="154">
        <f t="shared" si="1"/>
        <v>79</v>
      </c>
      <c r="C91" s="246" t="s">
        <v>378</v>
      </c>
      <c r="D91" s="200" t="s">
        <v>44</v>
      </c>
      <c r="E91" s="243" t="s">
        <v>420</v>
      </c>
      <c r="F91" s="200" t="s">
        <v>45</v>
      </c>
      <c r="G91" s="261" t="s">
        <v>451</v>
      </c>
      <c r="H91" s="244">
        <v>44197</v>
      </c>
      <c r="I91" s="244">
        <v>44377</v>
      </c>
      <c r="J91" s="245" t="s">
        <v>46</v>
      </c>
      <c r="K91" s="202">
        <v>1871.22</v>
      </c>
      <c r="L91" s="250"/>
      <c r="M91" s="258"/>
      <c r="N91" s="250">
        <v>0</v>
      </c>
      <c r="O91" s="258"/>
      <c r="P91" s="250">
        <v>64.985177053473137</v>
      </c>
      <c r="Q91" s="258">
        <v>121601.563006</v>
      </c>
      <c r="R91" s="259">
        <v>0</v>
      </c>
      <c r="S91" s="258">
        <v>0</v>
      </c>
      <c r="T91" s="260"/>
      <c r="U91" s="258"/>
      <c r="V91" s="260"/>
      <c r="W91" s="258"/>
      <c r="X91" s="256">
        <f>SUM(Tabelle2515[[#This Row],[PD1]],Tabelle2515[[#This Row],[PD2]],Tabelle2515[[#This Row],[PD3]],Tabelle2515[[#This Row],[PD4]],Tabelle2515[[#This Row],[PD5]],Tabelle2515[[#This Row],[PD6]])</f>
        <v>64.985177053473137</v>
      </c>
      <c r="Y91" s="257">
        <f>SUM(Tabelle2515[[#This Row],[EUR1]],Tabelle2515[[#This Row],[EUR2]],Tabelle2515[[#This Row],[EUR3]],Tabelle2515[[#This Row],[EUR4]],Tabelle2515[[#This Row],[EUR5]],Tabelle2515[[#This Row],[EUR6]])</f>
        <v>121601.563006</v>
      </c>
    </row>
    <row r="92" spans="2:25" s="177" customFormat="1" hidden="1">
      <c r="B92" s="154">
        <f t="shared" si="1"/>
        <v>80</v>
      </c>
      <c r="C92" s="246" t="s">
        <v>378</v>
      </c>
      <c r="D92" s="200" t="s">
        <v>44</v>
      </c>
      <c r="E92" s="243" t="s">
        <v>287</v>
      </c>
      <c r="F92" s="200" t="s">
        <v>45</v>
      </c>
      <c r="G92" s="261" t="s">
        <v>451</v>
      </c>
      <c r="H92" s="244">
        <v>44197</v>
      </c>
      <c r="I92" s="244">
        <v>44377</v>
      </c>
      <c r="J92" s="245" t="s">
        <v>46</v>
      </c>
      <c r="K92" s="202">
        <v>2030</v>
      </c>
      <c r="L92" s="250">
        <v>1</v>
      </c>
      <c r="M92" s="258">
        <v>2030</v>
      </c>
      <c r="N92" s="250">
        <v>1</v>
      </c>
      <c r="O92" s="258">
        <v>2030</v>
      </c>
      <c r="P92" s="250">
        <v>1</v>
      </c>
      <c r="Q92" s="258">
        <v>2030</v>
      </c>
      <c r="R92" s="259">
        <v>1</v>
      </c>
      <c r="S92" s="258">
        <v>2030</v>
      </c>
      <c r="T92" s="260"/>
      <c r="U92" s="258"/>
      <c r="V92" s="260"/>
      <c r="W92" s="258"/>
      <c r="X92" s="256">
        <f>SUM(Tabelle2515[[#This Row],[PD1]],Tabelle2515[[#This Row],[PD2]],Tabelle2515[[#This Row],[PD3]],Tabelle2515[[#This Row],[PD4]],Tabelle2515[[#This Row],[PD5]],Tabelle2515[[#This Row],[PD6]])</f>
        <v>4</v>
      </c>
      <c r="Y92" s="257">
        <f>SUM(Tabelle2515[[#This Row],[EUR1]],Tabelle2515[[#This Row],[EUR2]],Tabelle2515[[#This Row],[EUR3]],Tabelle2515[[#This Row],[EUR4]],Tabelle2515[[#This Row],[EUR5]],Tabelle2515[[#This Row],[EUR6]])</f>
        <v>8120</v>
      </c>
    </row>
    <row r="93" spans="2:25" s="177" customFormat="1" hidden="1">
      <c r="B93" s="154">
        <f t="shared" si="1"/>
        <v>81</v>
      </c>
      <c r="C93" s="246" t="s">
        <v>378</v>
      </c>
      <c r="D93" s="200" t="s">
        <v>44</v>
      </c>
      <c r="E93" s="243" t="s">
        <v>49</v>
      </c>
      <c r="F93" s="200" t="s">
        <v>45</v>
      </c>
      <c r="G93" s="261" t="s">
        <v>451</v>
      </c>
      <c r="H93" s="244">
        <v>44197</v>
      </c>
      <c r="I93" s="244">
        <v>44377</v>
      </c>
      <c r="J93" s="245" t="s">
        <v>46</v>
      </c>
      <c r="K93" s="202">
        <v>2030</v>
      </c>
      <c r="L93" s="250">
        <v>1</v>
      </c>
      <c r="M93" s="258">
        <v>2030</v>
      </c>
      <c r="N93" s="250">
        <v>1</v>
      </c>
      <c r="O93" s="258">
        <v>2030</v>
      </c>
      <c r="P93" s="250">
        <v>0</v>
      </c>
      <c r="Q93" s="258">
        <v>0</v>
      </c>
      <c r="R93" s="259">
        <v>1</v>
      </c>
      <c r="S93" s="258">
        <v>2030</v>
      </c>
      <c r="T93" s="260"/>
      <c r="U93" s="258"/>
      <c r="V93" s="260"/>
      <c r="W93" s="258"/>
      <c r="X93" s="256">
        <f>SUM(Tabelle2515[[#This Row],[PD1]],Tabelle2515[[#This Row],[PD2]],Tabelle2515[[#This Row],[PD3]],Tabelle2515[[#This Row],[PD4]],Tabelle2515[[#This Row],[PD5]],Tabelle2515[[#This Row],[PD6]])</f>
        <v>3</v>
      </c>
      <c r="Y93" s="257">
        <f>SUM(Tabelle2515[[#This Row],[EUR1]],Tabelle2515[[#This Row],[EUR2]],Tabelle2515[[#This Row],[EUR3]],Tabelle2515[[#This Row],[EUR4]],Tabelle2515[[#This Row],[EUR5]],Tabelle2515[[#This Row],[EUR6]])</f>
        <v>6090</v>
      </c>
    </row>
    <row r="94" spans="2:25" s="177" customFormat="1" hidden="1">
      <c r="B94" s="154">
        <f t="shared" si="1"/>
        <v>82</v>
      </c>
      <c r="C94" s="246" t="s">
        <v>378</v>
      </c>
      <c r="D94" s="200" t="s">
        <v>247</v>
      </c>
      <c r="E94" s="243" t="s">
        <v>515</v>
      </c>
      <c r="F94" s="200" t="s">
        <v>45</v>
      </c>
      <c r="G94" s="261" t="s">
        <v>451</v>
      </c>
      <c r="H94" s="244">
        <v>44197</v>
      </c>
      <c r="I94" s="244">
        <v>44377</v>
      </c>
      <c r="J94" s="245" t="s">
        <v>46</v>
      </c>
      <c r="K94" s="202">
        <v>70000</v>
      </c>
      <c r="L94" s="250"/>
      <c r="M94" s="258"/>
      <c r="N94" s="250">
        <v>0</v>
      </c>
      <c r="O94" s="258"/>
      <c r="P94" s="250">
        <v>0</v>
      </c>
      <c r="Q94" s="258">
        <v>0</v>
      </c>
      <c r="R94" s="259">
        <v>0</v>
      </c>
      <c r="S94" s="258">
        <v>0</v>
      </c>
      <c r="T94" s="260"/>
      <c r="U94" s="258"/>
      <c r="V94" s="260"/>
      <c r="W94" s="258"/>
      <c r="X94" s="256">
        <f>SUM(Tabelle2515[[#This Row],[PD1]],Tabelle2515[[#This Row],[PD2]],Tabelle2515[[#This Row],[PD3]],Tabelle2515[[#This Row],[PD4]],Tabelle2515[[#This Row],[PD5]],Tabelle2515[[#This Row],[PD6]])</f>
        <v>0</v>
      </c>
      <c r="Y94" s="257">
        <f>SUM(Tabelle2515[[#This Row],[EUR1]],Tabelle2515[[#This Row],[EUR2]],Tabelle2515[[#This Row],[EUR3]],Tabelle2515[[#This Row],[EUR4]],Tabelle2515[[#This Row],[EUR5]],Tabelle2515[[#This Row],[EUR6]])</f>
        <v>0</v>
      </c>
    </row>
    <row r="95" spans="2:25" s="177" customFormat="1" hidden="1">
      <c r="B95" s="154">
        <f t="shared" si="1"/>
        <v>83</v>
      </c>
      <c r="C95" s="246" t="s">
        <v>378</v>
      </c>
      <c r="D95" s="200" t="s">
        <v>44</v>
      </c>
      <c r="E95" s="243" t="s">
        <v>303</v>
      </c>
      <c r="F95" s="200" t="s">
        <v>45</v>
      </c>
      <c r="G95" s="261" t="s">
        <v>451</v>
      </c>
      <c r="H95" s="244">
        <v>44197</v>
      </c>
      <c r="I95" s="244">
        <v>44377</v>
      </c>
      <c r="J95" s="245" t="s">
        <v>46</v>
      </c>
      <c r="K95" s="202">
        <v>1570</v>
      </c>
      <c r="L95" s="250">
        <v>8</v>
      </c>
      <c r="M95" s="258">
        <v>12560</v>
      </c>
      <c r="N95" s="250">
        <v>6</v>
      </c>
      <c r="O95" s="258">
        <v>9420</v>
      </c>
      <c r="P95" s="250">
        <v>9.5</v>
      </c>
      <c r="Q95" s="258">
        <v>14915</v>
      </c>
      <c r="R95" s="259">
        <v>0</v>
      </c>
      <c r="S95" s="258">
        <v>0</v>
      </c>
      <c r="T95" s="260"/>
      <c r="U95" s="258"/>
      <c r="V95" s="260"/>
      <c r="W95" s="258"/>
      <c r="X95" s="256">
        <f>SUM(Tabelle2515[[#This Row],[PD1]],Tabelle2515[[#This Row],[PD2]],Tabelle2515[[#This Row],[PD3]],Tabelle2515[[#This Row],[PD4]],Tabelle2515[[#This Row],[PD5]],Tabelle2515[[#This Row],[PD6]])</f>
        <v>23.5</v>
      </c>
      <c r="Y95" s="257">
        <f>SUM(Tabelle2515[[#This Row],[EUR1]],Tabelle2515[[#This Row],[EUR2]],Tabelle2515[[#This Row],[EUR3]],Tabelle2515[[#This Row],[EUR4]],Tabelle2515[[#This Row],[EUR5]],Tabelle2515[[#This Row],[EUR6]])</f>
        <v>36895</v>
      </c>
    </row>
    <row r="96" spans="2:25" s="177" customFormat="1" hidden="1">
      <c r="B96" s="154">
        <f t="shared" si="1"/>
        <v>84</v>
      </c>
      <c r="C96" s="246" t="s">
        <v>378</v>
      </c>
      <c r="D96" s="200" t="s">
        <v>44</v>
      </c>
      <c r="E96" s="243" t="s">
        <v>422</v>
      </c>
      <c r="F96" s="200" t="s">
        <v>45</v>
      </c>
      <c r="G96" s="261" t="s">
        <v>451</v>
      </c>
      <c r="H96" s="244">
        <v>44197</v>
      </c>
      <c r="I96" s="244">
        <v>44377</v>
      </c>
      <c r="J96" s="245" t="s">
        <v>46</v>
      </c>
      <c r="K96" s="202">
        <v>1130</v>
      </c>
      <c r="L96" s="250">
        <v>0</v>
      </c>
      <c r="M96" s="258">
        <v>0</v>
      </c>
      <c r="N96" s="250">
        <v>0</v>
      </c>
      <c r="O96" s="258">
        <v>0</v>
      </c>
      <c r="P96" s="250">
        <v>5</v>
      </c>
      <c r="Q96" s="258">
        <v>5650</v>
      </c>
      <c r="R96" s="259">
        <v>0</v>
      </c>
      <c r="S96" s="258">
        <v>0</v>
      </c>
      <c r="T96" s="260"/>
      <c r="U96" s="258"/>
      <c r="V96" s="260"/>
      <c r="W96" s="258"/>
      <c r="X96" s="256">
        <f>SUM(Tabelle2515[[#This Row],[PD1]],Tabelle2515[[#This Row],[PD2]],Tabelle2515[[#This Row],[PD3]],Tabelle2515[[#This Row],[PD4]],Tabelle2515[[#This Row],[PD5]],Tabelle2515[[#This Row],[PD6]])</f>
        <v>5</v>
      </c>
      <c r="Y96" s="257">
        <f>SUM(Tabelle2515[[#This Row],[EUR1]],Tabelle2515[[#This Row],[EUR2]],Tabelle2515[[#This Row],[EUR3]],Tabelle2515[[#This Row],[EUR4]],Tabelle2515[[#This Row],[EUR5]],Tabelle2515[[#This Row],[EUR6]])</f>
        <v>5650</v>
      </c>
    </row>
    <row r="97" spans="2:25" s="177" customFormat="1" hidden="1">
      <c r="B97" s="154">
        <f t="shared" si="1"/>
        <v>85</v>
      </c>
      <c r="C97" s="246" t="s">
        <v>378</v>
      </c>
      <c r="D97" s="200" t="s">
        <v>44</v>
      </c>
      <c r="E97" s="243" t="s">
        <v>424</v>
      </c>
      <c r="F97" s="200" t="s">
        <v>45</v>
      </c>
      <c r="G97" s="261" t="s">
        <v>451</v>
      </c>
      <c r="H97" s="244">
        <v>44197</v>
      </c>
      <c r="I97" s="244">
        <v>44377</v>
      </c>
      <c r="J97" s="245" t="s">
        <v>46</v>
      </c>
      <c r="K97" s="202">
        <v>1130</v>
      </c>
      <c r="L97" s="250">
        <v>0</v>
      </c>
      <c r="M97" s="258">
        <v>0</v>
      </c>
      <c r="N97" s="250">
        <v>0</v>
      </c>
      <c r="O97" s="258">
        <v>0</v>
      </c>
      <c r="P97" s="250">
        <v>1.4</v>
      </c>
      <c r="Q97" s="258">
        <v>1582</v>
      </c>
      <c r="R97" s="259">
        <v>1.6</v>
      </c>
      <c r="S97" s="258">
        <v>1808</v>
      </c>
      <c r="T97" s="260"/>
      <c r="U97" s="258"/>
      <c r="V97" s="260"/>
      <c r="W97" s="258"/>
      <c r="X97" s="256">
        <f>SUM(Tabelle2515[[#This Row],[PD1]],Tabelle2515[[#This Row],[PD2]],Tabelle2515[[#This Row],[PD3]],Tabelle2515[[#This Row],[PD4]],Tabelle2515[[#This Row],[PD5]],Tabelle2515[[#This Row],[PD6]])</f>
        <v>3</v>
      </c>
      <c r="Y97" s="257">
        <f>SUM(Tabelle2515[[#This Row],[EUR1]],Tabelle2515[[#This Row],[EUR2]],Tabelle2515[[#This Row],[EUR3]],Tabelle2515[[#This Row],[EUR4]],Tabelle2515[[#This Row],[EUR5]],Tabelle2515[[#This Row],[EUR6]])</f>
        <v>3390</v>
      </c>
    </row>
    <row r="98" spans="2:25" s="177" customFormat="1" hidden="1">
      <c r="B98" s="154">
        <f t="shared" si="1"/>
        <v>86</v>
      </c>
      <c r="C98" s="246" t="s">
        <v>378</v>
      </c>
      <c r="D98" s="200" t="s">
        <v>44</v>
      </c>
      <c r="E98" s="243" t="s">
        <v>416</v>
      </c>
      <c r="F98" s="200" t="s">
        <v>45</v>
      </c>
      <c r="G98" s="261" t="s">
        <v>451</v>
      </c>
      <c r="H98" s="244">
        <v>44197</v>
      </c>
      <c r="I98" s="244">
        <v>44377</v>
      </c>
      <c r="J98" s="245" t="s">
        <v>46</v>
      </c>
      <c r="K98" s="202">
        <v>1130</v>
      </c>
      <c r="L98" s="250">
        <v>0</v>
      </c>
      <c r="M98" s="258">
        <v>0</v>
      </c>
      <c r="N98" s="250">
        <v>0</v>
      </c>
      <c r="O98" s="258">
        <v>0</v>
      </c>
      <c r="P98" s="250">
        <v>1</v>
      </c>
      <c r="Q98" s="258">
        <v>1130</v>
      </c>
      <c r="R98" s="259">
        <v>2</v>
      </c>
      <c r="S98" s="258">
        <v>2260</v>
      </c>
      <c r="T98" s="260"/>
      <c r="U98" s="258"/>
      <c r="V98" s="260"/>
      <c r="W98" s="258"/>
      <c r="X98" s="256">
        <f>SUM(Tabelle2515[[#This Row],[PD1]],Tabelle2515[[#This Row],[PD2]],Tabelle2515[[#This Row],[PD3]],Tabelle2515[[#This Row],[PD4]],Tabelle2515[[#This Row],[PD5]],Tabelle2515[[#This Row],[PD6]])</f>
        <v>3</v>
      </c>
      <c r="Y98" s="257">
        <f>SUM(Tabelle2515[[#This Row],[EUR1]],Tabelle2515[[#This Row],[EUR2]],Tabelle2515[[#This Row],[EUR3]],Tabelle2515[[#This Row],[EUR4]],Tabelle2515[[#This Row],[EUR5]],Tabelle2515[[#This Row],[EUR6]])</f>
        <v>3390</v>
      </c>
    </row>
    <row r="99" spans="2:25" s="177" customFormat="1" hidden="1">
      <c r="B99" s="154">
        <f t="shared" si="1"/>
        <v>87</v>
      </c>
      <c r="C99" s="246" t="s">
        <v>378</v>
      </c>
      <c r="D99" s="200" t="s">
        <v>44</v>
      </c>
      <c r="E99" s="243" t="s">
        <v>426</v>
      </c>
      <c r="F99" s="200" t="s">
        <v>45</v>
      </c>
      <c r="G99" s="261" t="s">
        <v>451</v>
      </c>
      <c r="H99" s="244">
        <v>44197</v>
      </c>
      <c r="I99" s="244">
        <v>44377</v>
      </c>
      <c r="J99" s="245" t="s">
        <v>46</v>
      </c>
      <c r="K99" s="202">
        <v>1130</v>
      </c>
      <c r="L99" s="250">
        <v>0</v>
      </c>
      <c r="M99" s="258">
        <v>0</v>
      </c>
      <c r="N99" s="250">
        <v>0</v>
      </c>
      <c r="O99" s="258">
        <v>0</v>
      </c>
      <c r="P99" s="250">
        <v>0</v>
      </c>
      <c r="Q99" s="258">
        <v>0</v>
      </c>
      <c r="R99" s="259">
        <v>0</v>
      </c>
      <c r="S99" s="258">
        <v>0</v>
      </c>
      <c r="T99" s="260"/>
      <c r="U99" s="258"/>
      <c r="V99" s="260"/>
      <c r="W99" s="258"/>
      <c r="X99" s="256">
        <f>SUM(Tabelle2515[[#This Row],[PD1]],Tabelle2515[[#This Row],[PD2]],Tabelle2515[[#This Row],[PD3]],Tabelle2515[[#This Row],[PD4]],Tabelle2515[[#This Row],[PD5]],Tabelle2515[[#This Row],[PD6]])</f>
        <v>0</v>
      </c>
      <c r="Y99" s="257">
        <f>SUM(Tabelle2515[[#This Row],[EUR1]],Tabelle2515[[#This Row],[EUR2]],Tabelle2515[[#This Row],[EUR3]],Tabelle2515[[#This Row],[EUR4]],Tabelle2515[[#This Row],[EUR5]],Tabelle2515[[#This Row],[EUR6]])</f>
        <v>0</v>
      </c>
    </row>
    <row r="100" spans="2:25" s="177" customFormat="1" hidden="1">
      <c r="B100" s="154">
        <f t="shared" si="1"/>
        <v>88</v>
      </c>
      <c r="C100" s="246" t="s">
        <v>378</v>
      </c>
      <c r="D100" s="200" t="s">
        <v>44</v>
      </c>
      <c r="E100" s="243" t="s">
        <v>423</v>
      </c>
      <c r="F100" s="200" t="s">
        <v>45</v>
      </c>
      <c r="G100" s="261" t="s">
        <v>451</v>
      </c>
      <c r="H100" s="244">
        <v>44197</v>
      </c>
      <c r="I100" s="244">
        <v>44377</v>
      </c>
      <c r="J100" s="245" t="s">
        <v>46</v>
      </c>
      <c r="K100" s="202">
        <v>115</v>
      </c>
      <c r="L100" s="250">
        <v>0</v>
      </c>
      <c r="M100" s="258">
        <v>0</v>
      </c>
      <c r="N100" s="250">
        <v>0</v>
      </c>
      <c r="O100" s="258">
        <v>0</v>
      </c>
      <c r="P100" s="250">
        <v>0</v>
      </c>
      <c r="Q100" s="258">
        <v>0</v>
      </c>
      <c r="R100" s="259">
        <v>0</v>
      </c>
      <c r="S100" s="258">
        <v>0</v>
      </c>
      <c r="T100" s="260"/>
      <c r="U100" s="258"/>
      <c r="V100" s="260"/>
      <c r="W100" s="258"/>
      <c r="X100" s="256">
        <f>SUM(Tabelle2515[[#This Row],[PD1]],Tabelle2515[[#This Row],[PD2]],Tabelle2515[[#This Row],[PD3]],Tabelle2515[[#This Row],[PD4]],Tabelle2515[[#This Row],[PD5]],Tabelle2515[[#This Row],[PD6]])</f>
        <v>0</v>
      </c>
      <c r="Y100" s="257">
        <f>SUM(Tabelle2515[[#This Row],[EUR1]],Tabelle2515[[#This Row],[EUR2]],Tabelle2515[[#This Row],[EUR3]],Tabelle2515[[#This Row],[EUR4]],Tabelle2515[[#This Row],[EUR5]],Tabelle2515[[#This Row],[EUR6]])</f>
        <v>0</v>
      </c>
    </row>
    <row r="101" spans="2:25" s="177" customFormat="1" hidden="1">
      <c r="B101" s="154">
        <f t="shared" si="1"/>
        <v>89</v>
      </c>
      <c r="C101" s="246" t="s">
        <v>378</v>
      </c>
      <c r="D101" s="200" t="s">
        <v>44</v>
      </c>
      <c r="E101" s="243" t="s">
        <v>425</v>
      </c>
      <c r="F101" s="200" t="s">
        <v>45</v>
      </c>
      <c r="G101" s="261" t="s">
        <v>451</v>
      </c>
      <c r="H101" s="244">
        <v>44197</v>
      </c>
      <c r="I101" s="244">
        <v>44377</v>
      </c>
      <c r="J101" s="245" t="s">
        <v>46</v>
      </c>
      <c r="K101" s="202">
        <v>145</v>
      </c>
      <c r="L101" s="250">
        <v>0</v>
      </c>
      <c r="M101" s="258">
        <v>0</v>
      </c>
      <c r="N101" s="250">
        <v>0</v>
      </c>
      <c r="O101" s="258">
        <v>0</v>
      </c>
      <c r="P101" s="250">
        <v>0</v>
      </c>
      <c r="Q101" s="258">
        <v>0</v>
      </c>
      <c r="R101" s="259">
        <v>0</v>
      </c>
      <c r="S101" s="258">
        <v>0</v>
      </c>
      <c r="T101" s="260"/>
      <c r="U101" s="258"/>
      <c r="V101" s="260"/>
      <c r="W101" s="258"/>
      <c r="X101" s="256">
        <f>SUM(Tabelle2515[[#This Row],[PD1]],Tabelle2515[[#This Row],[PD2]],Tabelle2515[[#This Row],[PD3]],Tabelle2515[[#This Row],[PD4]],Tabelle2515[[#This Row],[PD5]],Tabelle2515[[#This Row],[PD6]])</f>
        <v>0</v>
      </c>
      <c r="Y101" s="257">
        <f>SUM(Tabelle2515[[#This Row],[EUR1]],Tabelle2515[[#This Row],[EUR2]],Tabelle2515[[#This Row],[EUR3]],Tabelle2515[[#This Row],[EUR4]],Tabelle2515[[#This Row],[EUR5]],Tabelle2515[[#This Row],[EUR6]])</f>
        <v>0</v>
      </c>
    </row>
    <row r="102" spans="2:25" s="177" customFormat="1" hidden="1">
      <c r="B102" s="154">
        <f t="shared" si="1"/>
        <v>90</v>
      </c>
      <c r="C102" s="246" t="s">
        <v>379</v>
      </c>
      <c r="D102" s="200" t="s">
        <v>44</v>
      </c>
      <c r="E102" s="243" t="s">
        <v>516</v>
      </c>
      <c r="F102" s="200" t="s">
        <v>45</v>
      </c>
      <c r="G102" s="261" t="s">
        <v>452</v>
      </c>
      <c r="H102" s="244">
        <v>44197</v>
      </c>
      <c r="I102" s="244">
        <v>44377</v>
      </c>
      <c r="J102" s="245" t="s">
        <v>46</v>
      </c>
      <c r="K102" s="202">
        <v>1834.9</v>
      </c>
      <c r="L102" s="250"/>
      <c r="M102" s="258"/>
      <c r="N102" s="250">
        <v>24.361460210910675</v>
      </c>
      <c r="O102" s="258">
        <v>44700.843341</v>
      </c>
      <c r="P102" s="250">
        <v>12.181070035969263</v>
      </c>
      <c r="Q102" s="258">
        <v>22351.045409000002</v>
      </c>
      <c r="R102" s="259">
        <v>12.180730105455337</v>
      </c>
      <c r="S102" s="258">
        <v>22350.4216705</v>
      </c>
      <c r="T102" s="260"/>
      <c r="U102" s="258"/>
      <c r="V102" s="260"/>
      <c r="W102" s="258"/>
      <c r="X102" s="256">
        <f>SUM(Tabelle2515[[#This Row],[PD1]],Tabelle2515[[#This Row],[PD2]],Tabelle2515[[#This Row],[PD3]],Tabelle2515[[#This Row],[PD4]],Tabelle2515[[#This Row],[PD5]],Tabelle2515[[#This Row],[PD6]])</f>
        <v>48.723260352335274</v>
      </c>
      <c r="Y102" s="257">
        <f>SUM(Tabelle2515[[#This Row],[EUR1]],Tabelle2515[[#This Row],[EUR2]],Tabelle2515[[#This Row],[EUR3]],Tabelle2515[[#This Row],[EUR4]],Tabelle2515[[#This Row],[EUR5]],Tabelle2515[[#This Row],[EUR6]])</f>
        <v>89402.310420499998</v>
      </c>
    </row>
    <row r="103" spans="2:25" s="177" customFormat="1" hidden="1">
      <c r="B103" s="154">
        <f t="shared" si="1"/>
        <v>91</v>
      </c>
      <c r="C103" s="246" t="s">
        <v>379</v>
      </c>
      <c r="D103" s="200" t="s">
        <v>44</v>
      </c>
      <c r="E103" s="243" t="s">
        <v>517</v>
      </c>
      <c r="F103" s="200" t="s">
        <v>45</v>
      </c>
      <c r="G103" s="261" t="s">
        <v>452</v>
      </c>
      <c r="H103" s="244">
        <v>44197</v>
      </c>
      <c r="I103" s="244">
        <v>44377</v>
      </c>
      <c r="J103" s="245" t="s">
        <v>46</v>
      </c>
      <c r="K103" s="202">
        <v>1327.37</v>
      </c>
      <c r="L103" s="250"/>
      <c r="M103" s="258"/>
      <c r="N103" s="250">
        <v>33.67624953178089</v>
      </c>
      <c r="O103" s="258">
        <v>44700.843341</v>
      </c>
      <c r="P103" s="250">
        <v>16.838594671417919</v>
      </c>
      <c r="Q103" s="258">
        <v>22351.045409000002</v>
      </c>
      <c r="R103" s="259">
        <v>16.838124765890445</v>
      </c>
      <c r="S103" s="258">
        <v>22350.4216705</v>
      </c>
      <c r="T103" s="260"/>
      <c r="U103" s="258"/>
      <c r="V103" s="260"/>
      <c r="W103" s="258"/>
      <c r="X103" s="256">
        <f>SUM(Tabelle2515[[#This Row],[PD1]],Tabelle2515[[#This Row],[PD2]],Tabelle2515[[#This Row],[PD3]],Tabelle2515[[#This Row],[PD4]],Tabelle2515[[#This Row],[PD5]],Tabelle2515[[#This Row],[PD6]])</f>
        <v>67.352968969089247</v>
      </c>
      <c r="Y103" s="257">
        <f>SUM(Tabelle2515[[#This Row],[EUR1]],Tabelle2515[[#This Row],[EUR2]],Tabelle2515[[#This Row],[EUR3]],Tabelle2515[[#This Row],[EUR4]],Tabelle2515[[#This Row],[EUR5]],Tabelle2515[[#This Row],[EUR6]])</f>
        <v>89402.310420499998</v>
      </c>
    </row>
    <row r="104" spans="2:25" s="177" customFormat="1" hidden="1">
      <c r="B104" s="154">
        <f t="shared" si="1"/>
        <v>92</v>
      </c>
      <c r="C104" s="246" t="s">
        <v>379</v>
      </c>
      <c r="D104" s="200" t="s">
        <v>44</v>
      </c>
      <c r="E104" s="243" t="s">
        <v>366</v>
      </c>
      <c r="F104" s="200" t="s">
        <v>45</v>
      </c>
      <c r="G104" s="261" t="s">
        <v>452</v>
      </c>
      <c r="H104" s="244">
        <v>44197</v>
      </c>
      <c r="I104" s="244">
        <v>44377</v>
      </c>
      <c r="J104" s="245" t="s">
        <v>46</v>
      </c>
      <c r="K104" s="202">
        <v>1130</v>
      </c>
      <c r="L104" s="250">
        <v>0</v>
      </c>
      <c r="M104" s="258">
        <v>0</v>
      </c>
      <c r="N104" s="250">
        <v>0</v>
      </c>
      <c r="O104" s="258">
        <v>0</v>
      </c>
      <c r="P104" s="250">
        <v>0</v>
      </c>
      <c r="Q104" s="258">
        <v>0</v>
      </c>
      <c r="R104" s="259">
        <v>0</v>
      </c>
      <c r="S104" s="258">
        <v>0</v>
      </c>
      <c r="T104" s="260"/>
      <c r="U104" s="258"/>
      <c r="V104" s="260"/>
      <c r="W104" s="258"/>
      <c r="X104" s="256">
        <f>SUM(Tabelle2515[[#This Row],[PD1]],Tabelle2515[[#This Row],[PD2]],Tabelle2515[[#This Row],[PD3]],Tabelle2515[[#This Row],[PD4]],Tabelle2515[[#This Row],[PD5]],Tabelle2515[[#This Row],[PD6]])</f>
        <v>0</v>
      </c>
      <c r="Y104" s="257">
        <f>SUM(Tabelle2515[[#This Row],[EUR1]],Tabelle2515[[#This Row],[EUR2]],Tabelle2515[[#This Row],[EUR3]],Tabelle2515[[#This Row],[EUR4]],Tabelle2515[[#This Row],[EUR5]],Tabelle2515[[#This Row],[EUR6]])</f>
        <v>0</v>
      </c>
    </row>
    <row r="105" spans="2:25" s="177" customFormat="1" hidden="1">
      <c r="B105" s="154">
        <f t="shared" si="1"/>
        <v>93</v>
      </c>
      <c r="C105" s="246" t="s">
        <v>379</v>
      </c>
      <c r="D105" s="200" t="s">
        <v>44</v>
      </c>
      <c r="E105" s="243" t="s">
        <v>429</v>
      </c>
      <c r="F105" s="200" t="s">
        <v>45</v>
      </c>
      <c r="G105" s="261" t="s">
        <v>452</v>
      </c>
      <c r="H105" s="244">
        <v>44197</v>
      </c>
      <c r="I105" s="244">
        <v>44377</v>
      </c>
      <c r="J105" s="245" t="s">
        <v>46</v>
      </c>
      <c r="K105" s="202">
        <v>50000</v>
      </c>
      <c r="L105" s="250">
        <v>0</v>
      </c>
      <c r="M105" s="258">
        <v>0</v>
      </c>
      <c r="N105" s="250">
        <v>0</v>
      </c>
      <c r="O105" s="258">
        <v>0</v>
      </c>
      <c r="P105" s="250">
        <v>0</v>
      </c>
      <c r="Q105" s="258">
        <v>0</v>
      </c>
      <c r="R105" s="259">
        <v>0</v>
      </c>
      <c r="S105" s="258">
        <v>0</v>
      </c>
      <c r="T105" s="260"/>
      <c r="U105" s="258"/>
      <c r="V105" s="260"/>
      <c r="W105" s="258"/>
      <c r="X105" s="256">
        <f>SUM(Tabelle2515[[#This Row],[PD1]],Tabelle2515[[#This Row],[PD2]],Tabelle2515[[#This Row],[PD3]],Tabelle2515[[#This Row],[PD4]],Tabelle2515[[#This Row],[PD5]],Tabelle2515[[#This Row],[PD6]])</f>
        <v>0</v>
      </c>
      <c r="Y105" s="257">
        <f>SUM(Tabelle2515[[#This Row],[EUR1]],Tabelle2515[[#This Row],[EUR2]],Tabelle2515[[#This Row],[EUR3]],Tabelle2515[[#This Row],[EUR4]],Tabelle2515[[#This Row],[EUR5]],Tabelle2515[[#This Row],[EUR6]])</f>
        <v>0</v>
      </c>
    </row>
    <row r="106" spans="2:25" s="177" customFormat="1" hidden="1">
      <c r="B106" s="154">
        <f t="shared" si="1"/>
        <v>94</v>
      </c>
      <c r="C106" s="246" t="s">
        <v>379</v>
      </c>
      <c r="D106" s="200" t="s">
        <v>44</v>
      </c>
      <c r="E106" s="243" t="s">
        <v>428</v>
      </c>
      <c r="F106" s="200" t="s">
        <v>45</v>
      </c>
      <c r="G106" s="261" t="s">
        <v>452</v>
      </c>
      <c r="H106" s="244">
        <v>44197</v>
      </c>
      <c r="I106" s="244">
        <v>44377</v>
      </c>
      <c r="J106" s="245" t="s">
        <v>46</v>
      </c>
      <c r="K106" s="202">
        <v>960</v>
      </c>
      <c r="L106" s="250">
        <v>0</v>
      </c>
      <c r="M106" s="258">
        <v>0</v>
      </c>
      <c r="N106" s="250">
        <v>0</v>
      </c>
      <c r="O106" s="258">
        <v>0</v>
      </c>
      <c r="P106" s="250">
        <v>0</v>
      </c>
      <c r="Q106" s="258">
        <v>0</v>
      </c>
      <c r="R106" s="259">
        <v>0</v>
      </c>
      <c r="S106" s="258">
        <v>0</v>
      </c>
      <c r="T106" s="260"/>
      <c r="U106" s="258"/>
      <c r="V106" s="260"/>
      <c r="W106" s="258"/>
      <c r="X106" s="256">
        <f>SUM(Tabelle2515[[#This Row],[PD1]],Tabelle2515[[#This Row],[PD2]],Tabelle2515[[#This Row],[PD3]],Tabelle2515[[#This Row],[PD4]],Tabelle2515[[#This Row],[PD5]],Tabelle2515[[#This Row],[PD6]])</f>
        <v>0</v>
      </c>
      <c r="Y106" s="257">
        <f>SUM(Tabelle2515[[#This Row],[EUR1]],Tabelle2515[[#This Row],[EUR2]],Tabelle2515[[#This Row],[EUR3]],Tabelle2515[[#This Row],[EUR4]],Tabelle2515[[#This Row],[EUR5]],Tabelle2515[[#This Row],[EUR6]])</f>
        <v>0</v>
      </c>
    </row>
    <row r="107" spans="2:25" s="177" customFormat="1" hidden="1">
      <c r="B107" s="154">
        <f t="shared" si="1"/>
        <v>95</v>
      </c>
      <c r="C107" s="246" t="s">
        <v>379</v>
      </c>
      <c r="D107" s="200" t="s">
        <v>44</v>
      </c>
      <c r="E107" s="243" t="s">
        <v>430</v>
      </c>
      <c r="F107" s="200" t="s">
        <v>45</v>
      </c>
      <c r="G107" s="261" t="s">
        <v>452</v>
      </c>
      <c r="H107" s="244">
        <v>44197</v>
      </c>
      <c r="I107" s="244">
        <v>44377</v>
      </c>
      <c r="J107" s="245" t="s">
        <v>46</v>
      </c>
      <c r="K107" s="202">
        <v>1130</v>
      </c>
      <c r="L107" s="250">
        <v>0</v>
      </c>
      <c r="M107" s="258">
        <v>0</v>
      </c>
      <c r="N107" s="250">
        <v>0</v>
      </c>
      <c r="O107" s="258">
        <v>0</v>
      </c>
      <c r="P107" s="250">
        <v>0</v>
      </c>
      <c r="Q107" s="258">
        <v>0</v>
      </c>
      <c r="R107" s="259">
        <v>1</v>
      </c>
      <c r="S107" s="258">
        <v>1130</v>
      </c>
      <c r="T107" s="260"/>
      <c r="U107" s="258"/>
      <c r="V107" s="260"/>
      <c r="W107" s="258"/>
      <c r="X107" s="256">
        <f>SUM(Tabelle2515[[#This Row],[PD1]],Tabelle2515[[#This Row],[PD2]],Tabelle2515[[#This Row],[PD3]],Tabelle2515[[#This Row],[PD4]],Tabelle2515[[#This Row],[PD5]],Tabelle2515[[#This Row],[PD6]])</f>
        <v>1</v>
      </c>
      <c r="Y107" s="257">
        <f>SUM(Tabelle2515[[#This Row],[EUR1]],Tabelle2515[[#This Row],[EUR2]],Tabelle2515[[#This Row],[EUR3]],Tabelle2515[[#This Row],[EUR4]],Tabelle2515[[#This Row],[EUR5]],Tabelle2515[[#This Row],[EUR6]])</f>
        <v>1130</v>
      </c>
    </row>
    <row r="108" spans="2:25" s="177" customFormat="1" hidden="1">
      <c r="B108" s="154">
        <f t="shared" si="1"/>
        <v>96</v>
      </c>
      <c r="C108" s="246" t="s">
        <v>379</v>
      </c>
      <c r="D108" s="200" t="s">
        <v>44</v>
      </c>
      <c r="E108" s="243" t="s">
        <v>433</v>
      </c>
      <c r="F108" s="200" t="s">
        <v>45</v>
      </c>
      <c r="G108" s="261" t="s">
        <v>452</v>
      </c>
      <c r="H108" s="244">
        <v>44197</v>
      </c>
      <c r="I108" s="244">
        <v>44377</v>
      </c>
      <c r="J108" s="245" t="s">
        <v>46</v>
      </c>
      <c r="K108" s="202">
        <v>1130</v>
      </c>
      <c r="L108" s="250">
        <v>0</v>
      </c>
      <c r="M108" s="258">
        <v>0</v>
      </c>
      <c r="N108" s="250">
        <v>0</v>
      </c>
      <c r="O108" s="258">
        <v>0</v>
      </c>
      <c r="P108" s="250">
        <v>0</v>
      </c>
      <c r="Q108" s="258">
        <v>0</v>
      </c>
      <c r="R108" s="259">
        <v>0</v>
      </c>
      <c r="S108" s="258">
        <v>0</v>
      </c>
      <c r="T108" s="260"/>
      <c r="U108" s="258"/>
      <c r="V108" s="260"/>
      <c r="W108" s="258"/>
      <c r="X108" s="256">
        <f>SUM(Tabelle2515[[#This Row],[PD1]],Tabelle2515[[#This Row],[PD2]],Tabelle2515[[#This Row],[PD3]],Tabelle2515[[#This Row],[PD4]],Tabelle2515[[#This Row],[PD5]],Tabelle2515[[#This Row],[PD6]])</f>
        <v>0</v>
      </c>
      <c r="Y108" s="257">
        <f>SUM(Tabelle2515[[#This Row],[EUR1]],Tabelle2515[[#This Row],[EUR2]],Tabelle2515[[#This Row],[EUR3]],Tabelle2515[[#This Row],[EUR4]],Tabelle2515[[#This Row],[EUR5]],Tabelle2515[[#This Row],[EUR6]])</f>
        <v>0</v>
      </c>
    </row>
    <row r="109" spans="2:25" s="177" customFormat="1" hidden="1">
      <c r="B109" s="154">
        <f t="shared" si="1"/>
        <v>97</v>
      </c>
      <c r="C109" s="246" t="s">
        <v>379</v>
      </c>
      <c r="D109" s="200" t="s">
        <v>44</v>
      </c>
      <c r="E109" s="243" t="s">
        <v>363</v>
      </c>
      <c r="F109" s="200" t="s">
        <v>45</v>
      </c>
      <c r="G109" s="261" t="s">
        <v>452</v>
      </c>
      <c r="H109" s="244">
        <v>44197</v>
      </c>
      <c r="I109" s="244">
        <v>44377</v>
      </c>
      <c r="J109" s="245" t="s">
        <v>46</v>
      </c>
      <c r="K109" s="202">
        <v>1130</v>
      </c>
      <c r="L109" s="250">
        <v>0</v>
      </c>
      <c r="M109" s="258">
        <v>0</v>
      </c>
      <c r="N109" s="250">
        <v>0</v>
      </c>
      <c r="O109" s="258">
        <v>0</v>
      </c>
      <c r="P109" s="250">
        <v>0</v>
      </c>
      <c r="Q109" s="258">
        <v>0</v>
      </c>
      <c r="R109" s="259">
        <v>0</v>
      </c>
      <c r="S109" s="258">
        <v>0</v>
      </c>
      <c r="T109" s="260"/>
      <c r="U109" s="258"/>
      <c r="V109" s="260"/>
      <c r="W109" s="258"/>
      <c r="X109" s="256">
        <f>SUM(Tabelle2515[[#This Row],[PD1]],Tabelle2515[[#This Row],[PD2]],Tabelle2515[[#This Row],[PD3]],Tabelle2515[[#This Row],[PD4]],Tabelle2515[[#This Row],[PD5]],Tabelle2515[[#This Row],[PD6]])</f>
        <v>0</v>
      </c>
      <c r="Y109" s="257">
        <f>SUM(Tabelle2515[[#This Row],[EUR1]],Tabelle2515[[#This Row],[EUR2]],Tabelle2515[[#This Row],[EUR3]],Tabelle2515[[#This Row],[EUR4]],Tabelle2515[[#This Row],[EUR5]],Tabelle2515[[#This Row],[EUR6]])</f>
        <v>0</v>
      </c>
    </row>
    <row r="110" spans="2:25" s="177" customFormat="1" hidden="1">
      <c r="B110" s="154">
        <f t="shared" si="1"/>
        <v>98</v>
      </c>
      <c r="C110" s="246" t="s">
        <v>379</v>
      </c>
      <c r="D110" s="200" t="s">
        <v>44</v>
      </c>
      <c r="E110" s="243" t="s">
        <v>431</v>
      </c>
      <c r="F110" s="200" t="s">
        <v>45</v>
      </c>
      <c r="G110" s="261" t="s">
        <v>452</v>
      </c>
      <c r="H110" s="244">
        <v>44197</v>
      </c>
      <c r="I110" s="244">
        <v>44377</v>
      </c>
      <c r="J110" s="245" t="s">
        <v>46</v>
      </c>
      <c r="K110" s="202">
        <v>1130</v>
      </c>
      <c r="L110" s="250">
        <v>0</v>
      </c>
      <c r="M110" s="258">
        <v>0</v>
      </c>
      <c r="N110" s="250">
        <v>2</v>
      </c>
      <c r="O110" s="258">
        <v>2260</v>
      </c>
      <c r="P110" s="250">
        <v>3</v>
      </c>
      <c r="Q110" s="258">
        <v>3390</v>
      </c>
      <c r="R110" s="259">
        <v>0</v>
      </c>
      <c r="S110" s="258">
        <v>0</v>
      </c>
      <c r="T110" s="260"/>
      <c r="U110" s="258"/>
      <c r="V110" s="260"/>
      <c r="W110" s="258"/>
      <c r="X110" s="256">
        <f>SUM(Tabelle2515[[#This Row],[PD1]],Tabelle2515[[#This Row],[PD2]],Tabelle2515[[#This Row],[PD3]],Tabelle2515[[#This Row],[PD4]],Tabelle2515[[#This Row],[PD5]],Tabelle2515[[#This Row],[PD6]])</f>
        <v>5</v>
      </c>
      <c r="Y110" s="257">
        <f>SUM(Tabelle2515[[#This Row],[EUR1]],Tabelle2515[[#This Row],[EUR2]],Tabelle2515[[#This Row],[EUR3]],Tabelle2515[[#This Row],[EUR4]],Tabelle2515[[#This Row],[EUR5]],Tabelle2515[[#This Row],[EUR6]])</f>
        <v>5650</v>
      </c>
    </row>
    <row r="111" spans="2:25" s="177" customFormat="1" hidden="1">
      <c r="B111" s="154">
        <f t="shared" si="1"/>
        <v>99</v>
      </c>
      <c r="C111" s="246" t="s">
        <v>379</v>
      </c>
      <c r="D111" s="200" t="s">
        <v>44</v>
      </c>
      <c r="E111" s="243" t="s">
        <v>427</v>
      </c>
      <c r="F111" s="200" t="s">
        <v>45</v>
      </c>
      <c r="G111" s="261" t="s">
        <v>452</v>
      </c>
      <c r="H111" s="244">
        <v>44197</v>
      </c>
      <c r="I111" s="244">
        <v>44377</v>
      </c>
      <c r="J111" s="245" t="s">
        <v>46</v>
      </c>
      <c r="K111" s="202">
        <v>1097.78</v>
      </c>
      <c r="L111" s="250">
        <v>0</v>
      </c>
      <c r="M111" s="258">
        <v>0</v>
      </c>
      <c r="N111" s="250">
        <v>0</v>
      </c>
      <c r="O111" s="258">
        <v>0</v>
      </c>
      <c r="P111" s="250">
        <v>0</v>
      </c>
      <c r="Q111" s="258">
        <v>0</v>
      </c>
      <c r="R111" s="259">
        <v>0</v>
      </c>
      <c r="S111" s="258">
        <v>0</v>
      </c>
      <c r="T111" s="260"/>
      <c r="U111" s="258"/>
      <c r="V111" s="260"/>
      <c r="W111" s="258"/>
      <c r="X111" s="256">
        <f>SUM(Tabelle2515[[#This Row],[PD1]],Tabelle2515[[#This Row],[PD2]],Tabelle2515[[#This Row],[PD3]],Tabelle2515[[#This Row],[PD4]],Tabelle2515[[#This Row],[PD5]],Tabelle2515[[#This Row],[PD6]])</f>
        <v>0</v>
      </c>
      <c r="Y111" s="257">
        <f>SUM(Tabelle2515[[#This Row],[EUR1]],Tabelle2515[[#This Row],[EUR2]],Tabelle2515[[#This Row],[EUR3]],Tabelle2515[[#This Row],[EUR4]],Tabelle2515[[#This Row],[EUR5]],Tabelle2515[[#This Row],[EUR6]])</f>
        <v>0</v>
      </c>
    </row>
    <row r="112" spans="2:25" s="177" customFormat="1" hidden="1">
      <c r="B112" s="154">
        <f t="shared" si="1"/>
        <v>100</v>
      </c>
      <c r="C112" s="246" t="s">
        <v>379</v>
      </c>
      <c r="D112" s="200" t="s">
        <v>44</v>
      </c>
      <c r="E112" s="243" t="s">
        <v>432</v>
      </c>
      <c r="F112" s="200" t="s">
        <v>45</v>
      </c>
      <c r="G112" s="261" t="s">
        <v>452</v>
      </c>
      <c r="H112" s="244">
        <v>44197</v>
      </c>
      <c r="I112" s="244">
        <v>44377</v>
      </c>
      <c r="J112" s="245" t="s">
        <v>46</v>
      </c>
      <c r="K112" s="202">
        <v>960</v>
      </c>
      <c r="L112" s="250">
        <v>0</v>
      </c>
      <c r="M112" s="258">
        <v>0</v>
      </c>
      <c r="N112" s="250">
        <v>4</v>
      </c>
      <c r="O112" s="258">
        <v>3840</v>
      </c>
      <c r="P112" s="250">
        <v>3</v>
      </c>
      <c r="Q112" s="258">
        <v>2880</v>
      </c>
      <c r="R112" s="259">
        <v>0</v>
      </c>
      <c r="S112" s="258">
        <v>0</v>
      </c>
      <c r="T112" s="260"/>
      <c r="U112" s="258"/>
      <c r="V112" s="260"/>
      <c r="W112" s="258"/>
      <c r="X112" s="256">
        <f>SUM(Tabelle2515[[#This Row],[PD1]],Tabelle2515[[#This Row],[PD2]],Tabelle2515[[#This Row],[PD3]],Tabelle2515[[#This Row],[PD4]],Tabelle2515[[#This Row],[PD5]],Tabelle2515[[#This Row],[PD6]])</f>
        <v>7</v>
      </c>
      <c r="Y112" s="257">
        <f>SUM(Tabelle2515[[#This Row],[EUR1]],Tabelle2515[[#This Row],[EUR2]],Tabelle2515[[#This Row],[EUR3]],Tabelle2515[[#This Row],[EUR4]],Tabelle2515[[#This Row],[EUR5]],Tabelle2515[[#This Row],[EUR6]])</f>
        <v>6720</v>
      </c>
    </row>
    <row r="113" spans="2:25" s="177" customFormat="1" hidden="1">
      <c r="B113" s="154">
        <f t="shared" si="1"/>
        <v>101</v>
      </c>
      <c r="C113" s="246" t="s">
        <v>379</v>
      </c>
      <c r="D113" s="200" t="s">
        <v>44</v>
      </c>
      <c r="E113" s="243" t="s">
        <v>434</v>
      </c>
      <c r="F113" s="200" t="s">
        <v>45</v>
      </c>
      <c r="G113" s="261" t="s">
        <v>452</v>
      </c>
      <c r="H113" s="244">
        <v>44197</v>
      </c>
      <c r="I113" s="244">
        <v>44377</v>
      </c>
      <c r="J113" s="245" t="s">
        <v>46</v>
      </c>
      <c r="K113" s="202">
        <v>1130</v>
      </c>
      <c r="L113" s="250">
        <v>0</v>
      </c>
      <c r="M113" s="258">
        <v>0</v>
      </c>
      <c r="N113" s="250">
        <v>0</v>
      </c>
      <c r="O113" s="258">
        <v>0</v>
      </c>
      <c r="P113" s="250">
        <v>0</v>
      </c>
      <c r="Q113" s="258">
        <v>0</v>
      </c>
      <c r="R113" s="259">
        <v>0</v>
      </c>
      <c r="S113" s="258">
        <v>0</v>
      </c>
      <c r="T113" s="260"/>
      <c r="U113" s="258"/>
      <c r="V113" s="260"/>
      <c r="W113" s="258"/>
      <c r="X113" s="256">
        <f>SUM(Tabelle2515[[#This Row],[PD1]],Tabelle2515[[#This Row],[PD2]],Tabelle2515[[#This Row],[PD3]],Tabelle2515[[#This Row],[PD4]],Tabelle2515[[#This Row],[PD5]],Tabelle2515[[#This Row],[PD6]])</f>
        <v>0</v>
      </c>
      <c r="Y113" s="257">
        <f>SUM(Tabelle2515[[#This Row],[EUR1]],Tabelle2515[[#This Row],[EUR2]],Tabelle2515[[#This Row],[EUR3]],Tabelle2515[[#This Row],[EUR4]],Tabelle2515[[#This Row],[EUR5]],Tabelle2515[[#This Row],[EUR6]])</f>
        <v>0</v>
      </c>
    </row>
    <row r="114" spans="2:25" s="177" customFormat="1" hidden="1">
      <c r="B114" s="154">
        <f t="shared" si="1"/>
        <v>102</v>
      </c>
      <c r="C114" s="246" t="s">
        <v>379</v>
      </c>
      <c r="D114" s="200" t="s">
        <v>44</v>
      </c>
      <c r="E114" s="243" t="s">
        <v>287</v>
      </c>
      <c r="F114" s="200" t="s">
        <v>45</v>
      </c>
      <c r="G114" s="261" t="s">
        <v>452</v>
      </c>
      <c r="H114" s="244">
        <v>44197</v>
      </c>
      <c r="I114" s="244">
        <v>44377</v>
      </c>
      <c r="J114" s="245" t="s">
        <v>46</v>
      </c>
      <c r="K114" s="202">
        <v>2030</v>
      </c>
      <c r="L114" s="250">
        <v>1</v>
      </c>
      <c r="M114" s="258">
        <v>2030</v>
      </c>
      <c r="N114" s="250">
        <v>1</v>
      </c>
      <c r="O114" s="258">
        <v>2030</v>
      </c>
      <c r="P114" s="250">
        <v>1</v>
      </c>
      <c r="Q114" s="258">
        <v>2030</v>
      </c>
      <c r="R114" s="259">
        <v>0</v>
      </c>
      <c r="S114" s="258">
        <v>0</v>
      </c>
      <c r="T114" s="260"/>
      <c r="U114" s="258"/>
      <c r="V114" s="260"/>
      <c r="W114" s="258"/>
      <c r="X114" s="256">
        <f>SUM(Tabelle2515[[#This Row],[PD1]],Tabelle2515[[#This Row],[PD2]],Tabelle2515[[#This Row],[PD3]],Tabelle2515[[#This Row],[PD4]],Tabelle2515[[#This Row],[PD5]],Tabelle2515[[#This Row],[PD6]])</f>
        <v>3</v>
      </c>
      <c r="Y114" s="257">
        <f>SUM(Tabelle2515[[#This Row],[EUR1]],Tabelle2515[[#This Row],[EUR2]],Tabelle2515[[#This Row],[EUR3]],Tabelle2515[[#This Row],[EUR4]],Tabelle2515[[#This Row],[EUR5]],Tabelle2515[[#This Row],[EUR6]])</f>
        <v>6090</v>
      </c>
    </row>
    <row r="115" spans="2:25" s="177" customFormat="1" hidden="1">
      <c r="B115" s="154">
        <f t="shared" si="1"/>
        <v>103</v>
      </c>
      <c r="C115" s="246" t="s">
        <v>379</v>
      </c>
      <c r="D115" s="200" t="s">
        <v>44</v>
      </c>
      <c r="E115" s="243" t="s">
        <v>49</v>
      </c>
      <c r="F115" s="200" t="s">
        <v>45</v>
      </c>
      <c r="G115" s="261" t="s">
        <v>452</v>
      </c>
      <c r="H115" s="244">
        <v>44197</v>
      </c>
      <c r="I115" s="244">
        <v>44377</v>
      </c>
      <c r="J115" s="245" t="s">
        <v>46</v>
      </c>
      <c r="K115" s="202">
        <v>2030</v>
      </c>
      <c r="L115" s="250">
        <v>1</v>
      </c>
      <c r="M115" s="258">
        <v>2030</v>
      </c>
      <c r="N115" s="250">
        <v>1</v>
      </c>
      <c r="O115" s="258">
        <v>2030</v>
      </c>
      <c r="P115" s="250">
        <v>1</v>
      </c>
      <c r="Q115" s="258">
        <v>2030</v>
      </c>
      <c r="R115" s="259">
        <v>0</v>
      </c>
      <c r="S115" s="258">
        <v>0</v>
      </c>
      <c r="T115" s="260"/>
      <c r="U115" s="258"/>
      <c r="V115" s="260"/>
      <c r="W115" s="258"/>
      <c r="X115" s="256">
        <f>SUM(Tabelle2515[[#This Row],[PD1]],Tabelle2515[[#This Row],[PD2]],Tabelle2515[[#This Row],[PD3]],Tabelle2515[[#This Row],[PD4]],Tabelle2515[[#This Row],[PD5]],Tabelle2515[[#This Row],[PD6]])</f>
        <v>3</v>
      </c>
      <c r="Y115" s="257">
        <f>SUM(Tabelle2515[[#This Row],[EUR1]],Tabelle2515[[#This Row],[EUR2]],Tabelle2515[[#This Row],[EUR3]],Tabelle2515[[#This Row],[EUR4]],Tabelle2515[[#This Row],[EUR5]],Tabelle2515[[#This Row],[EUR6]])</f>
        <v>6090</v>
      </c>
    </row>
    <row r="116" spans="2:25" s="177" customFormat="1" hidden="1">
      <c r="B116" s="154">
        <f t="shared" si="1"/>
        <v>104</v>
      </c>
      <c r="C116" s="246" t="s">
        <v>379</v>
      </c>
      <c r="D116" s="200" t="s">
        <v>44</v>
      </c>
      <c r="E116" s="243" t="s">
        <v>303</v>
      </c>
      <c r="F116" s="200" t="s">
        <v>45</v>
      </c>
      <c r="G116" s="261" t="s">
        <v>452</v>
      </c>
      <c r="H116" s="244">
        <v>44197</v>
      </c>
      <c r="I116" s="244">
        <v>44377</v>
      </c>
      <c r="J116" s="245" t="s">
        <v>46</v>
      </c>
      <c r="K116" s="202">
        <v>1570</v>
      </c>
      <c r="L116" s="250">
        <v>7</v>
      </c>
      <c r="M116" s="258">
        <v>10990</v>
      </c>
      <c r="N116" s="250">
        <v>6</v>
      </c>
      <c r="O116" s="258">
        <v>9420</v>
      </c>
      <c r="P116" s="250">
        <v>9</v>
      </c>
      <c r="Q116" s="258">
        <v>14130</v>
      </c>
      <c r="R116" s="259">
        <v>3</v>
      </c>
      <c r="S116" s="258">
        <v>4710</v>
      </c>
      <c r="T116" s="260"/>
      <c r="U116" s="258"/>
      <c r="V116" s="260"/>
      <c r="W116" s="258"/>
      <c r="X116" s="256">
        <f>SUM(Tabelle2515[[#This Row],[PD1]],Tabelle2515[[#This Row],[PD2]],Tabelle2515[[#This Row],[PD3]],Tabelle2515[[#This Row],[PD4]],Tabelle2515[[#This Row],[PD5]],Tabelle2515[[#This Row],[PD6]])</f>
        <v>25</v>
      </c>
      <c r="Y116" s="257">
        <f>SUM(Tabelle2515[[#This Row],[EUR1]],Tabelle2515[[#This Row],[EUR2]],Tabelle2515[[#This Row],[EUR3]],Tabelle2515[[#This Row],[EUR4]],Tabelle2515[[#This Row],[EUR5]],Tabelle2515[[#This Row],[EUR6]])</f>
        <v>39250</v>
      </c>
    </row>
    <row r="117" spans="2:25" s="177" customFormat="1" hidden="1">
      <c r="B117" s="154">
        <f t="shared" si="1"/>
        <v>105</v>
      </c>
      <c r="C117" s="246" t="s">
        <v>379</v>
      </c>
      <c r="D117" s="200" t="s">
        <v>247</v>
      </c>
      <c r="E117" s="243" t="s">
        <v>435</v>
      </c>
      <c r="F117" s="200" t="s">
        <v>45</v>
      </c>
      <c r="G117" s="261" t="s">
        <v>452</v>
      </c>
      <c r="H117" s="244">
        <v>44197</v>
      </c>
      <c r="I117" s="244">
        <v>44377</v>
      </c>
      <c r="J117" s="245" t="s">
        <v>46</v>
      </c>
      <c r="K117" s="202">
        <v>11472</v>
      </c>
      <c r="L117" s="250">
        <v>0</v>
      </c>
      <c r="M117" s="258">
        <v>0</v>
      </c>
      <c r="N117" s="250">
        <v>0</v>
      </c>
      <c r="O117" s="258"/>
      <c r="P117" s="250">
        <v>0</v>
      </c>
      <c r="Q117" s="258">
        <v>0</v>
      </c>
      <c r="R117" s="259">
        <v>0</v>
      </c>
      <c r="S117" s="258">
        <v>0</v>
      </c>
      <c r="T117" s="260"/>
      <c r="U117" s="258"/>
      <c r="V117" s="260"/>
      <c r="W117" s="258"/>
      <c r="X117" s="256">
        <f>SUM(Tabelle2515[[#This Row],[PD1]],Tabelle2515[[#This Row],[PD2]],Tabelle2515[[#This Row],[PD3]],Tabelle2515[[#This Row],[PD4]],Tabelle2515[[#This Row],[PD5]],Tabelle2515[[#This Row],[PD6]])</f>
        <v>0</v>
      </c>
      <c r="Y117" s="257">
        <f>SUM(Tabelle2515[[#This Row],[EUR1]],Tabelle2515[[#This Row],[EUR2]],Tabelle2515[[#This Row],[EUR3]],Tabelle2515[[#This Row],[EUR4]],Tabelle2515[[#This Row],[EUR5]],Tabelle2515[[#This Row],[EUR6]])</f>
        <v>0</v>
      </c>
    </row>
    <row r="118" spans="2:25" s="177" customFormat="1" hidden="1">
      <c r="B118" s="154">
        <f t="shared" si="1"/>
        <v>106</v>
      </c>
      <c r="C118" s="246" t="s">
        <v>379</v>
      </c>
      <c r="D118" s="200" t="s">
        <v>247</v>
      </c>
      <c r="E118" s="243" t="s">
        <v>436</v>
      </c>
      <c r="F118" s="200" t="s">
        <v>45</v>
      </c>
      <c r="G118" s="261" t="s">
        <v>452</v>
      </c>
      <c r="H118" s="244">
        <v>44197</v>
      </c>
      <c r="I118" s="244">
        <v>44377</v>
      </c>
      <c r="J118" s="245" t="s">
        <v>46</v>
      </c>
      <c r="K118" s="202">
        <v>50000</v>
      </c>
      <c r="L118" s="250">
        <v>0</v>
      </c>
      <c r="M118" s="258">
        <v>0</v>
      </c>
      <c r="N118" s="250">
        <v>0</v>
      </c>
      <c r="O118" s="258"/>
      <c r="P118" s="250">
        <v>0</v>
      </c>
      <c r="Q118" s="258">
        <v>0</v>
      </c>
      <c r="R118" s="259">
        <v>0</v>
      </c>
      <c r="S118" s="258">
        <v>0</v>
      </c>
      <c r="T118" s="260"/>
      <c r="U118" s="258"/>
      <c r="V118" s="260"/>
      <c r="W118" s="258"/>
      <c r="X118" s="256">
        <f>SUM(Tabelle2515[[#This Row],[PD1]],Tabelle2515[[#This Row],[PD2]],Tabelle2515[[#This Row],[PD3]],Tabelle2515[[#This Row],[PD4]],Tabelle2515[[#This Row],[PD5]],Tabelle2515[[#This Row],[PD6]])</f>
        <v>0</v>
      </c>
      <c r="Y118" s="257">
        <f>SUM(Tabelle2515[[#This Row],[EUR1]],Tabelle2515[[#This Row],[EUR2]],Tabelle2515[[#This Row],[EUR3]],Tabelle2515[[#This Row],[EUR4]],Tabelle2515[[#This Row],[EUR5]],Tabelle2515[[#This Row],[EUR6]])</f>
        <v>0</v>
      </c>
    </row>
    <row r="119" spans="2:25" s="177" customFormat="1" hidden="1">
      <c r="B119" s="154">
        <f t="shared" si="1"/>
        <v>107</v>
      </c>
      <c r="C119" s="246" t="s">
        <v>379</v>
      </c>
      <c r="D119" s="200" t="s">
        <v>247</v>
      </c>
      <c r="E119" s="243" t="s">
        <v>437</v>
      </c>
      <c r="F119" s="200" t="s">
        <v>45</v>
      </c>
      <c r="G119" s="261" t="s">
        <v>452</v>
      </c>
      <c r="H119" s="244">
        <v>44197</v>
      </c>
      <c r="I119" s="244">
        <v>44377</v>
      </c>
      <c r="J119" s="245" t="s">
        <v>46</v>
      </c>
      <c r="K119" s="202">
        <v>20000</v>
      </c>
      <c r="L119" s="250">
        <v>0</v>
      </c>
      <c r="M119" s="258">
        <v>0</v>
      </c>
      <c r="N119" s="250">
        <v>0</v>
      </c>
      <c r="O119" s="258"/>
      <c r="P119" s="250">
        <v>0</v>
      </c>
      <c r="Q119" s="258">
        <v>0</v>
      </c>
      <c r="R119" s="259">
        <v>0</v>
      </c>
      <c r="S119" s="258">
        <v>0</v>
      </c>
      <c r="T119" s="260"/>
      <c r="U119" s="258"/>
      <c r="V119" s="260"/>
      <c r="W119" s="258"/>
      <c r="X119" s="256">
        <f>SUM(Tabelle2515[[#This Row],[PD1]],Tabelle2515[[#This Row],[PD2]],Tabelle2515[[#This Row],[PD3]],Tabelle2515[[#This Row],[PD4]],Tabelle2515[[#This Row],[PD5]],Tabelle2515[[#This Row],[PD6]])</f>
        <v>0</v>
      </c>
      <c r="Y119" s="257">
        <f>SUM(Tabelle2515[[#This Row],[EUR1]],Tabelle2515[[#This Row],[EUR2]],Tabelle2515[[#This Row],[EUR3]],Tabelle2515[[#This Row],[EUR4]],Tabelle2515[[#This Row],[EUR5]],Tabelle2515[[#This Row],[EUR6]])</f>
        <v>0</v>
      </c>
    </row>
    <row r="120" spans="2:25" s="177" customFormat="1" hidden="1">
      <c r="B120" s="154">
        <f t="shared" si="1"/>
        <v>108</v>
      </c>
      <c r="C120" s="246" t="s">
        <v>379</v>
      </c>
      <c r="D120" s="200" t="s">
        <v>247</v>
      </c>
      <c r="E120" s="243" t="s">
        <v>437</v>
      </c>
      <c r="F120" s="200" t="s">
        <v>45</v>
      </c>
      <c r="G120" s="261" t="s">
        <v>452</v>
      </c>
      <c r="H120" s="244">
        <v>44197</v>
      </c>
      <c r="I120" s="244">
        <v>44377</v>
      </c>
      <c r="J120" s="245" t="s">
        <v>46</v>
      </c>
      <c r="K120" s="202">
        <v>100000</v>
      </c>
      <c r="L120" s="250">
        <v>0</v>
      </c>
      <c r="M120" s="258">
        <v>0</v>
      </c>
      <c r="N120" s="250">
        <v>0</v>
      </c>
      <c r="O120" s="258"/>
      <c r="P120" s="250">
        <v>0</v>
      </c>
      <c r="Q120" s="258">
        <v>0</v>
      </c>
      <c r="R120" s="259">
        <v>0</v>
      </c>
      <c r="S120" s="258">
        <v>0</v>
      </c>
      <c r="T120" s="260"/>
      <c r="U120" s="258"/>
      <c r="V120" s="260"/>
      <c r="W120" s="258"/>
      <c r="X120" s="256">
        <f>SUM(Tabelle2515[[#This Row],[PD1]],Tabelle2515[[#This Row],[PD2]],Tabelle2515[[#This Row],[PD3]],Tabelle2515[[#This Row],[PD4]],Tabelle2515[[#This Row],[PD5]],Tabelle2515[[#This Row],[PD6]])</f>
        <v>0</v>
      </c>
      <c r="Y120" s="257">
        <f>SUM(Tabelle2515[[#This Row],[EUR1]],Tabelle2515[[#This Row],[EUR2]],Tabelle2515[[#This Row],[EUR3]],Tabelle2515[[#This Row],[EUR4]],Tabelle2515[[#This Row],[EUR5]],Tabelle2515[[#This Row],[EUR6]])</f>
        <v>0</v>
      </c>
    </row>
    <row r="121" spans="2:25" s="177" customFormat="1" hidden="1">
      <c r="B121" s="154">
        <f t="shared" si="1"/>
        <v>109</v>
      </c>
      <c r="C121" s="246" t="s">
        <v>379</v>
      </c>
      <c r="D121" s="200" t="s">
        <v>44</v>
      </c>
      <c r="E121" s="243" t="s">
        <v>517</v>
      </c>
      <c r="F121" s="200" t="s">
        <v>45</v>
      </c>
      <c r="G121" s="261" t="s">
        <v>453</v>
      </c>
      <c r="H121" s="244">
        <v>44197</v>
      </c>
      <c r="I121" s="244">
        <v>44377</v>
      </c>
      <c r="J121" s="245" t="s">
        <v>46</v>
      </c>
      <c r="K121" s="202">
        <v>1834.9</v>
      </c>
      <c r="L121" s="250"/>
      <c r="M121" s="258"/>
      <c r="N121" s="250">
        <v>24.361460210910675</v>
      </c>
      <c r="O121" s="258">
        <v>44700.843341</v>
      </c>
      <c r="P121" s="250">
        <v>0</v>
      </c>
      <c r="Q121" s="258">
        <v>0</v>
      </c>
      <c r="R121" s="259">
        <v>12.180730105455337</v>
      </c>
      <c r="S121" s="258">
        <v>22350.4216705</v>
      </c>
      <c r="T121" s="260"/>
      <c r="U121" s="258"/>
      <c r="V121" s="260"/>
      <c r="W121" s="258"/>
      <c r="X121" s="256">
        <f>SUM(Tabelle2515[[#This Row],[PD1]],Tabelle2515[[#This Row],[PD2]],Tabelle2515[[#This Row],[PD3]],Tabelle2515[[#This Row],[PD4]],Tabelle2515[[#This Row],[PD5]],Tabelle2515[[#This Row],[PD6]])</f>
        <v>36.54219031636601</v>
      </c>
      <c r="Y121" s="257">
        <f>SUM(Tabelle2515[[#This Row],[EUR1]],Tabelle2515[[#This Row],[EUR2]],Tabelle2515[[#This Row],[EUR3]],Tabelle2515[[#This Row],[EUR4]],Tabelle2515[[#This Row],[EUR5]],Tabelle2515[[#This Row],[EUR6]])</f>
        <v>67051.2650115</v>
      </c>
    </row>
    <row r="122" spans="2:25" s="177" customFormat="1" hidden="1">
      <c r="B122" s="154">
        <f t="shared" si="1"/>
        <v>110</v>
      </c>
      <c r="C122" s="246" t="s">
        <v>379</v>
      </c>
      <c r="D122" s="200" t="s">
        <v>44</v>
      </c>
      <c r="E122" s="243" t="s">
        <v>518</v>
      </c>
      <c r="F122" s="200" t="s">
        <v>45</v>
      </c>
      <c r="G122" s="261" t="s">
        <v>453</v>
      </c>
      <c r="H122" s="244">
        <v>44197</v>
      </c>
      <c r="I122" s="244">
        <v>44377</v>
      </c>
      <c r="J122" s="245" t="s">
        <v>46</v>
      </c>
      <c r="K122" s="202">
        <v>1327.37</v>
      </c>
      <c r="L122" s="250"/>
      <c r="M122" s="258"/>
      <c r="N122" s="250">
        <v>33.67624953178089</v>
      </c>
      <c r="O122" s="258">
        <v>44700.843341</v>
      </c>
      <c r="P122" s="250">
        <v>0</v>
      </c>
      <c r="Q122" s="258">
        <v>0</v>
      </c>
      <c r="R122" s="259">
        <v>16.838124765890445</v>
      </c>
      <c r="S122" s="258">
        <v>22350.4216705</v>
      </c>
      <c r="T122" s="260"/>
      <c r="U122" s="258"/>
      <c r="V122" s="260"/>
      <c r="W122" s="258"/>
      <c r="X122" s="256">
        <f>SUM(Tabelle2515[[#This Row],[PD1]],Tabelle2515[[#This Row],[PD2]],Tabelle2515[[#This Row],[PD3]],Tabelle2515[[#This Row],[PD4]],Tabelle2515[[#This Row],[PD5]],Tabelle2515[[#This Row],[PD6]])</f>
        <v>50.514374297671338</v>
      </c>
      <c r="Y122" s="257">
        <f>SUM(Tabelle2515[[#This Row],[EUR1]],Tabelle2515[[#This Row],[EUR2]],Tabelle2515[[#This Row],[EUR3]],Tabelle2515[[#This Row],[EUR4]],Tabelle2515[[#This Row],[EUR5]],Tabelle2515[[#This Row],[EUR6]])</f>
        <v>67051.2650115</v>
      </c>
    </row>
    <row r="123" spans="2:25" s="177" customFormat="1" hidden="1">
      <c r="B123" s="154">
        <f t="shared" si="1"/>
        <v>111</v>
      </c>
      <c r="C123" s="246" t="s">
        <v>379</v>
      </c>
      <c r="D123" s="200" t="s">
        <v>44</v>
      </c>
      <c r="E123" s="243" t="s">
        <v>519</v>
      </c>
      <c r="F123" s="200" t="s">
        <v>45</v>
      </c>
      <c r="G123" s="261" t="s">
        <v>453</v>
      </c>
      <c r="H123" s="244">
        <v>44197</v>
      </c>
      <c r="I123" s="244">
        <v>44377</v>
      </c>
      <c r="J123" s="245" t="s">
        <v>46</v>
      </c>
      <c r="K123" s="202">
        <v>1559.35</v>
      </c>
      <c r="L123" s="250"/>
      <c r="M123" s="258"/>
      <c r="N123" s="250">
        <v>0</v>
      </c>
      <c r="O123" s="258"/>
      <c r="P123" s="250">
        <v>9.1649999999999991</v>
      </c>
      <c r="Q123" s="258">
        <v>14291.442749999998</v>
      </c>
      <c r="R123" s="259">
        <v>0</v>
      </c>
      <c r="S123" s="258">
        <v>0</v>
      </c>
      <c r="T123" s="260"/>
      <c r="U123" s="258"/>
      <c r="V123" s="260"/>
      <c r="W123" s="258"/>
      <c r="X123" s="256">
        <f>SUM(Tabelle2515[[#This Row],[PD1]],Tabelle2515[[#This Row],[PD2]],Tabelle2515[[#This Row],[PD3]],Tabelle2515[[#This Row],[PD4]],Tabelle2515[[#This Row],[PD5]],Tabelle2515[[#This Row],[PD6]])</f>
        <v>9.1649999999999991</v>
      </c>
      <c r="Y123" s="257">
        <f>SUM(Tabelle2515[[#This Row],[EUR1]],Tabelle2515[[#This Row],[EUR2]],Tabelle2515[[#This Row],[EUR3]],Tabelle2515[[#This Row],[EUR4]],Tabelle2515[[#This Row],[EUR5]],Tabelle2515[[#This Row],[EUR6]])</f>
        <v>14291.442749999998</v>
      </c>
    </row>
    <row r="124" spans="2:25" s="177" customFormat="1" hidden="1">
      <c r="B124" s="154">
        <f t="shared" si="1"/>
        <v>112</v>
      </c>
      <c r="C124" s="246" t="s">
        <v>379</v>
      </c>
      <c r="D124" s="200" t="s">
        <v>44</v>
      </c>
      <c r="E124" s="243" t="s">
        <v>520</v>
      </c>
      <c r="F124" s="200" t="s">
        <v>45</v>
      </c>
      <c r="G124" s="261" t="s">
        <v>453</v>
      </c>
      <c r="H124" s="244">
        <v>44197</v>
      </c>
      <c r="I124" s="244">
        <v>44377</v>
      </c>
      <c r="J124" s="245" t="s">
        <v>46</v>
      </c>
      <c r="K124" s="202">
        <v>1060.3599999999999</v>
      </c>
      <c r="L124" s="250"/>
      <c r="M124" s="258"/>
      <c r="N124" s="250">
        <v>0</v>
      </c>
      <c r="O124" s="258"/>
      <c r="P124" s="250">
        <v>4.4117647058823533</v>
      </c>
      <c r="Q124" s="258">
        <v>4678.0588235294117</v>
      </c>
      <c r="R124" s="259">
        <v>0</v>
      </c>
      <c r="S124" s="258">
        <v>0</v>
      </c>
      <c r="T124" s="260"/>
      <c r="U124" s="258"/>
      <c r="V124" s="260"/>
      <c r="W124" s="258"/>
      <c r="X124" s="256">
        <f>SUM(Tabelle2515[[#This Row],[PD1]],Tabelle2515[[#This Row],[PD2]],Tabelle2515[[#This Row],[PD3]],Tabelle2515[[#This Row],[PD4]],Tabelle2515[[#This Row],[PD5]],Tabelle2515[[#This Row],[PD6]])</f>
        <v>4.4117647058823533</v>
      </c>
      <c r="Y124" s="257">
        <f>SUM(Tabelle2515[[#This Row],[EUR1]],Tabelle2515[[#This Row],[EUR2]],Tabelle2515[[#This Row],[EUR3]],Tabelle2515[[#This Row],[EUR4]],Tabelle2515[[#This Row],[EUR5]],Tabelle2515[[#This Row],[EUR6]])</f>
        <v>4678.0588235294117</v>
      </c>
    </row>
    <row r="125" spans="2:25" s="177" customFormat="1" hidden="1">
      <c r="B125" s="154">
        <f t="shared" si="1"/>
        <v>113</v>
      </c>
      <c r="C125" s="246" t="s">
        <v>379</v>
      </c>
      <c r="D125" s="200" t="s">
        <v>44</v>
      </c>
      <c r="E125" s="243" t="s">
        <v>303</v>
      </c>
      <c r="F125" s="200" t="s">
        <v>45</v>
      </c>
      <c r="G125" s="261" t="s">
        <v>453</v>
      </c>
      <c r="H125" s="244">
        <v>44197</v>
      </c>
      <c r="I125" s="244">
        <v>44377</v>
      </c>
      <c r="J125" s="245" t="s">
        <v>46</v>
      </c>
      <c r="K125" s="202">
        <v>1570</v>
      </c>
      <c r="L125" s="250"/>
      <c r="M125" s="258"/>
      <c r="N125" s="250"/>
      <c r="O125" s="258"/>
      <c r="P125" s="250"/>
      <c r="Q125" s="258"/>
      <c r="R125" s="259"/>
      <c r="S125" s="258">
        <v>0</v>
      </c>
      <c r="T125" s="260"/>
      <c r="U125" s="258"/>
      <c r="V125" s="260"/>
      <c r="W125" s="258"/>
      <c r="X125" s="256">
        <f>SUM(Tabelle2515[[#This Row],[PD1]],Tabelle2515[[#This Row],[PD2]],Tabelle2515[[#This Row],[PD3]],Tabelle2515[[#This Row],[PD4]],Tabelle2515[[#This Row],[PD5]],Tabelle2515[[#This Row],[PD6]])</f>
        <v>0</v>
      </c>
      <c r="Y125" s="257">
        <f>SUM(Tabelle2515[[#This Row],[EUR1]],Tabelle2515[[#This Row],[EUR2]],Tabelle2515[[#This Row],[EUR3]],Tabelle2515[[#This Row],[EUR4]],Tabelle2515[[#This Row],[EUR5]],Tabelle2515[[#This Row],[EUR6]])</f>
        <v>0</v>
      </c>
    </row>
    <row r="126" spans="2:25" s="177" customFormat="1" hidden="1">
      <c r="B126" s="154">
        <f t="shared" si="1"/>
        <v>114</v>
      </c>
      <c r="C126" s="246" t="s">
        <v>379</v>
      </c>
      <c r="D126" s="200" t="s">
        <v>44</v>
      </c>
      <c r="E126" s="243" t="s">
        <v>438</v>
      </c>
      <c r="F126" s="200" t="s">
        <v>45</v>
      </c>
      <c r="G126" s="261" t="s">
        <v>453</v>
      </c>
      <c r="H126" s="244">
        <v>44197</v>
      </c>
      <c r="I126" s="244">
        <v>44377</v>
      </c>
      <c r="J126" s="245" t="s">
        <v>46</v>
      </c>
      <c r="K126" s="202">
        <v>1627.96</v>
      </c>
      <c r="L126" s="250"/>
      <c r="M126" s="258"/>
      <c r="N126" s="250">
        <v>0</v>
      </c>
      <c r="O126" s="258"/>
      <c r="P126" s="250">
        <v>27.226185524999998</v>
      </c>
      <c r="Q126" s="258">
        <v>3158.2375208999997</v>
      </c>
      <c r="R126" s="259">
        <v>0</v>
      </c>
      <c r="S126" s="258">
        <v>0</v>
      </c>
      <c r="T126" s="260"/>
      <c r="U126" s="258"/>
      <c r="V126" s="260"/>
      <c r="W126" s="258"/>
      <c r="X126" s="256">
        <f>SUM(Tabelle2515[[#This Row],[PD1]],Tabelle2515[[#This Row],[PD2]],Tabelle2515[[#This Row],[PD3]],Tabelle2515[[#This Row],[PD4]],Tabelle2515[[#This Row],[PD5]],Tabelle2515[[#This Row],[PD6]])</f>
        <v>27.226185524999998</v>
      </c>
      <c r="Y126" s="257">
        <f>SUM(Tabelle2515[[#This Row],[EUR1]],Tabelle2515[[#This Row],[EUR2]],Tabelle2515[[#This Row],[EUR3]],Tabelle2515[[#This Row],[EUR4]],Tabelle2515[[#This Row],[EUR5]],Tabelle2515[[#This Row],[EUR6]])</f>
        <v>3158.2375208999997</v>
      </c>
    </row>
    <row r="127" spans="2:25" s="177" customFormat="1" hidden="1">
      <c r="B127" s="154">
        <f t="shared" si="1"/>
        <v>115</v>
      </c>
      <c r="C127" s="246" t="s">
        <v>379</v>
      </c>
      <c r="D127" s="200" t="s">
        <v>44</v>
      </c>
      <c r="E127" s="243" t="s">
        <v>439</v>
      </c>
      <c r="F127" s="200" t="s">
        <v>45</v>
      </c>
      <c r="G127" s="261" t="s">
        <v>453</v>
      </c>
      <c r="H127" s="244">
        <v>44197</v>
      </c>
      <c r="I127" s="244">
        <v>44377</v>
      </c>
      <c r="J127" s="245" t="s">
        <v>46</v>
      </c>
      <c r="K127" s="202">
        <v>700</v>
      </c>
      <c r="L127" s="250">
        <v>0</v>
      </c>
      <c r="M127" s="258">
        <v>0</v>
      </c>
      <c r="N127" s="250">
        <v>0</v>
      </c>
      <c r="O127" s="258">
        <v>0</v>
      </c>
      <c r="P127" s="250">
        <v>0</v>
      </c>
      <c r="Q127" s="258">
        <v>0</v>
      </c>
      <c r="R127" s="259">
        <v>0</v>
      </c>
      <c r="S127" s="258">
        <v>0</v>
      </c>
      <c r="T127" s="260"/>
      <c r="U127" s="258"/>
      <c r="V127" s="260"/>
      <c r="W127" s="258"/>
      <c r="X127" s="256">
        <f>SUM(Tabelle2515[[#This Row],[PD1]],Tabelle2515[[#This Row],[PD2]],Tabelle2515[[#This Row],[PD3]],Tabelle2515[[#This Row],[PD4]],Tabelle2515[[#This Row],[PD5]],Tabelle2515[[#This Row],[PD6]])</f>
        <v>0</v>
      </c>
      <c r="Y127" s="257">
        <f>SUM(Tabelle2515[[#This Row],[EUR1]],Tabelle2515[[#This Row],[EUR2]],Tabelle2515[[#This Row],[EUR3]],Tabelle2515[[#This Row],[EUR4]],Tabelle2515[[#This Row],[EUR5]],Tabelle2515[[#This Row],[EUR6]])</f>
        <v>0</v>
      </c>
    </row>
    <row r="128" spans="2:25" s="177" customFormat="1" hidden="1">
      <c r="B128" s="154">
        <f t="shared" si="1"/>
        <v>116</v>
      </c>
      <c r="C128" s="246" t="s">
        <v>379</v>
      </c>
      <c r="D128" s="200" t="s">
        <v>44</v>
      </c>
      <c r="E128" s="243" t="s">
        <v>361</v>
      </c>
      <c r="F128" s="200" t="s">
        <v>45</v>
      </c>
      <c r="G128" s="261" t="s">
        <v>453</v>
      </c>
      <c r="H128" s="244">
        <v>44197</v>
      </c>
      <c r="I128" s="244">
        <v>44377</v>
      </c>
      <c r="J128" s="245" t="s">
        <v>46</v>
      </c>
      <c r="K128" s="202">
        <v>1130</v>
      </c>
      <c r="L128" s="250">
        <v>0</v>
      </c>
      <c r="M128" s="258">
        <v>0</v>
      </c>
      <c r="N128" s="250">
        <v>40</v>
      </c>
      <c r="O128" s="258">
        <v>45200</v>
      </c>
      <c r="P128" s="250">
        <v>0</v>
      </c>
      <c r="Q128" s="258">
        <v>0</v>
      </c>
      <c r="R128" s="259">
        <v>0</v>
      </c>
      <c r="S128" s="258">
        <v>0</v>
      </c>
      <c r="T128" s="260"/>
      <c r="U128" s="258"/>
      <c r="V128" s="260"/>
      <c r="W128" s="258"/>
      <c r="X128" s="256">
        <f>SUM(Tabelle2515[[#This Row],[PD1]],Tabelle2515[[#This Row],[PD2]],Tabelle2515[[#This Row],[PD3]],Tabelle2515[[#This Row],[PD4]],Tabelle2515[[#This Row],[PD5]],Tabelle2515[[#This Row],[PD6]])</f>
        <v>40</v>
      </c>
      <c r="Y128" s="257">
        <f>SUM(Tabelle2515[[#This Row],[EUR1]],Tabelle2515[[#This Row],[EUR2]],Tabelle2515[[#This Row],[EUR3]],Tabelle2515[[#This Row],[EUR4]],Tabelle2515[[#This Row],[EUR5]],Tabelle2515[[#This Row],[EUR6]])</f>
        <v>45200</v>
      </c>
    </row>
    <row r="129" spans="2:25" s="177" customFormat="1" hidden="1">
      <c r="B129" s="154">
        <f t="shared" si="1"/>
        <v>117</v>
      </c>
      <c r="C129" s="246" t="s">
        <v>379</v>
      </c>
      <c r="D129" s="200" t="s">
        <v>44</v>
      </c>
      <c r="E129" s="243" t="s">
        <v>416</v>
      </c>
      <c r="F129" s="200" t="s">
        <v>45</v>
      </c>
      <c r="G129" s="261" t="s">
        <v>453</v>
      </c>
      <c r="H129" s="244">
        <v>44197</v>
      </c>
      <c r="I129" s="244">
        <v>44377</v>
      </c>
      <c r="J129" s="245" t="s">
        <v>46</v>
      </c>
      <c r="K129" s="202">
        <v>1130</v>
      </c>
      <c r="L129" s="250">
        <v>0</v>
      </c>
      <c r="M129" s="54">
        <v>0</v>
      </c>
      <c r="N129" s="250">
        <v>0</v>
      </c>
      <c r="O129" s="54">
        <v>0</v>
      </c>
      <c r="P129" s="250">
        <v>3</v>
      </c>
      <c r="Q129" s="54">
        <v>3390</v>
      </c>
      <c r="R129" s="159">
        <v>5</v>
      </c>
      <c r="S129" s="54">
        <v>5650</v>
      </c>
      <c r="T129" s="160"/>
      <c r="U129" s="54"/>
      <c r="V129" s="160"/>
      <c r="W129" s="54"/>
      <c r="X129" s="256">
        <f>SUM(Tabelle2515[[#This Row],[PD1]],Tabelle2515[[#This Row],[PD2]],Tabelle2515[[#This Row],[PD3]],Tabelle2515[[#This Row],[PD4]],Tabelle2515[[#This Row],[PD5]],Tabelle2515[[#This Row],[PD6]])</f>
        <v>8</v>
      </c>
      <c r="Y129" s="257">
        <f>SUM(Tabelle2515[[#This Row],[EUR1]],Tabelle2515[[#This Row],[EUR2]],Tabelle2515[[#This Row],[EUR3]],Tabelle2515[[#This Row],[EUR4]],Tabelle2515[[#This Row],[EUR5]],Tabelle2515[[#This Row],[EUR6]])</f>
        <v>9040</v>
      </c>
    </row>
    <row r="130" spans="2:25" s="177" customFormat="1" hidden="1">
      <c r="B130" s="154">
        <f t="shared" si="1"/>
        <v>118</v>
      </c>
      <c r="C130" s="246" t="s">
        <v>379</v>
      </c>
      <c r="D130" s="200" t="s">
        <v>44</v>
      </c>
      <c r="E130" s="243" t="s">
        <v>441</v>
      </c>
      <c r="F130" s="200" t="s">
        <v>45</v>
      </c>
      <c r="G130" s="261" t="s">
        <v>453</v>
      </c>
      <c r="H130" s="244">
        <v>44197</v>
      </c>
      <c r="I130" s="244">
        <v>44377</v>
      </c>
      <c r="J130" s="245" t="s">
        <v>46</v>
      </c>
      <c r="K130" s="202">
        <v>1130</v>
      </c>
      <c r="L130" s="250">
        <v>0</v>
      </c>
      <c r="M130" s="270">
        <v>0</v>
      </c>
      <c r="N130" s="250">
        <v>8</v>
      </c>
      <c r="O130" s="270">
        <v>9040</v>
      </c>
      <c r="P130" s="250">
        <v>0</v>
      </c>
      <c r="Q130" s="270">
        <v>0</v>
      </c>
      <c r="R130" s="271">
        <v>0</v>
      </c>
      <c r="S130" s="270">
        <v>0</v>
      </c>
      <c r="T130" s="272"/>
      <c r="U130" s="270"/>
      <c r="V130" s="272"/>
      <c r="W130" s="270"/>
      <c r="X130" s="256">
        <f>SUM(Tabelle2515[[#This Row],[PD1]],Tabelle2515[[#This Row],[PD2]],Tabelle2515[[#This Row],[PD3]],Tabelle2515[[#This Row],[PD4]],Tabelle2515[[#This Row],[PD5]],Tabelle2515[[#This Row],[PD6]])</f>
        <v>8</v>
      </c>
      <c r="Y130" s="257">
        <f>SUM(Tabelle2515[[#This Row],[EUR1]],Tabelle2515[[#This Row],[EUR2]],Tabelle2515[[#This Row],[EUR3]],Tabelle2515[[#This Row],[EUR4]],Tabelle2515[[#This Row],[EUR5]],Tabelle2515[[#This Row],[EUR6]])</f>
        <v>9040</v>
      </c>
    </row>
    <row r="131" spans="2:25" s="177" customFormat="1" hidden="1">
      <c r="B131" s="154">
        <f t="shared" si="1"/>
        <v>119</v>
      </c>
      <c r="C131" s="246" t="s">
        <v>379</v>
      </c>
      <c r="D131" s="200" t="s">
        <v>44</v>
      </c>
      <c r="E131" s="243" t="s">
        <v>440</v>
      </c>
      <c r="F131" s="200" t="s">
        <v>45</v>
      </c>
      <c r="G131" s="261" t="s">
        <v>453</v>
      </c>
      <c r="H131" s="244">
        <v>44197</v>
      </c>
      <c r="I131" s="244">
        <v>44377</v>
      </c>
      <c r="J131" s="245" t="s">
        <v>46</v>
      </c>
      <c r="K131" s="202">
        <v>1130</v>
      </c>
      <c r="L131" s="250">
        <v>0</v>
      </c>
      <c r="M131" s="270">
        <v>0</v>
      </c>
      <c r="N131" s="250">
        <v>0</v>
      </c>
      <c r="O131" s="270">
        <v>0</v>
      </c>
      <c r="P131" s="250">
        <v>0</v>
      </c>
      <c r="Q131" s="270">
        <v>0</v>
      </c>
      <c r="R131" s="271">
        <v>0</v>
      </c>
      <c r="S131" s="270">
        <v>0</v>
      </c>
      <c r="T131" s="272"/>
      <c r="U131" s="270"/>
      <c r="V131" s="272"/>
      <c r="W131" s="270"/>
      <c r="X131" s="256">
        <f>SUM(Tabelle2515[[#This Row],[PD1]],Tabelle2515[[#This Row],[PD2]],Tabelle2515[[#This Row],[PD3]],Tabelle2515[[#This Row],[PD4]],Tabelle2515[[#This Row],[PD5]],Tabelle2515[[#This Row],[PD6]])</f>
        <v>0</v>
      </c>
      <c r="Y131" s="257">
        <f>SUM(Tabelle2515[[#This Row],[EUR1]],Tabelle2515[[#This Row],[EUR2]],Tabelle2515[[#This Row],[EUR3]],Tabelle2515[[#This Row],[EUR4]],Tabelle2515[[#This Row],[EUR5]],Tabelle2515[[#This Row],[EUR6]])</f>
        <v>0</v>
      </c>
    </row>
    <row r="132" spans="2:25" s="177" customFormat="1" hidden="1">
      <c r="B132" s="154">
        <f t="shared" si="1"/>
        <v>120</v>
      </c>
      <c r="C132" s="246" t="s">
        <v>379</v>
      </c>
      <c r="D132" s="200" t="s">
        <v>44</v>
      </c>
      <c r="E132" s="243" t="s">
        <v>414</v>
      </c>
      <c r="F132" s="200" t="s">
        <v>45</v>
      </c>
      <c r="G132" s="261" t="s">
        <v>453</v>
      </c>
      <c r="H132" s="244">
        <v>44197</v>
      </c>
      <c r="I132" s="244">
        <v>44377</v>
      </c>
      <c r="J132" s="245" t="s">
        <v>46</v>
      </c>
      <c r="K132" s="202">
        <v>1130</v>
      </c>
      <c r="L132" s="250">
        <v>0</v>
      </c>
      <c r="M132" s="270">
        <v>0</v>
      </c>
      <c r="N132" s="250">
        <v>0</v>
      </c>
      <c r="O132" s="270">
        <v>0</v>
      </c>
      <c r="P132" s="250">
        <v>0</v>
      </c>
      <c r="Q132" s="270">
        <v>0</v>
      </c>
      <c r="R132" s="271">
        <v>1</v>
      </c>
      <c r="S132" s="270">
        <v>1130</v>
      </c>
      <c r="T132" s="272"/>
      <c r="U132" s="270"/>
      <c r="V132" s="272"/>
      <c r="W132" s="270"/>
      <c r="X132" s="256">
        <f>SUM(Tabelle2515[[#This Row],[PD1]],Tabelle2515[[#This Row],[PD2]],Tabelle2515[[#This Row],[PD3]],Tabelle2515[[#This Row],[PD4]],Tabelle2515[[#This Row],[PD5]],Tabelle2515[[#This Row],[PD6]])</f>
        <v>1</v>
      </c>
      <c r="Y132" s="257">
        <f>SUM(Tabelle2515[[#This Row],[EUR1]],Tabelle2515[[#This Row],[EUR2]],Tabelle2515[[#This Row],[EUR3]],Tabelle2515[[#This Row],[EUR4]],Tabelle2515[[#This Row],[EUR5]],Tabelle2515[[#This Row],[EUR6]])</f>
        <v>1130</v>
      </c>
    </row>
    <row r="133" spans="2:25" s="177" customFormat="1" hidden="1">
      <c r="B133" s="154">
        <f t="shared" si="1"/>
        <v>121</v>
      </c>
      <c r="C133" s="246" t="s">
        <v>379</v>
      </c>
      <c r="D133" s="200" t="s">
        <v>44</v>
      </c>
      <c r="E133" s="243" t="s">
        <v>418</v>
      </c>
      <c r="F133" s="200" t="s">
        <v>45</v>
      </c>
      <c r="G133" s="261" t="s">
        <v>453</v>
      </c>
      <c r="H133" s="244">
        <v>44197</v>
      </c>
      <c r="I133" s="244">
        <v>44377</v>
      </c>
      <c r="J133" s="245" t="s">
        <v>46</v>
      </c>
      <c r="K133" s="202">
        <v>1130</v>
      </c>
      <c r="L133" s="250">
        <v>0</v>
      </c>
      <c r="M133" s="270">
        <v>0</v>
      </c>
      <c r="N133" s="250">
        <v>0</v>
      </c>
      <c r="O133" s="270">
        <v>0</v>
      </c>
      <c r="P133" s="250">
        <v>2</v>
      </c>
      <c r="Q133" s="270">
        <v>2260</v>
      </c>
      <c r="R133" s="271">
        <v>0</v>
      </c>
      <c r="S133" s="270">
        <v>0</v>
      </c>
      <c r="T133" s="272"/>
      <c r="U133" s="270"/>
      <c r="V133" s="272"/>
      <c r="W133" s="270"/>
      <c r="X133" s="256">
        <f>SUM(Tabelle2515[[#This Row],[PD1]],Tabelle2515[[#This Row],[PD2]],Tabelle2515[[#This Row],[PD3]],Tabelle2515[[#This Row],[PD4]],Tabelle2515[[#This Row],[PD5]],Tabelle2515[[#This Row],[PD6]])</f>
        <v>2</v>
      </c>
      <c r="Y133" s="257">
        <f>SUM(Tabelle2515[[#This Row],[EUR1]],Tabelle2515[[#This Row],[EUR2]],Tabelle2515[[#This Row],[EUR3]],Tabelle2515[[#This Row],[EUR4]],Tabelle2515[[#This Row],[EUR5]],Tabelle2515[[#This Row],[EUR6]])</f>
        <v>2260</v>
      </c>
    </row>
    <row r="134" spans="2:25" s="177" customFormat="1" hidden="1">
      <c r="B134" s="154">
        <f t="shared" si="1"/>
        <v>122</v>
      </c>
      <c r="C134" s="246" t="s">
        <v>380</v>
      </c>
      <c r="D134" s="200" t="s">
        <v>44</v>
      </c>
      <c r="E134" s="243" t="s">
        <v>340</v>
      </c>
      <c r="F134" s="200" t="s">
        <v>45</v>
      </c>
      <c r="G134" s="261" t="s">
        <v>454</v>
      </c>
      <c r="H134" s="244">
        <v>44197</v>
      </c>
      <c r="I134" s="244">
        <v>44377</v>
      </c>
      <c r="J134" s="245" t="s">
        <v>46</v>
      </c>
      <c r="K134" s="202">
        <v>1185.0999999999999</v>
      </c>
      <c r="L134" s="250"/>
      <c r="M134" s="270"/>
      <c r="N134" s="250">
        <v>35.468852170821037</v>
      </c>
      <c r="O134" s="270">
        <v>42034.136707640006</v>
      </c>
      <c r="P134" s="250">
        <v>26.312575201890141</v>
      </c>
      <c r="Q134" s="270">
        <v>31183.032871760002</v>
      </c>
      <c r="R134" s="271">
        <v>20.812560582870645</v>
      </c>
      <c r="S134" s="270">
        <v>24664.965546759999</v>
      </c>
      <c r="T134" s="272"/>
      <c r="U134" s="270"/>
      <c r="V134" s="272"/>
      <c r="W134" s="270"/>
      <c r="X134" s="256">
        <f>SUM(Tabelle2515[[#This Row],[PD1]],Tabelle2515[[#This Row],[PD2]],Tabelle2515[[#This Row],[PD3]],Tabelle2515[[#This Row],[PD4]],Tabelle2515[[#This Row],[PD5]],Tabelle2515[[#This Row],[PD6]])</f>
        <v>82.593987955581824</v>
      </c>
      <c r="Y134" s="257">
        <f>SUM(Tabelle2515[[#This Row],[EUR1]],Tabelle2515[[#This Row],[EUR2]],Tabelle2515[[#This Row],[EUR3]],Tabelle2515[[#This Row],[EUR4]],Tabelle2515[[#This Row],[EUR5]],Tabelle2515[[#This Row],[EUR6]])</f>
        <v>97882.135126160007</v>
      </c>
    </row>
    <row r="135" spans="2:25" s="177" customFormat="1" hidden="1">
      <c r="B135" s="154">
        <f t="shared" si="1"/>
        <v>123</v>
      </c>
      <c r="C135" s="246" t="s">
        <v>380</v>
      </c>
      <c r="D135" s="200" t="s">
        <v>44</v>
      </c>
      <c r="E135" s="243" t="s">
        <v>508</v>
      </c>
      <c r="F135" s="200" t="s">
        <v>45</v>
      </c>
      <c r="G135" s="261" t="s">
        <v>454</v>
      </c>
      <c r="H135" s="244">
        <v>44197</v>
      </c>
      <c r="I135" s="244">
        <v>44377</v>
      </c>
      <c r="J135" s="245" t="s">
        <v>46</v>
      </c>
      <c r="K135" s="202">
        <v>1917.71</v>
      </c>
      <c r="L135" s="250"/>
      <c r="M135" s="270"/>
      <c r="N135" s="250">
        <v>8.7248777252556433</v>
      </c>
      <c r="O135" s="270">
        <v>16731.785262500001</v>
      </c>
      <c r="P135" s="250">
        <v>0</v>
      </c>
      <c r="Q135" s="270">
        <v>0</v>
      </c>
      <c r="R135" s="271">
        <v>0</v>
      </c>
      <c r="S135" s="270">
        <v>0</v>
      </c>
      <c r="T135" s="272"/>
      <c r="U135" s="270"/>
      <c r="V135" s="272"/>
      <c r="W135" s="270"/>
      <c r="X135" s="256">
        <f>SUM(Tabelle2515[[#This Row],[PD1]],Tabelle2515[[#This Row],[PD2]],Tabelle2515[[#This Row],[PD3]],Tabelle2515[[#This Row],[PD4]],Tabelle2515[[#This Row],[PD5]],Tabelle2515[[#This Row],[PD6]])</f>
        <v>8.7248777252556433</v>
      </c>
      <c r="Y135" s="257">
        <f>SUM(Tabelle2515[[#This Row],[EUR1]],Tabelle2515[[#This Row],[EUR2]],Tabelle2515[[#This Row],[EUR3]],Tabelle2515[[#This Row],[EUR4]],Tabelle2515[[#This Row],[EUR5]],Tabelle2515[[#This Row],[EUR6]])</f>
        <v>16731.785262500001</v>
      </c>
    </row>
    <row r="136" spans="2:25" s="177" customFormat="1" hidden="1">
      <c r="B136" s="154">
        <f t="shared" si="1"/>
        <v>124</v>
      </c>
      <c r="C136" s="246" t="s">
        <v>380</v>
      </c>
      <c r="D136" s="200" t="s">
        <v>44</v>
      </c>
      <c r="E136" s="243" t="s">
        <v>345</v>
      </c>
      <c r="F136" s="200" t="s">
        <v>45</v>
      </c>
      <c r="G136" s="261" t="s">
        <v>454</v>
      </c>
      <c r="H136" s="244">
        <v>44197</v>
      </c>
      <c r="I136" s="244">
        <v>44377</v>
      </c>
      <c r="J136" s="245" t="s">
        <v>46</v>
      </c>
      <c r="K136" s="202">
        <v>1085.3</v>
      </c>
      <c r="L136" s="250"/>
      <c r="M136" s="270"/>
      <c r="N136" s="250">
        <v>18.22746311631807</v>
      </c>
      <c r="O136" s="270">
        <v>19782.26572014</v>
      </c>
      <c r="P136" s="250">
        <v>12.426424950133605</v>
      </c>
      <c r="Q136" s="270">
        <v>13486.39899838</v>
      </c>
      <c r="R136" s="271">
        <v>9.4343077447433892</v>
      </c>
      <c r="S136" s="270">
        <v>10239.054195369999</v>
      </c>
      <c r="T136" s="272"/>
      <c r="U136" s="270"/>
      <c r="V136" s="272"/>
      <c r="W136" s="270"/>
      <c r="X136" s="256">
        <f>SUM(Tabelle2515[[#This Row],[PD1]],Tabelle2515[[#This Row],[PD2]],Tabelle2515[[#This Row],[PD3]],Tabelle2515[[#This Row],[PD4]],Tabelle2515[[#This Row],[PD5]],Tabelle2515[[#This Row],[PD6]])</f>
        <v>40.088195811195064</v>
      </c>
      <c r="Y136" s="257">
        <f>SUM(Tabelle2515[[#This Row],[EUR1]],Tabelle2515[[#This Row],[EUR2]],Tabelle2515[[#This Row],[EUR3]],Tabelle2515[[#This Row],[EUR4]],Tabelle2515[[#This Row],[EUR5]],Tabelle2515[[#This Row],[EUR6]])</f>
        <v>43507.718913889999</v>
      </c>
    </row>
    <row r="137" spans="2:25" s="177" customFormat="1" hidden="1">
      <c r="B137" s="154">
        <f t="shared" si="1"/>
        <v>125</v>
      </c>
      <c r="C137" s="246" t="s">
        <v>380</v>
      </c>
      <c r="D137" s="200" t="s">
        <v>44</v>
      </c>
      <c r="E137" s="243" t="s">
        <v>409</v>
      </c>
      <c r="F137" s="200" t="s">
        <v>45</v>
      </c>
      <c r="G137" s="261" t="s">
        <v>454</v>
      </c>
      <c r="H137" s="244">
        <v>44197</v>
      </c>
      <c r="I137" s="244">
        <v>44377</v>
      </c>
      <c r="J137" s="245" t="s">
        <v>46</v>
      </c>
      <c r="K137" s="202">
        <v>1122.06</v>
      </c>
      <c r="L137" s="250"/>
      <c r="M137" s="270"/>
      <c r="N137" s="250">
        <v>14.911667167976759</v>
      </c>
      <c r="O137" s="270">
        <v>16731.785262500001</v>
      </c>
      <c r="P137" s="250">
        <v>0</v>
      </c>
      <c r="Q137" s="270">
        <v>0</v>
      </c>
      <c r="R137" s="271">
        <v>0</v>
      </c>
      <c r="S137" s="270">
        <v>0</v>
      </c>
      <c r="T137" s="272"/>
      <c r="U137" s="270"/>
      <c r="V137" s="272"/>
      <c r="W137" s="270"/>
      <c r="X137" s="256">
        <f>SUM(Tabelle2515[[#This Row],[PD1]],Tabelle2515[[#This Row],[PD2]],Tabelle2515[[#This Row],[PD3]],Tabelle2515[[#This Row],[PD4]],Tabelle2515[[#This Row],[PD5]],Tabelle2515[[#This Row],[PD6]])</f>
        <v>14.911667167976759</v>
      </c>
      <c r="Y137" s="257">
        <f>SUM(Tabelle2515[[#This Row],[EUR1]],Tabelle2515[[#This Row],[EUR2]],Tabelle2515[[#This Row],[EUR3]],Tabelle2515[[#This Row],[EUR4]],Tabelle2515[[#This Row],[EUR5]],Tabelle2515[[#This Row],[EUR6]])</f>
        <v>16731.785262500001</v>
      </c>
    </row>
    <row r="138" spans="2:25" s="177" customFormat="1" hidden="1">
      <c r="B138" s="154">
        <f t="shared" si="1"/>
        <v>126</v>
      </c>
      <c r="C138" s="246" t="s">
        <v>380</v>
      </c>
      <c r="D138" s="200" t="s">
        <v>44</v>
      </c>
      <c r="E138" s="243" t="s">
        <v>344</v>
      </c>
      <c r="F138" s="200" t="s">
        <v>45</v>
      </c>
      <c r="G138" s="261" t="s">
        <v>454</v>
      </c>
      <c r="H138" s="244">
        <v>44197</v>
      </c>
      <c r="I138" s="244">
        <v>44377</v>
      </c>
      <c r="J138" s="245" t="s">
        <v>46</v>
      </c>
      <c r="K138" s="202">
        <v>1559.35</v>
      </c>
      <c r="L138" s="250"/>
      <c r="M138" s="270"/>
      <c r="N138" s="250"/>
      <c r="O138" s="270"/>
      <c r="P138" s="250">
        <v>22.124944989098026</v>
      </c>
      <c r="Q138" s="270">
        <v>34500.532968750005</v>
      </c>
      <c r="R138" s="271">
        <v>0</v>
      </c>
      <c r="S138" s="270">
        <v>0</v>
      </c>
      <c r="T138" s="272"/>
      <c r="U138" s="270"/>
      <c r="V138" s="272"/>
      <c r="W138" s="270"/>
      <c r="X138" s="256">
        <f>SUM(Tabelle2515[[#This Row],[PD1]],Tabelle2515[[#This Row],[PD2]],Tabelle2515[[#This Row],[PD3]],Tabelle2515[[#This Row],[PD4]],Tabelle2515[[#This Row],[PD5]],Tabelle2515[[#This Row],[PD6]])</f>
        <v>22.124944989098026</v>
      </c>
      <c r="Y138" s="257">
        <f>SUM(Tabelle2515[[#This Row],[EUR1]],Tabelle2515[[#This Row],[EUR2]],Tabelle2515[[#This Row],[EUR3]],Tabelle2515[[#This Row],[EUR4]],Tabelle2515[[#This Row],[EUR5]],Tabelle2515[[#This Row],[EUR6]])</f>
        <v>34500.532968750005</v>
      </c>
    </row>
    <row r="139" spans="2:25" s="177" customFormat="1" hidden="1">
      <c r="B139" s="154">
        <f t="shared" si="1"/>
        <v>127</v>
      </c>
      <c r="C139" s="246" t="s">
        <v>380</v>
      </c>
      <c r="D139" s="200" t="s">
        <v>44</v>
      </c>
      <c r="E139" s="243" t="s">
        <v>343</v>
      </c>
      <c r="F139" s="200" t="s">
        <v>45</v>
      </c>
      <c r="G139" s="261" t="s">
        <v>454</v>
      </c>
      <c r="H139" s="244">
        <v>44197</v>
      </c>
      <c r="I139" s="244">
        <v>44377</v>
      </c>
      <c r="J139" s="245" t="s">
        <v>46</v>
      </c>
      <c r="K139" s="202">
        <v>1097</v>
      </c>
      <c r="L139" s="250">
        <v>19</v>
      </c>
      <c r="M139" s="270">
        <v>20843</v>
      </c>
      <c r="N139" s="250">
        <v>20</v>
      </c>
      <c r="O139" s="270">
        <v>21940</v>
      </c>
      <c r="P139" s="250">
        <v>20</v>
      </c>
      <c r="Q139" s="270">
        <v>21940</v>
      </c>
      <c r="R139" s="271">
        <v>14</v>
      </c>
      <c r="S139" s="270">
        <v>15358</v>
      </c>
      <c r="T139" s="272"/>
      <c r="U139" s="270"/>
      <c r="V139" s="272"/>
      <c r="W139" s="270"/>
      <c r="X139" s="256">
        <f>SUM(Tabelle2515[[#This Row],[PD1]],Tabelle2515[[#This Row],[PD2]],Tabelle2515[[#This Row],[PD3]],Tabelle2515[[#This Row],[PD4]],Tabelle2515[[#This Row],[PD5]],Tabelle2515[[#This Row],[PD6]])</f>
        <v>73</v>
      </c>
      <c r="Y139" s="257">
        <f>SUM(Tabelle2515[[#This Row],[EUR1]],Tabelle2515[[#This Row],[EUR2]],Tabelle2515[[#This Row],[EUR3]],Tabelle2515[[#This Row],[EUR4]],Tabelle2515[[#This Row],[EUR5]],Tabelle2515[[#This Row],[EUR6]])</f>
        <v>80081</v>
      </c>
    </row>
    <row r="140" spans="2:25" s="177" customFormat="1" hidden="1">
      <c r="B140" s="154">
        <f t="shared" si="1"/>
        <v>128</v>
      </c>
      <c r="C140" s="246" t="s">
        <v>380</v>
      </c>
      <c r="D140" s="200" t="s">
        <v>44</v>
      </c>
      <c r="E140" s="243" t="s">
        <v>347</v>
      </c>
      <c r="F140" s="200" t="s">
        <v>45</v>
      </c>
      <c r="G140" s="261" t="s">
        <v>454</v>
      </c>
      <c r="H140" s="244">
        <v>44197</v>
      </c>
      <c r="I140" s="244">
        <v>44377</v>
      </c>
      <c r="J140" s="245" t="s">
        <v>46</v>
      </c>
      <c r="K140" s="202">
        <v>250</v>
      </c>
      <c r="L140" s="250">
        <v>20</v>
      </c>
      <c r="M140" s="270">
        <v>5000</v>
      </c>
      <c r="N140" s="250">
        <v>18</v>
      </c>
      <c r="O140" s="270">
        <v>4500</v>
      </c>
      <c r="P140" s="250">
        <v>0</v>
      </c>
      <c r="Q140" s="270">
        <v>0</v>
      </c>
      <c r="R140" s="271">
        <v>0</v>
      </c>
      <c r="S140" s="270">
        <v>0</v>
      </c>
      <c r="T140" s="272"/>
      <c r="U140" s="270"/>
      <c r="V140" s="272"/>
      <c r="W140" s="270"/>
      <c r="X140" s="256">
        <f>SUM(Tabelle2515[[#This Row],[PD1]],Tabelle2515[[#This Row],[PD2]],Tabelle2515[[#This Row],[PD3]],Tabelle2515[[#This Row],[PD4]],Tabelle2515[[#This Row],[PD5]],Tabelle2515[[#This Row],[PD6]])</f>
        <v>38</v>
      </c>
      <c r="Y140" s="257">
        <f>SUM(Tabelle2515[[#This Row],[EUR1]],Tabelle2515[[#This Row],[EUR2]],Tabelle2515[[#This Row],[EUR3]],Tabelle2515[[#This Row],[EUR4]],Tabelle2515[[#This Row],[EUR5]],Tabelle2515[[#This Row],[EUR6]])</f>
        <v>9500</v>
      </c>
    </row>
    <row r="141" spans="2:25" s="177" customFormat="1" hidden="1">
      <c r="B141" s="154">
        <f t="shared" si="1"/>
        <v>129</v>
      </c>
      <c r="C141" s="246" t="s">
        <v>380</v>
      </c>
      <c r="D141" s="200" t="s">
        <v>44</v>
      </c>
      <c r="E141" s="243" t="s">
        <v>442</v>
      </c>
      <c r="F141" s="200" t="s">
        <v>45</v>
      </c>
      <c r="G141" s="261" t="s">
        <v>454</v>
      </c>
      <c r="H141" s="244">
        <v>44197</v>
      </c>
      <c r="I141" s="244">
        <v>44377</v>
      </c>
      <c r="J141" s="245" t="s">
        <v>46</v>
      </c>
      <c r="K141" s="202">
        <v>250</v>
      </c>
      <c r="L141" s="250">
        <v>19</v>
      </c>
      <c r="M141" s="270">
        <v>4750</v>
      </c>
      <c r="N141" s="250">
        <v>0</v>
      </c>
      <c r="O141" s="270">
        <v>0</v>
      </c>
      <c r="P141" s="250">
        <v>0</v>
      </c>
      <c r="Q141" s="270">
        <v>0</v>
      </c>
      <c r="R141" s="271">
        <v>0</v>
      </c>
      <c r="S141" s="270">
        <v>0</v>
      </c>
      <c r="T141" s="272"/>
      <c r="U141" s="270"/>
      <c r="V141" s="272"/>
      <c r="W141" s="270"/>
      <c r="X141" s="256">
        <f>SUM(Tabelle2515[[#This Row],[PD1]],Tabelle2515[[#This Row],[PD2]],Tabelle2515[[#This Row],[PD3]],Tabelle2515[[#This Row],[PD4]],Tabelle2515[[#This Row],[PD5]],Tabelle2515[[#This Row],[PD6]])</f>
        <v>19</v>
      </c>
      <c r="Y141" s="257">
        <f>SUM(Tabelle2515[[#This Row],[EUR1]],Tabelle2515[[#This Row],[EUR2]],Tabelle2515[[#This Row],[EUR3]],Tabelle2515[[#This Row],[EUR4]],Tabelle2515[[#This Row],[EUR5]],Tabelle2515[[#This Row],[EUR6]])</f>
        <v>4750</v>
      </c>
    </row>
    <row r="142" spans="2:25" s="177" customFormat="1" hidden="1">
      <c r="B142" s="154">
        <f t="shared" si="1"/>
        <v>130</v>
      </c>
      <c r="C142" s="246" t="s">
        <v>380</v>
      </c>
      <c r="D142" s="200" t="s">
        <v>44</v>
      </c>
      <c r="E142" s="243" t="s">
        <v>270</v>
      </c>
      <c r="F142" s="200" t="s">
        <v>45</v>
      </c>
      <c r="G142" s="261" t="s">
        <v>454</v>
      </c>
      <c r="H142" s="244">
        <v>44197</v>
      </c>
      <c r="I142" s="244">
        <v>44377</v>
      </c>
      <c r="J142" s="245" t="s">
        <v>46</v>
      </c>
      <c r="K142" s="202">
        <v>1570</v>
      </c>
      <c r="L142" s="250">
        <v>4</v>
      </c>
      <c r="M142" s="270">
        <v>6280</v>
      </c>
      <c r="N142" s="250">
        <v>0</v>
      </c>
      <c r="O142" s="270">
        <v>0</v>
      </c>
      <c r="P142" s="250">
        <v>0</v>
      </c>
      <c r="Q142" s="270">
        <v>0</v>
      </c>
      <c r="R142" s="271">
        <v>0</v>
      </c>
      <c r="S142" s="270">
        <v>0</v>
      </c>
      <c r="T142" s="272"/>
      <c r="U142" s="270"/>
      <c r="V142" s="272"/>
      <c r="W142" s="270"/>
      <c r="X142" s="256">
        <f>SUM(Tabelle2515[[#This Row],[PD1]],Tabelle2515[[#This Row],[PD2]],Tabelle2515[[#This Row],[PD3]],Tabelle2515[[#This Row],[PD4]],Tabelle2515[[#This Row],[PD5]],Tabelle2515[[#This Row],[PD6]])</f>
        <v>4</v>
      </c>
      <c r="Y142" s="257">
        <f>SUM(Tabelle2515[[#This Row],[EUR1]],Tabelle2515[[#This Row],[EUR2]],Tabelle2515[[#This Row],[EUR3]],Tabelle2515[[#This Row],[EUR4]],Tabelle2515[[#This Row],[EUR5]],Tabelle2515[[#This Row],[EUR6]])</f>
        <v>6280</v>
      </c>
    </row>
    <row r="143" spans="2:25" s="177" customFormat="1" hidden="1">
      <c r="B143" s="154">
        <f t="shared" ref="B143:B175" si="2">B142+1</f>
        <v>131</v>
      </c>
      <c r="C143" s="246" t="s">
        <v>380</v>
      </c>
      <c r="D143" s="200" t="s">
        <v>44</v>
      </c>
      <c r="E143" s="243" t="s">
        <v>339</v>
      </c>
      <c r="F143" s="200" t="s">
        <v>45</v>
      </c>
      <c r="G143" s="261" t="s">
        <v>454</v>
      </c>
      <c r="H143" s="244">
        <v>44197</v>
      </c>
      <c r="I143" s="244">
        <v>44377</v>
      </c>
      <c r="J143" s="245" t="s">
        <v>46</v>
      </c>
      <c r="K143" s="202">
        <v>2030</v>
      </c>
      <c r="L143" s="250">
        <v>1</v>
      </c>
      <c r="M143" s="270">
        <v>2030</v>
      </c>
      <c r="N143" s="250">
        <v>1</v>
      </c>
      <c r="O143" s="270">
        <v>2030</v>
      </c>
      <c r="P143" s="250">
        <v>0</v>
      </c>
      <c r="Q143" s="270">
        <v>0</v>
      </c>
      <c r="R143" s="271">
        <v>0</v>
      </c>
      <c r="S143" s="270">
        <v>0</v>
      </c>
      <c r="T143" s="272"/>
      <c r="U143" s="270"/>
      <c r="V143" s="272"/>
      <c r="W143" s="270"/>
      <c r="X143" s="256">
        <f>SUM(Tabelle2515[[#This Row],[PD1]],Tabelle2515[[#This Row],[PD2]],Tabelle2515[[#This Row],[PD3]],Tabelle2515[[#This Row],[PD4]],Tabelle2515[[#This Row],[PD5]],Tabelle2515[[#This Row],[PD6]])</f>
        <v>2</v>
      </c>
      <c r="Y143" s="257">
        <f>SUM(Tabelle2515[[#This Row],[EUR1]],Tabelle2515[[#This Row],[EUR2]],Tabelle2515[[#This Row],[EUR3]],Tabelle2515[[#This Row],[EUR4]],Tabelle2515[[#This Row],[EUR5]],Tabelle2515[[#This Row],[EUR6]])</f>
        <v>4060</v>
      </c>
    </row>
    <row r="144" spans="2:25" s="177" customFormat="1" hidden="1">
      <c r="B144" s="154">
        <f t="shared" si="2"/>
        <v>132</v>
      </c>
      <c r="C144" s="246" t="s">
        <v>380</v>
      </c>
      <c r="D144" s="200" t="s">
        <v>44</v>
      </c>
      <c r="E144" s="243" t="s">
        <v>287</v>
      </c>
      <c r="F144" s="200" t="s">
        <v>45</v>
      </c>
      <c r="G144" s="261" t="s">
        <v>454</v>
      </c>
      <c r="H144" s="244">
        <v>44197</v>
      </c>
      <c r="I144" s="244">
        <v>44377</v>
      </c>
      <c r="J144" s="245" t="s">
        <v>46</v>
      </c>
      <c r="K144" s="202">
        <v>2030</v>
      </c>
      <c r="L144" s="250">
        <v>1</v>
      </c>
      <c r="M144" s="270">
        <v>2030</v>
      </c>
      <c r="N144" s="250">
        <v>1</v>
      </c>
      <c r="O144" s="270">
        <v>2030</v>
      </c>
      <c r="P144" s="250">
        <v>3.9989999999999997</v>
      </c>
      <c r="Q144" s="270">
        <v>8117.9699999999993</v>
      </c>
      <c r="R144" s="271">
        <v>0</v>
      </c>
      <c r="S144" s="270">
        <v>0</v>
      </c>
      <c r="T144" s="272"/>
      <c r="U144" s="270"/>
      <c r="V144" s="272"/>
      <c r="W144" s="270"/>
      <c r="X144" s="256">
        <f>SUM(Tabelle2515[[#This Row],[PD1]],Tabelle2515[[#This Row],[PD2]],Tabelle2515[[#This Row],[PD3]],Tabelle2515[[#This Row],[PD4]],Tabelle2515[[#This Row],[PD5]],Tabelle2515[[#This Row],[PD6]])</f>
        <v>5.9989999999999997</v>
      </c>
      <c r="Y144" s="257">
        <f>SUM(Tabelle2515[[#This Row],[EUR1]],Tabelle2515[[#This Row],[EUR2]],Tabelle2515[[#This Row],[EUR3]],Tabelle2515[[#This Row],[EUR4]],Tabelle2515[[#This Row],[EUR5]],Tabelle2515[[#This Row],[EUR6]])</f>
        <v>12177.97</v>
      </c>
    </row>
    <row r="145" spans="2:25" s="177" customFormat="1" hidden="1">
      <c r="B145" s="154">
        <f t="shared" si="2"/>
        <v>133</v>
      </c>
      <c r="C145" s="246" t="s">
        <v>380</v>
      </c>
      <c r="D145" s="200" t="s">
        <v>44</v>
      </c>
      <c r="E145" s="243" t="s">
        <v>49</v>
      </c>
      <c r="F145" s="200" t="s">
        <v>45</v>
      </c>
      <c r="G145" s="261" t="s">
        <v>454</v>
      </c>
      <c r="H145" s="244">
        <v>44197</v>
      </c>
      <c r="I145" s="244">
        <v>44377</v>
      </c>
      <c r="J145" s="245" t="s">
        <v>46</v>
      </c>
      <c r="K145" s="202">
        <v>2030</v>
      </c>
      <c r="L145" s="250">
        <v>1</v>
      </c>
      <c r="M145" s="270">
        <v>2030</v>
      </c>
      <c r="N145" s="250">
        <v>1</v>
      </c>
      <c r="O145" s="270">
        <v>2030</v>
      </c>
      <c r="P145" s="250">
        <v>1</v>
      </c>
      <c r="Q145" s="270">
        <v>2030</v>
      </c>
      <c r="R145" s="271">
        <v>0</v>
      </c>
      <c r="S145" s="270">
        <v>0</v>
      </c>
      <c r="T145" s="272"/>
      <c r="U145" s="270"/>
      <c r="V145" s="272"/>
      <c r="W145" s="270"/>
      <c r="X145" s="256">
        <f>SUM(Tabelle2515[[#This Row],[PD1]],Tabelle2515[[#This Row],[PD2]],Tabelle2515[[#This Row],[PD3]],Tabelle2515[[#This Row],[PD4]],Tabelle2515[[#This Row],[PD5]],Tabelle2515[[#This Row],[PD6]])</f>
        <v>3</v>
      </c>
      <c r="Y145" s="257">
        <f>SUM(Tabelle2515[[#This Row],[EUR1]],Tabelle2515[[#This Row],[EUR2]],Tabelle2515[[#This Row],[EUR3]],Tabelle2515[[#This Row],[EUR4]],Tabelle2515[[#This Row],[EUR5]],Tabelle2515[[#This Row],[EUR6]])</f>
        <v>6090</v>
      </c>
    </row>
    <row r="146" spans="2:25" s="177" customFormat="1" hidden="1">
      <c r="B146" s="154">
        <f t="shared" si="2"/>
        <v>134</v>
      </c>
      <c r="C146" s="246" t="s">
        <v>380</v>
      </c>
      <c r="D146" s="200" t="s">
        <v>44</v>
      </c>
      <c r="E146" s="243" t="s">
        <v>565</v>
      </c>
      <c r="F146" s="200" t="s">
        <v>45</v>
      </c>
      <c r="G146" s="261" t="s">
        <v>454</v>
      </c>
      <c r="H146" s="244">
        <v>44197</v>
      </c>
      <c r="I146" s="244">
        <v>44377</v>
      </c>
      <c r="J146" s="245" t="s">
        <v>46</v>
      </c>
      <c r="K146" s="202">
        <v>115</v>
      </c>
      <c r="L146" s="250"/>
      <c r="M146" s="270"/>
      <c r="N146" s="250"/>
      <c r="O146" s="270"/>
      <c r="P146" s="250">
        <v>46.5</v>
      </c>
      <c r="Q146" s="270">
        <v>5347.5</v>
      </c>
      <c r="R146" s="271"/>
      <c r="S146" s="270">
        <v>0</v>
      </c>
      <c r="T146" s="272"/>
      <c r="U146" s="270"/>
      <c r="V146" s="272"/>
      <c r="W146" s="270"/>
      <c r="X146" s="256">
        <f>SUM(Tabelle2515[[#This Row],[PD1]],Tabelle2515[[#This Row],[PD2]],Tabelle2515[[#This Row],[PD3]],Tabelle2515[[#This Row],[PD4]],Tabelle2515[[#This Row],[PD5]],Tabelle2515[[#This Row],[PD6]])</f>
        <v>46.5</v>
      </c>
      <c r="Y146" s="257">
        <f>SUM(Tabelle2515[[#This Row],[EUR1]],Tabelle2515[[#This Row],[EUR2]],Tabelle2515[[#This Row],[EUR3]],Tabelle2515[[#This Row],[EUR4]],Tabelle2515[[#This Row],[EUR5]],Tabelle2515[[#This Row],[EUR6]])</f>
        <v>5347.5</v>
      </c>
    </row>
    <row r="147" spans="2:25" s="177" customFormat="1" hidden="1">
      <c r="B147" s="154">
        <f t="shared" si="2"/>
        <v>135</v>
      </c>
      <c r="C147" s="246" t="s">
        <v>380</v>
      </c>
      <c r="D147" s="200" t="s">
        <v>44</v>
      </c>
      <c r="E147" s="243" t="s">
        <v>576</v>
      </c>
      <c r="F147" s="200" t="s">
        <v>45</v>
      </c>
      <c r="G147" s="261" t="s">
        <v>454</v>
      </c>
      <c r="H147" s="244">
        <v>44197</v>
      </c>
      <c r="I147" s="244">
        <v>44377</v>
      </c>
      <c r="J147" s="245" t="s">
        <v>46</v>
      </c>
      <c r="K147" s="202">
        <v>170</v>
      </c>
      <c r="L147" s="250"/>
      <c r="M147" s="270"/>
      <c r="N147" s="250">
        <v>0</v>
      </c>
      <c r="O147" s="270">
        <v>0</v>
      </c>
      <c r="P147" s="250">
        <v>43.5</v>
      </c>
      <c r="Q147" s="270">
        <v>7395</v>
      </c>
      <c r="R147" s="271">
        <v>0</v>
      </c>
      <c r="S147" s="270">
        <v>0</v>
      </c>
      <c r="T147" s="272"/>
      <c r="U147" s="270"/>
      <c r="V147" s="272"/>
      <c r="W147" s="270"/>
      <c r="X147" s="256">
        <f>SUM(Tabelle2515[[#This Row],[PD1]],Tabelle2515[[#This Row],[PD2]],Tabelle2515[[#This Row],[PD3]],Tabelle2515[[#This Row],[PD4]],Tabelle2515[[#This Row],[PD5]],Tabelle2515[[#This Row],[PD6]])</f>
        <v>43.5</v>
      </c>
      <c r="Y147" s="257">
        <f>SUM(Tabelle2515[[#This Row],[EUR1]],Tabelle2515[[#This Row],[EUR2]],Tabelle2515[[#This Row],[EUR3]],Tabelle2515[[#This Row],[EUR4]],Tabelle2515[[#This Row],[EUR5]],Tabelle2515[[#This Row],[EUR6]])</f>
        <v>7395</v>
      </c>
    </row>
    <row r="148" spans="2:25" s="177" customFormat="1" hidden="1">
      <c r="B148" s="154">
        <f t="shared" si="2"/>
        <v>136</v>
      </c>
      <c r="C148" s="246" t="s">
        <v>380</v>
      </c>
      <c r="D148" s="200" t="s">
        <v>44</v>
      </c>
      <c r="E148" s="243" t="s">
        <v>577</v>
      </c>
      <c r="F148" s="200" t="s">
        <v>45</v>
      </c>
      <c r="G148" s="261" t="s">
        <v>454</v>
      </c>
      <c r="H148" s="244">
        <v>44197</v>
      </c>
      <c r="I148" s="244">
        <v>44377</v>
      </c>
      <c r="J148" s="245" t="s">
        <v>46</v>
      </c>
      <c r="K148" s="202">
        <v>115</v>
      </c>
      <c r="L148" s="250"/>
      <c r="M148" s="270"/>
      <c r="N148" s="250">
        <v>0</v>
      </c>
      <c r="O148" s="270">
        <v>0</v>
      </c>
      <c r="P148" s="250">
        <v>0</v>
      </c>
      <c r="Q148" s="270">
        <v>0</v>
      </c>
      <c r="R148" s="271">
        <v>0</v>
      </c>
      <c r="S148" s="270">
        <v>0</v>
      </c>
      <c r="T148" s="272"/>
      <c r="U148" s="270"/>
      <c r="V148" s="272"/>
      <c r="W148" s="270"/>
      <c r="X148" s="256">
        <f>SUM(Tabelle2515[[#This Row],[PD1]],Tabelle2515[[#This Row],[PD2]],Tabelle2515[[#This Row],[PD3]],Tabelle2515[[#This Row],[PD4]],Tabelle2515[[#This Row],[PD5]],Tabelle2515[[#This Row],[PD6]])</f>
        <v>0</v>
      </c>
      <c r="Y148" s="257">
        <f>SUM(Tabelle2515[[#This Row],[EUR1]],Tabelle2515[[#This Row],[EUR2]],Tabelle2515[[#This Row],[EUR3]],Tabelle2515[[#This Row],[EUR4]],Tabelle2515[[#This Row],[EUR5]],Tabelle2515[[#This Row],[EUR6]])</f>
        <v>0</v>
      </c>
    </row>
    <row r="149" spans="2:25" s="177" customFormat="1" hidden="1">
      <c r="B149" s="154">
        <f t="shared" si="2"/>
        <v>137</v>
      </c>
      <c r="C149" s="246" t="s">
        <v>380</v>
      </c>
      <c r="D149" s="200" t="s">
        <v>44</v>
      </c>
      <c r="E149" s="243" t="s">
        <v>578</v>
      </c>
      <c r="F149" s="200" t="s">
        <v>45</v>
      </c>
      <c r="G149" s="261" t="s">
        <v>454</v>
      </c>
      <c r="H149" s="244">
        <v>44197</v>
      </c>
      <c r="I149" s="244">
        <v>44377</v>
      </c>
      <c r="J149" s="245" t="s">
        <v>46</v>
      </c>
      <c r="K149" s="202">
        <v>170</v>
      </c>
      <c r="L149" s="250"/>
      <c r="M149" s="270"/>
      <c r="N149" s="250">
        <v>0</v>
      </c>
      <c r="O149" s="270">
        <v>0</v>
      </c>
      <c r="P149" s="250">
        <v>0</v>
      </c>
      <c r="Q149" s="270">
        <v>0</v>
      </c>
      <c r="R149" s="271">
        <v>0</v>
      </c>
      <c r="S149" s="270">
        <v>0</v>
      </c>
      <c r="T149" s="272"/>
      <c r="U149" s="270"/>
      <c r="V149" s="272"/>
      <c r="W149" s="270"/>
      <c r="X149" s="256">
        <f>SUM(Tabelle2515[[#This Row],[PD1]],Tabelle2515[[#This Row],[PD2]],Tabelle2515[[#This Row],[PD3]],Tabelle2515[[#This Row],[PD4]],Tabelle2515[[#This Row],[PD5]],Tabelle2515[[#This Row],[PD6]])</f>
        <v>0</v>
      </c>
      <c r="Y149" s="257">
        <f>SUM(Tabelle2515[[#This Row],[EUR1]],Tabelle2515[[#This Row],[EUR2]],Tabelle2515[[#This Row],[EUR3]],Tabelle2515[[#This Row],[EUR4]],Tabelle2515[[#This Row],[EUR5]],Tabelle2515[[#This Row],[EUR6]])</f>
        <v>0</v>
      </c>
    </row>
    <row r="150" spans="2:25" s="177" customFormat="1" hidden="1">
      <c r="B150" s="154">
        <f t="shared" si="2"/>
        <v>138</v>
      </c>
      <c r="C150" s="246" t="s">
        <v>380</v>
      </c>
      <c r="D150" s="200" t="s">
        <v>247</v>
      </c>
      <c r="E150" s="243" t="s">
        <v>561</v>
      </c>
      <c r="F150" s="200" t="s">
        <v>45</v>
      </c>
      <c r="G150" s="261" t="s">
        <v>454</v>
      </c>
      <c r="H150" s="244">
        <v>44197</v>
      </c>
      <c r="I150" s="244">
        <v>44377</v>
      </c>
      <c r="J150" s="245" t="s">
        <v>46</v>
      </c>
      <c r="K150" s="202">
        <v>300000</v>
      </c>
      <c r="L150" s="250"/>
      <c r="M150" s="270"/>
      <c r="N150" s="250">
        <v>0</v>
      </c>
      <c r="O150" s="270">
        <v>0</v>
      </c>
      <c r="P150" s="250">
        <v>0</v>
      </c>
      <c r="Q150" s="270">
        <v>0</v>
      </c>
      <c r="R150" s="271">
        <v>0</v>
      </c>
      <c r="S150" s="270">
        <v>0</v>
      </c>
      <c r="T150" s="272"/>
      <c r="U150" s="270"/>
      <c r="V150" s="272"/>
      <c r="W150" s="270"/>
      <c r="X150" s="256">
        <f>SUM(Tabelle2515[[#This Row],[PD1]],Tabelle2515[[#This Row],[PD2]],Tabelle2515[[#This Row],[PD3]],Tabelle2515[[#This Row],[PD4]],Tabelle2515[[#This Row],[PD5]],Tabelle2515[[#This Row],[PD6]])</f>
        <v>0</v>
      </c>
      <c r="Y150" s="257">
        <f>SUM(Tabelle2515[[#This Row],[EUR1]],Tabelle2515[[#This Row],[EUR2]],Tabelle2515[[#This Row],[EUR3]],Tabelle2515[[#This Row],[EUR4]],Tabelle2515[[#This Row],[EUR5]],Tabelle2515[[#This Row],[EUR6]])</f>
        <v>0</v>
      </c>
    </row>
    <row r="151" spans="2:25" s="177" customFormat="1" hidden="1">
      <c r="B151" s="154">
        <f t="shared" si="2"/>
        <v>139</v>
      </c>
      <c r="C151" s="246" t="s">
        <v>380</v>
      </c>
      <c r="D151" s="200" t="s">
        <v>247</v>
      </c>
      <c r="E151" s="243" t="s">
        <v>584</v>
      </c>
      <c r="F151" s="200" t="s">
        <v>45</v>
      </c>
      <c r="G151" s="261" t="s">
        <v>454</v>
      </c>
      <c r="H151" s="244">
        <v>44197</v>
      </c>
      <c r="I151" s="244">
        <v>44377</v>
      </c>
      <c r="J151" s="245" t="s">
        <v>46</v>
      </c>
      <c r="K151" s="202">
        <v>4182.72</v>
      </c>
      <c r="L151" s="250"/>
      <c r="M151" s="270"/>
      <c r="N151" s="250"/>
      <c r="O151" s="270"/>
      <c r="P151" s="250"/>
      <c r="Q151" s="270"/>
      <c r="R151" s="271"/>
      <c r="S151" s="270">
        <v>0</v>
      </c>
      <c r="T151" s="272"/>
      <c r="U151" s="270"/>
      <c r="V151" s="272"/>
      <c r="W151" s="270"/>
      <c r="X151" s="256">
        <f>SUM(Tabelle2515[[#This Row],[PD1]],Tabelle2515[[#This Row],[PD2]],Tabelle2515[[#This Row],[PD3]],Tabelle2515[[#This Row],[PD4]],Tabelle2515[[#This Row],[PD5]],Tabelle2515[[#This Row],[PD6]])</f>
        <v>0</v>
      </c>
      <c r="Y151" s="257">
        <f>SUM(Tabelle2515[[#This Row],[EUR1]],Tabelle2515[[#This Row],[EUR2]],Tabelle2515[[#This Row],[EUR3]],Tabelle2515[[#This Row],[EUR4]],Tabelle2515[[#This Row],[EUR5]],Tabelle2515[[#This Row],[EUR6]])</f>
        <v>0</v>
      </c>
    </row>
    <row r="152" spans="2:25" s="177" customFormat="1" hidden="1">
      <c r="B152" s="154">
        <f t="shared" si="2"/>
        <v>140</v>
      </c>
      <c r="C152" s="246" t="s">
        <v>381</v>
      </c>
      <c r="D152" s="200" t="s">
        <v>44</v>
      </c>
      <c r="E152" s="243" t="s">
        <v>521</v>
      </c>
      <c r="F152" s="200" t="s">
        <v>45</v>
      </c>
      <c r="G152" s="261" t="s">
        <v>483</v>
      </c>
      <c r="H152" s="244">
        <v>44197</v>
      </c>
      <c r="I152" s="244">
        <v>44377</v>
      </c>
      <c r="J152" s="245" t="s">
        <v>46</v>
      </c>
      <c r="K152" s="202">
        <v>1415.21</v>
      </c>
      <c r="L152" s="250"/>
      <c r="M152" s="270"/>
      <c r="N152" s="250">
        <v>37.406115990206402</v>
      </c>
      <c r="O152" s="270">
        <v>52937.509410500003</v>
      </c>
      <c r="P152" s="250">
        <v>19.921803689205134</v>
      </c>
      <c r="Q152" s="270">
        <v>28193.535799000001</v>
      </c>
      <c r="R152" s="271">
        <v>0</v>
      </c>
      <c r="S152" s="270">
        <v>0</v>
      </c>
      <c r="T152" s="272"/>
      <c r="U152" s="270"/>
      <c r="V152" s="272"/>
      <c r="W152" s="270"/>
      <c r="X152" s="256">
        <f>SUM(Tabelle2515[[#This Row],[PD1]],Tabelle2515[[#This Row],[PD2]],Tabelle2515[[#This Row],[PD3]],Tabelle2515[[#This Row],[PD4]],Tabelle2515[[#This Row],[PD5]],Tabelle2515[[#This Row],[PD6]])</f>
        <v>57.327919679411536</v>
      </c>
      <c r="Y152" s="257">
        <f>SUM(Tabelle2515[[#This Row],[EUR1]],Tabelle2515[[#This Row],[EUR2]],Tabelle2515[[#This Row],[EUR3]],Tabelle2515[[#This Row],[EUR4]],Tabelle2515[[#This Row],[EUR5]],Tabelle2515[[#This Row],[EUR6]])</f>
        <v>81131.045209500007</v>
      </c>
    </row>
    <row r="153" spans="2:25" s="177" customFormat="1" hidden="1">
      <c r="B153" s="154">
        <f t="shared" si="2"/>
        <v>141</v>
      </c>
      <c r="C153" s="246" t="s">
        <v>381</v>
      </c>
      <c r="D153" s="200" t="s">
        <v>44</v>
      </c>
      <c r="E153" s="243" t="s">
        <v>522</v>
      </c>
      <c r="F153" s="200" t="s">
        <v>45</v>
      </c>
      <c r="G153" s="261" t="s">
        <v>483</v>
      </c>
      <c r="H153" s="244">
        <v>44197</v>
      </c>
      <c r="I153" s="244">
        <v>44377</v>
      </c>
      <c r="J153" s="245" t="s">
        <v>46</v>
      </c>
      <c r="K153" s="202">
        <v>1048.3</v>
      </c>
      <c r="L153" s="250"/>
      <c r="M153" s="270"/>
      <c r="N153" s="250">
        <v>37</v>
      </c>
      <c r="O153" s="270">
        <v>38787.1</v>
      </c>
      <c r="P153" s="250">
        <v>23.000000000000004</v>
      </c>
      <c r="Q153" s="270">
        <v>24110.9</v>
      </c>
      <c r="R153" s="271">
        <v>0</v>
      </c>
      <c r="S153" s="270">
        <v>0</v>
      </c>
      <c r="T153" s="272"/>
      <c r="U153" s="270"/>
      <c r="V153" s="272"/>
      <c r="W153" s="270"/>
      <c r="X153" s="256">
        <f>SUM(Tabelle2515[[#This Row],[PD1]],Tabelle2515[[#This Row],[PD2]],Tabelle2515[[#This Row],[PD3]],Tabelle2515[[#This Row],[PD4]],Tabelle2515[[#This Row],[PD5]],Tabelle2515[[#This Row],[PD6]])</f>
        <v>60</v>
      </c>
      <c r="Y153" s="257">
        <f>SUM(Tabelle2515[[#This Row],[EUR1]],Tabelle2515[[#This Row],[EUR2]],Tabelle2515[[#This Row],[EUR3]],Tabelle2515[[#This Row],[EUR4]],Tabelle2515[[#This Row],[EUR5]],Tabelle2515[[#This Row],[EUR6]])</f>
        <v>62898</v>
      </c>
    </row>
    <row r="154" spans="2:25" s="177" customFormat="1" hidden="1">
      <c r="B154" s="154">
        <f t="shared" si="2"/>
        <v>142</v>
      </c>
      <c r="C154" s="246" t="s">
        <v>381</v>
      </c>
      <c r="D154" s="200" t="s">
        <v>44</v>
      </c>
      <c r="E154" s="243" t="s">
        <v>523</v>
      </c>
      <c r="F154" s="200" t="s">
        <v>45</v>
      </c>
      <c r="G154" s="261" t="s">
        <v>483</v>
      </c>
      <c r="H154" s="244">
        <v>44197</v>
      </c>
      <c r="I154" s="244">
        <v>44377</v>
      </c>
      <c r="J154" s="245" t="s">
        <v>46</v>
      </c>
      <c r="K154" s="202">
        <v>1415.21</v>
      </c>
      <c r="L154" s="250"/>
      <c r="M154" s="270"/>
      <c r="N154" s="250">
        <v>37.406115990206402</v>
      </c>
      <c r="O154" s="270">
        <v>52937.509410500003</v>
      </c>
      <c r="P154" s="250">
        <v>19.921803689205134</v>
      </c>
      <c r="Q154" s="270">
        <v>28193.535799000001</v>
      </c>
      <c r="R154" s="271">
        <v>0</v>
      </c>
      <c r="S154" s="270">
        <v>0</v>
      </c>
      <c r="T154" s="272"/>
      <c r="U154" s="270"/>
      <c r="V154" s="272"/>
      <c r="W154" s="270"/>
      <c r="X154" s="256">
        <f>SUM(Tabelle2515[[#This Row],[PD1]],Tabelle2515[[#This Row],[PD2]],Tabelle2515[[#This Row],[PD3]],Tabelle2515[[#This Row],[PD4]],Tabelle2515[[#This Row],[PD5]],Tabelle2515[[#This Row],[PD6]])</f>
        <v>57.327919679411536</v>
      </c>
      <c r="Y154" s="257">
        <f>SUM(Tabelle2515[[#This Row],[EUR1]],Tabelle2515[[#This Row],[EUR2]],Tabelle2515[[#This Row],[EUR3]],Tabelle2515[[#This Row],[EUR4]],Tabelle2515[[#This Row],[EUR5]],Tabelle2515[[#This Row],[EUR6]])</f>
        <v>81131.045209500007</v>
      </c>
    </row>
    <row r="155" spans="2:25" s="177" customFormat="1" hidden="1">
      <c r="B155" s="154">
        <f t="shared" si="2"/>
        <v>143</v>
      </c>
      <c r="C155" s="246" t="s">
        <v>381</v>
      </c>
      <c r="D155" s="200" t="s">
        <v>44</v>
      </c>
      <c r="E155" s="243" t="s">
        <v>585</v>
      </c>
      <c r="F155" s="200" t="s">
        <v>45</v>
      </c>
      <c r="G155" s="261" t="s">
        <v>483</v>
      </c>
      <c r="H155" s="244">
        <v>44197</v>
      </c>
      <c r="I155" s="244">
        <v>44377</v>
      </c>
      <c r="J155" s="245" t="s">
        <v>46</v>
      </c>
      <c r="K155" s="202">
        <v>1425.87</v>
      </c>
      <c r="L155" s="250"/>
      <c r="M155" s="270"/>
      <c r="N155" s="250">
        <v>0</v>
      </c>
      <c r="O155" s="270"/>
      <c r="P155" s="250">
        <v>0</v>
      </c>
      <c r="Q155" s="270">
        <v>0</v>
      </c>
      <c r="R155" s="271">
        <v>0</v>
      </c>
      <c r="S155" s="270">
        <v>96609.57</v>
      </c>
      <c r="T155" s="272"/>
      <c r="U155" s="270"/>
      <c r="V155" s="272"/>
      <c r="W155" s="270"/>
      <c r="X155" s="256">
        <f>SUM(Tabelle2515[[#This Row],[PD1]],Tabelle2515[[#This Row],[PD2]],Tabelle2515[[#This Row],[PD3]],Tabelle2515[[#This Row],[PD4]],Tabelle2515[[#This Row],[PD5]],Tabelle2515[[#This Row],[PD6]])</f>
        <v>0</v>
      </c>
      <c r="Y155" s="257">
        <f>SUM(Tabelle2515[[#This Row],[EUR1]],Tabelle2515[[#This Row],[EUR2]],Tabelle2515[[#This Row],[EUR3]],Tabelle2515[[#This Row],[EUR4]],Tabelle2515[[#This Row],[EUR5]],Tabelle2515[[#This Row],[EUR6]])</f>
        <v>96609.57</v>
      </c>
    </row>
    <row r="156" spans="2:25" s="177" customFormat="1" hidden="1">
      <c r="B156" s="154">
        <f t="shared" si="2"/>
        <v>144</v>
      </c>
      <c r="C156" s="246" t="s">
        <v>381</v>
      </c>
      <c r="D156" s="200" t="s">
        <v>44</v>
      </c>
      <c r="E156" s="243" t="s">
        <v>443</v>
      </c>
      <c r="F156" s="200" t="s">
        <v>45</v>
      </c>
      <c r="G156" s="261" t="s">
        <v>483</v>
      </c>
      <c r="H156" s="244">
        <v>44197</v>
      </c>
      <c r="I156" s="244">
        <v>44377</v>
      </c>
      <c r="J156" s="245" t="s">
        <v>46</v>
      </c>
      <c r="K156" s="202">
        <v>1425.87</v>
      </c>
      <c r="L156" s="250"/>
      <c r="M156" s="270"/>
      <c r="N156" s="250"/>
      <c r="O156" s="270"/>
      <c r="P156" s="250"/>
      <c r="Q156" s="270"/>
      <c r="R156" s="271"/>
      <c r="S156" s="270">
        <v>0</v>
      </c>
      <c r="T156" s="272"/>
      <c r="U156" s="270"/>
      <c r="V156" s="272"/>
      <c r="W156" s="270"/>
      <c r="X156" s="256">
        <f>SUM(Tabelle2515[[#This Row],[PD1]],Tabelle2515[[#This Row],[PD2]],Tabelle2515[[#This Row],[PD3]],Tabelle2515[[#This Row],[PD4]],Tabelle2515[[#This Row],[PD5]],Tabelle2515[[#This Row],[PD6]])</f>
        <v>0</v>
      </c>
      <c r="Y156" s="257">
        <f>SUM(Tabelle2515[[#This Row],[EUR1]],Tabelle2515[[#This Row],[EUR2]],Tabelle2515[[#This Row],[EUR3]],Tabelle2515[[#This Row],[EUR4]],Tabelle2515[[#This Row],[EUR5]],Tabelle2515[[#This Row],[EUR6]])</f>
        <v>0</v>
      </c>
    </row>
    <row r="157" spans="2:25" s="177" customFormat="1" hidden="1">
      <c r="B157" s="154">
        <f t="shared" si="2"/>
        <v>145</v>
      </c>
      <c r="C157" s="246" t="s">
        <v>381</v>
      </c>
      <c r="D157" s="200" t="s">
        <v>44</v>
      </c>
      <c r="E157" s="243" t="s">
        <v>586</v>
      </c>
      <c r="F157" s="200" t="s">
        <v>45</v>
      </c>
      <c r="G157" s="261" t="s">
        <v>483</v>
      </c>
      <c r="H157" s="244">
        <v>44197</v>
      </c>
      <c r="I157" s="244">
        <v>44377</v>
      </c>
      <c r="J157" s="245" t="s">
        <v>46</v>
      </c>
      <c r="K157" s="202">
        <v>62373.85</v>
      </c>
      <c r="L157" s="250"/>
      <c r="M157" s="270"/>
      <c r="N157" s="250"/>
      <c r="O157" s="270"/>
      <c r="P157" s="250"/>
      <c r="Q157" s="270"/>
      <c r="R157" s="271"/>
      <c r="S157" s="270">
        <v>0</v>
      </c>
      <c r="T157" s="272"/>
      <c r="U157" s="270"/>
      <c r="V157" s="272"/>
      <c r="W157" s="270"/>
      <c r="X157" s="256">
        <f>SUM(Tabelle2515[[#This Row],[PD1]],Tabelle2515[[#This Row],[PD2]],Tabelle2515[[#This Row],[PD3]],Tabelle2515[[#This Row],[PD4]],Tabelle2515[[#This Row],[PD5]],Tabelle2515[[#This Row],[PD6]])</f>
        <v>0</v>
      </c>
      <c r="Y157" s="257">
        <f>SUM(Tabelle2515[[#This Row],[EUR1]],Tabelle2515[[#This Row],[EUR2]],Tabelle2515[[#This Row],[EUR3]],Tabelle2515[[#This Row],[EUR4]],Tabelle2515[[#This Row],[EUR5]],Tabelle2515[[#This Row],[EUR6]])</f>
        <v>0</v>
      </c>
    </row>
    <row r="158" spans="2:25" s="177" customFormat="1" hidden="1">
      <c r="B158" s="154">
        <f t="shared" si="2"/>
        <v>146</v>
      </c>
      <c r="C158" s="246" t="s">
        <v>381</v>
      </c>
      <c r="D158" s="200" t="s">
        <v>44</v>
      </c>
      <c r="E158" s="243" t="s">
        <v>445</v>
      </c>
      <c r="F158" s="200" t="s">
        <v>45</v>
      </c>
      <c r="G158" s="261" t="s">
        <v>483</v>
      </c>
      <c r="H158" s="244">
        <v>44197</v>
      </c>
      <c r="I158" s="244">
        <v>44377</v>
      </c>
      <c r="J158" s="245" t="s">
        <v>46</v>
      </c>
      <c r="K158" s="202">
        <v>250</v>
      </c>
      <c r="L158" s="250">
        <v>0</v>
      </c>
      <c r="M158" s="270">
        <v>0</v>
      </c>
      <c r="N158" s="250">
        <v>0</v>
      </c>
      <c r="O158" s="270">
        <v>0</v>
      </c>
      <c r="P158" s="250">
        <v>0</v>
      </c>
      <c r="Q158" s="270">
        <v>0</v>
      </c>
      <c r="R158" s="271">
        <v>0</v>
      </c>
      <c r="S158" s="270">
        <v>0</v>
      </c>
      <c r="T158" s="272"/>
      <c r="U158" s="270"/>
      <c r="V158" s="272"/>
      <c r="W158" s="270"/>
      <c r="X158" s="256">
        <f>SUM(Tabelle2515[[#This Row],[PD1]],Tabelle2515[[#This Row],[PD2]],Tabelle2515[[#This Row],[PD3]],Tabelle2515[[#This Row],[PD4]],Tabelle2515[[#This Row],[PD5]],Tabelle2515[[#This Row],[PD6]])</f>
        <v>0</v>
      </c>
      <c r="Y158" s="257">
        <f>SUM(Tabelle2515[[#This Row],[EUR1]],Tabelle2515[[#This Row],[EUR2]],Tabelle2515[[#This Row],[EUR3]],Tabelle2515[[#This Row],[EUR4]],Tabelle2515[[#This Row],[EUR5]],Tabelle2515[[#This Row],[EUR6]])</f>
        <v>0</v>
      </c>
    </row>
    <row r="159" spans="2:25" s="177" customFormat="1" hidden="1">
      <c r="B159" s="154">
        <f t="shared" si="2"/>
        <v>147</v>
      </c>
      <c r="C159" s="246" t="s">
        <v>381</v>
      </c>
      <c r="D159" s="200" t="s">
        <v>44</v>
      </c>
      <c r="E159" s="243" t="s">
        <v>579</v>
      </c>
      <c r="F159" s="200" t="s">
        <v>45</v>
      </c>
      <c r="G159" s="261" t="s">
        <v>483</v>
      </c>
      <c r="H159" s="244">
        <v>44197</v>
      </c>
      <c r="I159" s="244">
        <v>44377</v>
      </c>
      <c r="J159" s="245" t="s">
        <v>46</v>
      </c>
      <c r="K159" s="202">
        <v>145</v>
      </c>
      <c r="L159" s="250"/>
      <c r="M159" s="270"/>
      <c r="N159" s="250"/>
      <c r="O159" s="270"/>
      <c r="P159" s="250">
        <v>0</v>
      </c>
      <c r="Q159" s="270">
        <v>0</v>
      </c>
      <c r="R159" s="271"/>
      <c r="S159" s="270">
        <v>0</v>
      </c>
      <c r="T159" s="272"/>
      <c r="U159" s="270"/>
      <c r="V159" s="272"/>
      <c r="W159" s="270"/>
      <c r="X159" s="256">
        <f>SUM(Tabelle2515[[#This Row],[PD1]],Tabelle2515[[#This Row],[PD2]],Tabelle2515[[#This Row],[PD3]],Tabelle2515[[#This Row],[PD4]],Tabelle2515[[#This Row],[PD5]],Tabelle2515[[#This Row],[PD6]])</f>
        <v>0</v>
      </c>
      <c r="Y159" s="257">
        <f>SUM(Tabelle2515[[#This Row],[EUR1]],Tabelle2515[[#This Row],[EUR2]],Tabelle2515[[#This Row],[EUR3]],Tabelle2515[[#This Row],[EUR4]],Tabelle2515[[#This Row],[EUR5]],Tabelle2515[[#This Row],[EUR6]])</f>
        <v>0</v>
      </c>
    </row>
    <row r="160" spans="2:25" s="177" customFormat="1" hidden="1">
      <c r="B160" s="154">
        <f t="shared" si="2"/>
        <v>148</v>
      </c>
      <c r="C160" s="246" t="s">
        <v>381</v>
      </c>
      <c r="D160" s="200" t="s">
        <v>44</v>
      </c>
      <c r="E160" s="243" t="s">
        <v>444</v>
      </c>
      <c r="F160" s="200" t="s">
        <v>45</v>
      </c>
      <c r="G160" s="261" t="s">
        <v>483</v>
      </c>
      <c r="H160" s="244">
        <v>44197</v>
      </c>
      <c r="I160" s="244">
        <v>44377</v>
      </c>
      <c r="J160" s="245" t="s">
        <v>46</v>
      </c>
      <c r="K160" s="202">
        <v>170</v>
      </c>
      <c r="L160" s="250">
        <v>16</v>
      </c>
      <c r="M160" s="270">
        <v>2720</v>
      </c>
      <c r="N160" s="250">
        <v>10</v>
      </c>
      <c r="O160" s="270">
        <v>1700</v>
      </c>
      <c r="P160" s="250">
        <v>10</v>
      </c>
      <c r="Q160" s="270">
        <v>1700</v>
      </c>
      <c r="R160" s="271">
        <v>0</v>
      </c>
      <c r="S160" s="270">
        <v>0</v>
      </c>
      <c r="T160" s="272"/>
      <c r="U160" s="270"/>
      <c r="V160" s="272"/>
      <c r="W160" s="270"/>
      <c r="X160" s="256">
        <f>SUM(Tabelle2515[[#This Row],[PD1]],Tabelle2515[[#This Row],[PD2]],Tabelle2515[[#This Row],[PD3]],Tabelle2515[[#This Row],[PD4]],Tabelle2515[[#This Row],[PD5]],Tabelle2515[[#This Row],[PD6]])</f>
        <v>36</v>
      </c>
      <c r="Y160" s="257">
        <f>SUM(Tabelle2515[[#This Row],[EUR1]],Tabelle2515[[#This Row],[EUR2]],Tabelle2515[[#This Row],[EUR3]],Tabelle2515[[#This Row],[EUR4]],Tabelle2515[[#This Row],[EUR5]],Tabelle2515[[#This Row],[EUR6]])</f>
        <v>6120</v>
      </c>
    </row>
    <row r="161" spans="2:25" s="177" customFormat="1" hidden="1">
      <c r="B161" s="154">
        <f t="shared" si="2"/>
        <v>149</v>
      </c>
      <c r="C161" s="246" t="s">
        <v>381</v>
      </c>
      <c r="D161" s="200" t="s">
        <v>44</v>
      </c>
      <c r="E161" s="243" t="s">
        <v>270</v>
      </c>
      <c r="F161" s="200" t="s">
        <v>45</v>
      </c>
      <c r="G161" s="261" t="s">
        <v>483</v>
      </c>
      <c r="H161" s="244">
        <v>44197</v>
      </c>
      <c r="I161" s="244">
        <v>44377</v>
      </c>
      <c r="J161" s="245" t="s">
        <v>46</v>
      </c>
      <c r="K161" s="202">
        <v>1570</v>
      </c>
      <c r="L161" s="250">
        <v>4</v>
      </c>
      <c r="M161" s="270">
        <v>6280</v>
      </c>
      <c r="N161" s="250">
        <v>4</v>
      </c>
      <c r="O161" s="270">
        <v>6280</v>
      </c>
      <c r="P161" s="250">
        <v>5</v>
      </c>
      <c r="Q161" s="270">
        <v>7850</v>
      </c>
      <c r="R161" s="271">
        <v>0</v>
      </c>
      <c r="S161" s="270">
        <v>0</v>
      </c>
      <c r="T161" s="272"/>
      <c r="U161" s="270"/>
      <c r="V161" s="272"/>
      <c r="W161" s="270"/>
      <c r="X161" s="256">
        <f>SUM(Tabelle2515[[#This Row],[PD1]],Tabelle2515[[#This Row],[PD2]],Tabelle2515[[#This Row],[PD3]],Tabelle2515[[#This Row],[PD4]],Tabelle2515[[#This Row],[PD5]],Tabelle2515[[#This Row],[PD6]])</f>
        <v>13</v>
      </c>
      <c r="Y161" s="257">
        <f>SUM(Tabelle2515[[#This Row],[EUR1]],Tabelle2515[[#This Row],[EUR2]],Tabelle2515[[#This Row],[EUR3]],Tabelle2515[[#This Row],[EUR4]],Tabelle2515[[#This Row],[EUR5]],Tabelle2515[[#This Row],[EUR6]])</f>
        <v>20410</v>
      </c>
    </row>
    <row r="162" spans="2:25" s="177" customFormat="1" hidden="1">
      <c r="B162" s="154">
        <f t="shared" si="2"/>
        <v>150</v>
      </c>
      <c r="C162" s="246" t="s">
        <v>381</v>
      </c>
      <c r="D162" s="200" t="s">
        <v>44</v>
      </c>
      <c r="E162" s="243" t="s">
        <v>339</v>
      </c>
      <c r="F162" s="200" t="s">
        <v>45</v>
      </c>
      <c r="G162" s="261" t="s">
        <v>483</v>
      </c>
      <c r="H162" s="244">
        <v>44197</v>
      </c>
      <c r="I162" s="244">
        <v>44377</v>
      </c>
      <c r="J162" s="245" t="s">
        <v>46</v>
      </c>
      <c r="K162" s="202">
        <v>2030</v>
      </c>
      <c r="L162" s="250">
        <v>1.6</v>
      </c>
      <c r="M162" s="270">
        <v>3248</v>
      </c>
      <c r="N162" s="250">
        <v>1</v>
      </c>
      <c r="O162" s="270">
        <v>2030</v>
      </c>
      <c r="P162" s="250">
        <v>0</v>
      </c>
      <c r="Q162" s="270">
        <v>0</v>
      </c>
      <c r="R162" s="271">
        <v>8</v>
      </c>
      <c r="S162" s="270">
        <v>16240</v>
      </c>
      <c r="T162" s="272"/>
      <c r="U162" s="270"/>
      <c r="V162" s="272"/>
      <c r="W162" s="270"/>
      <c r="X162" s="256">
        <f>SUM(Tabelle2515[[#This Row],[PD1]],Tabelle2515[[#This Row],[PD2]],Tabelle2515[[#This Row],[PD3]],Tabelle2515[[#This Row],[PD4]],Tabelle2515[[#This Row],[PD5]],Tabelle2515[[#This Row],[PD6]])</f>
        <v>10.6</v>
      </c>
      <c r="Y162" s="257">
        <f>SUM(Tabelle2515[[#This Row],[EUR1]],Tabelle2515[[#This Row],[EUR2]],Tabelle2515[[#This Row],[EUR3]],Tabelle2515[[#This Row],[EUR4]],Tabelle2515[[#This Row],[EUR5]],Tabelle2515[[#This Row],[EUR6]])</f>
        <v>21518</v>
      </c>
    </row>
    <row r="163" spans="2:25" s="177" customFormat="1" hidden="1">
      <c r="B163" s="154">
        <f t="shared" si="2"/>
        <v>151</v>
      </c>
      <c r="C163" s="246" t="s">
        <v>381</v>
      </c>
      <c r="D163" s="200" t="s">
        <v>44</v>
      </c>
      <c r="E163" s="243" t="s">
        <v>287</v>
      </c>
      <c r="F163" s="200" t="s">
        <v>45</v>
      </c>
      <c r="G163" s="261" t="s">
        <v>483</v>
      </c>
      <c r="H163" s="244">
        <v>44197</v>
      </c>
      <c r="I163" s="244">
        <v>44377</v>
      </c>
      <c r="J163" s="245" t="s">
        <v>46</v>
      </c>
      <c r="K163" s="202">
        <v>2030</v>
      </c>
      <c r="L163" s="250">
        <v>1.6</v>
      </c>
      <c r="M163" s="54">
        <v>3248</v>
      </c>
      <c r="N163" s="250">
        <v>1</v>
      </c>
      <c r="O163" s="54">
        <v>2030</v>
      </c>
      <c r="P163" s="250">
        <v>2</v>
      </c>
      <c r="Q163" s="54">
        <v>4060</v>
      </c>
      <c r="R163" s="159">
        <v>2</v>
      </c>
      <c r="S163" s="54">
        <v>4060</v>
      </c>
      <c r="T163" s="160"/>
      <c r="U163" s="54"/>
      <c r="V163" s="160"/>
      <c r="W163" s="54"/>
      <c r="X163" s="256">
        <f>SUM(Tabelle2515[[#This Row],[PD1]],Tabelle2515[[#This Row],[PD2]],Tabelle2515[[#This Row],[PD3]],Tabelle2515[[#This Row],[PD4]],Tabelle2515[[#This Row],[PD5]],Tabelle2515[[#This Row],[PD6]])</f>
        <v>6.6</v>
      </c>
      <c r="Y163" s="257">
        <f>SUM(Tabelle2515[[#This Row],[EUR1]],Tabelle2515[[#This Row],[EUR2]],Tabelle2515[[#This Row],[EUR3]],Tabelle2515[[#This Row],[EUR4]],Tabelle2515[[#This Row],[EUR5]],Tabelle2515[[#This Row],[EUR6]])</f>
        <v>13398</v>
      </c>
    </row>
    <row r="164" spans="2:25" s="177" customFormat="1" hidden="1">
      <c r="B164" s="154">
        <f t="shared" si="2"/>
        <v>152</v>
      </c>
      <c r="C164" s="246" t="s">
        <v>381</v>
      </c>
      <c r="D164" s="200" t="s">
        <v>44</v>
      </c>
      <c r="E164" s="243" t="s">
        <v>49</v>
      </c>
      <c r="F164" s="200" t="s">
        <v>45</v>
      </c>
      <c r="G164" s="261" t="s">
        <v>483</v>
      </c>
      <c r="H164" s="244">
        <v>44197</v>
      </c>
      <c r="I164" s="244">
        <v>44377</v>
      </c>
      <c r="J164" s="245" t="s">
        <v>46</v>
      </c>
      <c r="K164" s="202">
        <v>2030</v>
      </c>
      <c r="L164" s="250">
        <v>1</v>
      </c>
      <c r="M164" s="54">
        <v>2030</v>
      </c>
      <c r="N164" s="250">
        <v>1</v>
      </c>
      <c r="O164" s="54">
        <v>2030</v>
      </c>
      <c r="P164" s="250">
        <v>1</v>
      </c>
      <c r="Q164" s="54">
        <v>2030</v>
      </c>
      <c r="R164" s="159">
        <v>0</v>
      </c>
      <c r="S164" s="54">
        <v>0</v>
      </c>
      <c r="T164" s="160"/>
      <c r="U164" s="54"/>
      <c r="V164" s="160"/>
      <c r="W164" s="54"/>
      <c r="X164" s="256">
        <f>SUM(Tabelle2515[[#This Row],[PD1]],Tabelle2515[[#This Row],[PD2]],Tabelle2515[[#This Row],[PD3]],Tabelle2515[[#This Row],[PD4]],Tabelle2515[[#This Row],[PD5]],Tabelle2515[[#This Row],[PD6]])</f>
        <v>3</v>
      </c>
      <c r="Y164" s="257">
        <f>SUM(Tabelle2515[[#This Row],[EUR1]],Tabelle2515[[#This Row],[EUR2]],Tabelle2515[[#This Row],[EUR3]],Tabelle2515[[#This Row],[EUR4]],Tabelle2515[[#This Row],[EUR5]],Tabelle2515[[#This Row],[EUR6]])</f>
        <v>6090</v>
      </c>
    </row>
    <row r="165" spans="2:25" s="177" customFormat="1" hidden="1">
      <c r="B165" s="154">
        <f t="shared" si="2"/>
        <v>153</v>
      </c>
      <c r="C165" s="246" t="s">
        <v>381</v>
      </c>
      <c r="D165" s="200" t="s">
        <v>44</v>
      </c>
      <c r="E165" s="243" t="s">
        <v>567</v>
      </c>
      <c r="F165" s="200" t="s">
        <v>45</v>
      </c>
      <c r="G165" s="261" t="s">
        <v>483</v>
      </c>
      <c r="H165" s="244">
        <v>44197</v>
      </c>
      <c r="I165" s="244">
        <v>44377</v>
      </c>
      <c r="J165" s="245" t="s">
        <v>46</v>
      </c>
      <c r="K165" s="202">
        <v>170</v>
      </c>
      <c r="L165" s="250"/>
      <c r="M165" s="54"/>
      <c r="N165" s="250"/>
      <c r="O165" s="54"/>
      <c r="P165" s="250">
        <v>12</v>
      </c>
      <c r="Q165" s="54">
        <v>2040</v>
      </c>
      <c r="R165" s="159"/>
      <c r="S165" s="54">
        <v>0</v>
      </c>
      <c r="T165" s="160"/>
      <c r="U165" s="54"/>
      <c r="V165" s="160"/>
      <c r="W165" s="54"/>
      <c r="X165" s="256">
        <f>SUM(Tabelle2515[[#This Row],[PD1]],Tabelle2515[[#This Row],[PD2]],Tabelle2515[[#This Row],[PD3]],Tabelle2515[[#This Row],[PD4]],Tabelle2515[[#This Row],[PD5]],Tabelle2515[[#This Row],[PD6]])</f>
        <v>12</v>
      </c>
      <c r="Y165" s="257">
        <f>SUM(Tabelle2515[[#This Row],[EUR1]],Tabelle2515[[#This Row],[EUR2]],Tabelle2515[[#This Row],[EUR3]],Tabelle2515[[#This Row],[EUR4]],Tabelle2515[[#This Row],[EUR5]],Tabelle2515[[#This Row],[EUR6]])</f>
        <v>2040</v>
      </c>
    </row>
    <row r="166" spans="2:25" s="177" customFormat="1" hidden="1">
      <c r="B166" s="154">
        <f t="shared" si="2"/>
        <v>154</v>
      </c>
      <c r="C166" s="246" t="s">
        <v>381</v>
      </c>
      <c r="D166" s="200" t="s">
        <v>44</v>
      </c>
      <c r="E166" s="243" t="s">
        <v>566</v>
      </c>
      <c r="F166" s="200" t="s">
        <v>45</v>
      </c>
      <c r="G166" s="261" t="s">
        <v>483</v>
      </c>
      <c r="H166" s="244">
        <v>44197</v>
      </c>
      <c r="I166" s="244">
        <v>44377</v>
      </c>
      <c r="J166" s="245" t="s">
        <v>46</v>
      </c>
      <c r="K166" s="202">
        <v>250</v>
      </c>
      <c r="L166" s="250"/>
      <c r="M166" s="54"/>
      <c r="N166" s="250"/>
      <c r="O166" s="54"/>
      <c r="P166" s="250">
        <v>25</v>
      </c>
      <c r="Q166" s="54">
        <v>6250</v>
      </c>
      <c r="R166" s="159"/>
      <c r="S166" s="54">
        <v>0</v>
      </c>
      <c r="T166" s="160"/>
      <c r="U166" s="54"/>
      <c r="V166" s="160"/>
      <c r="W166" s="54"/>
      <c r="X166" s="256">
        <f>SUM(Tabelle2515[[#This Row],[PD1]],Tabelle2515[[#This Row],[PD2]],Tabelle2515[[#This Row],[PD3]],Tabelle2515[[#This Row],[PD4]],Tabelle2515[[#This Row],[PD5]],Tabelle2515[[#This Row],[PD6]])</f>
        <v>25</v>
      </c>
      <c r="Y166" s="257">
        <f>SUM(Tabelle2515[[#This Row],[EUR1]],Tabelle2515[[#This Row],[EUR2]],Tabelle2515[[#This Row],[EUR3]],Tabelle2515[[#This Row],[EUR4]],Tabelle2515[[#This Row],[EUR5]],Tabelle2515[[#This Row],[EUR6]])</f>
        <v>6250</v>
      </c>
    </row>
    <row r="167" spans="2:25" s="177" customFormat="1">
      <c r="B167" s="154">
        <f t="shared" si="2"/>
        <v>155</v>
      </c>
      <c r="C167" s="246" t="s">
        <v>388</v>
      </c>
      <c r="D167" s="200" t="s">
        <v>44</v>
      </c>
      <c r="E167" s="243" t="s">
        <v>562</v>
      </c>
      <c r="F167" s="200" t="s">
        <v>45</v>
      </c>
      <c r="G167" s="261" t="s">
        <v>455</v>
      </c>
      <c r="H167" s="244">
        <v>44197</v>
      </c>
      <c r="I167" s="244">
        <v>44377</v>
      </c>
      <c r="J167" s="245" t="s">
        <v>46</v>
      </c>
      <c r="K167" s="202">
        <v>1153.1300000000001</v>
      </c>
      <c r="L167" s="250"/>
      <c r="M167" s="54"/>
      <c r="N167" s="250">
        <v>0</v>
      </c>
      <c r="O167" s="54"/>
      <c r="P167" s="250">
        <v>0</v>
      </c>
      <c r="Q167" s="54">
        <v>0</v>
      </c>
      <c r="R167" s="159">
        <v>0</v>
      </c>
      <c r="S167" s="54">
        <v>0</v>
      </c>
      <c r="T167" s="160"/>
      <c r="U167" s="54"/>
      <c r="V167" s="160"/>
      <c r="W167" s="54"/>
      <c r="X167" s="256">
        <f>SUM(Tabelle2515[[#This Row],[PD1]],Tabelle2515[[#This Row],[PD2]],Tabelle2515[[#This Row],[PD3]],Tabelle2515[[#This Row],[PD4]],Tabelle2515[[#This Row],[PD5]],Tabelle2515[[#This Row],[PD6]])</f>
        <v>0</v>
      </c>
      <c r="Y167" s="257">
        <f>SUM(Tabelle2515[[#This Row],[EUR1]],Tabelle2515[[#This Row],[EUR2]],Tabelle2515[[#This Row],[EUR3]],Tabelle2515[[#This Row],[EUR4]],Tabelle2515[[#This Row],[EUR5]],Tabelle2515[[#This Row],[EUR6]])</f>
        <v>0</v>
      </c>
    </row>
    <row r="168" spans="2:25" s="177" customFormat="1">
      <c r="B168" s="154">
        <f t="shared" si="2"/>
        <v>156</v>
      </c>
      <c r="C168" s="246" t="s">
        <v>388</v>
      </c>
      <c r="D168" s="200" t="s">
        <v>44</v>
      </c>
      <c r="E168" s="243" t="s">
        <v>563</v>
      </c>
      <c r="F168" s="200" t="s">
        <v>45</v>
      </c>
      <c r="G168" s="261" t="s">
        <v>455</v>
      </c>
      <c r="H168" s="244">
        <v>44197</v>
      </c>
      <c r="I168" s="244">
        <v>44377</v>
      </c>
      <c r="J168" s="245" t="s">
        <v>46</v>
      </c>
      <c r="K168" s="202">
        <v>1048.3</v>
      </c>
      <c r="L168" s="250"/>
      <c r="M168" s="54"/>
      <c r="N168" s="250">
        <v>0</v>
      </c>
      <c r="O168" s="54"/>
      <c r="P168" s="250">
        <v>2.5</v>
      </c>
      <c r="Q168" s="54">
        <v>2620.75</v>
      </c>
      <c r="R168" s="159">
        <v>0</v>
      </c>
      <c r="S168" s="54">
        <v>0</v>
      </c>
      <c r="T168" s="160"/>
      <c r="U168" s="54"/>
      <c r="V168" s="160"/>
      <c r="W168" s="54"/>
      <c r="X168" s="256">
        <f>SUM(Tabelle2515[[#This Row],[PD1]],Tabelle2515[[#This Row],[PD2]],Tabelle2515[[#This Row],[PD3]],Tabelle2515[[#This Row],[PD4]],Tabelle2515[[#This Row],[PD5]],Tabelle2515[[#This Row],[PD6]])</f>
        <v>2.5</v>
      </c>
      <c r="Y168" s="257">
        <f>SUM(Tabelle2515[[#This Row],[EUR1]],Tabelle2515[[#This Row],[EUR2]],Tabelle2515[[#This Row],[EUR3]],Tabelle2515[[#This Row],[EUR4]],Tabelle2515[[#This Row],[EUR5]],Tabelle2515[[#This Row],[EUR6]])</f>
        <v>2620.75</v>
      </c>
    </row>
    <row r="169" spans="2:25" s="177" customFormat="1">
      <c r="B169" s="154">
        <f t="shared" si="2"/>
        <v>157</v>
      </c>
      <c r="C169" s="246" t="s">
        <v>388</v>
      </c>
      <c r="D169" s="200" t="s">
        <v>44</v>
      </c>
      <c r="E169" s="243" t="s">
        <v>580</v>
      </c>
      <c r="F169" s="200" t="s">
        <v>45</v>
      </c>
      <c r="G169" s="261" t="s">
        <v>455</v>
      </c>
      <c r="H169" s="244">
        <v>44197</v>
      </c>
      <c r="I169" s="244">
        <v>44377</v>
      </c>
      <c r="J169" s="245" t="s">
        <v>46</v>
      </c>
      <c r="K169" s="202">
        <v>34714.449999999997</v>
      </c>
      <c r="L169" s="250"/>
      <c r="M169" s="54"/>
      <c r="N169" s="250"/>
      <c r="O169" s="54"/>
      <c r="P169" s="250">
        <v>1</v>
      </c>
      <c r="Q169" s="54">
        <v>13853.232085</v>
      </c>
      <c r="R169" s="159">
        <v>0.44128648329442066</v>
      </c>
      <c r="S169" s="54">
        <v>15319.01756</v>
      </c>
      <c r="T169" s="160"/>
      <c r="U169" s="54"/>
      <c r="V169" s="160"/>
      <c r="W169" s="54"/>
      <c r="X169" s="256">
        <f>SUM(Tabelle2515[[#This Row],[PD1]],Tabelle2515[[#This Row],[PD2]],Tabelle2515[[#This Row],[PD3]],Tabelle2515[[#This Row],[PD4]],Tabelle2515[[#This Row],[PD5]],Tabelle2515[[#This Row],[PD6]])</f>
        <v>1.4412864832944208</v>
      </c>
      <c r="Y169" s="257">
        <f>SUM(Tabelle2515[[#This Row],[EUR1]],Tabelle2515[[#This Row],[EUR2]],Tabelle2515[[#This Row],[EUR3]],Tabelle2515[[#This Row],[EUR4]],Tabelle2515[[#This Row],[EUR5]],Tabelle2515[[#This Row],[EUR6]])</f>
        <v>29172.249645</v>
      </c>
    </row>
    <row r="170" spans="2:25" s="177" customFormat="1">
      <c r="B170" s="154">
        <f t="shared" si="2"/>
        <v>158</v>
      </c>
      <c r="C170" s="246" t="s">
        <v>388</v>
      </c>
      <c r="D170" s="200" t="s">
        <v>44</v>
      </c>
      <c r="E170" s="243" t="s">
        <v>446</v>
      </c>
      <c r="F170" s="200" t="s">
        <v>45</v>
      </c>
      <c r="G170" s="261" t="s">
        <v>455</v>
      </c>
      <c r="H170" s="244">
        <v>44197</v>
      </c>
      <c r="I170" s="244">
        <v>44377</v>
      </c>
      <c r="J170" s="245" t="s">
        <v>46</v>
      </c>
      <c r="K170" s="202">
        <v>1900</v>
      </c>
      <c r="L170" s="250"/>
      <c r="M170" s="54"/>
      <c r="N170" s="250">
        <v>12</v>
      </c>
      <c r="O170" s="54">
        <v>22800</v>
      </c>
      <c r="P170" s="250">
        <v>16</v>
      </c>
      <c r="Q170" s="54">
        <v>30400</v>
      </c>
      <c r="R170" s="159">
        <v>2</v>
      </c>
      <c r="S170" s="54">
        <v>3800</v>
      </c>
      <c r="T170" s="160"/>
      <c r="U170" s="54"/>
      <c r="V170" s="160"/>
      <c r="W170" s="54"/>
      <c r="X170" s="256">
        <f>SUM(Tabelle2515[[#This Row],[PD1]],Tabelle2515[[#This Row],[PD2]],Tabelle2515[[#This Row],[PD3]],Tabelle2515[[#This Row],[PD4]],Tabelle2515[[#This Row],[PD5]],Tabelle2515[[#This Row],[PD6]])</f>
        <v>30</v>
      </c>
      <c r="Y170" s="257">
        <f>SUM(Tabelle2515[[#This Row],[EUR1]],Tabelle2515[[#This Row],[EUR2]],Tabelle2515[[#This Row],[EUR3]],Tabelle2515[[#This Row],[EUR4]],Tabelle2515[[#This Row],[EUR5]],Tabelle2515[[#This Row],[EUR6]])</f>
        <v>57000</v>
      </c>
    </row>
    <row r="171" spans="2:25" s="177" customFormat="1">
      <c r="B171" s="154">
        <f t="shared" si="2"/>
        <v>159</v>
      </c>
      <c r="C171" s="246" t="s">
        <v>388</v>
      </c>
      <c r="D171" s="200" t="s">
        <v>44</v>
      </c>
      <c r="E171" s="243" t="s">
        <v>270</v>
      </c>
      <c r="F171" s="200" t="s">
        <v>45</v>
      </c>
      <c r="G171" s="261" t="s">
        <v>455</v>
      </c>
      <c r="H171" s="244">
        <v>44197</v>
      </c>
      <c r="I171" s="244">
        <v>44377</v>
      </c>
      <c r="J171" s="245" t="s">
        <v>46</v>
      </c>
      <c r="K171" s="202">
        <v>1570</v>
      </c>
      <c r="L171" s="250">
        <v>0</v>
      </c>
      <c r="M171" s="280">
        <v>0</v>
      </c>
      <c r="N171" s="250">
        <v>4</v>
      </c>
      <c r="O171" s="280">
        <v>6280</v>
      </c>
      <c r="P171" s="250">
        <v>10</v>
      </c>
      <c r="Q171" s="280">
        <v>15700</v>
      </c>
      <c r="R171" s="281">
        <v>0</v>
      </c>
      <c r="S171" s="280">
        <v>0</v>
      </c>
      <c r="T171" s="282"/>
      <c r="U171" s="280"/>
      <c r="V171" s="282"/>
      <c r="W171" s="280"/>
      <c r="X171" s="256">
        <f>SUM(Tabelle2515[[#This Row],[PD1]],Tabelle2515[[#This Row],[PD2]],Tabelle2515[[#This Row],[PD3]],Tabelle2515[[#This Row],[PD4]],Tabelle2515[[#This Row],[PD5]],Tabelle2515[[#This Row],[PD6]])</f>
        <v>14</v>
      </c>
      <c r="Y171" s="257">
        <f>SUM(Tabelle2515[[#This Row],[EUR1]],Tabelle2515[[#This Row],[EUR2]],Tabelle2515[[#This Row],[EUR3]],Tabelle2515[[#This Row],[EUR4]],Tabelle2515[[#This Row],[EUR5]],Tabelle2515[[#This Row],[EUR6]])</f>
        <v>21980</v>
      </c>
    </row>
    <row r="172" spans="2:25" s="177" customFormat="1">
      <c r="B172" s="154">
        <f t="shared" si="2"/>
        <v>160</v>
      </c>
      <c r="C172" s="246" t="s">
        <v>388</v>
      </c>
      <c r="D172" s="200" t="s">
        <v>44</v>
      </c>
      <c r="E172" s="243" t="s">
        <v>339</v>
      </c>
      <c r="F172" s="200" t="s">
        <v>45</v>
      </c>
      <c r="G172" s="261" t="s">
        <v>455</v>
      </c>
      <c r="H172" s="244">
        <v>44197</v>
      </c>
      <c r="I172" s="244">
        <v>44377</v>
      </c>
      <c r="J172" s="245" t="s">
        <v>46</v>
      </c>
      <c r="K172" s="202">
        <v>2030</v>
      </c>
      <c r="L172" s="250">
        <v>1.6</v>
      </c>
      <c r="M172" s="280">
        <v>3248</v>
      </c>
      <c r="N172" s="250">
        <v>1</v>
      </c>
      <c r="O172" s="280">
        <v>2030</v>
      </c>
      <c r="P172" s="250">
        <v>0</v>
      </c>
      <c r="Q172" s="280">
        <v>0</v>
      </c>
      <c r="R172" s="281">
        <v>8</v>
      </c>
      <c r="S172" s="280">
        <v>16240</v>
      </c>
      <c r="T172" s="282"/>
      <c r="U172" s="280"/>
      <c r="V172" s="282"/>
      <c r="W172" s="280"/>
      <c r="X172" s="256">
        <f>SUM(Tabelle2515[[#This Row],[PD1]],Tabelle2515[[#This Row],[PD2]],Tabelle2515[[#This Row],[PD3]],Tabelle2515[[#This Row],[PD4]],Tabelle2515[[#This Row],[PD5]],Tabelle2515[[#This Row],[PD6]])</f>
        <v>10.6</v>
      </c>
      <c r="Y172" s="257">
        <f>SUM(Tabelle2515[[#This Row],[EUR1]],Tabelle2515[[#This Row],[EUR2]],Tabelle2515[[#This Row],[EUR3]],Tabelle2515[[#This Row],[EUR4]],Tabelle2515[[#This Row],[EUR5]],Tabelle2515[[#This Row],[EUR6]])</f>
        <v>21518</v>
      </c>
    </row>
    <row r="173" spans="2:25" s="177" customFormat="1">
      <c r="B173" s="154">
        <f t="shared" si="2"/>
        <v>161</v>
      </c>
      <c r="C173" s="246" t="s">
        <v>388</v>
      </c>
      <c r="D173" s="200" t="s">
        <v>44</v>
      </c>
      <c r="E173" s="243" t="s">
        <v>287</v>
      </c>
      <c r="F173" s="200" t="s">
        <v>45</v>
      </c>
      <c r="G173" s="261" t="s">
        <v>455</v>
      </c>
      <c r="H173" s="244">
        <v>44197</v>
      </c>
      <c r="I173" s="244">
        <v>44377</v>
      </c>
      <c r="J173" s="245" t="s">
        <v>46</v>
      </c>
      <c r="K173" s="202">
        <v>2030</v>
      </c>
      <c r="L173" s="250">
        <v>1.6</v>
      </c>
      <c r="M173" s="280">
        <v>3248</v>
      </c>
      <c r="N173" s="250">
        <v>1</v>
      </c>
      <c r="O173" s="280">
        <v>2030</v>
      </c>
      <c r="P173" s="250">
        <v>2</v>
      </c>
      <c r="Q173" s="280">
        <v>4060</v>
      </c>
      <c r="R173" s="281">
        <v>2</v>
      </c>
      <c r="S173" s="280">
        <v>4060</v>
      </c>
      <c r="T173" s="282"/>
      <c r="U173" s="280"/>
      <c r="V173" s="282"/>
      <c r="W173" s="280"/>
      <c r="X173" s="256">
        <f>SUM(Tabelle2515[[#This Row],[PD1]],Tabelle2515[[#This Row],[PD2]],Tabelle2515[[#This Row],[PD3]],Tabelle2515[[#This Row],[PD4]],Tabelle2515[[#This Row],[PD5]],Tabelle2515[[#This Row],[PD6]])</f>
        <v>6.6</v>
      </c>
      <c r="Y173" s="257">
        <f>SUM(Tabelle2515[[#This Row],[EUR1]],Tabelle2515[[#This Row],[EUR2]],Tabelle2515[[#This Row],[EUR3]],Tabelle2515[[#This Row],[EUR4]],Tabelle2515[[#This Row],[EUR5]],Tabelle2515[[#This Row],[EUR6]])</f>
        <v>13398</v>
      </c>
    </row>
    <row r="174" spans="2:25" s="177" customFormat="1">
      <c r="B174" s="154">
        <f t="shared" si="2"/>
        <v>162</v>
      </c>
      <c r="C174" s="246" t="s">
        <v>388</v>
      </c>
      <c r="D174" s="200" t="s">
        <v>247</v>
      </c>
      <c r="E174" s="243" t="s">
        <v>561</v>
      </c>
      <c r="F174" s="200" t="s">
        <v>45</v>
      </c>
      <c r="G174" s="261" t="s">
        <v>455</v>
      </c>
      <c r="H174" s="244">
        <v>44197</v>
      </c>
      <c r="I174" s="244">
        <v>44377</v>
      </c>
      <c r="J174" s="245" t="s">
        <v>46</v>
      </c>
      <c r="K174" s="202">
        <v>212071.09</v>
      </c>
      <c r="L174" s="250"/>
      <c r="M174" s="280"/>
      <c r="N174" s="250"/>
      <c r="O174" s="280"/>
      <c r="P174" s="250">
        <v>0</v>
      </c>
      <c r="Q174" s="280">
        <v>0</v>
      </c>
      <c r="R174" s="281"/>
      <c r="S174" s="280">
        <v>0</v>
      </c>
      <c r="T174" s="282"/>
      <c r="U174" s="280"/>
      <c r="V174" s="282"/>
      <c r="W174" s="280"/>
      <c r="X174" s="256">
        <f>SUM(Tabelle2515[[#This Row],[PD1]],Tabelle2515[[#This Row],[PD2]],Tabelle2515[[#This Row],[PD3]],Tabelle2515[[#This Row],[PD4]],Tabelle2515[[#This Row],[PD5]],Tabelle2515[[#This Row],[PD6]])</f>
        <v>0</v>
      </c>
      <c r="Y174" s="257">
        <f>SUM(Tabelle2515[[#This Row],[EUR1]],Tabelle2515[[#This Row],[EUR2]],Tabelle2515[[#This Row],[EUR3]],Tabelle2515[[#This Row],[EUR4]],Tabelle2515[[#This Row],[EUR5]],Tabelle2515[[#This Row],[EUR6]])</f>
        <v>0</v>
      </c>
    </row>
    <row r="175" spans="2:25" s="177" customFormat="1">
      <c r="B175" s="154">
        <f t="shared" si="2"/>
        <v>163</v>
      </c>
      <c r="C175" s="246" t="s">
        <v>388</v>
      </c>
      <c r="D175" s="200" t="s">
        <v>44</v>
      </c>
      <c r="E175" s="243" t="s">
        <v>49</v>
      </c>
      <c r="F175" s="200" t="s">
        <v>45</v>
      </c>
      <c r="G175" s="261" t="s">
        <v>455</v>
      </c>
      <c r="H175" s="244">
        <v>44197</v>
      </c>
      <c r="I175" s="244">
        <v>44377</v>
      </c>
      <c r="J175" s="245" t="s">
        <v>46</v>
      </c>
      <c r="K175" s="202">
        <v>2030</v>
      </c>
      <c r="L175" s="250">
        <v>1</v>
      </c>
      <c r="M175" s="288">
        <v>2030</v>
      </c>
      <c r="N175" s="250">
        <v>1</v>
      </c>
      <c r="O175" s="288">
        <v>2030</v>
      </c>
      <c r="P175" s="250">
        <v>1</v>
      </c>
      <c r="Q175" s="288">
        <v>2030</v>
      </c>
      <c r="R175" s="289">
        <v>0</v>
      </c>
      <c r="S175" s="288">
        <v>0</v>
      </c>
      <c r="T175" s="290"/>
      <c r="U175" s="288"/>
      <c r="V175" s="290"/>
      <c r="W175" s="288"/>
      <c r="X175" s="256">
        <f>SUM(Tabelle2515[[#This Row],[PD1]],Tabelle2515[[#This Row],[PD2]],Tabelle2515[[#This Row],[PD3]],Tabelle2515[[#This Row],[PD4]],Tabelle2515[[#This Row],[PD5]],Tabelle2515[[#This Row],[PD6]])</f>
        <v>3</v>
      </c>
      <c r="Y175" s="257">
        <f>SUM(Tabelle2515[[#This Row],[EUR1]],Tabelle2515[[#This Row],[EUR2]],Tabelle2515[[#This Row],[EUR3]],Tabelle2515[[#This Row],[EUR4]],Tabelle2515[[#This Row],[EUR5]],Tabelle2515[[#This Row],[EUR6]])</f>
        <v>6090</v>
      </c>
    </row>
    <row r="176" spans="2:25" s="177" customFormat="1" hidden="1">
      <c r="B176" s="154"/>
      <c r="C176" s="246"/>
      <c r="D176" s="200"/>
      <c r="E176" s="243"/>
      <c r="F176" s="200"/>
      <c r="G176" s="261"/>
      <c r="H176" s="244"/>
      <c r="I176" s="244"/>
      <c r="J176" s="245"/>
      <c r="K176" s="202"/>
      <c r="L176" s="250"/>
      <c r="M176" s="280"/>
      <c r="N176" s="250"/>
      <c r="O176" s="280"/>
      <c r="P176" s="250"/>
      <c r="Q176" s="280"/>
      <c r="R176" s="281"/>
      <c r="S176" s="280"/>
      <c r="T176" s="282"/>
      <c r="U176" s="280"/>
      <c r="V176" s="282"/>
      <c r="W176" s="280"/>
      <c r="X176" s="256"/>
      <c r="Y176" s="280"/>
    </row>
    <row r="177" spans="2:25" s="177" customFormat="1" hidden="1">
      <c r="B177" s="154">
        <f>B175+1</f>
        <v>164</v>
      </c>
      <c r="C177" s="246" t="s">
        <v>384</v>
      </c>
      <c r="D177" s="200" t="s">
        <v>44</v>
      </c>
      <c r="E177" s="243" t="s">
        <v>527</v>
      </c>
      <c r="F177" s="200" t="s">
        <v>45</v>
      </c>
      <c r="G177" s="262" t="s">
        <v>536</v>
      </c>
      <c r="H177" s="244">
        <v>44197</v>
      </c>
      <c r="I177" s="244">
        <v>44377</v>
      </c>
      <c r="J177" s="245" t="s">
        <v>46</v>
      </c>
      <c r="K177" s="202">
        <v>1050</v>
      </c>
      <c r="L177" s="250">
        <v>3</v>
      </c>
      <c r="M177" s="270">
        <v>3150</v>
      </c>
      <c r="N177" s="250">
        <v>6</v>
      </c>
      <c r="O177" s="278">
        <v>6300</v>
      </c>
      <c r="P177" s="250">
        <v>9</v>
      </c>
      <c r="Q177" s="270">
        <v>9450</v>
      </c>
      <c r="R177" s="271">
        <v>0</v>
      </c>
      <c r="S177" s="270">
        <v>0</v>
      </c>
      <c r="T177" s="272"/>
      <c r="U177" s="270"/>
      <c r="V177" s="272"/>
      <c r="W177" s="270"/>
      <c r="X177" s="256">
        <f>SUM(Tabelle2515[[#This Row],[PD1]],Tabelle2515[[#This Row],[PD2]],Tabelle2515[[#This Row],[PD3]],Tabelle2515[[#This Row],[PD4]],Tabelle2515[[#This Row],[PD5]],Tabelle2515[[#This Row],[PD6]])</f>
        <v>18</v>
      </c>
      <c r="Y177" s="257">
        <f>SUM(Tabelle2515[[#This Row],[EUR1]],Tabelle2515[[#This Row],[EUR2]],Tabelle2515[[#This Row],[EUR3]],Tabelle2515[[#This Row],[EUR4]],Tabelle2515[[#This Row],[EUR5]],Tabelle2515[[#This Row],[EUR6]])</f>
        <v>18900</v>
      </c>
    </row>
    <row r="178" spans="2:25" s="177" customFormat="1" hidden="1">
      <c r="B178" s="154">
        <f t="shared" ref="B178:B185" si="3">B177+1</f>
        <v>165</v>
      </c>
      <c r="C178" s="246" t="s">
        <v>384</v>
      </c>
      <c r="D178" s="200" t="s">
        <v>44</v>
      </c>
      <c r="E178" s="243" t="s">
        <v>528</v>
      </c>
      <c r="F178" s="200" t="s">
        <v>45</v>
      </c>
      <c r="G178" s="262" t="s">
        <v>536</v>
      </c>
      <c r="H178" s="244">
        <v>44197</v>
      </c>
      <c r="I178" s="244">
        <v>44377</v>
      </c>
      <c r="J178" s="245" t="s">
        <v>46</v>
      </c>
      <c r="K178" s="202">
        <v>1050</v>
      </c>
      <c r="L178" s="250">
        <v>20</v>
      </c>
      <c r="M178" s="270">
        <v>21000</v>
      </c>
      <c r="N178" s="250">
        <v>20</v>
      </c>
      <c r="O178" s="278">
        <v>21000</v>
      </c>
      <c r="P178" s="250">
        <v>20</v>
      </c>
      <c r="Q178" s="270">
        <v>21000</v>
      </c>
      <c r="R178" s="271">
        <v>20</v>
      </c>
      <c r="S178" s="270">
        <v>21000</v>
      </c>
      <c r="T178" s="272"/>
      <c r="U178" s="270"/>
      <c r="V178" s="272"/>
      <c r="W178" s="270"/>
      <c r="X178" s="256">
        <f>SUM(Tabelle2515[[#This Row],[PD1]],Tabelle2515[[#This Row],[PD2]],Tabelle2515[[#This Row],[PD3]],Tabelle2515[[#This Row],[PD4]],Tabelle2515[[#This Row],[PD5]],Tabelle2515[[#This Row],[PD6]])</f>
        <v>80</v>
      </c>
      <c r="Y178" s="257">
        <f>SUM(Tabelle2515[[#This Row],[EUR1]],Tabelle2515[[#This Row],[EUR2]],Tabelle2515[[#This Row],[EUR3]],Tabelle2515[[#This Row],[EUR4]],Tabelle2515[[#This Row],[EUR5]],Tabelle2515[[#This Row],[EUR6]])</f>
        <v>84000</v>
      </c>
    </row>
    <row r="179" spans="2:25" s="177" customFormat="1" hidden="1">
      <c r="B179" s="154">
        <f t="shared" si="3"/>
        <v>166</v>
      </c>
      <c r="C179" s="246" t="s">
        <v>384</v>
      </c>
      <c r="D179" s="200" t="s">
        <v>44</v>
      </c>
      <c r="E179" s="243" t="s">
        <v>529</v>
      </c>
      <c r="F179" s="200" t="s">
        <v>45</v>
      </c>
      <c r="G179" s="262" t="s">
        <v>536</v>
      </c>
      <c r="H179" s="244">
        <v>44197</v>
      </c>
      <c r="I179" s="244">
        <v>44377</v>
      </c>
      <c r="J179" s="245" t="s">
        <v>46</v>
      </c>
      <c r="K179" s="202">
        <v>1967.07</v>
      </c>
      <c r="L179" s="250">
        <v>20</v>
      </c>
      <c r="M179" s="270">
        <v>39341.4</v>
      </c>
      <c r="N179" s="250">
        <v>20</v>
      </c>
      <c r="O179" s="278">
        <v>39341.4</v>
      </c>
      <c r="P179" s="250">
        <v>20</v>
      </c>
      <c r="Q179" s="270">
        <v>39341.4</v>
      </c>
      <c r="R179" s="271">
        <v>20</v>
      </c>
      <c r="S179" s="270">
        <v>39341.4</v>
      </c>
      <c r="T179" s="272"/>
      <c r="U179" s="270"/>
      <c r="V179" s="272"/>
      <c r="W179" s="270"/>
      <c r="X179" s="256">
        <f>SUM(Tabelle2515[[#This Row],[PD1]],Tabelle2515[[#This Row],[PD2]],Tabelle2515[[#This Row],[PD3]],Tabelle2515[[#This Row],[PD4]],Tabelle2515[[#This Row],[PD5]],Tabelle2515[[#This Row],[PD6]])</f>
        <v>80</v>
      </c>
      <c r="Y179" s="257">
        <f>SUM(Tabelle2515[[#This Row],[EUR1]],Tabelle2515[[#This Row],[EUR2]],Tabelle2515[[#This Row],[EUR3]],Tabelle2515[[#This Row],[EUR4]],Tabelle2515[[#This Row],[EUR5]],Tabelle2515[[#This Row],[EUR6]])</f>
        <v>157365.6</v>
      </c>
    </row>
    <row r="180" spans="2:25" s="177" customFormat="1" hidden="1">
      <c r="B180" s="154">
        <f t="shared" si="3"/>
        <v>167</v>
      </c>
      <c r="C180" s="246" t="s">
        <v>384</v>
      </c>
      <c r="D180" s="200" t="s">
        <v>44</v>
      </c>
      <c r="E180" s="243" t="s">
        <v>530</v>
      </c>
      <c r="F180" s="200" t="s">
        <v>45</v>
      </c>
      <c r="G180" s="262" t="s">
        <v>536</v>
      </c>
      <c r="H180" s="244">
        <v>44197</v>
      </c>
      <c r="I180" s="244">
        <v>44377</v>
      </c>
      <c r="J180" s="245" t="s">
        <v>46</v>
      </c>
      <c r="K180" s="202">
        <v>1274.49</v>
      </c>
      <c r="L180" s="250">
        <v>20</v>
      </c>
      <c r="M180" s="270">
        <v>25489.8</v>
      </c>
      <c r="N180" s="250">
        <v>15</v>
      </c>
      <c r="O180" s="278">
        <v>19117.349999999999</v>
      </c>
      <c r="P180" s="250">
        <v>20</v>
      </c>
      <c r="Q180" s="270">
        <v>25489.8</v>
      </c>
      <c r="R180" s="271">
        <v>20</v>
      </c>
      <c r="S180" s="270">
        <v>25489.8</v>
      </c>
      <c r="T180" s="272"/>
      <c r="U180" s="270"/>
      <c r="V180" s="272"/>
      <c r="W180" s="270"/>
      <c r="X180" s="256">
        <f>SUM(Tabelle2515[[#This Row],[PD1]],Tabelle2515[[#This Row],[PD2]],Tabelle2515[[#This Row],[PD3]],Tabelle2515[[#This Row],[PD4]],Tabelle2515[[#This Row],[PD5]],Tabelle2515[[#This Row],[PD6]])</f>
        <v>75</v>
      </c>
      <c r="Y180" s="257">
        <f>SUM(Tabelle2515[[#This Row],[EUR1]],Tabelle2515[[#This Row],[EUR2]],Tabelle2515[[#This Row],[EUR3]],Tabelle2515[[#This Row],[EUR4]],Tabelle2515[[#This Row],[EUR5]],Tabelle2515[[#This Row],[EUR6]])</f>
        <v>95586.75</v>
      </c>
    </row>
    <row r="181" spans="2:25" s="177" customFormat="1" hidden="1">
      <c r="B181" s="154">
        <f t="shared" si="3"/>
        <v>168</v>
      </c>
      <c r="C181" s="246" t="s">
        <v>384</v>
      </c>
      <c r="D181" s="200" t="s">
        <v>44</v>
      </c>
      <c r="E181" s="243" t="s">
        <v>531</v>
      </c>
      <c r="F181" s="200" t="s">
        <v>45</v>
      </c>
      <c r="G181" s="262" t="s">
        <v>536</v>
      </c>
      <c r="H181" s="244">
        <v>44197</v>
      </c>
      <c r="I181" s="244">
        <v>44377</v>
      </c>
      <c r="J181" s="245" t="s">
        <v>46</v>
      </c>
      <c r="K181" s="202">
        <v>1416.09</v>
      </c>
      <c r="L181" s="250">
        <v>20</v>
      </c>
      <c r="M181" s="270">
        <v>28321.8</v>
      </c>
      <c r="N181" s="250">
        <v>20</v>
      </c>
      <c r="O181" s="278">
        <v>28321.8</v>
      </c>
      <c r="P181" s="250">
        <v>20</v>
      </c>
      <c r="Q181" s="270">
        <v>28321.8</v>
      </c>
      <c r="R181" s="271">
        <v>20</v>
      </c>
      <c r="S181" s="270">
        <v>28321.8</v>
      </c>
      <c r="T181" s="272"/>
      <c r="U181" s="270"/>
      <c r="V181" s="272"/>
      <c r="W181" s="270"/>
      <c r="X181" s="256">
        <f>SUM(Tabelle2515[[#This Row],[PD1]],Tabelle2515[[#This Row],[PD2]],Tabelle2515[[#This Row],[PD3]],Tabelle2515[[#This Row],[PD4]],Tabelle2515[[#This Row],[PD5]],Tabelle2515[[#This Row],[PD6]])</f>
        <v>80</v>
      </c>
      <c r="Y181" s="257">
        <f>SUM(Tabelle2515[[#This Row],[EUR1]],Tabelle2515[[#This Row],[EUR2]],Tabelle2515[[#This Row],[EUR3]],Tabelle2515[[#This Row],[EUR4]],Tabelle2515[[#This Row],[EUR5]],Tabelle2515[[#This Row],[EUR6]])</f>
        <v>113287.2</v>
      </c>
    </row>
    <row r="182" spans="2:25" s="177" customFormat="1" hidden="1">
      <c r="B182" s="154">
        <f t="shared" si="3"/>
        <v>169</v>
      </c>
      <c r="C182" s="246" t="s">
        <v>384</v>
      </c>
      <c r="D182" s="200" t="s">
        <v>44</v>
      </c>
      <c r="E182" s="243" t="s">
        <v>532</v>
      </c>
      <c r="F182" s="200" t="s">
        <v>45</v>
      </c>
      <c r="G182" s="262" t="s">
        <v>536</v>
      </c>
      <c r="H182" s="244">
        <v>44197</v>
      </c>
      <c r="I182" s="244">
        <v>44377</v>
      </c>
      <c r="J182" s="245" t="s">
        <v>46</v>
      </c>
      <c r="K182" s="202">
        <v>160</v>
      </c>
      <c r="L182" s="250">
        <v>6</v>
      </c>
      <c r="M182" s="270">
        <v>960</v>
      </c>
      <c r="N182" s="250">
        <v>6</v>
      </c>
      <c r="O182" s="278">
        <v>960</v>
      </c>
      <c r="P182" s="250">
        <v>6</v>
      </c>
      <c r="Q182" s="270">
        <v>960</v>
      </c>
      <c r="R182" s="271">
        <v>6</v>
      </c>
      <c r="S182" s="270">
        <v>960</v>
      </c>
      <c r="T182" s="272"/>
      <c r="U182" s="270"/>
      <c r="V182" s="272"/>
      <c r="W182" s="270"/>
      <c r="X182" s="256">
        <f>SUM(Tabelle2515[[#This Row],[PD1]],Tabelle2515[[#This Row],[PD2]],Tabelle2515[[#This Row],[PD3]],Tabelle2515[[#This Row],[PD4]],Tabelle2515[[#This Row],[PD5]],Tabelle2515[[#This Row],[PD6]])</f>
        <v>24</v>
      </c>
      <c r="Y182" s="257">
        <f>SUM(Tabelle2515[[#This Row],[EUR1]],Tabelle2515[[#This Row],[EUR2]],Tabelle2515[[#This Row],[EUR3]],Tabelle2515[[#This Row],[EUR4]],Tabelle2515[[#This Row],[EUR5]],Tabelle2515[[#This Row],[EUR6]])</f>
        <v>3840</v>
      </c>
    </row>
    <row r="183" spans="2:25" s="177" customFormat="1" hidden="1">
      <c r="B183" s="154">
        <f t="shared" si="3"/>
        <v>170</v>
      </c>
      <c r="C183" s="246" t="s">
        <v>384</v>
      </c>
      <c r="D183" s="200" t="s">
        <v>44</v>
      </c>
      <c r="E183" s="243" t="s">
        <v>533</v>
      </c>
      <c r="F183" s="200" t="s">
        <v>45</v>
      </c>
      <c r="G183" s="262" t="s">
        <v>536</v>
      </c>
      <c r="H183" s="244">
        <v>44197</v>
      </c>
      <c r="I183" s="244">
        <v>44377</v>
      </c>
      <c r="J183" s="245" t="s">
        <v>46</v>
      </c>
      <c r="K183" s="202">
        <v>160</v>
      </c>
      <c r="L183" s="250">
        <v>10</v>
      </c>
      <c r="M183" s="270">
        <v>1600</v>
      </c>
      <c r="N183" s="250">
        <v>10</v>
      </c>
      <c r="O183" s="278">
        <v>1600</v>
      </c>
      <c r="P183" s="250">
        <v>10</v>
      </c>
      <c r="Q183" s="270">
        <v>1600</v>
      </c>
      <c r="R183" s="271">
        <v>10</v>
      </c>
      <c r="S183" s="270">
        <v>1600</v>
      </c>
      <c r="T183" s="272"/>
      <c r="U183" s="270"/>
      <c r="V183" s="272"/>
      <c r="W183" s="270"/>
      <c r="X183" s="256">
        <f>SUM(Tabelle2515[[#This Row],[PD1]],Tabelle2515[[#This Row],[PD2]],Tabelle2515[[#This Row],[PD3]],Tabelle2515[[#This Row],[PD4]],Tabelle2515[[#This Row],[PD5]],Tabelle2515[[#This Row],[PD6]])</f>
        <v>40</v>
      </c>
      <c r="Y183" s="257">
        <f>SUM(Tabelle2515[[#This Row],[EUR1]],Tabelle2515[[#This Row],[EUR2]],Tabelle2515[[#This Row],[EUR3]],Tabelle2515[[#This Row],[EUR4]],Tabelle2515[[#This Row],[EUR5]],Tabelle2515[[#This Row],[EUR6]])</f>
        <v>6400</v>
      </c>
    </row>
    <row r="184" spans="2:25" s="177" customFormat="1" hidden="1">
      <c r="B184" s="154">
        <f t="shared" si="3"/>
        <v>171</v>
      </c>
      <c r="C184" s="246" t="s">
        <v>384</v>
      </c>
      <c r="D184" s="200" t="s">
        <v>44</v>
      </c>
      <c r="E184" s="243" t="s">
        <v>534</v>
      </c>
      <c r="F184" s="200" t="s">
        <v>45</v>
      </c>
      <c r="G184" s="262" t="s">
        <v>536</v>
      </c>
      <c r="H184" s="244">
        <v>44197</v>
      </c>
      <c r="I184" s="244">
        <v>44377</v>
      </c>
      <c r="J184" s="245" t="s">
        <v>46</v>
      </c>
      <c r="K184" s="202">
        <v>160</v>
      </c>
      <c r="L184" s="250">
        <v>6</v>
      </c>
      <c r="M184" s="54">
        <v>960</v>
      </c>
      <c r="N184" s="250">
        <v>6</v>
      </c>
      <c r="O184" s="278">
        <v>960</v>
      </c>
      <c r="P184" s="250">
        <v>6</v>
      </c>
      <c r="Q184" s="54">
        <v>960</v>
      </c>
      <c r="R184" s="159">
        <v>6</v>
      </c>
      <c r="S184" s="54">
        <v>960</v>
      </c>
      <c r="T184" s="160"/>
      <c r="U184" s="54"/>
      <c r="V184" s="160"/>
      <c r="W184" s="54"/>
      <c r="X184" s="256">
        <f>SUM(Tabelle2515[[#This Row],[PD1]],Tabelle2515[[#This Row],[PD2]],Tabelle2515[[#This Row],[PD3]],Tabelle2515[[#This Row],[PD4]],Tabelle2515[[#This Row],[PD5]],Tabelle2515[[#This Row],[PD6]])</f>
        <v>24</v>
      </c>
      <c r="Y184" s="257">
        <f>SUM(Tabelle2515[[#This Row],[EUR1]],Tabelle2515[[#This Row],[EUR2]],Tabelle2515[[#This Row],[EUR3]],Tabelle2515[[#This Row],[EUR4]],Tabelle2515[[#This Row],[EUR5]],Tabelle2515[[#This Row],[EUR6]])</f>
        <v>3840</v>
      </c>
    </row>
    <row r="185" spans="2:25" s="177" customFormat="1" hidden="1">
      <c r="B185" s="154">
        <f t="shared" si="3"/>
        <v>172</v>
      </c>
      <c r="C185" s="246" t="s">
        <v>384</v>
      </c>
      <c r="D185" s="200" t="s">
        <v>44</v>
      </c>
      <c r="E185" s="243" t="s">
        <v>535</v>
      </c>
      <c r="F185" s="200" t="s">
        <v>45</v>
      </c>
      <c r="G185" s="262" t="s">
        <v>536</v>
      </c>
      <c r="H185" s="244">
        <v>44197</v>
      </c>
      <c r="I185" s="244">
        <v>44377</v>
      </c>
      <c r="J185" s="245" t="s">
        <v>46</v>
      </c>
      <c r="K185" s="202">
        <v>1130</v>
      </c>
      <c r="L185" s="250">
        <v>2</v>
      </c>
      <c r="M185" s="270">
        <v>2260</v>
      </c>
      <c r="N185" s="250">
        <v>2</v>
      </c>
      <c r="O185" s="278">
        <v>2260</v>
      </c>
      <c r="P185" s="250">
        <v>2</v>
      </c>
      <c r="Q185" s="270">
        <v>2260</v>
      </c>
      <c r="R185" s="271">
        <v>2</v>
      </c>
      <c r="S185" s="270">
        <v>2260</v>
      </c>
      <c r="T185" s="272"/>
      <c r="U185" s="270"/>
      <c r="V185" s="272"/>
      <c r="W185" s="270"/>
      <c r="X185" s="256">
        <f>SUM(Tabelle2515[[#This Row],[PD1]],Tabelle2515[[#This Row],[PD2]],Tabelle2515[[#This Row],[PD3]],Tabelle2515[[#This Row],[PD4]],Tabelle2515[[#This Row],[PD5]],Tabelle2515[[#This Row],[PD6]])</f>
        <v>8</v>
      </c>
      <c r="Y185" s="257">
        <f>SUM(Tabelle2515[[#This Row],[EUR1]],Tabelle2515[[#This Row],[EUR2]],Tabelle2515[[#This Row],[EUR3]],Tabelle2515[[#This Row],[EUR4]],Tabelle2515[[#This Row],[EUR5]],Tabelle2515[[#This Row],[EUR6]])</f>
        <v>9040</v>
      </c>
    </row>
    <row r="186" spans="2:25" s="177" customFormat="1" hidden="1">
      <c r="B186" s="154"/>
      <c r="C186" s="246"/>
      <c r="D186" s="200"/>
      <c r="E186" s="243"/>
      <c r="F186" s="200"/>
      <c r="G186" s="261"/>
      <c r="H186" s="244"/>
      <c r="I186" s="244"/>
      <c r="J186" s="245"/>
      <c r="K186" s="202"/>
      <c r="L186" s="250"/>
      <c r="M186" s="54"/>
      <c r="N186" s="250"/>
      <c r="O186" s="54"/>
      <c r="P186" s="250"/>
      <c r="Q186" s="54"/>
      <c r="R186" s="159"/>
      <c r="S186" s="54"/>
      <c r="T186" s="160"/>
      <c r="U186" s="54"/>
      <c r="V186" s="160"/>
      <c r="W186" s="54"/>
      <c r="X186" s="256"/>
      <c r="Y186" s="257"/>
    </row>
    <row r="187" spans="2:25" s="177" customFormat="1" hidden="1">
      <c r="B187" s="154">
        <f>B185+1</f>
        <v>173</v>
      </c>
      <c r="C187" s="246" t="s">
        <v>386</v>
      </c>
      <c r="D187" s="200" t="s">
        <v>44</v>
      </c>
      <c r="E187" s="243" t="s">
        <v>491</v>
      </c>
      <c r="F187" s="200" t="s">
        <v>45</v>
      </c>
      <c r="G187" s="277" t="s">
        <v>564</v>
      </c>
      <c r="H187" s="244">
        <v>44197</v>
      </c>
      <c r="I187" s="244">
        <v>44377</v>
      </c>
      <c r="J187" s="245" t="s">
        <v>46</v>
      </c>
      <c r="K187" s="202">
        <v>1250</v>
      </c>
      <c r="L187" s="250">
        <v>3</v>
      </c>
      <c r="M187" s="54">
        <v>3750</v>
      </c>
      <c r="N187" s="250">
        <v>3</v>
      </c>
      <c r="O187" s="54">
        <v>3750</v>
      </c>
      <c r="P187" s="250"/>
      <c r="Q187" s="54">
        <v>0</v>
      </c>
      <c r="R187" s="291">
        <v>3.6842105263157898</v>
      </c>
      <c r="S187" s="54">
        <v>4605.2631578947376</v>
      </c>
      <c r="T187" s="160"/>
      <c r="U187" s="54"/>
      <c r="V187" s="160"/>
      <c r="W187" s="54"/>
      <c r="X187" s="256">
        <f>SUM(Tabelle2515[[#This Row],[PD1]],Tabelle2515[[#This Row],[PD2]],Tabelle2515[[#This Row],[PD3]],Tabelle2515[[#This Row],[PD4]],Tabelle2515[[#This Row],[PD5]],Tabelle2515[[#This Row],[PD6]])</f>
        <v>9.6842105263157894</v>
      </c>
      <c r="Y187" s="257">
        <f>SUM(Tabelle2515[[#This Row],[EUR1]],Tabelle2515[[#This Row],[EUR2]],Tabelle2515[[#This Row],[EUR3]],Tabelle2515[[#This Row],[EUR4]],Tabelle2515[[#This Row],[EUR5]],Tabelle2515[[#This Row],[EUR6]])</f>
        <v>12105.263157894737</v>
      </c>
    </row>
    <row r="188" spans="2:25" s="177" customFormat="1" hidden="1">
      <c r="B188" s="154">
        <f>B187+1</f>
        <v>174</v>
      </c>
      <c r="C188" s="246" t="s">
        <v>386</v>
      </c>
      <c r="D188" s="200" t="s">
        <v>44</v>
      </c>
      <c r="E188" s="243" t="s">
        <v>492</v>
      </c>
      <c r="F188" s="200" t="s">
        <v>45</v>
      </c>
      <c r="G188" s="277" t="s">
        <v>564</v>
      </c>
      <c r="H188" s="244">
        <v>44197</v>
      </c>
      <c r="I188" s="244">
        <v>44377</v>
      </c>
      <c r="J188" s="245" t="s">
        <v>46</v>
      </c>
      <c r="K188" s="202">
        <v>1000</v>
      </c>
      <c r="L188" s="250">
        <v>4</v>
      </c>
      <c r="M188" s="54">
        <v>4000</v>
      </c>
      <c r="N188" s="250">
        <v>4</v>
      </c>
      <c r="O188" s="54">
        <v>4000</v>
      </c>
      <c r="P188" s="250"/>
      <c r="Q188" s="54">
        <v>0</v>
      </c>
      <c r="R188" s="291">
        <v>3.9473684210526319</v>
      </c>
      <c r="S188" s="54">
        <v>3947.3684210526317</v>
      </c>
      <c r="T188" s="160"/>
      <c r="U188" s="54"/>
      <c r="V188" s="160"/>
      <c r="W188" s="54"/>
      <c r="X188" s="256">
        <f>SUM(Tabelle2515[[#This Row],[PD1]],Tabelle2515[[#This Row],[PD2]],Tabelle2515[[#This Row],[PD3]],Tabelle2515[[#This Row],[PD4]],Tabelle2515[[#This Row],[PD5]],Tabelle2515[[#This Row],[PD6]])</f>
        <v>11.947368421052632</v>
      </c>
      <c r="Y188" s="257">
        <f>SUM(Tabelle2515[[#This Row],[EUR1]],Tabelle2515[[#This Row],[EUR2]],Tabelle2515[[#This Row],[EUR3]],Tabelle2515[[#This Row],[EUR4]],Tabelle2515[[#This Row],[EUR5]],Tabelle2515[[#This Row],[EUR6]])</f>
        <v>11947.368421052632</v>
      </c>
    </row>
    <row r="189" spans="2:25" s="177" customFormat="1" hidden="1">
      <c r="B189" s="154">
        <f>B188+1</f>
        <v>175</v>
      </c>
      <c r="C189" s="246" t="s">
        <v>386</v>
      </c>
      <c r="D189" s="200" t="s">
        <v>44</v>
      </c>
      <c r="E189" s="243" t="s">
        <v>495</v>
      </c>
      <c r="F189" s="200" t="s">
        <v>45</v>
      </c>
      <c r="G189" s="277" t="s">
        <v>564</v>
      </c>
      <c r="H189" s="244">
        <v>44197</v>
      </c>
      <c r="I189" s="244">
        <v>44377</v>
      </c>
      <c r="J189" s="245" t="s">
        <v>46</v>
      </c>
      <c r="K189" s="202">
        <v>2000</v>
      </c>
      <c r="L189" s="250">
        <v>2</v>
      </c>
      <c r="M189" s="54">
        <v>4000</v>
      </c>
      <c r="N189" s="250">
        <v>2</v>
      </c>
      <c r="O189" s="54">
        <v>4000</v>
      </c>
      <c r="P189" s="250">
        <v>2</v>
      </c>
      <c r="Q189" s="54">
        <v>4000</v>
      </c>
      <c r="R189" s="291">
        <v>2</v>
      </c>
      <c r="S189" s="54">
        <v>4000</v>
      </c>
      <c r="T189" s="160"/>
      <c r="U189" s="54"/>
      <c r="V189" s="160"/>
      <c r="W189" s="54"/>
      <c r="X189" s="256">
        <f>SUM(Tabelle2515[[#This Row],[PD1]],Tabelle2515[[#This Row],[PD2]],Tabelle2515[[#This Row],[PD3]],Tabelle2515[[#This Row],[PD4]],Tabelle2515[[#This Row],[PD5]],Tabelle2515[[#This Row],[PD6]])</f>
        <v>8</v>
      </c>
      <c r="Y189" s="257">
        <f>SUM(Tabelle2515[[#This Row],[EUR1]],Tabelle2515[[#This Row],[EUR2]],Tabelle2515[[#This Row],[EUR3]],Tabelle2515[[#This Row],[EUR4]],Tabelle2515[[#This Row],[EUR5]],Tabelle2515[[#This Row],[EUR6]])</f>
        <v>16000</v>
      </c>
    </row>
    <row r="190" spans="2:25" s="177" customFormat="1" hidden="1">
      <c r="B190" s="154">
        <f>B189+1</f>
        <v>176</v>
      </c>
      <c r="C190" s="246" t="s">
        <v>386</v>
      </c>
      <c r="D190" s="200" t="s">
        <v>44</v>
      </c>
      <c r="E190" s="243" t="s">
        <v>496</v>
      </c>
      <c r="F190" s="200" t="s">
        <v>45</v>
      </c>
      <c r="G190" s="277" t="s">
        <v>564</v>
      </c>
      <c r="H190" s="244">
        <v>44197</v>
      </c>
      <c r="I190" s="244">
        <v>44377</v>
      </c>
      <c r="J190" s="245" t="s">
        <v>46</v>
      </c>
      <c r="K190" s="202">
        <v>320</v>
      </c>
      <c r="L190" s="250">
        <v>10</v>
      </c>
      <c r="M190" s="54">
        <v>3200</v>
      </c>
      <c r="N190" s="250">
        <v>10</v>
      </c>
      <c r="O190" s="54">
        <v>3200</v>
      </c>
      <c r="P190" s="250"/>
      <c r="Q190" s="54">
        <v>0</v>
      </c>
      <c r="R190" s="291"/>
      <c r="S190" s="54">
        <v>0</v>
      </c>
      <c r="T190" s="160"/>
      <c r="U190" s="54"/>
      <c r="V190" s="160"/>
      <c r="W190" s="54"/>
      <c r="X190" s="256">
        <f>SUM(Tabelle2515[[#This Row],[PD1]],Tabelle2515[[#This Row],[PD2]],Tabelle2515[[#This Row],[PD3]],Tabelle2515[[#This Row],[PD4]],Tabelle2515[[#This Row],[PD5]],Tabelle2515[[#This Row],[PD6]])</f>
        <v>20</v>
      </c>
      <c r="Y190" s="257">
        <f>SUM(Tabelle2515[[#This Row],[EUR1]],Tabelle2515[[#This Row],[EUR2]],Tabelle2515[[#This Row],[EUR3]],Tabelle2515[[#This Row],[EUR4]],Tabelle2515[[#This Row],[EUR5]],Tabelle2515[[#This Row],[EUR6]])</f>
        <v>6400</v>
      </c>
    </row>
    <row r="191" spans="2:25" s="177" customFormat="1" hidden="1">
      <c r="B191" s="154">
        <f>B190+1</f>
        <v>177</v>
      </c>
      <c r="C191" s="246" t="s">
        <v>386</v>
      </c>
      <c r="D191" s="200" t="s">
        <v>44</v>
      </c>
      <c r="E191" s="243" t="s">
        <v>497</v>
      </c>
      <c r="F191" s="200" t="s">
        <v>45</v>
      </c>
      <c r="G191" s="277" t="s">
        <v>564</v>
      </c>
      <c r="H191" s="244">
        <v>44197</v>
      </c>
      <c r="I191" s="244">
        <v>44377</v>
      </c>
      <c r="J191" s="245" t="s">
        <v>46</v>
      </c>
      <c r="K191" s="202">
        <v>1430</v>
      </c>
      <c r="L191" s="250">
        <v>3</v>
      </c>
      <c r="M191" s="54">
        <v>3900</v>
      </c>
      <c r="N191" s="250">
        <v>4</v>
      </c>
      <c r="O191" s="54">
        <v>5200</v>
      </c>
      <c r="P191" s="250">
        <v>3</v>
      </c>
      <c r="Q191" s="54">
        <v>3900</v>
      </c>
      <c r="R191" s="291">
        <v>2.3684210526315792</v>
      </c>
      <c r="S191" s="54">
        <v>3078.9473684210529</v>
      </c>
      <c r="T191" s="160"/>
      <c r="U191" s="54"/>
      <c r="V191" s="160"/>
      <c r="W191" s="54"/>
      <c r="X191" s="256">
        <f>SUM(Tabelle2515[[#This Row],[PD1]],Tabelle2515[[#This Row],[PD2]],Tabelle2515[[#This Row],[PD3]],Tabelle2515[[#This Row],[PD4]],Tabelle2515[[#This Row],[PD5]],Tabelle2515[[#This Row],[PD6]])</f>
        <v>12.368421052631579</v>
      </c>
      <c r="Y191" s="257">
        <f>SUM(Tabelle2515[[#This Row],[EUR1]],Tabelle2515[[#This Row],[EUR2]],Tabelle2515[[#This Row],[EUR3]],Tabelle2515[[#This Row],[EUR4]],Tabelle2515[[#This Row],[EUR5]],Tabelle2515[[#This Row],[EUR6]])</f>
        <v>16078.947368421053</v>
      </c>
    </row>
    <row r="192" spans="2:25" s="177" customFormat="1" hidden="1">
      <c r="B192" s="154"/>
      <c r="C192" s="246"/>
      <c r="D192" s="200"/>
      <c r="E192" s="243"/>
      <c r="F192" s="200"/>
      <c r="G192" s="261"/>
      <c r="H192" s="244"/>
      <c r="I192" s="244"/>
      <c r="J192" s="245"/>
      <c r="K192" s="202"/>
      <c r="L192" s="250"/>
      <c r="M192" s="54"/>
      <c r="N192" s="250"/>
      <c r="O192" s="54"/>
      <c r="P192" s="250"/>
      <c r="Q192" s="54"/>
      <c r="R192" s="159"/>
      <c r="S192" s="54"/>
      <c r="T192" s="160"/>
      <c r="U192" s="54"/>
      <c r="V192" s="160"/>
      <c r="W192" s="54"/>
      <c r="X192" s="10"/>
      <c r="Y192" s="11"/>
    </row>
    <row r="193" spans="2:25" s="177" customFormat="1" hidden="1">
      <c r="B193" s="154"/>
      <c r="C193" s="246"/>
      <c r="D193" s="200"/>
      <c r="E193" s="243"/>
      <c r="F193" s="200"/>
      <c r="G193" s="261"/>
      <c r="H193" s="244"/>
      <c r="I193" s="244"/>
      <c r="J193" s="245"/>
      <c r="K193" s="202"/>
      <c r="L193" s="250"/>
      <c r="M193" s="54"/>
      <c r="N193" s="250"/>
      <c r="O193" s="54"/>
      <c r="P193" s="250"/>
      <c r="Q193" s="54"/>
      <c r="R193" s="159"/>
      <c r="S193" s="54"/>
      <c r="T193" s="160"/>
      <c r="U193" s="54"/>
      <c r="V193" s="160"/>
      <c r="W193" s="54"/>
      <c r="X193" s="10"/>
      <c r="Y193" s="11"/>
    </row>
    <row r="194" spans="2:25" s="177" customFormat="1" hidden="1">
      <c r="B194" s="154"/>
      <c r="C194" s="246"/>
      <c r="D194" s="200"/>
      <c r="E194" s="243"/>
      <c r="F194" s="200"/>
      <c r="G194" s="247"/>
      <c r="H194" s="244"/>
      <c r="I194" s="244"/>
      <c r="J194" s="245"/>
      <c r="K194" s="202"/>
      <c r="L194" s="250"/>
      <c r="M194" s="258"/>
      <c r="N194" s="250"/>
      <c r="O194" s="258"/>
      <c r="P194" s="250"/>
      <c r="Q194" s="258"/>
      <c r="R194" s="259"/>
      <c r="S194" s="258"/>
      <c r="T194" s="260"/>
      <c r="U194" s="258"/>
      <c r="V194" s="260"/>
      <c r="W194" s="258"/>
      <c r="X194" s="256"/>
      <c r="Y194" s="257"/>
    </row>
    <row r="195" spans="2:25" hidden="1">
      <c r="B195" s="45"/>
      <c r="C195" s="45"/>
      <c r="D195" s="45"/>
      <c r="E195" s="46"/>
      <c r="F195" s="45"/>
      <c r="G195" s="45"/>
      <c r="H195" s="47"/>
      <c r="I195" s="47"/>
      <c r="J195" s="114"/>
      <c r="K195" s="48"/>
      <c r="L195" s="223">
        <f t="shared" ref="L195:Y195" si="4">SUM(L13:L194)</f>
        <v>283.7</v>
      </c>
      <c r="M195" s="55">
        <f t="shared" si="4"/>
        <v>309998.40924999997</v>
      </c>
      <c r="N195" s="223">
        <f t="shared" si="4"/>
        <v>1068.7957174241069</v>
      </c>
      <c r="O195" s="55">
        <f t="shared" si="4"/>
        <v>1553726.6772342012</v>
      </c>
      <c r="P195" s="223">
        <f t="shared" si="4"/>
        <v>946.35566237023727</v>
      </c>
      <c r="Q195" s="55">
        <f t="shared" si="4"/>
        <v>1163778.4752590542</v>
      </c>
      <c r="R195" s="223">
        <f t="shared" si="4"/>
        <v>817.77819577587366</v>
      </c>
      <c r="S195" s="55">
        <f t="shared" si="4"/>
        <v>1616619.5381614987</v>
      </c>
      <c r="T195" s="223">
        <f t="shared" si="4"/>
        <v>0</v>
      </c>
      <c r="U195" s="55">
        <f t="shared" si="4"/>
        <v>0</v>
      </c>
      <c r="V195" s="223">
        <f t="shared" si="4"/>
        <v>0</v>
      </c>
      <c r="W195" s="55">
        <f t="shared" si="4"/>
        <v>0</v>
      </c>
      <c r="X195" s="223">
        <f t="shared" si="4"/>
        <v>3116.6295755702167</v>
      </c>
      <c r="Y195" s="55">
        <f t="shared" si="4"/>
        <v>4644123.0999047551</v>
      </c>
    </row>
    <row r="196" spans="2:25" hidden="1">
      <c r="B196" s="173">
        <f>B191+1</f>
        <v>178</v>
      </c>
      <c r="C196" s="174" t="s">
        <v>385</v>
      </c>
      <c r="D196" s="174" t="s">
        <v>44</v>
      </c>
      <c r="E196" s="174" t="s">
        <v>365</v>
      </c>
      <c r="F196" s="174" t="s">
        <v>51</v>
      </c>
      <c r="G196" s="196" t="s">
        <v>457</v>
      </c>
      <c r="H196" s="16">
        <v>44197</v>
      </c>
      <c r="I196" s="16">
        <v>44377</v>
      </c>
      <c r="J196" s="245" t="s">
        <v>46</v>
      </c>
      <c r="K196" s="19">
        <v>1000</v>
      </c>
      <c r="L196" s="15">
        <f>SUMPRODUCT(('Input Resources Meta. T&amp;M'!$A$2:$A$20000=$G196)*('Input Resources Meta. T&amp;M'!$H$2:$H$20000=$E196)*('Input Resources Meta. T&amp;M'!$G$2:$G$20000=1),'Input Resources Meta. T&amp;M'!$K$2:$K$20000)</f>
        <v>3.09375</v>
      </c>
      <c r="M196" s="222">
        <f>SUMPRODUCT(('Input Resources Meta. T&amp;M'!$A$2:$A$20000=$G196)*('Input Resources Meta. T&amp;M'!$H$2:$H$20000=$E196)*('Input Resources Meta. T&amp;M'!$G$2:$G$20000=1),'Input Resources Meta. T&amp;M'!$M$2:$M$20000)</f>
        <v>3093.75</v>
      </c>
      <c r="N196" s="15">
        <f>SUMPRODUCT(('Input Resources Meta. T&amp;M'!$A$2:$A$20000=$G196)*('Input Resources Meta. T&amp;M'!$H$2:$H$20000=$E196)*('Input Resources Meta. T&amp;M'!$G$2:$G$20000=2),'Input Resources Meta. T&amp;M'!$K$2:$K$20000)</f>
        <v>19.03125</v>
      </c>
      <c r="O196" s="222">
        <f>SUMPRODUCT(('Input Resources Meta. T&amp;M'!$A$2:$A$20000=$G196)*('Input Resources Meta. T&amp;M'!$H$2:$H$20000=$E196)*('Input Resources Meta. T&amp;M'!$G$2:$G$20000=2),'Input Resources Meta. T&amp;M'!$M$2:$M$20000)</f>
        <v>19031.25</v>
      </c>
      <c r="P196" s="15">
        <f>SUMPRODUCT(('Input Resources Meta. T&amp;M'!$A$2:$A$20000=$G196)*('Input Resources Meta. T&amp;M'!$H$2:$H$20000=$E196)*('Input Resources Meta. T&amp;M'!$G$2:$G$20000=3),'Input Resources Meta. T&amp;M'!$K$2:$K$20000)</f>
        <v>18.3125</v>
      </c>
      <c r="Q196" s="222">
        <f>SUMPRODUCT(('Input Resources Meta. T&amp;M'!$A$2:$A$20000=$G196)*('Input Resources Meta. T&amp;M'!$H$2:$H$20000=$E196)*('Input Resources Meta. T&amp;M'!$G$2:$G$20000=3),'Input Resources Meta. T&amp;M'!$M$2:$M$20000)</f>
        <v>18312.5</v>
      </c>
      <c r="R196" s="15">
        <f>SUMPRODUCT(('Input Resources Meta. T&amp;M'!$A$2:$A$20000=$G196)*('Input Resources Meta. T&amp;M'!$H$2:$H$20000=$E196)*('Input Resources Meta. T&amp;M'!$G$2:$G$20000=4),'Input Resources Meta. T&amp;M'!$K$2:$K$20000)</f>
        <v>18.46875</v>
      </c>
      <c r="S196" s="222">
        <f>SUMPRODUCT(('Input Resources Meta. T&amp;M'!$A$2:$A$20000=$G196)*('Input Resources Meta. T&amp;M'!$H$2:$H$20000=$E196)*('Input Resources Meta. T&amp;M'!$G$2:$G$20000=4),'Input Resources Meta. T&amp;M'!$M$2:$M$20000)</f>
        <v>18468.75</v>
      </c>
      <c r="T196" s="15"/>
      <c r="U196" s="222"/>
      <c r="V196" s="15"/>
      <c r="W196" s="222"/>
      <c r="X196" s="10">
        <f>SUM(Tabelle2515[[#This Row],[PD1]],Tabelle2515[[#This Row],[PD2]],Tabelle2515[[#This Row],[PD3]],Tabelle2515[[#This Row],[PD4]],Tabelle2515[[#This Row],[PD5]],Tabelle2515[[#This Row],[PD6]])</f>
        <v>58.90625</v>
      </c>
      <c r="Y196" s="11">
        <f>SUM(Tabelle2515[[#This Row],[EUR1]],Tabelle2515[[#This Row],[EUR2]],Tabelle2515[[#This Row],[EUR3]],Tabelle2515[[#This Row],[EUR4]],Tabelle2515[[#This Row],[EUR5]],Tabelle2515[[#This Row],[EUR6]])</f>
        <v>58906.25</v>
      </c>
    </row>
    <row r="197" spans="2:25" hidden="1">
      <c r="B197" s="231">
        <f>B196+1</f>
        <v>179</v>
      </c>
      <c r="C197" s="232" t="s">
        <v>385</v>
      </c>
      <c r="D197" s="232" t="s">
        <v>44</v>
      </c>
      <c r="E197" s="176" t="s">
        <v>330</v>
      </c>
      <c r="F197" s="232" t="s">
        <v>51</v>
      </c>
      <c r="G197" s="196" t="s">
        <v>457</v>
      </c>
      <c r="H197" s="16">
        <v>44197</v>
      </c>
      <c r="I197" s="16">
        <v>44377</v>
      </c>
      <c r="J197" s="245" t="s">
        <v>46</v>
      </c>
      <c r="K197" s="19">
        <v>1000</v>
      </c>
      <c r="L197" s="15">
        <f>SUMPRODUCT(('Input Resources Meta. T&amp;M'!$A$2:$A$20000=$G197)*('Input Resources Meta. T&amp;M'!$H$2:$H$20000=$E197)*('Input Resources Meta. T&amp;M'!$G$2:$G$20000=1),'Input Resources Meta. T&amp;M'!$K$2:$K$20000)</f>
        <v>10.4375</v>
      </c>
      <c r="M197" s="222">
        <f>SUMPRODUCT(('Input Resources Meta. T&amp;M'!$A$2:$A$20000=$G197)*('Input Resources Meta. T&amp;M'!$H$2:$H$20000=$E197)*('Input Resources Meta. T&amp;M'!$G$2:$G$20000=1),'Input Resources Meta. T&amp;M'!$M$2:$M$20000)</f>
        <v>10437.5</v>
      </c>
      <c r="N197" s="15">
        <f>SUMPRODUCT(('Input Resources Meta. T&amp;M'!$A$2:$A$20000=$G197)*('Input Resources Meta. T&amp;M'!$H$2:$H$20000=$E197)*('Input Resources Meta. T&amp;M'!$G$2:$G$20000=2),'Input Resources Meta. T&amp;M'!$K$2:$K$20000)</f>
        <v>14.5625</v>
      </c>
      <c r="O197" s="222">
        <f>SUMPRODUCT(('Input Resources Meta. T&amp;M'!$A$2:$A$20000=$G197)*('Input Resources Meta. T&amp;M'!$H$2:$H$20000=$E197)*('Input Resources Meta. T&amp;M'!$G$2:$G$20000=2),'Input Resources Meta. T&amp;M'!$M$2:$M$20000)</f>
        <v>14562.5</v>
      </c>
      <c r="P197" s="15">
        <f>SUMPRODUCT(('Input Resources Meta. T&amp;M'!$A$2:$A$20000=$G197)*('Input Resources Meta. T&amp;M'!$H$2:$H$20000=$E197)*('Input Resources Meta. T&amp;M'!$G$2:$G$20000=3),'Input Resources Meta. T&amp;M'!$K$2:$K$20000)</f>
        <v>20.625</v>
      </c>
      <c r="Q197" s="222">
        <f>SUMPRODUCT(('Input Resources Meta. T&amp;M'!$A$2:$A$20000=$G197)*('Input Resources Meta. T&amp;M'!$H$2:$H$20000=$E197)*('Input Resources Meta. T&amp;M'!$G$2:$G$20000=3),'Input Resources Meta. T&amp;M'!$M$2:$M$20000)</f>
        <v>20625</v>
      </c>
      <c r="R197" s="15">
        <f>SUMPRODUCT(('Input Resources Meta. T&amp;M'!$A$2:$A$20000=$G197)*('Input Resources Meta. T&amp;M'!$H$2:$H$20000=$E197)*('Input Resources Meta. T&amp;M'!$G$2:$G$20000=4),'Input Resources Meta. T&amp;M'!$K$2:$K$20000)</f>
        <v>15.6875</v>
      </c>
      <c r="S197" s="222">
        <f>SUMPRODUCT(('Input Resources Meta. T&amp;M'!$A$2:$A$20000=$G197)*('Input Resources Meta. T&amp;M'!$H$2:$H$20000=$E197)*('Input Resources Meta. T&amp;M'!$G$2:$G$20000=4),'Input Resources Meta. T&amp;M'!$M$2:$M$20000)</f>
        <v>15687.5</v>
      </c>
      <c r="T197" s="15"/>
      <c r="U197" s="222"/>
      <c r="V197" s="15"/>
      <c r="W197" s="222"/>
      <c r="X197" s="10">
        <f>SUM(Tabelle2515[[#This Row],[PD1]],Tabelle2515[[#This Row],[PD2]],Tabelle2515[[#This Row],[PD3]],Tabelle2515[[#This Row],[PD4]],Tabelle2515[[#This Row],[PD5]],Tabelle2515[[#This Row],[PD6]])</f>
        <v>61.3125</v>
      </c>
      <c r="Y197" s="11">
        <f>SUM(Tabelle2515[[#This Row],[EUR1]],Tabelle2515[[#This Row],[EUR2]],Tabelle2515[[#This Row],[EUR3]],Tabelle2515[[#This Row],[EUR4]],Tabelle2515[[#This Row],[EUR5]],Tabelle2515[[#This Row],[EUR6]])</f>
        <v>61312.5</v>
      </c>
    </row>
    <row r="198" spans="2:25" s="177" customFormat="1" hidden="1">
      <c r="B198" s="231">
        <f t="shared" ref="B198:B247" si="5">B197+1</f>
        <v>180</v>
      </c>
      <c r="C198" s="17" t="s">
        <v>370</v>
      </c>
      <c r="D198" s="232" t="s">
        <v>44</v>
      </c>
      <c r="E198" s="176" t="s">
        <v>29</v>
      </c>
      <c r="F198" s="232" t="s">
        <v>51</v>
      </c>
      <c r="G198" s="196" t="s">
        <v>461</v>
      </c>
      <c r="H198" s="16">
        <v>44197</v>
      </c>
      <c r="I198" s="16">
        <v>44408</v>
      </c>
      <c r="J198" s="245" t="s">
        <v>46</v>
      </c>
      <c r="K198" s="9">
        <v>1350</v>
      </c>
      <c r="L198" s="15">
        <f>SUMPRODUCT(('Input Resources Meta. T&amp;M'!$A$2:$A$20000=$G198)*('Input Resources Meta. T&amp;M'!$H$2:$H$20000=$E198)*('Input Resources Meta. T&amp;M'!$G$2:$G$20000=1),'Input Resources Meta. T&amp;M'!$K$2:$K$20000)</f>
        <v>9.75</v>
      </c>
      <c r="M198" s="222">
        <f>SUMPRODUCT(('Input Resources Meta. T&amp;M'!$A$2:$A$20000=$G198)*('Input Resources Meta. T&amp;M'!$H$2:$H$20000=$E198)*('Input Resources Meta. T&amp;M'!$G$2:$G$20000=1),'Input Resources Meta. T&amp;M'!$M$2:$M$20000)</f>
        <v>13162.5</v>
      </c>
      <c r="N198" s="15">
        <f>SUMPRODUCT(('Input Resources Meta. T&amp;M'!$A$2:$A$20000=$G198)*('Input Resources Meta. T&amp;M'!$H$2:$H$20000=$E198)*('Input Resources Meta. T&amp;M'!$G$2:$G$20000=2),'Input Resources Meta. T&amp;M'!$K$2:$K$20000)</f>
        <v>15.25</v>
      </c>
      <c r="O198" s="222">
        <f>SUMPRODUCT(('Input Resources Meta. T&amp;M'!$A$2:$A$20000=$G198)*('Input Resources Meta. T&amp;M'!$H$2:$H$20000=$E198)*('Input Resources Meta. T&amp;M'!$G$2:$G$20000=2),'Input Resources Meta. T&amp;M'!$M$2:$M$20000)</f>
        <v>20587.5</v>
      </c>
      <c r="P198" s="15">
        <f>SUMPRODUCT(('Input Resources Meta. T&amp;M'!$A$2:$A$20000=$G198)*('Input Resources Meta. T&amp;M'!$H$2:$H$20000=$E198)*('Input Resources Meta. T&amp;M'!$G$2:$G$20000=3),'Input Resources Meta. T&amp;M'!$K$2:$K$20000)</f>
        <v>19</v>
      </c>
      <c r="Q198" s="222">
        <f>SUMPRODUCT(('Input Resources Meta. T&amp;M'!$A$2:$A$20000=$G198)*('Input Resources Meta. T&amp;M'!$H$2:$H$20000=$E198)*('Input Resources Meta. T&amp;M'!$G$2:$G$20000=3),'Input Resources Meta. T&amp;M'!$M$2:$M$20000)</f>
        <v>25650</v>
      </c>
      <c r="R198" s="15">
        <f>SUMPRODUCT(('Input Resources Meta. T&amp;M'!$A$2:$A$20000=$G198)*('Input Resources Meta. T&amp;M'!$H$2:$H$20000=$E198)*('Input Resources Meta. T&amp;M'!$G$2:$G$20000=4),'Input Resources Meta. T&amp;M'!$K$2:$K$20000)</f>
        <v>16</v>
      </c>
      <c r="S198" s="222">
        <f>SUMPRODUCT(('Input Resources Meta. T&amp;M'!$A$2:$A$20000=$G198)*('Input Resources Meta. T&amp;M'!$H$2:$H$20000=$E198)*('Input Resources Meta. T&amp;M'!$G$2:$G$20000=4),'Input Resources Meta. T&amp;M'!$M$2:$M$20000)</f>
        <v>21600</v>
      </c>
      <c r="T198" s="15"/>
      <c r="U198" s="222"/>
      <c r="V198" s="15"/>
      <c r="W198" s="222"/>
      <c r="X198" s="10">
        <f>SUM(Tabelle2515[[#This Row],[PD1]],Tabelle2515[[#This Row],[PD2]],Tabelle2515[[#This Row],[PD3]],Tabelle2515[[#This Row],[PD4]],Tabelle2515[[#This Row],[PD5]],Tabelle2515[[#This Row],[PD6]])</f>
        <v>60</v>
      </c>
      <c r="Y198" s="11">
        <f>SUM(Tabelle2515[[#This Row],[EUR1]],Tabelle2515[[#This Row],[EUR2]],Tabelle2515[[#This Row],[EUR3]],Tabelle2515[[#This Row],[EUR4]],Tabelle2515[[#This Row],[EUR5]],Tabelle2515[[#This Row],[EUR6]])</f>
        <v>81000</v>
      </c>
    </row>
    <row r="199" spans="2:25" hidden="1">
      <c r="B199" s="231">
        <f t="shared" si="5"/>
        <v>181</v>
      </c>
      <c r="C199" s="17" t="s">
        <v>391</v>
      </c>
      <c r="D199" s="232" t="s">
        <v>44</v>
      </c>
      <c r="E199" s="176" t="s">
        <v>291</v>
      </c>
      <c r="F199" s="232" t="s">
        <v>51</v>
      </c>
      <c r="G199" s="196" t="s">
        <v>460</v>
      </c>
      <c r="H199" s="16">
        <v>44197</v>
      </c>
      <c r="I199" s="16">
        <v>44408</v>
      </c>
      <c r="J199" s="245" t="s">
        <v>46</v>
      </c>
      <c r="K199" s="9">
        <v>1350</v>
      </c>
      <c r="L199" s="15">
        <f>SUMPRODUCT(('Input Resources Meta. T&amp;M'!$A$2:$A$20000=$G199)*('Input Resources Meta. T&amp;M'!$H$2:$H$20000=$E199)*('Input Resources Meta. T&amp;M'!$G$2:$G$20000=1),'Input Resources Meta. T&amp;M'!$K$2:$K$20000)</f>
        <v>4.375</v>
      </c>
      <c r="M199" s="222">
        <f>SUMPRODUCT(('Input Resources Meta. T&amp;M'!$A$2:$A$20000=$G199)*('Input Resources Meta. T&amp;M'!$H$2:$H$20000=$E199)*('Input Resources Meta. T&amp;M'!$G$2:$G$20000=1),'Input Resources Meta. T&amp;M'!$M$2:$M$20000)</f>
        <v>5906.25</v>
      </c>
      <c r="N199" s="15">
        <f>SUMPRODUCT(('Input Resources Meta. T&amp;M'!$A$2:$A$20000=$G199)*('Input Resources Meta. T&amp;M'!$H$2:$H$20000=$E199)*('Input Resources Meta. T&amp;M'!$G$2:$G$20000=2),'Input Resources Meta. T&amp;M'!$K$2:$K$20000)</f>
        <v>10.375</v>
      </c>
      <c r="O199" s="222">
        <f>SUMPRODUCT(('Input Resources Meta. T&amp;M'!$A$2:$A$20000=$G199)*('Input Resources Meta. T&amp;M'!$H$2:$H$20000=$E199)*('Input Resources Meta. T&amp;M'!$G$2:$G$20000=2),'Input Resources Meta. T&amp;M'!$M$2:$M$20000)</f>
        <v>14006.25</v>
      </c>
      <c r="P199" s="15">
        <f>SUMPRODUCT(('Input Resources Meta. T&amp;M'!$A$2:$A$20000=$G199)*('Input Resources Meta. T&amp;M'!$H$2:$H$20000=$E199)*('Input Resources Meta. T&amp;M'!$G$2:$G$20000=3),'Input Resources Meta. T&amp;M'!$K$2:$K$20000)</f>
        <v>12.25</v>
      </c>
      <c r="Q199" s="222">
        <f>SUMPRODUCT(('Input Resources Meta. T&amp;M'!$A$2:$A$20000=$G199)*('Input Resources Meta. T&amp;M'!$H$2:$H$20000=$E199)*('Input Resources Meta. T&amp;M'!$G$2:$G$20000=3),'Input Resources Meta. T&amp;M'!$M$2:$M$20000)</f>
        <v>16537.5</v>
      </c>
      <c r="R199" s="15">
        <f>SUMPRODUCT(('Input Resources Meta. T&amp;M'!$A$2:$A$20000=$G199)*('Input Resources Meta. T&amp;M'!$H$2:$H$20000=$E199)*('Input Resources Meta. T&amp;M'!$G$2:$G$20000=4),'Input Resources Meta. T&amp;M'!$K$2:$K$20000)</f>
        <v>9.5625</v>
      </c>
      <c r="S199" s="222">
        <f>SUMPRODUCT(('Input Resources Meta. T&amp;M'!$A$2:$A$20000=$G199)*('Input Resources Meta. T&amp;M'!$H$2:$H$20000=$E199)*('Input Resources Meta. T&amp;M'!$G$2:$G$20000=4),'Input Resources Meta. T&amp;M'!$M$2:$M$20000)</f>
        <v>12909.375</v>
      </c>
      <c r="T199" s="15"/>
      <c r="U199" s="222"/>
      <c r="V199" s="15"/>
      <c r="W199" s="222"/>
      <c r="X199" s="10">
        <f>SUM(Tabelle2515[[#This Row],[PD1]],Tabelle2515[[#This Row],[PD2]],Tabelle2515[[#This Row],[PD3]],Tabelle2515[[#This Row],[PD4]],Tabelle2515[[#This Row],[PD5]],Tabelle2515[[#This Row],[PD6]])</f>
        <v>36.5625</v>
      </c>
      <c r="Y199" s="11">
        <f>SUM(Tabelle2515[[#This Row],[EUR1]],Tabelle2515[[#This Row],[EUR2]],Tabelle2515[[#This Row],[EUR3]],Tabelle2515[[#This Row],[EUR4]],Tabelle2515[[#This Row],[EUR5]],Tabelle2515[[#This Row],[EUR6]])</f>
        <v>49359.375</v>
      </c>
    </row>
    <row r="200" spans="2:25" hidden="1">
      <c r="B200" s="231">
        <f t="shared" si="5"/>
        <v>182</v>
      </c>
      <c r="C200" s="17" t="s">
        <v>385</v>
      </c>
      <c r="D200" s="232" t="s">
        <v>44</v>
      </c>
      <c r="E200" s="176" t="s">
        <v>265</v>
      </c>
      <c r="F200" s="232" t="s">
        <v>51</v>
      </c>
      <c r="G200" s="196" t="s">
        <v>457</v>
      </c>
      <c r="H200" s="16">
        <v>44197</v>
      </c>
      <c r="I200" s="16">
        <v>44377</v>
      </c>
      <c r="J200" s="245" t="s">
        <v>46</v>
      </c>
      <c r="K200" s="9">
        <v>1000</v>
      </c>
      <c r="L200" s="15">
        <f>SUMPRODUCT(('Input Resources Meta. T&amp;M'!$A$2:$A$20000=$G200)*('Input Resources Meta. T&amp;M'!$H$2:$H$20000=$E200)*('Input Resources Meta. T&amp;M'!$G$2:$G$20000=1),'Input Resources Meta. T&amp;M'!$K$2:$K$20000)</f>
        <v>2.625</v>
      </c>
      <c r="M200" s="222">
        <f>SUMPRODUCT(('Input Resources Meta. T&amp;M'!$A$2:$A$20000=$G200)*('Input Resources Meta. T&amp;M'!$H$2:$H$20000=$E200)*('Input Resources Meta. T&amp;M'!$G$2:$G$20000=1),'Input Resources Meta. T&amp;M'!$M$2:$M$20000)</f>
        <v>2625</v>
      </c>
      <c r="N200" s="15">
        <f>SUMPRODUCT(('Input Resources Meta. T&amp;M'!$A$2:$A$20000=$G200)*('Input Resources Meta. T&amp;M'!$H$2:$H$20000=$E200)*('Input Resources Meta. T&amp;M'!$G$2:$G$20000=2),'Input Resources Meta. T&amp;M'!$K$2:$K$20000)</f>
        <v>6.125</v>
      </c>
      <c r="O200" s="222">
        <f>SUMPRODUCT(('Input Resources Meta. T&amp;M'!$A$2:$A$20000=$G200)*('Input Resources Meta. T&amp;M'!$H$2:$H$20000=$E200)*('Input Resources Meta. T&amp;M'!$G$2:$G$20000=2),'Input Resources Meta. T&amp;M'!$M$2:$M$20000)</f>
        <v>6125</v>
      </c>
      <c r="P200" s="15">
        <f>SUMPRODUCT(('Input Resources Meta. T&amp;M'!$A$2:$A$20000=$G200)*('Input Resources Meta. T&amp;M'!$H$2:$H$20000=$E200)*('Input Resources Meta. T&amp;M'!$G$2:$G$20000=3),'Input Resources Meta. T&amp;M'!$K$2:$K$20000)</f>
        <v>23.1875</v>
      </c>
      <c r="Q200" s="222">
        <f>SUMPRODUCT(('Input Resources Meta. T&amp;M'!$A$2:$A$20000=$G200)*('Input Resources Meta. T&amp;M'!$H$2:$H$20000=$E200)*('Input Resources Meta. T&amp;M'!$G$2:$G$20000=3),'Input Resources Meta. T&amp;M'!$M$2:$M$20000)</f>
        <v>23187.5</v>
      </c>
      <c r="R200" s="15">
        <f>SUMPRODUCT(('Input Resources Meta. T&amp;M'!$A$2:$A$20000=$G200)*('Input Resources Meta. T&amp;M'!$H$2:$H$20000=$E200)*('Input Resources Meta. T&amp;M'!$G$2:$G$20000=4),'Input Resources Meta. T&amp;M'!$K$2:$K$20000)</f>
        <v>5.1875</v>
      </c>
      <c r="S200" s="222">
        <f>SUMPRODUCT(('Input Resources Meta. T&amp;M'!$A$2:$A$20000=$G200)*('Input Resources Meta. T&amp;M'!$H$2:$H$20000=$E200)*('Input Resources Meta. T&amp;M'!$G$2:$G$20000=4),'Input Resources Meta. T&amp;M'!$M$2:$M$20000)</f>
        <v>5187.5</v>
      </c>
      <c r="T200" s="15"/>
      <c r="U200" s="222"/>
      <c r="V200" s="15"/>
      <c r="W200" s="222"/>
      <c r="X200" s="10">
        <f>SUM(Tabelle2515[[#This Row],[PD1]],Tabelle2515[[#This Row],[PD2]],Tabelle2515[[#This Row],[PD3]],Tabelle2515[[#This Row],[PD4]],Tabelle2515[[#This Row],[PD5]],Tabelle2515[[#This Row],[PD6]])</f>
        <v>37.125</v>
      </c>
      <c r="Y200" s="11">
        <f>SUM(Tabelle2515[[#This Row],[EUR1]],Tabelle2515[[#This Row],[EUR2]],Tabelle2515[[#This Row],[EUR3]],Tabelle2515[[#This Row],[EUR4]],Tabelle2515[[#This Row],[EUR5]],Tabelle2515[[#This Row],[EUR6]])</f>
        <v>37125</v>
      </c>
    </row>
    <row r="201" spans="2:25" s="177" customFormat="1" hidden="1">
      <c r="B201" s="231">
        <f t="shared" si="5"/>
        <v>183</v>
      </c>
      <c r="C201" s="17" t="s">
        <v>387</v>
      </c>
      <c r="D201" s="232" t="s">
        <v>44</v>
      </c>
      <c r="E201" s="230" t="s">
        <v>265</v>
      </c>
      <c r="F201" s="232" t="s">
        <v>51</v>
      </c>
      <c r="G201" s="196" t="s">
        <v>459</v>
      </c>
      <c r="H201" s="16">
        <v>44197</v>
      </c>
      <c r="I201" s="16">
        <v>44408</v>
      </c>
      <c r="J201" s="245" t="s">
        <v>46</v>
      </c>
      <c r="K201" s="9">
        <v>1000</v>
      </c>
      <c r="L201" s="15">
        <f>SUMPRODUCT(('Input Resources Meta. T&amp;M'!$A$2:$A$20000=$G201)*('Input Resources Meta. T&amp;M'!$H$2:$H$20000=$E201)*('Input Resources Meta. T&amp;M'!$G$2:$G$20000=1),'Input Resources Meta. T&amp;M'!$K$2:$K$20000)</f>
        <v>0</v>
      </c>
      <c r="M201" s="222">
        <f>SUMPRODUCT(('Input Resources Meta. T&amp;M'!$A$2:$A$20000=$G201)*('Input Resources Meta. T&amp;M'!$H$2:$H$20000=$E201)*('Input Resources Meta. T&amp;M'!$G$2:$G$20000=1),'Input Resources Meta. T&amp;M'!$M$2:$M$20000)</f>
        <v>0</v>
      </c>
      <c r="N201" s="15">
        <f>SUMPRODUCT(('Input Resources Meta. T&amp;M'!$A$2:$A$20000=$G201)*('Input Resources Meta. T&amp;M'!$H$2:$H$20000=$E201)*('Input Resources Meta. T&amp;M'!$G$2:$G$20000=2),'Input Resources Meta. T&amp;M'!$K$2:$K$20000)</f>
        <v>0</v>
      </c>
      <c r="O201" s="222">
        <f>SUMPRODUCT(('Input Resources Meta. T&amp;M'!$A$2:$A$20000=$G201)*('Input Resources Meta. T&amp;M'!$H$2:$H$20000=$E201)*('Input Resources Meta. T&amp;M'!$G$2:$G$20000=2),'Input Resources Meta. T&amp;M'!$M$2:$M$20000)</f>
        <v>0</v>
      </c>
      <c r="P201" s="15">
        <f>SUMPRODUCT(('Input Resources Meta. T&amp;M'!$A$2:$A$20000=$G201)*('Input Resources Meta. T&amp;M'!$H$2:$H$20000=$E201)*('Input Resources Meta. T&amp;M'!$G$2:$G$20000=3),'Input Resources Meta. T&amp;M'!$K$2:$K$20000)</f>
        <v>0</v>
      </c>
      <c r="Q201" s="222">
        <f>SUMPRODUCT(('Input Resources Meta. T&amp;M'!$A$2:$A$20000=$G201)*('Input Resources Meta. T&amp;M'!$H$2:$H$20000=$E201)*('Input Resources Meta. T&amp;M'!$G$2:$G$20000=3),'Input Resources Meta. T&amp;M'!$M$2:$M$20000)</f>
        <v>0</v>
      </c>
      <c r="R201" s="15">
        <f>SUMPRODUCT(('Input Resources Meta. T&amp;M'!$A$2:$A$20000=$G201)*('Input Resources Meta. T&amp;M'!$H$2:$H$20000=$E201)*('Input Resources Meta. T&amp;M'!$G$2:$G$20000=4),'Input Resources Meta. T&amp;M'!$K$2:$K$20000)</f>
        <v>6.5625</v>
      </c>
      <c r="S201" s="222">
        <f>SUMPRODUCT(('Input Resources Meta. T&amp;M'!$A$2:$A$20000=$G201)*('Input Resources Meta. T&amp;M'!$H$2:$H$20000=$E201)*('Input Resources Meta. T&amp;M'!$G$2:$G$20000=4),'Input Resources Meta. T&amp;M'!$M$2:$M$20000)</f>
        <v>6562.5</v>
      </c>
      <c r="T201" s="15"/>
      <c r="U201" s="222"/>
      <c r="V201" s="15"/>
      <c r="W201" s="222"/>
      <c r="X201" s="10">
        <f>SUM(Tabelle2515[[#This Row],[PD1]],Tabelle2515[[#This Row],[PD2]],Tabelle2515[[#This Row],[PD3]],Tabelle2515[[#This Row],[PD4]],Tabelle2515[[#This Row],[PD5]],Tabelle2515[[#This Row],[PD6]])</f>
        <v>6.5625</v>
      </c>
      <c r="Y201" s="11">
        <f>SUM(Tabelle2515[[#This Row],[EUR1]],Tabelle2515[[#This Row],[EUR2]],Tabelle2515[[#This Row],[EUR3]],Tabelle2515[[#This Row],[EUR4]],Tabelle2515[[#This Row],[EUR5]],Tabelle2515[[#This Row],[EUR6]])</f>
        <v>6562.5</v>
      </c>
    </row>
    <row r="202" spans="2:25" hidden="1">
      <c r="B202" s="231">
        <f t="shared" si="5"/>
        <v>184</v>
      </c>
      <c r="C202" s="17" t="s">
        <v>370</v>
      </c>
      <c r="D202" s="232" t="s">
        <v>44</v>
      </c>
      <c r="E202" s="176" t="s">
        <v>52</v>
      </c>
      <c r="F202" s="232" t="s">
        <v>51</v>
      </c>
      <c r="G202" s="196" t="s">
        <v>461</v>
      </c>
      <c r="H202" s="16">
        <v>44197</v>
      </c>
      <c r="I202" s="16">
        <v>44408</v>
      </c>
      <c r="J202" s="245" t="s">
        <v>46</v>
      </c>
      <c r="K202" s="161">
        <v>1000</v>
      </c>
      <c r="L202" s="15">
        <f>SUMPRODUCT(('Input Resources Meta. T&amp;M'!$A$2:$A$20000=$G202)*('Input Resources Meta. T&amp;M'!$H$2:$H$20000=$E202)*('Input Resources Meta. T&amp;M'!$G$2:$G$20000=1),'Input Resources Meta. T&amp;M'!$K$2:$K$20000)</f>
        <v>0.59375</v>
      </c>
      <c r="M202" s="222">
        <f>SUMPRODUCT(('Input Resources Meta. T&amp;M'!$A$2:$A$20000=$G202)*('Input Resources Meta. T&amp;M'!$H$2:$H$20000=$E202)*('Input Resources Meta. T&amp;M'!$G$2:$G$20000=1),'Input Resources Meta. T&amp;M'!$M$2:$M$20000)</f>
        <v>593.75</v>
      </c>
      <c r="N202" s="15">
        <f>SUMPRODUCT(('Input Resources Meta. T&amp;M'!$A$2:$A$20000=$G202)*('Input Resources Meta. T&amp;M'!$H$2:$H$20000=$E202)*('Input Resources Meta. T&amp;M'!$G$2:$G$20000=2),'Input Resources Meta. T&amp;M'!$K$2:$K$20000)</f>
        <v>6.625</v>
      </c>
      <c r="O202" s="222">
        <f>SUMPRODUCT(('Input Resources Meta. T&amp;M'!$A$2:$A$20000=$G202)*('Input Resources Meta. T&amp;M'!$H$2:$H$20000=$E202)*('Input Resources Meta. T&amp;M'!$G$2:$G$20000=2),'Input Resources Meta. T&amp;M'!$M$2:$M$20000)</f>
        <v>6625</v>
      </c>
      <c r="P202" s="15">
        <f>SUMPRODUCT(('Input Resources Meta. T&amp;M'!$A$2:$A$20000=$G202)*('Input Resources Meta. T&amp;M'!$H$2:$H$20000=$E202)*('Input Resources Meta. T&amp;M'!$G$2:$G$20000=3),'Input Resources Meta. T&amp;M'!$K$2:$K$20000)</f>
        <v>10.71875</v>
      </c>
      <c r="Q202" s="222">
        <f>SUMPRODUCT(('Input Resources Meta. T&amp;M'!$A$2:$A$20000=$G202)*('Input Resources Meta. T&amp;M'!$H$2:$H$20000=$E202)*('Input Resources Meta. T&amp;M'!$G$2:$G$20000=3),'Input Resources Meta. T&amp;M'!$M$2:$M$20000)</f>
        <v>10718.75</v>
      </c>
      <c r="R202" s="15">
        <f>SUMPRODUCT(('Input Resources Meta. T&amp;M'!$A$2:$A$20000=$G202)*('Input Resources Meta. T&amp;M'!$H$2:$H$20000=$E202)*('Input Resources Meta. T&amp;M'!$G$2:$G$20000=4),'Input Resources Meta. T&amp;M'!$K$2:$K$20000)</f>
        <v>5.65625</v>
      </c>
      <c r="S202" s="222">
        <f>SUMPRODUCT(('Input Resources Meta. T&amp;M'!$A$2:$A$20000=$G202)*('Input Resources Meta. T&amp;M'!$H$2:$H$20000=$E202)*('Input Resources Meta. T&amp;M'!$G$2:$G$20000=4),'Input Resources Meta. T&amp;M'!$M$2:$M$20000)</f>
        <v>5656.25</v>
      </c>
      <c r="T202" s="15"/>
      <c r="U202" s="222"/>
      <c r="V202" s="15"/>
      <c r="W202" s="222"/>
      <c r="X202" s="10">
        <f>SUM(Tabelle2515[[#This Row],[PD1]],Tabelle2515[[#This Row],[PD2]],Tabelle2515[[#This Row],[PD3]],Tabelle2515[[#This Row],[PD4]],Tabelle2515[[#This Row],[PD5]],Tabelle2515[[#This Row],[PD6]])</f>
        <v>23.59375</v>
      </c>
      <c r="Y202" s="11">
        <f>SUM(Tabelle2515[[#This Row],[EUR1]],Tabelle2515[[#This Row],[EUR2]],Tabelle2515[[#This Row],[EUR3]],Tabelle2515[[#This Row],[EUR4]],Tabelle2515[[#This Row],[EUR5]],Tabelle2515[[#This Row],[EUR6]])</f>
        <v>23593.75</v>
      </c>
    </row>
    <row r="203" spans="2:25" hidden="1">
      <c r="B203" s="231">
        <f t="shared" si="5"/>
        <v>185</v>
      </c>
      <c r="C203" s="17" t="s">
        <v>372</v>
      </c>
      <c r="D203" s="232" t="s">
        <v>44</v>
      </c>
      <c r="E203" s="176" t="s">
        <v>359</v>
      </c>
      <c r="F203" s="232" t="s">
        <v>51</v>
      </c>
      <c r="G203" s="196" t="s">
        <v>462</v>
      </c>
      <c r="H203" s="16">
        <v>44217</v>
      </c>
      <c r="I203" s="16">
        <v>44408</v>
      </c>
      <c r="J203" s="245" t="s">
        <v>46</v>
      </c>
      <c r="K203" s="9">
        <v>770</v>
      </c>
      <c r="L203" s="15">
        <f>SUMPRODUCT(('Input Resources Meta. T&amp;M'!$A$2:$A$20000=$G203)*('Input Resources Meta. T&amp;M'!$H$2:$H$20000=$E203)*('Input Resources Meta. T&amp;M'!$G$2:$G$20000=1),'Input Resources Meta. T&amp;M'!$K$2:$K$20000)</f>
        <v>17</v>
      </c>
      <c r="M203" s="222">
        <f>SUMPRODUCT(('Input Resources Meta. T&amp;M'!$A$2:$A$20000=$G203)*('Input Resources Meta. T&amp;M'!$H$2:$H$20000=$E203)*('Input Resources Meta. T&amp;M'!$G$2:$G$20000=1),'Input Resources Meta. T&amp;M'!$M$2:$M$20000)</f>
        <v>13090</v>
      </c>
      <c r="N203" s="15">
        <f>SUMPRODUCT(('Input Resources Meta. T&amp;M'!$A$2:$A$20000=$G203)*('Input Resources Meta. T&amp;M'!$H$2:$H$20000=$E203)*('Input Resources Meta. T&amp;M'!$G$2:$G$20000=2),'Input Resources Meta. T&amp;M'!$K$2:$K$20000)</f>
        <v>20</v>
      </c>
      <c r="O203" s="222">
        <f>SUMPRODUCT(('Input Resources Meta. T&amp;M'!$A$2:$A$20000=$G203)*('Input Resources Meta. T&amp;M'!$H$2:$H$20000=$E203)*('Input Resources Meta. T&amp;M'!$G$2:$G$20000=2),'Input Resources Meta. T&amp;M'!$M$2:$M$20000)</f>
        <v>15400</v>
      </c>
      <c r="P203" s="15">
        <f>SUMPRODUCT(('Input Resources Meta. T&amp;M'!$A$2:$A$20000=$G203)*('Input Resources Meta. T&amp;M'!$H$2:$H$20000=$E203)*('Input Resources Meta. T&amp;M'!$G$2:$G$20000=3),'Input Resources Meta. T&amp;M'!$K$2:$K$20000)</f>
        <v>23</v>
      </c>
      <c r="Q203" s="222">
        <f>SUMPRODUCT(('Input Resources Meta. T&amp;M'!$A$2:$A$20000=$G203)*('Input Resources Meta. T&amp;M'!$H$2:$H$20000=$E203)*('Input Resources Meta. T&amp;M'!$G$2:$G$20000=3),'Input Resources Meta. T&amp;M'!$M$2:$M$20000)</f>
        <v>17710</v>
      </c>
      <c r="R203" s="15">
        <f>SUMPRODUCT(('Input Resources Meta. T&amp;M'!$A$2:$A$20000=$G203)*('Input Resources Meta. T&amp;M'!$H$2:$H$20000=$E203)*('Input Resources Meta. T&amp;M'!$G$2:$G$20000=4),'Input Resources Meta. T&amp;M'!$K$2:$K$20000)</f>
        <v>20</v>
      </c>
      <c r="S203" s="222">
        <f>SUMPRODUCT(('Input Resources Meta. T&amp;M'!$A$2:$A$20000=$G203)*('Input Resources Meta. T&amp;M'!$H$2:$H$20000=$E203)*('Input Resources Meta. T&amp;M'!$G$2:$G$20000=4),'Input Resources Meta. T&amp;M'!$M$2:$M$20000)</f>
        <v>15400</v>
      </c>
      <c r="T203" s="15"/>
      <c r="U203" s="222"/>
      <c r="V203" s="15"/>
      <c r="W203" s="222"/>
      <c r="X203" s="10">
        <f>SUM(Tabelle2515[[#This Row],[PD1]],Tabelle2515[[#This Row],[PD2]],Tabelle2515[[#This Row],[PD3]],Tabelle2515[[#This Row],[PD4]],Tabelle2515[[#This Row],[PD5]],Tabelle2515[[#This Row],[PD6]])</f>
        <v>80</v>
      </c>
      <c r="Y203" s="11">
        <f>SUM(Tabelle2515[[#This Row],[EUR1]],Tabelle2515[[#This Row],[EUR2]],Tabelle2515[[#This Row],[EUR3]],Tabelle2515[[#This Row],[EUR4]],Tabelle2515[[#This Row],[EUR5]],Tabelle2515[[#This Row],[EUR6]])</f>
        <v>61600</v>
      </c>
    </row>
    <row r="204" spans="2:25" hidden="1">
      <c r="B204" s="231">
        <f t="shared" si="5"/>
        <v>186</v>
      </c>
      <c r="C204" s="17" t="s">
        <v>385</v>
      </c>
      <c r="D204" s="232" t="s">
        <v>44</v>
      </c>
      <c r="E204" s="200" t="s">
        <v>53</v>
      </c>
      <c r="F204" s="232" t="s">
        <v>51</v>
      </c>
      <c r="G204" s="196" t="s">
        <v>457</v>
      </c>
      <c r="H204" s="16">
        <v>44197</v>
      </c>
      <c r="I204" s="16">
        <v>44377</v>
      </c>
      <c r="J204" s="245" t="s">
        <v>46</v>
      </c>
      <c r="K204" s="9">
        <v>1350</v>
      </c>
      <c r="L204" s="15">
        <f>SUMPRODUCT(('Input Resources Meta. T&amp;M'!$A$2:$A$20000=$G204)*('Input Resources Meta. T&amp;M'!$H$2:$H$20000=$E204)*('Input Resources Meta. T&amp;M'!$G$2:$G$20000=1),'Input Resources Meta. T&amp;M'!$K$2:$K$20000)</f>
        <v>2.25</v>
      </c>
      <c r="M204" s="222">
        <f>SUMPRODUCT(('Input Resources Meta. T&amp;M'!$A$2:$A$20000=$G204)*('Input Resources Meta. T&amp;M'!$H$2:$H$20000=$E204)*('Input Resources Meta. T&amp;M'!$G$2:$G$20000=1),'Input Resources Meta. T&amp;M'!$M$2:$M$20000)</f>
        <v>3037.5</v>
      </c>
      <c r="N204" s="15">
        <f>SUMPRODUCT(('Input Resources Meta. T&amp;M'!$A$2:$A$20000=$G204)*('Input Resources Meta. T&amp;M'!$H$2:$H$20000=$E204)*('Input Resources Meta. T&amp;M'!$G$2:$G$20000=2),'Input Resources Meta. T&amp;M'!$K$2:$K$20000)</f>
        <v>13.5</v>
      </c>
      <c r="O204" s="222">
        <f>SUMPRODUCT(('Input Resources Meta. T&amp;M'!$A$2:$A$20000=$G204)*('Input Resources Meta. T&amp;M'!$H$2:$H$20000=$E204)*('Input Resources Meta. T&amp;M'!$G$2:$G$20000=2),'Input Resources Meta. T&amp;M'!$M$2:$M$20000)</f>
        <v>18225</v>
      </c>
      <c r="P204" s="15">
        <f>SUMPRODUCT(('Input Resources Meta. T&amp;M'!$A$2:$A$20000=$G204)*('Input Resources Meta. T&amp;M'!$H$2:$H$20000=$E204)*('Input Resources Meta. T&amp;M'!$G$2:$G$20000=3),'Input Resources Meta. T&amp;M'!$K$2:$K$20000)</f>
        <v>14.25</v>
      </c>
      <c r="Q204" s="222">
        <f>SUMPRODUCT(('Input Resources Meta. T&amp;M'!$A$2:$A$20000=$G204)*('Input Resources Meta. T&amp;M'!$H$2:$H$20000=$E204)*('Input Resources Meta. T&amp;M'!$G$2:$G$20000=3),'Input Resources Meta. T&amp;M'!$M$2:$M$20000)</f>
        <v>19237.5</v>
      </c>
      <c r="R204" s="15">
        <f>SUMPRODUCT(('Input Resources Meta. T&amp;M'!$A$2:$A$20000=$G204)*('Input Resources Meta. T&amp;M'!$H$2:$H$20000=$E204)*('Input Resources Meta. T&amp;M'!$G$2:$G$20000=4),'Input Resources Meta. T&amp;M'!$K$2:$K$20000)</f>
        <v>0.5</v>
      </c>
      <c r="S204" s="222">
        <f>SUMPRODUCT(('Input Resources Meta. T&amp;M'!$A$2:$A$20000=$G204)*('Input Resources Meta. T&amp;M'!$H$2:$H$20000=$E204)*('Input Resources Meta. T&amp;M'!$G$2:$G$20000=4),'Input Resources Meta. T&amp;M'!$M$2:$M$20000)</f>
        <v>675</v>
      </c>
      <c r="T204" s="15"/>
      <c r="U204" s="222"/>
      <c r="V204" s="15"/>
      <c r="W204" s="222"/>
      <c r="X204" s="10">
        <f>SUM(Tabelle2515[[#This Row],[PD1]],Tabelle2515[[#This Row],[PD2]],Tabelle2515[[#This Row],[PD3]],Tabelle2515[[#This Row],[PD4]],Tabelle2515[[#This Row],[PD5]],Tabelle2515[[#This Row],[PD6]])</f>
        <v>30.5</v>
      </c>
      <c r="Y204" s="11">
        <f>SUM(Tabelle2515[[#This Row],[EUR1]],Tabelle2515[[#This Row],[EUR2]],Tabelle2515[[#This Row],[EUR3]],Tabelle2515[[#This Row],[EUR4]],Tabelle2515[[#This Row],[EUR5]],Tabelle2515[[#This Row],[EUR6]])</f>
        <v>41175</v>
      </c>
    </row>
    <row r="205" spans="2:25" hidden="1">
      <c r="B205" s="231">
        <f t="shared" si="5"/>
        <v>187</v>
      </c>
      <c r="C205" s="17" t="s">
        <v>387</v>
      </c>
      <c r="D205" s="232" t="s">
        <v>44</v>
      </c>
      <c r="E205" s="200" t="s">
        <v>367</v>
      </c>
      <c r="F205" s="232" t="s">
        <v>51</v>
      </c>
      <c r="G205" s="196" t="s">
        <v>459</v>
      </c>
      <c r="H205" s="16">
        <v>44197</v>
      </c>
      <c r="I205" s="16">
        <v>44408</v>
      </c>
      <c r="J205" s="245" t="s">
        <v>46</v>
      </c>
      <c r="K205" s="161">
        <v>1000</v>
      </c>
      <c r="L205" s="15">
        <f>SUMPRODUCT(('Input Resources Meta. T&amp;M'!$A$2:$A$20000=$G205)*('Input Resources Meta. T&amp;M'!$H$2:$H$20000=$E205)*('Input Resources Meta. T&amp;M'!$G$2:$G$20000=1),'Input Resources Meta. T&amp;M'!$K$2:$K$20000)</f>
        <v>10.375</v>
      </c>
      <c r="M205" s="222">
        <f>SUMPRODUCT(('Input Resources Meta. T&amp;M'!$A$2:$A$20000=$G205)*('Input Resources Meta. T&amp;M'!$H$2:$H$20000=$E205)*('Input Resources Meta. T&amp;M'!$G$2:$G$20000=1),'Input Resources Meta. T&amp;M'!$M$2:$M$20000)</f>
        <v>10375</v>
      </c>
      <c r="N205" s="15">
        <f>SUMPRODUCT(('Input Resources Meta. T&amp;M'!$A$2:$A$20000=$G205)*('Input Resources Meta. T&amp;M'!$H$2:$H$20000=$E205)*('Input Resources Meta. T&amp;M'!$G$2:$G$20000=2),'Input Resources Meta. T&amp;M'!$K$2:$K$20000)</f>
        <v>17.75</v>
      </c>
      <c r="O205" s="222">
        <f>SUMPRODUCT(('Input Resources Meta. T&amp;M'!$A$2:$A$20000=$G205)*('Input Resources Meta. T&amp;M'!$H$2:$H$20000=$E205)*('Input Resources Meta. T&amp;M'!$G$2:$G$20000=2),'Input Resources Meta. T&amp;M'!$M$2:$M$20000)</f>
        <v>17750</v>
      </c>
      <c r="P205" s="15">
        <f>SUMPRODUCT(('Input Resources Meta. T&amp;M'!$A$2:$A$20000=$G205)*('Input Resources Meta. T&amp;M'!$H$2:$H$20000=$E205)*('Input Resources Meta. T&amp;M'!$G$2:$G$20000=3),'Input Resources Meta. T&amp;M'!$K$2:$K$20000)</f>
        <v>17.8125</v>
      </c>
      <c r="Q205" s="222">
        <f>SUMPRODUCT(('Input Resources Meta. T&amp;M'!$A$2:$A$20000=$G205)*('Input Resources Meta. T&amp;M'!$H$2:$H$20000=$E205)*('Input Resources Meta. T&amp;M'!$G$2:$G$20000=3),'Input Resources Meta. T&amp;M'!$M$2:$M$20000)</f>
        <v>17812.5</v>
      </c>
      <c r="R205" s="15">
        <f>SUMPRODUCT(('Input Resources Meta. T&amp;M'!$A$2:$A$20000=$G205)*('Input Resources Meta. T&amp;M'!$H$2:$H$20000=$E205)*('Input Resources Meta. T&amp;M'!$G$2:$G$20000=4),'Input Resources Meta. T&amp;M'!$K$2:$K$20000)</f>
        <v>12.5</v>
      </c>
      <c r="S205" s="222">
        <f>SUMPRODUCT(('Input Resources Meta. T&amp;M'!$A$2:$A$20000=$G205)*('Input Resources Meta. T&amp;M'!$H$2:$H$20000=$E205)*('Input Resources Meta. T&amp;M'!$G$2:$G$20000=4),'Input Resources Meta. T&amp;M'!$M$2:$M$20000)</f>
        <v>12500</v>
      </c>
      <c r="T205" s="15"/>
      <c r="U205" s="222"/>
      <c r="V205" s="15"/>
      <c r="W205" s="222"/>
      <c r="X205" s="10">
        <f>SUM(Tabelle2515[[#This Row],[PD1]],Tabelle2515[[#This Row],[PD2]],Tabelle2515[[#This Row],[PD3]],Tabelle2515[[#This Row],[PD4]],Tabelle2515[[#This Row],[PD5]],Tabelle2515[[#This Row],[PD6]])</f>
        <v>58.4375</v>
      </c>
      <c r="Y205" s="11">
        <f>SUM(Tabelle2515[[#This Row],[EUR1]],Tabelle2515[[#This Row],[EUR2]],Tabelle2515[[#This Row],[EUR3]],Tabelle2515[[#This Row],[EUR4]],Tabelle2515[[#This Row],[EUR5]],Tabelle2515[[#This Row],[EUR6]])</f>
        <v>58437.5</v>
      </c>
    </row>
    <row r="206" spans="2:25" s="177" customFormat="1" hidden="1">
      <c r="B206" s="231">
        <f t="shared" si="5"/>
        <v>188</v>
      </c>
      <c r="C206" s="17" t="s">
        <v>385</v>
      </c>
      <c r="D206" s="232" t="s">
        <v>44</v>
      </c>
      <c r="E206" s="200" t="s">
        <v>327</v>
      </c>
      <c r="F206" s="232" t="s">
        <v>51</v>
      </c>
      <c r="G206" s="196" t="s">
        <v>457</v>
      </c>
      <c r="H206" s="16">
        <v>44197</v>
      </c>
      <c r="I206" s="16">
        <v>44377</v>
      </c>
      <c r="J206" s="245" t="s">
        <v>46</v>
      </c>
      <c r="K206" s="9">
        <v>1000</v>
      </c>
      <c r="L206" s="15">
        <f>SUMPRODUCT(('Input Resources Meta. T&amp;M'!$A$2:$A$20000=$G206)*('Input Resources Meta. T&amp;M'!$H$2:$H$20000=$E206)*('Input Resources Meta. T&amp;M'!$G$2:$G$20000=1),'Input Resources Meta. T&amp;M'!$K$2:$K$20000)</f>
        <v>0.25</v>
      </c>
      <c r="M206" s="222">
        <f>SUMPRODUCT(('Input Resources Meta. T&amp;M'!$A$2:$A$20000=$G206)*('Input Resources Meta. T&amp;M'!$H$2:$H$20000=$E206)*('Input Resources Meta. T&amp;M'!$G$2:$G$20000=1),'Input Resources Meta. T&amp;M'!$M$2:$M$20000)</f>
        <v>250</v>
      </c>
      <c r="N206" s="15">
        <f>SUMPRODUCT(('Input Resources Meta. T&amp;M'!$A$2:$A$20000=$G206)*('Input Resources Meta. T&amp;M'!$H$2:$H$20000=$E206)*('Input Resources Meta. T&amp;M'!$G$2:$G$20000=2),'Input Resources Meta. T&amp;M'!$K$2:$K$20000)</f>
        <v>5</v>
      </c>
      <c r="O206" s="222">
        <f>SUMPRODUCT(('Input Resources Meta. T&amp;M'!$A$2:$A$20000=$G206)*('Input Resources Meta. T&amp;M'!$H$2:$H$20000=$E206)*('Input Resources Meta. T&amp;M'!$G$2:$G$20000=2),'Input Resources Meta. T&amp;M'!$M$2:$M$20000)</f>
        <v>5000</v>
      </c>
      <c r="P206" s="15">
        <f>SUMPRODUCT(('Input Resources Meta. T&amp;M'!$A$2:$A$20000=$G206)*('Input Resources Meta. T&amp;M'!$H$2:$H$20000=$E206)*('Input Resources Meta. T&amp;M'!$G$2:$G$20000=3),'Input Resources Meta. T&amp;M'!$K$2:$K$20000)</f>
        <v>4.1875</v>
      </c>
      <c r="Q206" s="222">
        <f>SUMPRODUCT(('Input Resources Meta. T&amp;M'!$A$2:$A$20000=$G206)*('Input Resources Meta. T&amp;M'!$H$2:$H$20000=$E206)*('Input Resources Meta. T&amp;M'!$G$2:$G$20000=3),'Input Resources Meta. T&amp;M'!$M$2:$M$20000)</f>
        <v>4187.5</v>
      </c>
      <c r="R206" s="15">
        <f>SUMPRODUCT(('Input Resources Meta. T&amp;M'!$A$2:$A$20000=$G206)*('Input Resources Meta. T&amp;M'!$H$2:$H$20000=$E206)*('Input Resources Meta. T&amp;M'!$G$2:$G$20000=4),'Input Resources Meta. T&amp;M'!$K$2:$K$20000)</f>
        <v>6.125</v>
      </c>
      <c r="S206" s="222">
        <f>SUMPRODUCT(('Input Resources Meta. T&amp;M'!$A$2:$A$20000=$G206)*('Input Resources Meta. T&amp;M'!$H$2:$H$20000=$E206)*('Input Resources Meta. T&amp;M'!$G$2:$G$20000=4),'Input Resources Meta. T&amp;M'!$M$2:$M$20000)</f>
        <v>6125</v>
      </c>
      <c r="T206" s="15"/>
      <c r="U206" s="222"/>
      <c r="V206" s="15"/>
      <c r="W206" s="222"/>
      <c r="X206" s="10">
        <f>SUM(Tabelle2515[[#This Row],[PD1]],Tabelle2515[[#This Row],[PD2]],Tabelle2515[[#This Row],[PD3]],Tabelle2515[[#This Row],[PD4]],Tabelle2515[[#This Row],[PD5]],Tabelle2515[[#This Row],[PD6]])</f>
        <v>15.5625</v>
      </c>
      <c r="Y206" s="11">
        <f>SUM(Tabelle2515[[#This Row],[EUR1]],Tabelle2515[[#This Row],[EUR2]],Tabelle2515[[#This Row],[EUR3]],Tabelle2515[[#This Row],[EUR4]],Tabelle2515[[#This Row],[EUR5]],Tabelle2515[[#This Row],[EUR6]])</f>
        <v>15562.5</v>
      </c>
    </row>
    <row r="207" spans="2:25" s="177" customFormat="1" hidden="1">
      <c r="B207" s="231">
        <f t="shared" si="5"/>
        <v>189</v>
      </c>
      <c r="C207" s="17" t="s">
        <v>390</v>
      </c>
      <c r="D207" s="232" t="s">
        <v>44</v>
      </c>
      <c r="E207" s="200" t="s">
        <v>327</v>
      </c>
      <c r="F207" s="232" t="s">
        <v>51</v>
      </c>
      <c r="G207" s="196" t="s">
        <v>458</v>
      </c>
      <c r="H207" s="16">
        <v>44197</v>
      </c>
      <c r="I207" s="16">
        <v>44408</v>
      </c>
      <c r="J207" s="245" t="s">
        <v>46</v>
      </c>
      <c r="K207" s="9">
        <v>1000</v>
      </c>
      <c r="L207" s="15">
        <f>SUMPRODUCT(('Input Resources Meta. T&amp;M'!$A$2:$A$20000=$G207)*('Input Resources Meta. T&amp;M'!$H$2:$H$20000=$E207)*('Input Resources Meta. T&amp;M'!$G$2:$G$20000=1),'Input Resources Meta. T&amp;M'!$K$2:$K$20000)</f>
        <v>1.0625</v>
      </c>
      <c r="M207" s="222">
        <f>SUMPRODUCT(('Input Resources Meta. T&amp;M'!$A$2:$A$20000=$G207)*('Input Resources Meta. T&amp;M'!$H$2:$H$20000=$E207)*('Input Resources Meta. T&amp;M'!$G$2:$G$20000=1),'Input Resources Meta. T&amp;M'!$M$2:$M$20000)</f>
        <v>1062.5</v>
      </c>
      <c r="N207" s="15">
        <f>SUMPRODUCT(('Input Resources Meta. T&amp;M'!$A$2:$A$20000=$G207)*('Input Resources Meta. T&amp;M'!$H$2:$H$20000=$E207)*('Input Resources Meta. T&amp;M'!$G$2:$G$20000=2),'Input Resources Meta. T&amp;M'!$K$2:$K$20000)</f>
        <v>1.6875</v>
      </c>
      <c r="O207" s="222">
        <f>SUMPRODUCT(('Input Resources Meta. T&amp;M'!$A$2:$A$20000=$G207)*('Input Resources Meta. T&amp;M'!$H$2:$H$20000=$E207)*('Input Resources Meta. T&amp;M'!$G$2:$G$20000=2),'Input Resources Meta. T&amp;M'!$M$2:$M$20000)</f>
        <v>1687.5</v>
      </c>
      <c r="P207" s="15">
        <f>SUMPRODUCT(('Input Resources Meta. T&amp;M'!$A$2:$A$20000=$G207)*('Input Resources Meta. T&amp;M'!$H$2:$H$20000=$E207)*('Input Resources Meta. T&amp;M'!$G$2:$G$20000=3),'Input Resources Meta. T&amp;M'!$K$2:$K$20000)</f>
        <v>2.5625</v>
      </c>
      <c r="Q207" s="222">
        <f>SUMPRODUCT(('Input Resources Meta. T&amp;M'!$A$2:$A$20000=$G207)*('Input Resources Meta. T&amp;M'!$H$2:$H$20000=$E207)*('Input Resources Meta. T&amp;M'!$G$2:$G$20000=3),'Input Resources Meta. T&amp;M'!$M$2:$M$20000)</f>
        <v>2562.5</v>
      </c>
      <c r="R207" s="15">
        <f>SUMPRODUCT(('Input Resources Meta. T&amp;M'!$A$2:$A$20000=$G207)*('Input Resources Meta. T&amp;M'!$H$2:$H$20000=$E207)*('Input Resources Meta. T&amp;M'!$G$2:$G$20000=4),'Input Resources Meta. T&amp;M'!$K$2:$K$20000)</f>
        <v>3.3125</v>
      </c>
      <c r="S207" s="222">
        <f>SUMPRODUCT(('Input Resources Meta. T&amp;M'!$A$2:$A$20000=$G207)*('Input Resources Meta. T&amp;M'!$H$2:$H$20000=$E207)*('Input Resources Meta. T&amp;M'!$G$2:$G$20000=4),'Input Resources Meta. T&amp;M'!$M$2:$M$20000)</f>
        <v>3312.5</v>
      </c>
      <c r="T207" s="15"/>
      <c r="U207" s="222"/>
      <c r="V207" s="15"/>
      <c r="W207" s="222"/>
      <c r="X207" s="10">
        <f>SUM(Tabelle2515[[#This Row],[PD1]],Tabelle2515[[#This Row],[PD2]],Tabelle2515[[#This Row],[PD3]],Tabelle2515[[#This Row],[PD4]],Tabelle2515[[#This Row],[PD5]],Tabelle2515[[#This Row],[PD6]])</f>
        <v>8.625</v>
      </c>
      <c r="Y207" s="11">
        <f>SUM(Tabelle2515[[#This Row],[EUR1]],Tabelle2515[[#This Row],[EUR2]],Tabelle2515[[#This Row],[EUR3]],Tabelle2515[[#This Row],[EUR4]],Tabelle2515[[#This Row],[EUR5]],Tabelle2515[[#This Row],[EUR6]])</f>
        <v>8625</v>
      </c>
    </row>
    <row r="208" spans="2:25" hidden="1">
      <c r="B208" s="231">
        <f t="shared" si="5"/>
        <v>190</v>
      </c>
      <c r="C208" s="17" t="s">
        <v>393</v>
      </c>
      <c r="D208" s="232" t="s">
        <v>44</v>
      </c>
      <c r="E208" s="200" t="s">
        <v>294</v>
      </c>
      <c r="F208" s="232" t="s">
        <v>51</v>
      </c>
      <c r="G208" s="196" t="s">
        <v>456</v>
      </c>
      <c r="H208" s="16">
        <v>44197</v>
      </c>
      <c r="I208" s="16">
        <v>44408</v>
      </c>
      <c r="J208" s="245" t="s">
        <v>46</v>
      </c>
      <c r="K208" s="9">
        <v>1112</v>
      </c>
      <c r="L208" s="15">
        <f>SUMPRODUCT(('Input Resources Meta. T&amp;M'!$A$2:$A$20000=$G208)*('Input Resources Meta. T&amp;M'!$H$2:$H$20000=$E208)*('Input Resources Meta. T&amp;M'!$G$2:$G$20000=1),'Input Resources Meta. T&amp;M'!$K$2:$K$20000)</f>
        <v>11.6875</v>
      </c>
      <c r="M208" s="222">
        <f>SUMPRODUCT(('Input Resources Meta. T&amp;M'!$A$2:$A$20000=$G208)*('Input Resources Meta. T&amp;M'!$H$2:$H$20000=$E208)*('Input Resources Meta. T&amp;M'!$G$2:$G$20000=1),'Input Resources Meta. T&amp;M'!$M$2:$M$20000)</f>
        <v>12996.5</v>
      </c>
      <c r="N208" s="15">
        <f>SUMPRODUCT(('Input Resources Meta. T&amp;M'!$A$2:$A$20000=$G208)*('Input Resources Meta. T&amp;M'!$H$2:$H$20000=$E208)*('Input Resources Meta. T&amp;M'!$G$2:$G$20000=2),'Input Resources Meta. T&amp;M'!$K$2:$K$20000)</f>
        <v>19.5</v>
      </c>
      <c r="O208" s="222">
        <f>SUMPRODUCT(('Input Resources Meta. T&amp;M'!$A$2:$A$20000=$G208)*('Input Resources Meta. T&amp;M'!$H$2:$H$20000=$E208)*('Input Resources Meta. T&amp;M'!$G$2:$G$20000=2),'Input Resources Meta. T&amp;M'!$M$2:$M$20000)</f>
        <v>21684</v>
      </c>
      <c r="P208" s="15">
        <f>SUMPRODUCT(('Input Resources Meta. T&amp;M'!$A$2:$A$20000=$G208)*('Input Resources Meta. T&amp;M'!$H$2:$H$20000=$E208)*('Input Resources Meta. T&amp;M'!$G$2:$G$20000=3),'Input Resources Meta. T&amp;M'!$K$2:$K$20000)</f>
        <v>18.1875</v>
      </c>
      <c r="Q208" s="222">
        <f>SUMPRODUCT(('Input Resources Meta. T&amp;M'!$A$2:$A$20000=$G208)*('Input Resources Meta. T&amp;M'!$H$2:$H$20000=$E208)*('Input Resources Meta. T&amp;M'!$G$2:$G$20000=3),'Input Resources Meta. T&amp;M'!$M$2:$M$20000)</f>
        <v>20224.5</v>
      </c>
      <c r="R208" s="15">
        <f>SUMPRODUCT(('Input Resources Meta. T&amp;M'!$A$2:$A$20000=$G208)*('Input Resources Meta. T&amp;M'!$H$2:$H$20000=$E208)*('Input Resources Meta. T&amp;M'!$G$2:$G$20000=4),'Input Resources Meta. T&amp;M'!$K$2:$K$20000)</f>
        <v>18.5</v>
      </c>
      <c r="S208" s="222">
        <f>SUMPRODUCT(('Input Resources Meta. T&amp;M'!$A$2:$A$20000=$G208)*('Input Resources Meta. T&amp;M'!$H$2:$H$20000=$E208)*('Input Resources Meta. T&amp;M'!$G$2:$G$20000=4),'Input Resources Meta. T&amp;M'!$M$2:$M$20000)</f>
        <v>20572</v>
      </c>
      <c r="T208" s="15"/>
      <c r="U208" s="222"/>
      <c r="V208" s="15"/>
      <c r="W208" s="222"/>
      <c r="X208" s="10">
        <f>SUM(Tabelle2515[[#This Row],[PD1]],Tabelle2515[[#This Row],[PD2]],Tabelle2515[[#This Row],[PD3]],Tabelle2515[[#This Row],[PD4]],Tabelle2515[[#This Row],[PD5]],Tabelle2515[[#This Row],[PD6]])</f>
        <v>67.875</v>
      </c>
      <c r="Y208" s="11">
        <f>SUM(Tabelle2515[[#This Row],[EUR1]],Tabelle2515[[#This Row],[EUR2]],Tabelle2515[[#This Row],[EUR3]],Tabelle2515[[#This Row],[EUR4]],Tabelle2515[[#This Row],[EUR5]],Tabelle2515[[#This Row],[EUR6]])</f>
        <v>75477</v>
      </c>
    </row>
    <row r="209" spans="2:25" s="177" customFormat="1" hidden="1">
      <c r="B209" s="231">
        <f t="shared" si="5"/>
        <v>191</v>
      </c>
      <c r="C209" s="198" t="s">
        <v>391</v>
      </c>
      <c r="D209" s="232" t="s">
        <v>44</v>
      </c>
      <c r="E209" s="200" t="s">
        <v>357</v>
      </c>
      <c r="F209" s="232" t="s">
        <v>51</v>
      </c>
      <c r="G209" s="196" t="s">
        <v>460</v>
      </c>
      <c r="H209" s="16">
        <v>44197</v>
      </c>
      <c r="I209" s="16">
        <v>44408</v>
      </c>
      <c r="J209" s="245" t="s">
        <v>46</v>
      </c>
      <c r="K209" s="202">
        <v>1450</v>
      </c>
      <c r="L209" s="15">
        <f>SUMPRODUCT(('Input Resources Meta. T&amp;M'!$A$2:$A$20000=$G209)*('Input Resources Meta. T&amp;M'!$H$2:$H$20000=$E209)*('Input Resources Meta. T&amp;M'!$G$2:$G$20000=1),'Input Resources Meta. T&amp;M'!$K$2:$K$20000)</f>
        <v>16.03125</v>
      </c>
      <c r="M209" s="222">
        <f>SUMPRODUCT(('Input Resources Meta. T&amp;M'!$A$2:$A$20000=$G209)*('Input Resources Meta. T&amp;M'!$H$2:$H$20000=$E209)*('Input Resources Meta. T&amp;M'!$G$2:$G$20000=1),'Input Resources Meta. T&amp;M'!$M$2:$M$20000)</f>
        <v>23245.3125</v>
      </c>
      <c r="N209" s="15">
        <f>SUMPRODUCT(('Input Resources Meta. T&amp;M'!$A$2:$A$20000=$G209)*('Input Resources Meta. T&amp;M'!$H$2:$H$20000=$E209)*('Input Resources Meta. T&amp;M'!$G$2:$G$20000=2),'Input Resources Meta. T&amp;M'!$K$2:$K$20000)</f>
        <v>20.15625</v>
      </c>
      <c r="O209" s="222">
        <f>SUMPRODUCT(('Input Resources Meta. T&amp;M'!$A$2:$A$20000=$G209)*('Input Resources Meta. T&amp;M'!$H$2:$H$20000=$E209)*('Input Resources Meta. T&amp;M'!$G$2:$G$20000=2),'Input Resources Meta. T&amp;M'!$M$2:$M$20000)</f>
        <v>29226.5625</v>
      </c>
      <c r="P209" s="15">
        <f>SUMPRODUCT(('Input Resources Meta. T&amp;M'!$A$2:$A$20000=$G209)*('Input Resources Meta. T&amp;M'!$H$2:$H$20000=$E209)*('Input Resources Meta. T&amp;M'!$G$2:$G$20000=3),'Input Resources Meta. T&amp;M'!$K$2:$K$20000)</f>
        <v>22.25</v>
      </c>
      <c r="Q209" s="222">
        <f>SUMPRODUCT(('Input Resources Meta. T&amp;M'!$A$2:$A$20000=$G209)*('Input Resources Meta. T&amp;M'!$H$2:$H$20000=$E209)*('Input Resources Meta. T&amp;M'!$G$2:$G$20000=3),'Input Resources Meta. T&amp;M'!$M$2:$M$20000)</f>
        <v>32262.5</v>
      </c>
      <c r="R209" s="15">
        <f>SUMPRODUCT(('Input Resources Meta. T&amp;M'!$A$2:$A$20000=$G209)*('Input Resources Meta. T&amp;M'!$H$2:$H$20000=$E209)*('Input Resources Meta. T&amp;M'!$G$2:$G$20000=4),'Input Resources Meta. T&amp;M'!$K$2:$K$20000)</f>
        <v>19</v>
      </c>
      <c r="S209" s="222">
        <f>SUMPRODUCT(('Input Resources Meta. T&amp;M'!$A$2:$A$20000=$G209)*('Input Resources Meta. T&amp;M'!$H$2:$H$20000=$E209)*('Input Resources Meta. T&amp;M'!$G$2:$G$20000=4),'Input Resources Meta. T&amp;M'!$M$2:$M$20000)</f>
        <v>27550</v>
      </c>
      <c r="T209" s="15"/>
      <c r="U209" s="222"/>
      <c r="V209" s="15"/>
      <c r="W209" s="222"/>
      <c r="X209" s="10">
        <f>SUM(Tabelle2515[[#This Row],[PD1]],Tabelle2515[[#This Row],[PD2]],Tabelle2515[[#This Row],[PD3]],Tabelle2515[[#This Row],[PD4]],Tabelle2515[[#This Row],[PD5]],Tabelle2515[[#This Row],[PD6]])</f>
        <v>77.4375</v>
      </c>
      <c r="Y209" s="11">
        <f>SUM(Tabelle2515[[#This Row],[EUR1]],Tabelle2515[[#This Row],[EUR2]],Tabelle2515[[#This Row],[EUR3]],Tabelle2515[[#This Row],[EUR4]],Tabelle2515[[#This Row],[EUR5]],Tabelle2515[[#This Row],[EUR6]])</f>
        <v>112284.375</v>
      </c>
    </row>
    <row r="210" spans="2:25" s="177" customFormat="1" hidden="1">
      <c r="B210" s="231">
        <f t="shared" si="5"/>
        <v>192</v>
      </c>
      <c r="C210" s="17" t="s">
        <v>393</v>
      </c>
      <c r="D210" s="232" t="s">
        <v>44</v>
      </c>
      <c r="E210" s="200" t="s">
        <v>349</v>
      </c>
      <c r="F210" s="232" t="s">
        <v>51</v>
      </c>
      <c r="G210" s="196" t="s">
        <v>456</v>
      </c>
      <c r="H210" s="16">
        <v>44197</v>
      </c>
      <c r="I210" s="16">
        <v>44408</v>
      </c>
      <c r="J210" s="245" t="s">
        <v>46</v>
      </c>
      <c r="K210" s="202">
        <v>1000</v>
      </c>
      <c r="L210" s="15">
        <f>SUMPRODUCT(('Input Resources Meta. T&amp;M'!$A$2:$A$20000=$G210)*('Input Resources Meta. T&amp;M'!$H$2:$H$20000=$E210)*('Input Resources Meta. T&amp;M'!$G$2:$G$20000=1),'Input Resources Meta. T&amp;M'!$K$2:$K$20000)</f>
        <v>10.1875</v>
      </c>
      <c r="M210" s="222">
        <f>SUMPRODUCT(('Input Resources Meta. T&amp;M'!$A$2:$A$20000=$G210)*('Input Resources Meta. T&amp;M'!$H$2:$H$20000=$E210)*('Input Resources Meta. T&amp;M'!$G$2:$G$20000=1),'Input Resources Meta. T&amp;M'!$M$2:$M$20000)</f>
        <v>10187.5</v>
      </c>
      <c r="N210" s="15">
        <f>SUMPRODUCT(('Input Resources Meta. T&amp;M'!$A$2:$A$20000=$G210)*('Input Resources Meta. T&amp;M'!$H$2:$H$20000=$E210)*('Input Resources Meta. T&amp;M'!$G$2:$G$20000=2),'Input Resources Meta. T&amp;M'!$K$2:$K$20000)</f>
        <v>7.25</v>
      </c>
      <c r="O210" s="222">
        <f>SUMPRODUCT(('Input Resources Meta. T&amp;M'!$A$2:$A$20000=$G210)*('Input Resources Meta. T&amp;M'!$H$2:$H$20000=$E210)*('Input Resources Meta. T&amp;M'!$G$2:$G$20000=2),'Input Resources Meta. T&amp;M'!$M$2:$M$20000)</f>
        <v>7250</v>
      </c>
      <c r="P210" s="15">
        <f>SUMPRODUCT(('Input Resources Meta. T&amp;M'!$A$2:$A$20000=$G210)*('Input Resources Meta. T&amp;M'!$H$2:$H$20000=$E210)*('Input Resources Meta. T&amp;M'!$G$2:$G$20000=3),'Input Resources Meta. T&amp;M'!$K$2:$K$20000)</f>
        <v>4.75</v>
      </c>
      <c r="Q210" s="222">
        <f>SUMPRODUCT(('Input Resources Meta. T&amp;M'!$A$2:$A$20000=$G210)*('Input Resources Meta. T&amp;M'!$H$2:$H$20000=$E210)*('Input Resources Meta. T&amp;M'!$G$2:$G$20000=3),'Input Resources Meta. T&amp;M'!$M$2:$M$20000)</f>
        <v>4750</v>
      </c>
      <c r="R210" s="15">
        <f>SUMPRODUCT(('Input Resources Meta. T&amp;M'!$A$2:$A$20000=$G210)*('Input Resources Meta. T&amp;M'!$H$2:$H$20000=$E210)*('Input Resources Meta. T&amp;M'!$G$2:$G$20000=4),'Input Resources Meta. T&amp;M'!$K$2:$K$20000)</f>
        <v>0</v>
      </c>
      <c r="S210" s="222">
        <f>SUMPRODUCT(('Input Resources Meta. T&amp;M'!$A$2:$A$20000=$G210)*('Input Resources Meta. T&amp;M'!$H$2:$H$20000=$E210)*('Input Resources Meta. T&amp;M'!$G$2:$G$20000=4),'Input Resources Meta. T&amp;M'!$M$2:$M$20000)</f>
        <v>0</v>
      </c>
      <c r="T210" s="15"/>
      <c r="U210" s="222"/>
      <c r="V210" s="15"/>
      <c r="W210" s="222"/>
      <c r="X210" s="10">
        <f>SUM(Tabelle2515[[#This Row],[PD1]],Tabelle2515[[#This Row],[PD2]],Tabelle2515[[#This Row],[PD3]],Tabelle2515[[#This Row],[PD4]],Tabelle2515[[#This Row],[PD5]],Tabelle2515[[#This Row],[PD6]])</f>
        <v>22.1875</v>
      </c>
      <c r="Y210" s="11">
        <f>SUM(Tabelle2515[[#This Row],[EUR1]],Tabelle2515[[#This Row],[EUR2]],Tabelle2515[[#This Row],[EUR3]],Tabelle2515[[#This Row],[EUR4]],Tabelle2515[[#This Row],[EUR5]],Tabelle2515[[#This Row],[EUR6]])</f>
        <v>22187.5</v>
      </c>
    </row>
    <row r="211" spans="2:25" s="177" customFormat="1" hidden="1">
      <c r="B211" s="231">
        <f t="shared" si="5"/>
        <v>193</v>
      </c>
      <c r="C211" s="198" t="s">
        <v>387</v>
      </c>
      <c r="D211" s="232" t="s">
        <v>44</v>
      </c>
      <c r="E211" s="200" t="s">
        <v>352</v>
      </c>
      <c r="F211" s="232" t="s">
        <v>51</v>
      </c>
      <c r="G211" s="196" t="s">
        <v>459</v>
      </c>
      <c r="H211" s="16">
        <v>44197</v>
      </c>
      <c r="I211" s="16">
        <v>44408</v>
      </c>
      <c r="J211" s="245" t="s">
        <v>46</v>
      </c>
      <c r="K211" s="202">
        <v>1000</v>
      </c>
      <c r="L211" s="15">
        <f>SUMPRODUCT(('Input Resources Meta. T&amp;M'!$A$2:$A$20000=$G211)*('Input Resources Meta. T&amp;M'!$H$2:$H$20000=$E211)*('Input Resources Meta. T&amp;M'!$G$2:$G$20000=1),'Input Resources Meta. T&amp;M'!$K$2:$K$20000)</f>
        <v>10.5</v>
      </c>
      <c r="M211" s="222">
        <f>SUMPRODUCT(('Input Resources Meta. T&amp;M'!$A$2:$A$20000=$G211)*('Input Resources Meta. T&amp;M'!$H$2:$H$20000=$E211)*('Input Resources Meta. T&amp;M'!$G$2:$G$20000=1),'Input Resources Meta. T&amp;M'!$M$2:$M$20000)</f>
        <v>10500</v>
      </c>
      <c r="N211" s="15">
        <f>SUMPRODUCT(('Input Resources Meta. T&amp;M'!$A$2:$A$20000=$G211)*('Input Resources Meta. T&amp;M'!$H$2:$H$20000=$E211)*('Input Resources Meta. T&amp;M'!$G$2:$G$20000=2),'Input Resources Meta. T&amp;M'!$K$2:$K$20000)</f>
        <v>19</v>
      </c>
      <c r="O211" s="222">
        <f>SUMPRODUCT(('Input Resources Meta. T&amp;M'!$A$2:$A$20000=$G211)*('Input Resources Meta. T&amp;M'!$H$2:$H$20000=$E211)*('Input Resources Meta. T&amp;M'!$G$2:$G$20000=2),'Input Resources Meta. T&amp;M'!$M$2:$M$20000)</f>
        <v>19000</v>
      </c>
      <c r="P211" s="15">
        <f>SUMPRODUCT(('Input Resources Meta. T&amp;M'!$A$2:$A$20000=$G211)*('Input Resources Meta. T&amp;M'!$H$2:$H$20000=$E211)*('Input Resources Meta. T&amp;M'!$G$2:$G$20000=3),'Input Resources Meta. T&amp;M'!$K$2:$K$20000)</f>
        <v>12.25</v>
      </c>
      <c r="Q211" s="222">
        <f>SUMPRODUCT(('Input Resources Meta. T&amp;M'!$A$2:$A$20000=$G211)*('Input Resources Meta. T&amp;M'!$H$2:$H$20000=$E211)*('Input Resources Meta. T&amp;M'!$G$2:$G$20000=3),'Input Resources Meta. T&amp;M'!$M$2:$M$20000)</f>
        <v>12250</v>
      </c>
      <c r="R211" s="15">
        <f>SUMPRODUCT(('Input Resources Meta. T&amp;M'!$A$2:$A$20000=$G211)*('Input Resources Meta. T&amp;M'!$H$2:$H$20000=$E211)*('Input Resources Meta. T&amp;M'!$G$2:$G$20000=4),'Input Resources Meta. T&amp;M'!$K$2:$K$20000)</f>
        <v>10.0625</v>
      </c>
      <c r="S211" s="222">
        <f>SUMPRODUCT(('Input Resources Meta. T&amp;M'!$A$2:$A$20000=$G211)*('Input Resources Meta. T&amp;M'!$H$2:$H$20000=$E211)*('Input Resources Meta. T&amp;M'!$G$2:$G$20000=4),'Input Resources Meta. T&amp;M'!$M$2:$M$20000)</f>
        <v>10062.5</v>
      </c>
      <c r="T211" s="15"/>
      <c r="U211" s="222"/>
      <c r="V211" s="15"/>
      <c r="W211" s="222"/>
      <c r="X211" s="10">
        <f>SUM(Tabelle2515[[#This Row],[PD1]],Tabelle2515[[#This Row],[PD2]],Tabelle2515[[#This Row],[PD3]],Tabelle2515[[#This Row],[PD4]],Tabelle2515[[#This Row],[PD5]],Tabelle2515[[#This Row],[PD6]])</f>
        <v>51.8125</v>
      </c>
      <c r="Y211" s="11">
        <f>SUM(Tabelle2515[[#This Row],[EUR1]],Tabelle2515[[#This Row],[EUR2]],Tabelle2515[[#This Row],[EUR3]],Tabelle2515[[#This Row],[EUR4]],Tabelle2515[[#This Row],[EUR5]],Tabelle2515[[#This Row],[EUR6]])</f>
        <v>51812.5</v>
      </c>
    </row>
    <row r="212" spans="2:25" s="177" customFormat="1" hidden="1">
      <c r="B212" s="231">
        <f t="shared" si="5"/>
        <v>194</v>
      </c>
      <c r="C212" s="17" t="s">
        <v>385</v>
      </c>
      <c r="D212" s="232" t="s">
        <v>44</v>
      </c>
      <c r="E212" s="200" t="s">
        <v>472</v>
      </c>
      <c r="F212" s="232" t="s">
        <v>51</v>
      </c>
      <c r="G212" s="264" t="s">
        <v>457</v>
      </c>
      <c r="H212" s="201">
        <v>44197</v>
      </c>
      <c r="I212" s="201">
        <v>44377</v>
      </c>
      <c r="J212" s="245" t="s">
        <v>46</v>
      </c>
      <c r="K212" s="202">
        <v>1000</v>
      </c>
      <c r="L212" s="15">
        <f>SUMPRODUCT(('Input Resources Meta. T&amp;M'!$A$2:$A$20000=$G212)*('Input Resources Meta. T&amp;M'!$H$2:$H$20000=$E212)*('Input Resources Meta. T&amp;M'!$G$2:$G$20000=1),'Input Resources Meta. T&amp;M'!$K$2:$K$20000)</f>
        <v>4.25</v>
      </c>
      <c r="M212" s="222">
        <f>SUMPRODUCT(('Input Resources Meta. T&amp;M'!$A$2:$A$20000=$G212)*('Input Resources Meta. T&amp;M'!$H$2:$H$20000=$E212)*('Input Resources Meta. T&amp;M'!$G$2:$G$20000=1),'Input Resources Meta. T&amp;M'!$M$2:$M$20000)</f>
        <v>4250</v>
      </c>
      <c r="N212" s="15">
        <f>SUMPRODUCT(('Input Resources Meta. T&amp;M'!$A$2:$A$20000=$G212)*('Input Resources Meta. T&amp;M'!$H$2:$H$20000=$E212)*('Input Resources Meta. T&amp;M'!$G$2:$G$20000=2),'Input Resources Meta. T&amp;M'!$K$2:$K$20000)</f>
        <v>13.75</v>
      </c>
      <c r="O212" s="222">
        <f>SUMPRODUCT(('Input Resources Meta. T&amp;M'!$A$2:$A$20000=$G212)*('Input Resources Meta. T&amp;M'!$H$2:$H$20000=$E212)*('Input Resources Meta. T&amp;M'!$G$2:$G$20000=2),'Input Resources Meta. T&amp;M'!$M$2:$M$20000)</f>
        <v>13750</v>
      </c>
      <c r="P212" s="15">
        <f>SUMPRODUCT(('Input Resources Meta. T&amp;M'!$A$2:$A$20000=$G212)*('Input Resources Meta. T&amp;M'!$H$2:$H$20000=$E212)*('Input Resources Meta. T&amp;M'!$G$2:$G$20000=3),'Input Resources Meta. T&amp;M'!$K$2:$K$20000)</f>
        <v>8.625</v>
      </c>
      <c r="Q212" s="222">
        <f>SUMPRODUCT(('Input Resources Meta. T&amp;M'!$A$2:$A$20000=$G212)*('Input Resources Meta. T&amp;M'!$H$2:$H$20000=$E212)*('Input Resources Meta. T&amp;M'!$G$2:$G$20000=3),'Input Resources Meta. T&amp;M'!$M$2:$M$20000)</f>
        <v>8625</v>
      </c>
      <c r="R212" s="15">
        <f>SUMPRODUCT(('Input Resources Meta. T&amp;M'!$A$2:$A$20000=$G212)*('Input Resources Meta. T&amp;M'!$H$2:$H$20000=$E212)*('Input Resources Meta. T&amp;M'!$G$2:$G$20000=4),'Input Resources Meta. T&amp;M'!$K$2:$K$20000)</f>
        <v>0</v>
      </c>
      <c r="S212" s="222">
        <f>SUMPRODUCT(('Input Resources Meta. T&amp;M'!$A$2:$A$20000=$G212)*('Input Resources Meta. T&amp;M'!$H$2:$H$20000=$E212)*('Input Resources Meta. T&amp;M'!$G$2:$G$20000=4),'Input Resources Meta. T&amp;M'!$M$2:$M$20000)</f>
        <v>0</v>
      </c>
      <c r="T212" s="15"/>
      <c r="U212" s="222"/>
      <c r="V212" s="15"/>
      <c r="W212" s="222"/>
      <c r="X212" s="10">
        <f>SUM(Tabelle2515[[#This Row],[PD1]],Tabelle2515[[#This Row],[PD2]],Tabelle2515[[#This Row],[PD3]],Tabelle2515[[#This Row],[PD4]],Tabelle2515[[#This Row],[PD5]],Tabelle2515[[#This Row],[PD6]])</f>
        <v>26.625</v>
      </c>
      <c r="Y212" s="11">
        <f>SUM(Tabelle2515[[#This Row],[EUR1]],Tabelle2515[[#This Row],[EUR2]],Tabelle2515[[#This Row],[EUR3]],Tabelle2515[[#This Row],[EUR4]],Tabelle2515[[#This Row],[EUR5]],Tabelle2515[[#This Row],[EUR6]])</f>
        <v>26625</v>
      </c>
    </row>
    <row r="213" spans="2:25" s="177" customFormat="1" hidden="1">
      <c r="B213" s="231">
        <f t="shared" si="5"/>
        <v>195</v>
      </c>
      <c r="C213" s="17" t="s">
        <v>393</v>
      </c>
      <c r="D213" s="232" t="s">
        <v>44</v>
      </c>
      <c r="E213" s="200" t="s">
        <v>356</v>
      </c>
      <c r="F213" s="232" t="s">
        <v>51</v>
      </c>
      <c r="G213" s="196" t="s">
        <v>456</v>
      </c>
      <c r="H213" s="16">
        <v>44197</v>
      </c>
      <c r="I213" s="16">
        <v>44408</v>
      </c>
      <c r="J213" s="245" t="s">
        <v>46</v>
      </c>
      <c r="K213" s="202">
        <v>1000</v>
      </c>
      <c r="L213" s="15">
        <f>SUMPRODUCT(('Input Resources Meta. T&amp;M'!$A$2:$A$20000=$G213)*('Input Resources Meta. T&amp;M'!$H$2:$H$20000=$E213)*('Input Resources Meta. T&amp;M'!$G$2:$G$20000=1),'Input Resources Meta. T&amp;M'!$K$2:$K$20000)</f>
        <v>5.5625</v>
      </c>
      <c r="M213" s="222">
        <f>SUMPRODUCT(('Input Resources Meta. T&amp;M'!$A$2:$A$20000=$G213)*('Input Resources Meta. T&amp;M'!$H$2:$H$20000=$E213)*('Input Resources Meta. T&amp;M'!$G$2:$G$20000=1),'Input Resources Meta. T&amp;M'!$M$2:$M$20000)</f>
        <v>5451.25</v>
      </c>
      <c r="N213" s="15">
        <f>SUMPRODUCT(('Input Resources Meta. T&amp;M'!$A$2:$A$20000=$G213)*('Input Resources Meta. T&amp;M'!$H$2:$H$20000=$E213)*('Input Resources Meta. T&amp;M'!$G$2:$G$20000=2),'Input Resources Meta. T&amp;M'!$K$2:$K$20000)</f>
        <v>9.1875</v>
      </c>
      <c r="O213" s="222">
        <f>SUMPRODUCT(('Input Resources Meta. T&amp;M'!$A$2:$A$20000=$G213)*('Input Resources Meta. T&amp;M'!$H$2:$H$20000=$E213)*('Input Resources Meta. T&amp;M'!$G$2:$G$20000=2),'Input Resources Meta. T&amp;M'!$M$2:$M$20000)</f>
        <v>9003.75</v>
      </c>
      <c r="P213" s="15">
        <f>SUMPRODUCT(('Input Resources Meta. T&amp;M'!$A$2:$A$20000=$G213)*('Input Resources Meta. T&amp;M'!$H$2:$H$20000=$E213)*('Input Resources Meta. T&amp;M'!$G$2:$G$20000=3),'Input Resources Meta. T&amp;M'!$K$2:$K$20000)</f>
        <v>8.6875</v>
      </c>
      <c r="Q213" s="222">
        <f>SUMPRODUCT(('Input Resources Meta. T&amp;M'!$A$2:$A$20000=$G213)*('Input Resources Meta. T&amp;M'!$H$2:$H$20000=$E213)*('Input Resources Meta. T&amp;M'!$G$2:$G$20000=3),'Input Resources Meta. T&amp;M'!$M$2:$M$20000)</f>
        <v>8513.75</v>
      </c>
      <c r="R213" s="15">
        <f>SUMPRODUCT(('Input Resources Meta. T&amp;M'!$A$2:$A$20000=$G213)*('Input Resources Meta. T&amp;M'!$H$2:$H$20000=$E213)*('Input Resources Meta. T&amp;M'!$G$2:$G$20000=4),'Input Resources Meta. T&amp;M'!$K$2:$K$20000)</f>
        <v>13.9375</v>
      </c>
      <c r="S213" s="222">
        <f>SUMPRODUCT(('Input Resources Meta. T&amp;M'!$A$2:$A$20000=$G213)*('Input Resources Meta. T&amp;M'!$H$2:$H$20000=$E213)*('Input Resources Meta. T&amp;M'!$G$2:$G$20000=4),'Input Resources Meta. T&amp;M'!$M$2:$M$20000)</f>
        <v>13658.75</v>
      </c>
      <c r="T213" s="15"/>
      <c r="U213" s="222"/>
      <c r="V213" s="15"/>
      <c r="W213" s="222"/>
      <c r="X213" s="10">
        <f>SUM(Tabelle2515[[#This Row],[PD1]],Tabelle2515[[#This Row],[PD2]],Tabelle2515[[#This Row],[PD3]],Tabelle2515[[#This Row],[PD4]],Tabelle2515[[#This Row],[PD5]],Tabelle2515[[#This Row],[PD6]])</f>
        <v>37.375</v>
      </c>
      <c r="Y213" s="11">
        <f>SUM(Tabelle2515[[#This Row],[EUR1]],Tabelle2515[[#This Row],[EUR2]],Tabelle2515[[#This Row],[EUR3]],Tabelle2515[[#This Row],[EUR4]],Tabelle2515[[#This Row],[EUR5]],Tabelle2515[[#This Row],[EUR6]])</f>
        <v>36627.5</v>
      </c>
    </row>
    <row r="214" spans="2:25" s="177" customFormat="1" hidden="1">
      <c r="B214" s="231">
        <f t="shared" si="5"/>
        <v>196</v>
      </c>
      <c r="C214" s="17" t="s">
        <v>372</v>
      </c>
      <c r="D214" s="232" t="s">
        <v>44</v>
      </c>
      <c r="E214" s="200" t="s">
        <v>335</v>
      </c>
      <c r="F214" s="232" t="s">
        <v>51</v>
      </c>
      <c r="G214" s="196" t="s">
        <v>462</v>
      </c>
      <c r="H214" s="16">
        <v>44217</v>
      </c>
      <c r="I214" s="16">
        <v>44408</v>
      </c>
      <c r="J214" s="245" t="s">
        <v>46</v>
      </c>
      <c r="K214" s="161">
        <v>1350</v>
      </c>
      <c r="L214" s="15">
        <f>SUMPRODUCT(('Input Resources Meta. T&amp;M'!$A$2:$A$20000=$G214)*('Input Resources Meta. T&amp;M'!$H$2:$H$20000=$E214)*('Input Resources Meta. T&amp;M'!$G$2:$G$20000=1),'Input Resources Meta. T&amp;M'!$K$2:$K$20000)</f>
        <v>6.5</v>
      </c>
      <c r="M214" s="222">
        <f>SUMPRODUCT(('Input Resources Meta. T&amp;M'!$A$2:$A$20000=$G214)*('Input Resources Meta. T&amp;M'!$H$2:$H$20000=$E214)*('Input Resources Meta. T&amp;M'!$G$2:$G$20000=1),'Input Resources Meta. T&amp;M'!$M$2:$M$20000)</f>
        <v>8775</v>
      </c>
      <c r="N214" s="15">
        <f>SUMPRODUCT(('Input Resources Meta. T&amp;M'!$A$2:$A$20000=$G214)*('Input Resources Meta. T&amp;M'!$H$2:$H$20000=$E214)*('Input Resources Meta. T&amp;M'!$G$2:$G$20000=2),'Input Resources Meta. T&amp;M'!$K$2:$K$20000)</f>
        <v>20</v>
      </c>
      <c r="O214" s="222">
        <f>SUMPRODUCT(('Input Resources Meta. T&amp;M'!$A$2:$A$20000=$G214)*('Input Resources Meta. T&amp;M'!$H$2:$H$20000=$E214)*('Input Resources Meta. T&amp;M'!$G$2:$G$20000=2),'Input Resources Meta. T&amp;M'!$M$2:$M$20000)</f>
        <v>27000</v>
      </c>
      <c r="P214" s="15">
        <f>SUMPRODUCT(('Input Resources Meta. T&amp;M'!$A$2:$A$20000=$G214)*('Input Resources Meta. T&amp;M'!$H$2:$H$20000=$E214)*('Input Resources Meta. T&amp;M'!$G$2:$G$20000=3),'Input Resources Meta. T&amp;M'!$K$2:$K$20000)</f>
        <v>21.25</v>
      </c>
      <c r="Q214" s="222">
        <f>SUMPRODUCT(('Input Resources Meta. T&amp;M'!$A$2:$A$20000=$G214)*('Input Resources Meta. T&amp;M'!$H$2:$H$20000=$E214)*('Input Resources Meta. T&amp;M'!$G$2:$G$20000=3),'Input Resources Meta. T&amp;M'!$M$2:$M$20000)</f>
        <v>28687.5</v>
      </c>
      <c r="R214" s="15">
        <f>SUMPRODUCT(('Input Resources Meta. T&amp;M'!$A$2:$A$20000=$G214)*('Input Resources Meta. T&amp;M'!$H$2:$H$20000=$E214)*('Input Resources Meta. T&amp;M'!$G$2:$G$20000=4),'Input Resources Meta. T&amp;M'!$K$2:$K$20000)</f>
        <v>18.25</v>
      </c>
      <c r="S214" s="222">
        <f>SUMPRODUCT(('Input Resources Meta. T&amp;M'!$A$2:$A$20000=$G214)*('Input Resources Meta. T&amp;M'!$H$2:$H$20000=$E214)*('Input Resources Meta. T&amp;M'!$G$2:$G$20000=4),'Input Resources Meta. T&amp;M'!$M$2:$M$20000)</f>
        <v>24637.5</v>
      </c>
      <c r="T214" s="15"/>
      <c r="U214" s="222"/>
      <c r="V214" s="15"/>
      <c r="W214" s="222"/>
      <c r="X214" s="10">
        <f>SUM(Tabelle2515[[#This Row],[PD1]],Tabelle2515[[#This Row],[PD2]],Tabelle2515[[#This Row],[PD3]],Tabelle2515[[#This Row],[PD4]],Tabelle2515[[#This Row],[PD5]],Tabelle2515[[#This Row],[PD6]])</f>
        <v>66</v>
      </c>
      <c r="Y214" s="11">
        <f>SUM(Tabelle2515[[#This Row],[EUR1]],Tabelle2515[[#This Row],[EUR2]],Tabelle2515[[#This Row],[EUR3]],Tabelle2515[[#This Row],[EUR4]],Tabelle2515[[#This Row],[EUR5]],Tabelle2515[[#This Row],[EUR6]])</f>
        <v>89100</v>
      </c>
    </row>
    <row r="215" spans="2:25" s="177" customFormat="1" hidden="1">
      <c r="B215" s="231">
        <f t="shared" si="5"/>
        <v>197</v>
      </c>
      <c r="C215" s="17" t="s">
        <v>385</v>
      </c>
      <c r="D215" s="232" t="s">
        <v>44</v>
      </c>
      <c r="E215" s="200" t="s">
        <v>258</v>
      </c>
      <c r="F215" s="232" t="s">
        <v>51</v>
      </c>
      <c r="G215" s="196" t="s">
        <v>457</v>
      </c>
      <c r="H215" s="201">
        <v>44197</v>
      </c>
      <c r="I215" s="201">
        <v>44377</v>
      </c>
      <c r="J215" s="245" t="s">
        <v>46</v>
      </c>
      <c r="K215" s="161">
        <v>1350</v>
      </c>
      <c r="L215" s="15">
        <f>SUMPRODUCT(('Input Resources Meta. T&amp;M'!$A$2:$A$20000=$G215)*('Input Resources Meta. T&amp;M'!$H$2:$H$20000=$E215)*('Input Resources Meta. T&amp;M'!$G$2:$G$20000=1),'Input Resources Meta. T&amp;M'!$K$2:$K$20000)</f>
        <v>14.9375</v>
      </c>
      <c r="M215" s="222">
        <f>SUMPRODUCT(('Input Resources Meta. T&amp;M'!$A$2:$A$20000=$G215)*('Input Resources Meta. T&amp;M'!$H$2:$H$20000=$E215)*('Input Resources Meta. T&amp;M'!$G$2:$G$20000=1),'Input Resources Meta. T&amp;M'!$M$2:$M$20000)</f>
        <v>20165.625</v>
      </c>
      <c r="N215" s="15">
        <f>SUMPRODUCT(('Input Resources Meta. T&amp;M'!$A$2:$A$20000=$G215)*('Input Resources Meta. T&amp;M'!$H$2:$H$20000=$E215)*('Input Resources Meta. T&amp;M'!$G$2:$G$20000=2),'Input Resources Meta. T&amp;M'!$K$2:$K$20000)</f>
        <v>18.90625</v>
      </c>
      <c r="O215" s="222">
        <f>SUMPRODUCT(('Input Resources Meta. T&amp;M'!$A$2:$A$20000=$G215)*('Input Resources Meta. T&amp;M'!$H$2:$H$20000=$E215)*('Input Resources Meta. T&amp;M'!$G$2:$G$20000=2),'Input Resources Meta. T&amp;M'!$M$2:$M$20000)</f>
        <v>25523.4375</v>
      </c>
      <c r="P215" s="15">
        <f>SUMPRODUCT(('Input Resources Meta. T&amp;M'!$A$2:$A$20000=$G215)*('Input Resources Meta. T&amp;M'!$H$2:$H$20000=$E215)*('Input Resources Meta. T&amp;M'!$G$2:$G$20000=3),'Input Resources Meta. T&amp;M'!$K$2:$K$20000)</f>
        <v>17.125</v>
      </c>
      <c r="Q215" s="222">
        <f>SUMPRODUCT(('Input Resources Meta. T&amp;M'!$A$2:$A$20000=$G215)*('Input Resources Meta. T&amp;M'!$H$2:$H$20000=$E215)*('Input Resources Meta. T&amp;M'!$G$2:$G$20000=3),'Input Resources Meta. T&amp;M'!$M$2:$M$20000)</f>
        <v>23118.75</v>
      </c>
      <c r="R215" s="15">
        <f>SUMPRODUCT(('Input Resources Meta. T&amp;M'!$A$2:$A$20000=$G215)*('Input Resources Meta. T&amp;M'!$H$2:$H$20000=$E215)*('Input Resources Meta. T&amp;M'!$G$2:$G$20000=4),'Input Resources Meta. T&amp;M'!$K$2:$K$20000)</f>
        <v>8.21875</v>
      </c>
      <c r="S215" s="222">
        <f>SUMPRODUCT(('Input Resources Meta. T&amp;M'!$A$2:$A$20000=$G215)*('Input Resources Meta. T&amp;M'!$H$2:$H$20000=$E215)*('Input Resources Meta. T&amp;M'!$G$2:$G$20000=4),'Input Resources Meta. T&amp;M'!$M$2:$M$20000)</f>
        <v>11095.3125</v>
      </c>
      <c r="T215" s="15"/>
      <c r="U215" s="222"/>
      <c r="V215" s="15"/>
      <c r="W215" s="222"/>
      <c r="X215" s="10">
        <f>SUM(Tabelle2515[[#This Row],[PD1]],Tabelle2515[[#This Row],[PD2]],Tabelle2515[[#This Row],[PD3]],Tabelle2515[[#This Row],[PD4]],Tabelle2515[[#This Row],[PD5]],Tabelle2515[[#This Row],[PD6]])</f>
        <v>59.1875</v>
      </c>
      <c r="Y215" s="11">
        <f>SUM(Tabelle2515[[#This Row],[EUR1]],Tabelle2515[[#This Row],[EUR2]],Tabelle2515[[#This Row],[EUR3]],Tabelle2515[[#This Row],[EUR4]],Tabelle2515[[#This Row],[EUR5]],Tabelle2515[[#This Row],[EUR6]])</f>
        <v>79903.125</v>
      </c>
    </row>
    <row r="216" spans="2:25" s="177" customFormat="1" hidden="1">
      <c r="B216" s="231">
        <f t="shared" si="5"/>
        <v>198</v>
      </c>
      <c r="C216" s="198" t="s">
        <v>383</v>
      </c>
      <c r="D216" s="232" t="s">
        <v>44</v>
      </c>
      <c r="E216" s="200" t="s">
        <v>350</v>
      </c>
      <c r="F216" s="232" t="s">
        <v>51</v>
      </c>
      <c r="G216" s="196" t="s">
        <v>463</v>
      </c>
      <c r="H216" s="16">
        <v>44197</v>
      </c>
      <c r="I216" s="16">
        <v>44377</v>
      </c>
      <c r="J216" s="245" t="s">
        <v>46</v>
      </c>
      <c r="K216" s="202">
        <v>1000</v>
      </c>
      <c r="L216" s="15">
        <f>SUMPRODUCT(('Input Resources Meta. T&amp;M'!$A$2:$A$20000=$G216)*('Input Resources Meta. T&amp;M'!$H$2:$H$20000=$E216)*('Input Resources Meta. T&amp;M'!$G$2:$G$20000=1),'Input Resources Meta. T&amp;M'!$K$2:$K$20000)</f>
        <v>3.0625</v>
      </c>
      <c r="M216" s="222">
        <f>SUMPRODUCT(('Input Resources Meta. T&amp;M'!$A$2:$A$20000=$G216)*('Input Resources Meta. T&amp;M'!$H$2:$H$20000=$E216)*('Input Resources Meta. T&amp;M'!$G$2:$G$20000=1),'Input Resources Meta. T&amp;M'!$M$2:$M$20000)</f>
        <v>3062.5</v>
      </c>
      <c r="N216" s="15">
        <f>SUMPRODUCT(('Input Resources Meta. T&amp;M'!$A$2:$A$20000=$G216)*('Input Resources Meta. T&amp;M'!$H$2:$H$20000=$E216)*('Input Resources Meta. T&amp;M'!$G$2:$G$20000=2),'Input Resources Meta. T&amp;M'!$K$2:$K$20000)</f>
        <v>1.5625</v>
      </c>
      <c r="O216" s="222">
        <f>SUMPRODUCT(('Input Resources Meta. T&amp;M'!$A$2:$A$20000=$G216)*('Input Resources Meta. T&amp;M'!$H$2:$H$20000=$E216)*('Input Resources Meta. T&amp;M'!$G$2:$G$20000=2),'Input Resources Meta. T&amp;M'!$M$2:$M$20000)</f>
        <v>1562.5</v>
      </c>
      <c r="P216" s="15">
        <f>SUMPRODUCT(('Input Resources Meta. T&amp;M'!$A$2:$A$20000=$G216)*('Input Resources Meta. T&amp;M'!$H$2:$H$20000=$E216)*('Input Resources Meta. T&amp;M'!$G$2:$G$20000=3),'Input Resources Meta. T&amp;M'!$K$2:$K$20000)</f>
        <v>3.125</v>
      </c>
      <c r="Q216" s="222">
        <f>SUMPRODUCT(('Input Resources Meta. T&amp;M'!$A$2:$A$20000=$G216)*('Input Resources Meta. T&amp;M'!$H$2:$H$20000=$E216)*('Input Resources Meta. T&amp;M'!$G$2:$G$20000=3),'Input Resources Meta. T&amp;M'!$M$2:$M$20000)</f>
        <v>3125</v>
      </c>
      <c r="R216" s="15">
        <f>SUMPRODUCT(('Input Resources Meta. T&amp;M'!$A$2:$A$20000=$G216)*('Input Resources Meta. T&amp;M'!$H$2:$H$20000=$E216)*('Input Resources Meta. T&amp;M'!$G$2:$G$20000=4),'Input Resources Meta. T&amp;M'!$K$2:$K$20000)</f>
        <v>1.59375</v>
      </c>
      <c r="S216" s="222">
        <f>SUMPRODUCT(('Input Resources Meta. T&amp;M'!$A$2:$A$20000=$G216)*('Input Resources Meta. T&amp;M'!$H$2:$H$20000=$E216)*('Input Resources Meta. T&amp;M'!$G$2:$G$20000=4),'Input Resources Meta. T&amp;M'!$M$2:$M$20000)</f>
        <v>1593.75</v>
      </c>
      <c r="T216" s="15"/>
      <c r="U216" s="222"/>
      <c r="V216" s="15"/>
      <c r="W216" s="222"/>
      <c r="X216" s="10">
        <f>SUM(Tabelle2515[[#This Row],[PD1]],Tabelle2515[[#This Row],[PD2]],Tabelle2515[[#This Row],[PD3]],Tabelle2515[[#This Row],[PD4]],Tabelle2515[[#This Row],[PD5]],Tabelle2515[[#This Row],[PD6]])</f>
        <v>9.34375</v>
      </c>
      <c r="Y216" s="11">
        <f>SUM(Tabelle2515[[#This Row],[EUR1]],Tabelle2515[[#This Row],[EUR2]],Tabelle2515[[#This Row],[EUR3]],Tabelle2515[[#This Row],[EUR4]],Tabelle2515[[#This Row],[EUR5]],Tabelle2515[[#This Row],[EUR6]])</f>
        <v>9343.75</v>
      </c>
    </row>
    <row r="217" spans="2:25" s="177" customFormat="1" hidden="1">
      <c r="B217" s="231">
        <f t="shared" si="5"/>
        <v>199</v>
      </c>
      <c r="C217" s="198" t="s">
        <v>370</v>
      </c>
      <c r="D217" s="232" t="s">
        <v>44</v>
      </c>
      <c r="E217" s="200" t="s">
        <v>475</v>
      </c>
      <c r="F217" s="232" t="s">
        <v>51</v>
      </c>
      <c r="G217" s="196" t="s">
        <v>461</v>
      </c>
      <c r="H217" s="201">
        <v>44197</v>
      </c>
      <c r="I217" s="201">
        <v>44408</v>
      </c>
      <c r="J217" s="245" t="s">
        <v>46</v>
      </c>
      <c r="K217" s="202">
        <v>1000</v>
      </c>
      <c r="L217" s="15">
        <f>SUMPRODUCT(('Input Resources Meta. T&amp;M'!$A$2:$A$20000=$G217)*('Input Resources Meta. T&amp;M'!$H$2:$H$20000=$E217)*('Input Resources Meta. T&amp;M'!$G$2:$G$20000=1),'Input Resources Meta. T&amp;M'!$K$2:$K$20000)</f>
        <v>9</v>
      </c>
      <c r="M217" s="222">
        <f>SUMPRODUCT(('Input Resources Meta. T&amp;M'!$A$2:$A$20000=$G217)*('Input Resources Meta. T&amp;M'!$H$2:$H$20000=$E217)*('Input Resources Meta. T&amp;M'!$G$2:$G$20000=1),'Input Resources Meta. T&amp;M'!$M$2:$M$20000)</f>
        <v>9000</v>
      </c>
      <c r="N217" s="15">
        <f>SUMPRODUCT(('Input Resources Meta. T&amp;M'!$A$2:$A$20000=$G217)*('Input Resources Meta. T&amp;M'!$H$2:$H$20000=$E217)*('Input Resources Meta. T&amp;M'!$G$2:$G$20000=2),'Input Resources Meta. T&amp;M'!$K$2:$K$20000)</f>
        <v>16</v>
      </c>
      <c r="O217" s="222">
        <f>SUMPRODUCT(('Input Resources Meta. T&amp;M'!$A$2:$A$20000=$G217)*('Input Resources Meta. T&amp;M'!$H$2:$H$20000=$E217)*('Input Resources Meta. T&amp;M'!$G$2:$G$20000=2),'Input Resources Meta. T&amp;M'!$M$2:$M$20000)</f>
        <v>16000</v>
      </c>
      <c r="P217" s="15">
        <f>SUMPRODUCT(('Input Resources Meta. T&amp;M'!$A$2:$A$20000=$G217)*('Input Resources Meta. T&amp;M'!$H$2:$H$20000=$E217)*('Input Resources Meta. T&amp;M'!$G$2:$G$20000=3),'Input Resources Meta. T&amp;M'!$K$2:$K$20000)</f>
        <v>20</v>
      </c>
      <c r="Q217" s="222">
        <f>SUMPRODUCT(('Input Resources Meta. T&amp;M'!$A$2:$A$20000=$G217)*('Input Resources Meta. T&amp;M'!$H$2:$H$20000=$E217)*('Input Resources Meta. T&amp;M'!$G$2:$G$20000=3),'Input Resources Meta. T&amp;M'!$M$2:$M$20000)</f>
        <v>20000</v>
      </c>
      <c r="R217" s="15">
        <f>SUMPRODUCT(('Input Resources Meta. T&amp;M'!$A$2:$A$20000=$G217)*('Input Resources Meta. T&amp;M'!$H$2:$H$20000=$E217)*('Input Resources Meta. T&amp;M'!$G$2:$G$20000=4),'Input Resources Meta. T&amp;M'!$K$2:$K$20000)</f>
        <v>19</v>
      </c>
      <c r="S217" s="222">
        <f>SUMPRODUCT(('Input Resources Meta. T&amp;M'!$A$2:$A$20000=$G217)*('Input Resources Meta. T&amp;M'!$H$2:$H$20000=$E217)*('Input Resources Meta. T&amp;M'!$G$2:$G$20000=4),'Input Resources Meta. T&amp;M'!$M$2:$M$20000)</f>
        <v>19000</v>
      </c>
      <c r="T217" s="15"/>
      <c r="U217" s="222"/>
      <c r="V217" s="15"/>
      <c r="W217" s="222"/>
      <c r="X217" s="10">
        <f>SUM(Tabelle2515[[#This Row],[PD1]],Tabelle2515[[#This Row],[PD2]],Tabelle2515[[#This Row],[PD3]],Tabelle2515[[#This Row],[PD4]],Tabelle2515[[#This Row],[PD5]],Tabelle2515[[#This Row],[PD6]])</f>
        <v>64</v>
      </c>
      <c r="Y217" s="11">
        <f>SUM(Tabelle2515[[#This Row],[EUR1]],Tabelle2515[[#This Row],[EUR2]],Tabelle2515[[#This Row],[EUR3]],Tabelle2515[[#This Row],[EUR4]],Tabelle2515[[#This Row],[EUR5]],Tabelle2515[[#This Row],[EUR6]])</f>
        <v>64000</v>
      </c>
    </row>
    <row r="218" spans="2:25" s="177" customFormat="1" hidden="1">
      <c r="B218" s="231">
        <f t="shared" si="5"/>
        <v>200</v>
      </c>
      <c r="C218" s="198" t="s">
        <v>391</v>
      </c>
      <c r="D218" s="232" t="s">
        <v>44</v>
      </c>
      <c r="E218" s="200" t="s">
        <v>360</v>
      </c>
      <c r="F218" s="232" t="s">
        <v>51</v>
      </c>
      <c r="G218" s="196" t="s">
        <v>460</v>
      </c>
      <c r="H218" s="16">
        <v>44197</v>
      </c>
      <c r="I218" s="16">
        <v>44408</v>
      </c>
      <c r="J218" s="245" t="s">
        <v>46</v>
      </c>
      <c r="K218" s="202">
        <v>1350</v>
      </c>
      <c r="L218" s="15">
        <f>SUMPRODUCT(('Input Resources Meta. T&amp;M'!$A$2:$A$20000=$G218)*('Input Resources Meta. T&amp;M'!$H$2:$H$20000=$E218)*('Input Resources Meta. T&amp;M'!$G$2:$G$20000=1),'Input Resources Meta. T&amp;M'!$K$2:$K$20000)</f>
        <v>2.9375</v>
      </c>
      <c r="M218" s="222">
        <f>SUMPRODUCT(('Input Resources Meta. T&amp;M'!$A$2:$A$20000=$G218)*('Input Resources Meta. T&amp;M'!$H$2:$H$20000=$E218)*('Input Resources Meta. T&amp;M'!$G$2:$G$20000=1),'Input Resources Meta. T&amp;M'!$M$2:$M$20000)</f>
        <v>3965.625</v>
      </c>
      <c r="N218" s="15">
        <f>SUMPRODUCT(('Input Resources Meta. T&amp;M'!$A$2:$A$20000=$G218)*('Input Resources Meta. T&amp;M'!$H$2:$H$20000=$E218)*('Input Resources Meta. T&amp;M'!$G$2:$G$20000=2),'Input Resources Meta. T&amp;M'!$K$2:$K$20000)</f>
        <v>6.53125</v>
      </c>
      <c r="O218" s="222">
        <f>SUMPRODUCT(('Input Resources Meta. T&amp;M'!$A$2:$A$20000=$G218)*('Input Resources Meta. T&amp;M'!$H$2:$H$20000=$E218)*('Input Resources Meta. T&amp;M'!$G$2:$G$20000=2),'Input Resources Meta. T&amp;M'!$M$2:$M$20000)</f>
        <v>8817.1875</v>
      </c>
      <c r="P218" s="15">
        <f>SUMPRODUCT(('Input Resources Meta. T&amp;M'!$A$2:$A$20000=$G218)*('Input Resources Meta. T&amp;M'!$H$2:$H$20000=$E218)*('Input Resources Meta. T&amp;M'!$G$2:$G$20000=3),'Input Resources Meta. T&amp;M'!$K$2:$K$20000)</f>
        <v>7.21875</v>
      </c>
      <c r="Q218" s="222">
        <f>SUMPRODUCT(('Input Resources Meta. T&amp;M'!$A$2:$A$20000=$G218)*('Input Resources Meta. T&amp;M'!$H$2:$H$20000=$E218)*('Input Resources Meta. T&amp;M'!$G$2:$G$20000=3),'Input Resources Meta. T&amp;M'!$M$2:$M$20000)</f>
        <v>9745.3125</v>
      </c>
      <c r="R218" s="15">
        <f>SUMPRODUCT(('Input Resources Meta. T&amp;M'!$A$2:$A$20000=$G218)*('Input Resources Meta. T&amp;M'!$H$2:$H$20000=$E218)*('Input Resources Meta. T&amp;M'!$G$2:$G$20000=4),'Input Resources Meta. T&amp;M'!$K$2:$K$20000)</f>
        <v>0</v>
      </c>
      <c r="S218" s="222">
        <f>SUMPRODUCT(('Input Resources Meta. T&amp;M'!$A$2:$A$20000=$G218)*('Input Resources Meta. T&amp;M'!$H$2:$H$20000=$E218)*('Input Resources Meta. T&amp;M'!$G$2:$G$20000=4),'Input Resources Meta. T&amp;M'!$M$2:$M$20000)</f>
        <v>0</v>
      </c>
      <c r="T218" s="15"/>
      <c r="U218" s="222"/>
      <c r="V218" s="15"/>
      <c r="W218" s="222"/>
      <c r="X218" s="10">
        <f>SUM(Tabelle2515[[#This Row],[PD1]],Tabelle2515[[#This Row],[PD2]],Tabelle2515[[#This Row],[PD3]],Tabelle2515[[#This Row],[PD4]],Tabelle2515[[#This Row],[PD5]],Tabelle2515[[#This Row],[PD6]])</f>
        <v>16.6875</v>
      </c>
      <c r="Y218" s="11">
        <f>SUM(Tabelle2515[[#This Row],[EUR1]],Tabelle2515[[#This Row],[EUR2]],Tabelle2515[[#This Row],[EUR3]],Tabelle2515[[#This Row],[EUR4]],Tabelle2515[[#This Row],[EUR5]],Tabelle2515[[#This Row],[EUR6]])</f>
        <v>22528.125</v>
      </c>
    </row>
    <row r="219" spans="2:25" s="177" customFormat="1" hidden="1">
      <c r="B219" s="231">
        <f t="shared" si="5"/>
        <v>201</v>
      </c>
      <c r="C219" s="198" t="s">
        <v>370</v>
      </c>
      <c r="D219" s="232" t="s">
        <v>44</v>
      </c>
      <c r="E219" s="200" t="s">
        <v>474</v>
      </c>
      <c r="F219" s="232" t="s">
        <v>51</v>
      </c>
      <c r="G219" s="196" t="s">
        <v>461</v>
      </c>
      <c r="H219" s="201">
        <v>44197</v>
      </c>
      <c r="I219" s="201">
        <v>44408</v>
      </c>
      <c r="J219" s="245" t="s">
        <v>46</v>
      </c>
      <c r="K219" s="202">
        <v>1350</v>
      </c>
      <c r="L219" s="15">
        <f>SUMPRODUCT(('Input Resources Meta. T&amp;M'!$A$2:$A$20000=$G219)*('Input Resources Meta. T&amp;M'!$H$2:$H$20000=$E219)*('Input Resources Meta. T&amp;M'!$G$2:$G$20000=1),'Input Resources Meta. T&amp;M'!$K$2:$K$20000)</f>
        <v>12</v>
      </c>
      <c r="M219" s="222">
        <f>SUMPRODUCT(('Input Resources Meta. T&amp;M'!$A$2:$A$20000=$G219)*('Input Resources Meta. T&amp;M'!$H$2:$H$20000=$E219)*('Input Resources Meta. T&amp;M'!$G$2:$G$20000=1),'Input Resources Meta. T&amp;M'!$M$2:$M$20000)</f>
        <v>16200</v>
      </c>
      <c r="N219" s="15">
        <f>SUMPRODUCT(('Input Resources Meta. T&amp;M'!$A$2:$A$20000=$G219)*('Input Resources Meta. T&amp;M'!$H$2:$H$20000=$E219)*('Input Resources Meta. T&amp;M'!$G$2:$G$20000=2),'Input Resources Meta. T&amp;M'!$K$2:$K$20000)</f>
        <v>16</v>
      </c>
      <c r="O219" s="222">
        <f>SUMPRODUCT(('Input Resources Meta. T&amp;M'!$A$2:$A$20000=$G219)*('Input Resources Meta. T&amp;M'!$H$2:$H$20000=$E219)*('Input Resources Meta. T&amp;M'!$G$2:$G$20000=2),'Input Resources Meta. T&amp;M'!$M$2:$M$20000)</f>
        <v>21600</v>
      </c>
      <c r="P219" s="15">
        <f>SUMPRODUCT(('Input Resources Meta. T&amp;M'!$A$2:$A$20000=$G219)*('Input Resources Meta. T&amp;M'!$H$2:$H$20000=$E219)*('Input Resources Meta. T&amp;M'!$G$2:$G$20000=3),'Input Resources Meta. T&amp;M'!$K$2:$K$20000)</f>
        <v>23</v>
      </c>
      <c r="Q219" s="222">
        <f>SUMPRODUCT(('Input Resources Meta. T&amp;M'!$A$2:$A$20000=$G219)*('Input Resources Meta. T&amp;M'!$H$2:$H$20000=$E219)*('Input Resources Meta. T&amp;M'!$G$2:$G$20000=3),'Input Resources Meta. T&amp;M'!$M$2:$M$20000)</f>
        <v>31050</v>
      </c>
      <c r="R219" s="15">
        <f>SUMPRODUCT(('Input Resources Meta. T&amp;M'!$A$2:$A$20000=$G219)*('Input Resources Meta. T&amp;M'!$H$2:$H$20000=$E219)*('Input Resources Meta. T&amp;M'!$G$2:$G$20000=4),'Input Resources Meta. T&amp;M'!$K$2:$K$20000)</f>
        <v>4</v>
      </c>
      <c r="S219" s="222">
        <f>SUMPRODUCT(('Input Resources Meta. T&amp;M'!$A$2:$A$20000=$G219)*('Input Resources Meta. T&amp;M'!$H$2:$H$20000=$E219)*('Input Resources Meta. T&amp;M'!$G$2:$G$20000=4),'Input Resources Meta. T&amp;M'!$M$2:$M$20000)</f>
        <v>5400</v>
      </c>
      <c r="T219" s="15"/>
      <c r="U219" s="222"/>
      <c r="V219" s="15"/>
      <c r="W219" s="222"/>
      <c r="X219" s="10">
        <f>SUM(Tabelle2515[[#This Row],[PD1]],Tabelle2515[[#This Row],[PD2]],Tabelle2515[[#This Row],[PD3]],Tabelle2515[[#This Row],[PD4]],Tabelle2515[[#This Row],[PD5]],Tabelle2515[[#This Row],[PD6]])</f>
        <v>55</v>
      </c>
      <c r="Y219" s="11">
        <f>SUM(Tabelle2515[[#This Row],[EUR1]],Tabelle2515[[#This Row],[EUR2]],Tabelle2515[[#This Row],[EUR3]],Tabelle2515[[#This Row],[EUR4]],Tabelle2515[[#This Row],[EUR5]],Tabelle2515[[#This Row],[EUR6]])</f>
        <v>74250</v>
      </c>
    </row>
    <row r="220" spans="2:25" s="177" customFormat="1" hidden="1">
      <c r="B220" s="231">
        <f t="shared" si="5"/>
        <v>202</v>
      </c>
      <c r="C220" s="198" t="s">
        <v>383</v>
      </c>
      <c r="D220" s="232" t="s">
        <v>44</v>
      </c>
      <c r="E220" s="200" t="s">
        <v>267</v>
      </c>
      <c r="F220" s="232" t="s">
        <v>51</v>
      </c>
      <c r="G220" s="196" t="s">
        <v>463</v>
      </c>
      <c r="H220" s="16">
        <v>44197</v>
      </c>
      <c r="I220" s="16">
        <v>44377</v>
      </c>
      <c r="J220" s="245" t="s">
        <v>46</v>
      </c>
      <c r="K220" s="202">
        <v>1350</v>
      </c>
      <c r="L220" s="15">
        <f>SUMPRODUCT(('Input Resources Meta. T&amp;M'!$A$2:$A$20000=$G220)*('Input Resources Meta. T&amp;M'!$H$2:$H$20000=$E220)*('Input Resources Meta. T&amp;M'!$G$2:$G$20000=1),'Input Resources Meta. T&amp;M'!$K$2:$K$20000)</f>
        <v>4.25</v>
      </c>
      <c r="M220" s="222">
        <f>SUMPRODUCT(('Input Resources Meta. T&amp;M'!$A$2:$A$20000=$G220)*('Input Resources Meta. T&amp;M'!$H$2:$H$20000=$E220)*('Input Resources Meta. T&amp;M'!$G$2:$G$20000=1),'Input Resources Meta. T&amp;M'!$M$2:$M$20000)</f>
        <v>5737.5</v>
      </c>
      <c r="N220" s="15">
        <f>SUMPRODUCT(('Input Resources Meta. T&amp;M'!$A$2:$A$20000=$G220)*('Input Resources Meta. T&amp;M'!$H$2:$H$20000=$E220)*('Input Resources Meta. T&amp;M'!$G$2:$G$20000=2),'Input Resources Meta. T&amp;M'!$K$2:$K$20000)</f>
        <v>2.6875</v>
      </c>
      <c r="O220" s="222">
        <f>SUMPRODUCT(('Input Resources Meta. T&amp;M'!$A$2:$A$20000=$G220)*('Input Resources Meta. T&amp;M'!$H$2:$H$20000=$E220)*('Input Resources Meta. T&amp;M'!$G$2:$G$20000=2),'Input Resources Meta. T&amp;M'!$M$2:$M$20000)</f>
        <v>3628.125</v>
      </c>
      <c r="P220" s="15">
        <f>SUMPRODUCT(('Input Resources Meta. T&amp;M'!$A$2:$A$20000=$G220)*('Input Resources Meta. T&amp;M'!$H$2:$H$20000=$E220)*('Input Resources Meta. T&amp;M'!$G$2:$G$20000=3),'Input Resources Meta. T&amp;M'!$K$2:$K$20000)</f>
        <v>4.5</v>
      </c>
      <c r="Q220" s="222">
        <f>SUMPRODUCT(('Input Resources Meta. T&amp;M'!$A$2:$A$20000=$G220)*('Input Resources Meta. T&amp;M'!$H$2:$H$20000=$E220)*('Input Resources Meta. T&amp;M'!$G$2:$G$20000=3),'Input Resources Meta. T&amp;M'!$M$2:$M$20000)</f>
        <v>6075</v>
      </c>
      <c r="R220" s="15">
        <f>SUMPRODUCT(('Input Resources Meta. T&amp;M'!$A$2:$A$20000=$G220)*('Input Resources Meta. T&amp;M'!$H$2:$H$20000=$E220)*('Input Resources Meta. T&amp;M'!$G$2:$G$20000=4),'Input Resources Meta. T&amp;M'!$K$2:$K$20000)</f>
        <v>5.625</v>
      </c>
      <c r="S220" s="222">
        <f>SUMPRODUCT(('Input Resources Meta. T&amp;M'!$A$2:$A$20000=$G220)*('Input Resources Meta. T&amp;M'!$H$2:$H$20000=$E220)*('Input Resources Meta. T&amp;M'!$G$2:$G$20000=4),'Input Resources Meta. T&amp;M'!$M$2:$M$20000)</f>
        <v>7593.75</v>
      </c>
      <c r="T220" s="15"/>
      <c r="U220" s="222"/>
      <c r="V220" s="15"/>
      <c r="W220" s="222"/>
      <c r="X220" s="10">
        <f>SUM(Tabelle2515[[#This Row],[PD1]],Tabelle2515[[#This Row],[PD2]],Tabelle2515[[#This Row],[PD3]],Tabelle2515[[#This Row],[PD4]],Tabelle2515[[#This Row],[PD5]],Tabelle2515[[#This Row],[PD6]])</f>
        <v>17.0625</v>
      </c>
      <c r="Y220" s="11">
        <f>SUM(Tabelle2515[[#This Row],[EUR1]],Tabelle2515[[#This Row],[EUR2]],Tabelle2515[[#This Row],[EUR3]],Tabelle2515[[#This Row],[EUR4]],Tabelle2515[[#This Row],[EUR5]],Tabelle2515[[#This Row],[EUR6]])</f>
        <v>23034.375</v>
      </c>
    </row>
    <row r="221" spans="2:25" s="177" customFormat="1" hidden="1">
      <c r="B221" s="231">
        <f t="shared" si="5"/>
        <v>203</v>
      </c>
      <c r="C221" s="17" t="s">
        <v>385</v>
      </c>
      <c r="D221" s="232" t="s">
        <v>44</v>
      </c>
      <c r="E221" s="200" t="s">
        <v>267</v>
      </c>
      <c r="F221" s="232" t="s">
        <v>51</v>
      </c>
      <c r="G221" s="196" t="s">
        <v>457</v>
      </c>
      <c r="H221" s="201">
        <v>44197</v>
      </c>
      <c r="I221" s="201">
        <v>44377</v>
      </c>
      <c r="J221" s="245" t="s">
        <v>46</v>
      </c>
      <c r="K221" s="202">
        <v>1000</v>
      </c>
      <c r="L221" s="15">
        <f>SUMPRODUCT(('Input Resources Meta. T&amp;M'!$A$2:$A$20000=$G221)*('Input Resources Meta. T&amp;M'!$H$2:$H$20000=$E221)*('Input Resources Meta. T&amp;M'!$G$2:$G$20000=1),'Input Resources Meta. T&amp;M'!$K$2:$K$20000)</f>
        <v>4.75</v>
      </c>
      <c r="M221" s="222">
        <f>SUMPRODUCT(('Input Resources Meta. T&amp;M'!$A$2:$A$20000=$G221)*('Input Resources Meta. T&amp;M'!$H$2:$H$20000=$E221)*('Input Resources Meta. T&amp;M'!$G$2:$G$20000=1),'Input Resources Meta. T&amp;M'!$M$2:$M$20000)</f>
        <v>4750</v>
      </c>
      <c r="N221" s="15">
        <f>SUMPRODUCT(('Input Resources Meta. T&amp;M'!$A$2:$A$20000=$G221)*('Input Resources Meta. T&amp;M'!$H$2:$H$20000=$E221)*('Input Resources Meta. T&amp;M'!$G$2:$G$20000=2),'Input Resources Meta. T&amp;M'!$K$2:$K$20000)</f>
        <v>20.3125</v>
      </c>
      <c r="O221" s="222">
        <f>SUMPRODUCT(('Input Resources Meta. T&amp;M'!$A$2:$A$20000=$G221)*('Input Resources Meta. T&amp;M'!$H$2:$H$20000=$E221)*('Input Resources Meta. T&amp;M'!$G$2:$G$20000=2),'Input Resources Meta. T&amp;M'!$M$2:$M$20000)</f>
        <v>20312.5</v>
      </c>
      <c r="P221" s="15">
        <f>SUMPRODUCT(('Input Resources Meta. T&amp;M'!$A$2:$A$20000=$G221)*('Input Resources Meta. T&amp;M'!$H$2:$H$20000=$E221)*('Input Resources Meta. T&amp;M'!$G$2:$G$20000=3),'Input Resources Meta. T&amp;M'!$K$2:$K$20000)</f>
        <v>15.625</v>
      </c>
      <c r="Q221" s="222">
        <f>SUMPRODUCT(('Input Resources Meta. T&amp;M'!$A$2:$A$20000=$G221)*('Input Resources Meta. T&amp;M'!$H$2:$H$20000=$E221)*('Input Resources Meta. T&amp;M'!$G$2:$G$20000=3),'Input Resources Meta. T&amp;M'!$M$2:$M$20000)</f>
        <v>15625</v>
      </c>
      <c r="R221" s="15">
        <f>SUMPRODUCT(('Input Resources Meta. T&amp;M'!$A$2:$A$20000=$G221)*('Input Resources Meta. T&amp;M'!$H$2:$H$20000=$E221)*('Input Resources Meta. T&amp;M'!$G$2:$G$20000=4),'Input Resources Meta. T&amp;M'!$K$2:$K$20000)</f>
        <v>3.65625</v>
      </c>
      <c r="S221" s="222">
        <f>SUMPRODUCT(('Input Resources Meta. T&amp;M'!$A$2:$A$20000=$G221)*('Input Resources Meta. T&amp;M'!$H$2:$H$20000=$E221)*('Input Resources Meta. T&amp;M'!$G$2:$G$20000=4),'Input Resources Meta. T&amp;M'!$M$2:$M$20000)</f>
        <v>3656.25</v>
      </c>
      <c r="T221" s="15"/>
      <c r="U221" s="222"/>
      <c r="V221" s="15"/>
      <c r="W221" s="222"/>
      <c r="X221" s="10">
        <f>SUM(Tabelle2515[[#This Row],[PD1]],Tabelle2515[[#This Row],[PD2]],Tabelle2515[[#This Row],[PD3]],Tabelle2515[[#This Row],[PD4]],Tabelle2515[[#This Row],[PD5]],Tabelle2515[[#This Row],[PD6]])</f>
        <v>44.34375</v>
      </c>
      <c r="Y221" s="11">
        <f>SUM(Tabelle2515[[#This Row],[EUR1]],Tabelle2515[[#This Row],[EUR2]],Tabelle2515[[#This Row],[EUR3]],Tabelle2515[[#This Row],[EUR4]],Tabelle2515[[#This Row],[EUR5]],Tabelle2515[[#This Row],[EUR6]])</f>
        <v>44343.75</v>
      </c>
    </row>
    <row r="222" spans="2:25" s="177" customFormat="1" hidden="1">
      <c r="B222" s="231"/>
      <c r="C222" s="17" t="s">
        <v>387</v>
      </c>
      <c r="D222" s="232" t="s">
        <v>44</v>
      </c>
      <c r="E222" s="200" t="s">
        <v>267</v>
      </c>
      <c r="F222" s="232" t="s">
        <v>51</v>
      </c>
      <c r="G222" s="196" t="s">
        <v>459</v>
      </c>
      <c r="H222" s="201">
        <v>44197</v>
      </c>
      <c r="I222" s="201">
        <v>44408</v>
      </c>
      <c r="J222" s="245" t="s">
        <v>46</v>
      </c>
      <c r="K222" s="202">
        <v>1000</v>
      </c>
      <c r="L222" s="15">
        <f>SUMPRODUCT(('Input Resources Meta. T&amp;M'!$A$2:$A$20000=$G222)*('Input Resources Meta. T&amp;M'!$H$2:$H$20000=$E222)*('Input Resources Meta. T&amp;M'!$G$2:$G$20000=1),'Input Resources Meta. T&amp;M'!$K$2:$K$20000)</f>
        <v>0</v>
      </c>
      <c r="M222" s="222">
        <f>SUMPRODUCT(('Input Resources Meta. T&amp;M'!$A$2:$A$20000=$G222)*('Input Resources Meta. T&amp;M'!$H$2:$H$20000=$E222)*('Input Resources Meta. T&amp;M'!$G$2:$G$20000=1),'Input Resources Meta. T&amp;M'!$M$2:$M$20000)</f>
        <v>0</v>
      </c>
      <c r="N222" s="15">
        <f>SUMPRODUCT(('Input Resources Meta. T&amp;M'!$A$2:$A$20000=$G222)*('Input Resources Meta. T&amp;M'!$H$2:$H$20000=$E222)*('Input Resources Meta. T&amp;M'!$G$2:$G$20000=2),'Input Resources Meta. T&amp;M'!$K$2:$K$20000)</f>
        <v>0</v>
      </c>
      <c r="O222" s="222">
        <f>SUMPRODUCT(('Input Resources Meta. T&amp;M'!$A$2:$A$20000=$G222)*('Input Resources Meta. T&amp;M'!$H$2:$H$20000=$E222)*('Input Resources Meta. T&amp;M'!$G$2:$G$20000=2),'Input Resources Meta. T&amp;M'!$M$2:$M$20000)</f>
        <v>0</v>
      </c>
      <c r="P222" s="15">
        <f>SUMPRODUCT(('Input Resources Meta. T&amp;M'!$A$2:$A$20000=$G222)*('Input Resources Meta. T&amp;M'!$H$2:$H$20000=$E222)*('Input Resources Meta. T&amp;M'!$G$2:$G$20000=3),'Input Resources Meta. T&amp;M'!$K$2:$K$20000)</f>
        <v>0</v>
      </c>
      <c r="Q222" s="222">
        <f>SUMPRODUCT(('Input Resources Meta. T&amp;M'!$A$2:$A$20000=$G222)*('Input Resources Meta. T&amp;M'!$H$2:$H$20000=$E222)*('Input Resources Meta. T&amp;M'!$G$2:$G$20000=3),'Input Resources Meta. T&amp;M'!$M$2:$M$20000)</f>
        <v>0</v>
      </c>
      <c r="R222" s="15">
        <f>SUMPRODUCT(('Input Resources Meta. T&amp;M'!$A$2:$A$20000=$G222)*('Input Resources Meta. T&amp;M'!$H$2:$H$20000=$E222)*('Input Resources Meta. T&amp;M'!$G$2:$G$20000=4),'Input Resources Meta. T&amp;M'!$K$2:$K$20000)</f>
        <v>6.8125</v>
      </c>
      <c r="S222" s="222">
        <f>SUMPRODUCT(('Input Resources Meta. T&amp;M'!$A$2:$A$20000=$G222)*('Input Resources Meta. T&amp;M'!$H$2:$H$20000=$E222)*('Input Resources Meta. T&amp;M'!$G$2:$G$20000=4),'Input Resources Meta. T&amp;M'!$M$2:$M$20000)</f>
        <v>6812.5</v>
      </c>
      <c r="T222" s="15"/>
      <c r="U222" s="222"/>
      <c r="V222" s="15"/>
      <c r="W222" s="222"/>
      <c r="X222" s="10">
        <f>SUM(Tabelle2515[[#This Row],[PD1]],Tabelle2515[[#This Row],[PD2]],Tabelle2515[[#This Row],[PD3]],Tabelle2515[[#This Row],[PD4]],Tabelle2515[[#This Row],[PD5]],Tabelle2515[[#This Row],[PD6]])</f>
        <v>6.8125</v>
      </c>
      <c r="Y222" s="11">
        <f>SUM(Tabelle2515[[#This Row],[EUR1]],Tabelle2515[[#This Row],[EUR2]],Tabelle2515[[#This Row],[EUR3]],Tabelle2515[[#This Row],[EUR4]],Tabelle2515[[#This Row],[EUR5]],Tabelle2515[[#This Row],[EUR6]])</f>
        <v>6812.5</v>
      </c>
    </row>
    <row r="223" spans="2:25" s="177" customFormat="1" hidden="1">
      <c r="B223" s="231">
        <f>B221+1</f>
        <v>204</v>
      </c>
      <c r="C223" s="198" t="s">
        <v>391</v>
      </c>
      <c r="D223" s="232" t="s">
        <v>44</v>
      </c>
      <c r="E223" s="200" t="s">
        <v>328</v>
      </c>
      <c r="F223" s="232" t="s">
        <v>51</v>
      </c>
      <c r="G223" s="196" t="s">
        <v>460</v>
      </c>
      <c r="H223" s="16">
        <v>44197</v>
      </c>
      <c r="I223" s="16">
        <v>44408</v>
      </c>
      <c r="J223" s="245" t="s">
        <v>46</v>
      </c>
      <c r="K223" s="202">
        <v>1000</v>
      </c>
      <c r="L223" s="15">
        <f>SUMPRODUCT(('Input Resources Meta. T&amp;M'!$A$2:$A$20000=$G223)*('Input Resources Meta. T&amp;M'!$H$2:$H$20000=$E223)*('Input Resources Meta. T&amp;M'!$G$2:$G$20000=1),'Input Resources Meta. T&amp;M'!$K$2:$K$20000)</f>
        <v>6.28125</v>
      </c>
      <c r="M223" s="222">
        <f>SUMPRODUCT(('Input Resources Meta. T&amp;M'!$A$2:$A$20000=$G223)*('Input Resources Meta. T&amp;M'!$H$2:$H$20000=$E223)*('Input Resources Meta. T&amp;M'!$G$2:$G$20000=1),'Input Resources Meta. T&amp;M'!$M$2:$M$20000)</f>
        <v>6281.25</v>
      </c>
      <c r="N223" s="15">
        <f>SUMPRODUCT(('Input Resources Meta. T&amp;M'!$A$2:$A$20000=$G223)*('Input Resources Meta. T&amp;M'!$H$2:$H$20000=$E223)*('Input Resources Meta. T&amp;M'!$G$2:$G$20000=2),'Input Resources Meta. T&amp;M'!$K$2:$K$20000)</f>
        <v>18.0625</v>
      </c>
      <c r="O223" s="222">
        <f>SUMPRODUCT(('Input Resources Meta. T&amp;M'!$A$2:$A$20000=$G223)*('Input Resources Meta. T&amp;M'!$H$2:$H$20000=$E223)*('Input Resources Meta. T&amp;M'!$G$2:$G$20000=2),'Input Resources Meta. T&amp;M'!$M$2:$M$20000)</f>
        <v>18062.5</v>
      </c>
      <c r="P223" s="15">
        <f>SUMPRODUCT(('Input Resources Meta. T&amp;M'!$A$2:$A$20000=$G223)*('Input Resources Meta. T&amp;M'!$H$2:$H$20000=$E223)*('Input Resources Meta. T&amp;M'!$G$2:$G$20000=3),'Input Resources Meta. T&amp;M'!$K$2:$K$20000)</f>
        <v>15.65625</v>
      </c>
      <c r="Q223" s="222">
        <f>SUMPRODUCT(('Input Resources Meta. T&amp;M'!$A$2:$A$20000=$G223)*('Input Resources Meta. T&amp;M'!$H$2:$H$20000=$E223)*('Input Resources Meta. T&amp;M'!$G$2:$G$20000=3),'Input Resources Meta. T&amp;M'!$M$2:$M$20000)</f>
        <v>15656.25</v>
      </c>
      <c r="R223" s="15">
        <f>SUMPRODUCT(('Input Resources Meta. T&amp;M'!$A$2:$A$20000=$G223)*('Input Resources Meta. T&amp;M'!$H$2:$H$20000=$E223)*('Input Resources Meta. T&amp;M'!$G$2:$G$20000=4),'Input Resources Meta. T&amp;M'!$K$2:$K$20000)</f>
        <v>7.1875</v>
      </c>
      <c r="S223" s="222">
        <f>SUMPRODUCT(('Input Resources Meta. T&amp;M'!$A$2:$A$20000=$G223)*('Input Resources Meta. T&amp;M'!$H$2:$H$20000=$E223)*('Input Resources Meta. T&amp;M'!$G$2:$G$20000=4),'Input Resources Meta. T&amp;M'!$M$2:$M$20000)</f>
        <v>7187.5</v>
      </c>
      <c r="T223" s="15"/>
      <c r="U223" s="222"/>
      <c r="V223" s="15"/>
      <c r="W223" s="222"/>
      <c r="X223" s="10">
        <f>SUM(Tabelle2515[[#This Row],[PD1]],Tabelle2515[[#This Row],[PD2]],Tabelle2515[[#This Row],[PD3]],Tabelle2515[[#This Row],[PD4]],Tabelle2515[[#This Row],[PD5]],Tabelle2515[[#This Row],[PD6]])</f>
        <v>47.1875</v>
      </c>
      <c r="Y223" s="11">
        <f>SUM(Tabelle2515[[#This Row],[EUR1]],Tabelle2515[[#This Row],[EUR2]],Tabelle2515[[#This Row],[EUR3]],Tabelle2515[[#This Row],[EUR4]],Tabelle2515[[#This Row],[EUR5]],Tabelle2515[[#This Row],[EUR6]])</f>
        <v>47187.5</v>
      </c>
    </row>
    <row r="224" spans="2:25" s="177" customFormat="1" hidden="1">
      <c r="B224" s="231">
        <f t="shared" si="5"/>
        <v>205</v>
      </c>
      <c r="C224" s="198" t="s">
        <v>385</v>
      </c>
      <c r="D224" s="232" t="s">
        <v>44</v>
      </c>
      <c r="E224" s="200" t="s">
        <v>54</v>
      </c>
      <c r="F224" s="232" t="s">
        <v>51</v>
      </c>
      <c r="G224" s="196" t="s">
        <v>457</v>
      </c>
      <c r="H224" s="201">
        <v>44197</v>
      </c>
      <c r="I224" s="201">
        <v>44377</v>
      </c>
      <c r="J224" s="245" t="s">
        <v>46</v>
      </c>
      <c r="K224" s="202">
        <v>1350</v>
      </c>
      <c r="L224" s="15">
        <f>SUMPRODUCT(('Input Resources Meta. T&amp;M'!$A$2:$A$20000=$G224)*('Input Resources Meta. T&amp;M'!$H$2:$H$20000=$E224)*('Input Resources Meta. T&amp;M'!$G$2:$G$20000=1),'Input Resources Meta. T&amp;M'!$K$2:$K$20000)</f>
        <v>0.25</v>
      </c>
      <c r="M224" s="222">
        <f>SUMPRODUCT(('Input Resources Meta. T&amp;M'!$A$2:$A$20000=$G224)*('Input Resources Meta. T&amp;M'!$H$2:$H$20000=$E224)*('Input Resources Meta. T&amp;M'!$G$2:$G$20000=1),'Input Resources Meta. T&amp;M'!$M$2:$M$20000)</f>
        <v>337.5</v>
      </c>
      <c r="N224" s="15">
        <f>SUMPRODUCT(('Input Resources Meta. T&amp;M'!$A$2:$A$20000=$G224)*('Input Resources Meta. T&amp;M'!$H$2:$H$20000=$E224)*('Input Resources Meta. T&amp;M'!$G$2:$G$20000=2),'Input Resources Meta. T&amp;M'!$K$2:$K$20000)</f>
        <v>0.625</v>
      </c>
      <c r="O224" s="222">
        <f>SUMPRODUCT(('Input Resources Meta. T&amp;M'!$A$2:$A$20000=$G224)*('Input Resources Meta. T&amp;M'!$H$2:$H$20000=$E224)*('Input Resources Meta. T&amp;M'!$G$2:$G$20000=2),'Input Resources Meta. T&amp;M'!$M$2:$M$20000)</f>
        <v>843.75</v>
      </c>
      <c r="P224" s="15">
        <f>SUMPRODUCT(('Input Resources Meta. T&amp;M'!$A$2:$A$20000=$G224)*('Input Resources Meta. T&amp;M'!$H$2:$H$20000=$E224)*('Input Resources Meta. T&amp;M'!$G$2:$G$20000=3),'Input Resources Meta. T&amp;M'!$K$2:$K$20000)</f>
        <v>0.5625</v>
      </c>
      <c r="Q224" s="222">
        <f>SUMPRODUCT(('Input Resources Meta. T&amp;M'!$A$2:$A$20000=$G224)*('Input Resources Meta. T&amp;M'!$H$2:$H$20000=$E224)*('Input Resources Meta. T&amp;M'!$G$2:$G$20000=3),'Input Resources Meta. T&amp;M'!$M$2:$M$20000)</f>
        <v>759.375</v>
      </c>
      <c r="R224" s="15">
        <f>SUMPRODUCT(('Input Resources Meta. T&amp;M'!$A$2:$A$20000=$G224)*('Input Resources Meta. T&amp;M'!$H$2:$H$20000=$E224)*('Input Resources Meta. T&amp;M'!$G$2:$G$20000=4),'Input Resources Meta. T&amp;M'!$K$2:$K$20000)</f>
        <v>0.625</v>
      </c>
      <c r="S224" s="222">
        <f>SUMPRODUCT(('Input Resources Meta. T&amp;M'!$A$2:$A$20000=$G224)*('Input Resources Meta. T&amp;M'!$H$2:$H$20000=$E224)*('Input Resources Meta. T&amp;M'!$G$2:$G$20000=4),'Input Resources Meta. T&amp;M'!$M$2:$M$20000)</f>
        <v>843.75</v>
      </c>
      <c r="T224" s="15"/>
      <c r="U224" s="222"/>
      <c r="V224" s="15"/>
      <c r="W224" s="222"/>
      <c r="X224" s="10">
        <f>SUM(Tabelle2515[[#This Row],[PD1]],Tabelle2515[[#This Row],[PD2]],Tabelle2515[[#This Row],[PD3]],Tabelle2515[[#This Row],[PD4]],Tabelle2515[[#This Row],[PD5]],Tabelle2515[[#This Row],[PD6]])</f>
        <v>2.0625</v>
      </c>
      <c r="Y224" s="11">
        <f>SUM(Tabelle2515[[#This Row],[EUR1]],Tabelle2515[[#This Row],[EUR2]],Tabelle2515[[#This Row],[EUR3]],Tabelle2515[[#This Row],[EUR4]],Tabelle2515[[#This Row],[EUR5]],Tabelle2515[[#This Row],[EUR6]])</f>
        <v>2784.375</v>
      </c>
    </row>
    <row r="225" spans="2:25" s="177" customFormat="1" hidden="1">
      <c r="B225" s="231">
        <f t="shared" si="5"/>
        <v>206</v>
      </c>
      <c r="C225" s="198" t="s">
        <v>385</v>
      </c>
      <c r="D225" s="232" t="s">
        <v>44</v>
      </c>
      <c r="E225" s="200" t="s">
        <v>331</v>
      </c>
      <c r="F225" s="232" t="s">
        <v>51</v>
      </c>
      <c r="G225" s="196" t="s">
        <v>457</v>
      </c>
      <c r="H225" s="201">
        <v>44197</v>
      </c>
      <c r="I225" s="201">
        <v>44377</v>
      </c>
      <c r="J225" s="245" t="s">
        <v>46</v>
      </c>
      <c r="K225" s="202">
        <v>1000</v>
      </c>
      <c r="L225" s="15">
        <f>SUMPRODUCT(('Input Resources Meta. T&amp;M'!$A$2:$A$20000=$G225)*('Input Resources Meta. T&amp;M'!$H$2:$H$20000=$E225)*('Input Resources Meta. T&amp;M'!$G$2:$G$20000=1),'Input Resources Meta. T&amp;M'!$K$2:$K$20000)</f>
        <v>15.375</v>
      </c>
      <c r="M225" s="222">
        <f>SUMPRODUCT(('Input Resources Meta. T&amp;M'!$A$2:$A$20000=$G225)*('Input Resources Meta. T&amp;M'!$H$2:$H$20000=$E225)*('Input Resources Meta. T&amp;M'!$G$2:$G$20000=1),'Input Resources Meta. T&amp;M'!$M$2:$M$20000)</f>
        <v>15375</v>
      </c>
      <c r="N225" s="15">
        <f>SUMPRODUCT(('Input Resources Meta. T&amp;M'!$A$2:$A$20000=$G225)*('Input Resources Meta. T&amp;M'!$H$2:$H$20000=$E225)*('Input Resources Meta. T&amp;M'!$G$2:$G$20000=2),'Input Resources Meta. T&amp;M'!$K$2:$K$20000)</f>
        <v>19.625</v>
      </c>
      <c r="O225" s="222">
        <f>SUMPRODUCT(('Input Resources Meta. T&amp;M'!$A$2:$A$20000=$G225)*('Input Resources Meta. T&amp;M'!$H$2:$H$20000=$E225)*('Input Resources Meta. T&amp;M'!$G$2:$G$20000=2),'Input Resources Meta. T&amp;M'!$M$2:$M$20000)</f>
        <v>19625</v>
      </c>
      <c r="P225" s="15">
        <f>SUMPRODUCT(('Input Resources Meta. T&amp;M'!$A$2:$A$20000=$G225)*('Input Resources Meta. T&amp;M'!$H$2:$H$20000=$E225)*('Input Resources Meta. T&amp;M'!$G$2:$G$20000=3),'Input Resources Meta. T&amp;M'!$K$2:$K$20000)</f>
        <v>20.75</v>
      </c>
      <c r="Q225" s="222">
        <f>SUMPRODUCT(('Input Resources Meta. T&amp;M'!$A$2:$A$20000=$G225)*('Input Resources Meta. T&amp;M'!$H$2:$H$20000=$E225)*('Input Resources Meta. T&amp;M'!$G$2:$G$20000=3),'Input Resources Meta. T&amp;M'!$M$2:$M$20000)</f>
        <v>20750</v>
      </c>
      <c r="R225" s="15">
        <f>SUMPRODUCT(('Input Resources Meta. T&amp;M'!$A$2:$A$20000=$G225)*('Input Resources Meta. T&amp;M'!$H$2:$H$20000=$E225)*('Input Resources Meta. T&amp;M'!$G$2:$G$20000=4),'Input Resources Meta. T&amp;M'!$K$2:$K$20000)</f>
        <v>18</v>
      </c>
      <c r="S225" s="222">
        <f>SUMPRODUCT(('Input Resources Meta. T&amp;M'!$A$2:$A$20000=$G225)*('Input Resources Meta. T&amp;M'!$H$2:$H$20000=$E225)*('Input Resources Meta. T&amp;M'!$G$2:$G$20000=4),'Input Resources Meta. T&amp;M'!$M$2:$M$20000)</f>
        <v>18000</v>
      </c>
      <c r="T225" s="15"/>
      <c r="U225" s="222"/>
      <c r="V225" s="15"/>
      <c r="W225" s="222"/>
      <c r="X225" s="10">
        <f>SUM(Tabelle2515[[#This Row],[PD1]],Tabelle2515[[#This Row],[PD2]],Tabelle2515[[#This Row],[PD3]],Tabelle2515[[#This Row],[PD4]],Tabelle2515[[#This Row],[PD5]],Tabelle2515[[#This Row],[PD6]])</f>
        <v>73.75</v>
      </c>
      <c r="Y225" s="11">
        <f>SUM(Tabelle2515[[#This Row],[EUR1]],Tabelle2515[[#This Row],[EUR2]],Tabelle2515[[#This Row],[EUR3]],Tabelle2515[[#This Row],[EUR4]],Tabelle2515[[#This Row],[EUR5]],Tabelle2515[[#This Row],[EUR6]])</f>
        <v>73750</v>
      </c>
    </row>
    <row r="226" spans="2:25" s="177" customFormat="1" hidden="1">
      <c r="B226" s="231">
        <f t="shared" si="5"/>
        <v>207</v>
      </c>
      <c r="C226" s="198" t="s">
        <v>387</v>
      </c>
      <c r="D226" s="232" t="s">
        <v>44</v>
      </c>
      <c r="E226" s="200" t="s">
        <v>362</v>
      </c>
      <c r="F226" s="232" t="s">
        <v>51</v>
      </c>
      <c r="G226" s="196" t="s">
        <v>459</v>
      </c>
      <c r="H226" s="16">
        <v>44197</v>
      </c>
      <c r="I226" s="16">
        <v>44408</v>
      </c>
      <c r="J226" s="245" t="s">
        <v>46</v>
      </c>
      <c r="K226" s="202">
        <v>1350</v>
      </c>
      <c r="L226" s="15">
        <f>SUMPRODUCT(('Input Resources Meta. T&amp;M'!$A$2:$A$20000=$G226)*('Input Resources Meta. T&amp;M'!$H$2:$H$20000=$E226)*('Input Resources Meta. T&amp;M'!$G$2:$G$20000=1),'Input Resources Meta. T&amp;M'!$K$2:$K$20000)</f>
        <v>3.25</v>
      </c>
      <c r="M226" s="222">
        <f>SUMPRODUCT(('Input Resources Meta. T&amp;M'!$A$2:$A$20000=$G226)*('Input Resources Meta. T&amp;M'!$H$2:$H$20000=$E226)*('Input Resources Meta. T&amp;M'!$G$2:$G$20000=1),'Input Resources Meta. T&amp;M'!$M$2:$M$20000)</f>
        <v>4387.5</v>
      </c>
      <c r="N226" s="15">
        <f>SUMPRODUCT(('Input Resources Meta. T&amp;M'!$A$2:$A$20000=$G226)*('Input Resources Meta. T&amp;M'!$H$2:$H$20000=$E226)*('Input Resources Meta. T&amp;M'!$G$2:$G$20000=2),'Input Resources Meta. T&amp;M'!$K$2:$K$20000)</f>
        <v>4.875</v>
      </c>
      <c r="O226" s="222">
        <f>SUMPRODUCT(('Input Resources Meta. T&amp;M'!$A$2:$A$20000=$G226)*('Input Resources Meta. T&amp;M'!$H$2:$H$20000=$E226)*('Input Resources Meta. T&amp;M'!$G$2:$G$20000=2),'Input Resources Meta. T&amp;M'!$M$2:$M$20000)</f>
        <v>6581.25</v>
      </c>
      <c r="P226" s="15">
        <f>SUMPRODUCT(('Input Resources Meta. T&amp;M'!$A$2:$A$20000=$G226)*('Input Resources Meta. T&amp;M'!$H$2:$H$20000=$E226)*('Input Resources Meta. T&amp;M'!$G$2:$G$20000=3),'Input Resources Meta. T&amp;M'!$K$2:$K$20000)</f>
        <v>4.25</v>
      </c>
      <c r="Q226" s="222">
        <f>SUMPRODUCT(('Input Resources Meta. T&amp;M'!$A$2:$A$20000=$G226)*('Input Resources Meta. T&amp;M'!$H$2:$H$20000=$E226)*('Input Resources Meta. T&amp;M'!$G$2:$G$20000=3),'Input Resources Meta. T&amp;M'!$M$2:$M$20000)</f>
        <v>5737.5</v>
      </c>
      <c r="R226" s="15">
        <f>SUMPRODUCT(('Input Resources Meta. T&amp;M'!$A$2:$A$20000=$G226)*('Input Resources Meta. T&amp;M'!$H$2:$H$20000=$E226)*('Input Resources Meta. T&amp;M'!$G$2:$G$20000=4),'Input Resources Meta. T&amp;M'!$K$2:$K$20000)</f>
        <v>4.75</v>
      </c>
      <c r="S226" s="222">
        <f>SUMPRODUCT(('Input Resources Meta. T&amp;M'!$A$2:$A$20000=$G226)*('Input Resources Meta. T&amp;M'!$H$2:$H$20000=$E226)*('Input Resources Meta. T&amp;M'!$G$2:$G$20000=4),'Input Resources Meta. T&amp;M'!$M$2:$M$20000)</f>
        <v>6412.5</v>
      </c>
      <c r="T226" s="15"/>
      <c r="U226" s="222"/>
      <c r="V226" s="15"/>
      <c r="W226" s="222"/>
      <c r="X226" s="10">
        <f>SUM(Tabelle2515[[#This Row],[PD1]],Tabelle2515[[#This Row],[PD2]],Tabelle2515[[#This Row],[PD3]],Tabelle2515[[#This Row],[PD4]],Tabelle2515[[#This Row],[PD5]],Tabelle2515[[#This Row],[PD6]])</f>
        <v>17.125</v>
      </c>
      <c r="Y226" s="11">
        <f>SUM(Tabelle2515[[#This Row],[EUR1]],Tabelle2515[[#This Row],[EUR2]],Tabelle2515[[#This Row],[EUR3]],Tabelle2515[[#This Row],[EUR4]],Tabelle2515[[#This Row],[EUR5]],Tabelle2515[[#This Row],[EUR6]])</f>
        <v>23118.75</v>
      </c>
    </row>
    <row r="227" spans="2:25" s="177" customFormat="1" hidden="1">
      <c r="B227" s="231">
        <f t="shared" si="5"/>
        <v>208</v>
      </c>
      <c r="C227" s="198" t="s">
        <v>387</v>
      </c>
      <c r="D227" s="232" t="s">
        <v>44</v>
      </c>
      <c r="E227" s="200" t="s">
        <v>473</v>
      </c>
      <c r="F227" s="232" t="s">
        <v>51</v>
      </c>
      <c r="G227" s="196" t="s">
        <v>459</v>
      </c>
      <c r="H227" s="16">
        <v>44197</v>
      </c>
      <c r="I227" s="16">
        <v>44408</v>
      </c>
      <c r="J227" s="245" t="s">
        <v>46</v>
      </c>
      <c r="K227" s="202">
        <v>1000</v>
      </c>
      <c r="L227" s="15">
        <f>SUMPRODUCT(('Input Resources Meta. T&amp;M'!$A$2:$A$20000=$G227)*('Input Resources Meta. T&amp;M'!$H$2:$H$20000=$E227)*('Input Resources Meta. T&amp;M'!$G$2:$G$20000=1),'Input Resources Meta. T&amp;M'!$K$2:$K$20000)</f>
        <v>1.125</v>
      </c>
      <c r="M227" s="222">
        <f>SUMPRODUCT(('Input Resources Meta. T&amp;M'!$A$2:$A$20000=$G227)*('Input Resources Meta. T&amp;M'!$H$2:$H$20000=$E227)*('Input Resources Meta. T&amp;M'!$G$2:$G$20000=1),'Input Resources Meta. T&amp;M'!$M$2:$M$20000)</f>
        <v>1125</v>
      </c>
      <c r="N227" s="15">
        <f>SUMPRODUCT(('Input Resources Meta. T&amp;M'!$A$2:$A$20000=$G227)*('Input Resources Meta. T&amp;M'!$H$2:$H$20000=$E227)*('Input Resources Meta. T&amp;M'!$G$2:$G$20000=2),'Input Resources Meta. T&amp;M'!$K$2:$K$20000)</f>
        <v>0</v>
      </c>
      <c r="O227" s="222">
        <f>SUMPRODUCT(('Input Resources Meta. T&amp;M'!$A$2:$A$20000=$G227)*('Input Resources Meta. T&amp;M'!$H$2:$H$20000=$E227)*('Input Resources Meta. T&amp;M'!$G$2:$G$20000=2),'Input Resources Meta. T&amp;M'!$M$2:$M$20000)</f>
        <v>0</v>
      </c>
      <c r="P227" s="15">
        <f>SUMPRODUCT(('Input Resources Meta. T&amp;M'!$A$2:$A$20000=$G227)*('Input Resources Meta. T&amp;M'!$H$2:$H$20000=$E227)*('Input Resources Meta. T&amp;M'!$G$2:$G$20000=3),'Input Resources Meta. T&amp;M'!$K$2:$K$20000)</f>
        <v>8.75</v>
      </c>
      <c r="Q227" s="222">
        <f>SUMPRODUCT(('Input Resources Meta. T&amp;M'!$A$2:$A$20000=$G227)*('Input Resources Meta. T&amp;M'!$H$2:$H$20000=$E227)*('Input Resources Meta. T&amp;M'!$G$2:$G$20000=3),'Input Resources Meta. T&amp;M'!$M$2:$M$20000)</f>
        <v>8750</v>
      </c>
      <c r="R227" s="15">
        <f>SUMPRODUCT(('Input Resources Meta. T&amp;M'!$A$2:$A$20000=$G227)*('Input Resources Meta. T&amp;M'!$H$2:$H$20000=$E227)*('Input Resources Meta. T&amp;M'!$G$2:$G$20000=4),'Input Resources Meta. T&amp;M'!$K$2:$K$20000)</f>
        <v>4.28125</v>
      </c>
      <c r="S227" s="222">
        <f>SUMPRODUCT(('Input Resources Meta. T&amp;M'!$A$2:$A$20000=$G227)*('Input Resources Meta. T&amp;M'!$H$2:$H$20000=$E227)*('Input Resources Meta. T&amp;M'!$G$2:$G$20000=4),'Input Resources Meta. T&amp;M'!$M$2:$M$20000)</f>
        <v>4281.25</v>
      </c>
      <c r="T227" s="15"/>
      <c r="U227" s="222"/>
      <c r="V227" s="15"/>
      <c r="W227" s="222"/>
      <c r="X227" s="10">
        <f>SUM(Tabelle2515[[#This Row],[PD1]],Tabelle2515[[#This Row],[PD2]],Tabelle2515[[#This Row],[PD3]],Tabelle2515[[#This Row],[PD4]],Tabelle2515[[#This Row],[PD5]],Tabelle2515[[#This Row],[PD6]])</f>
        <v>14.15625</v>
      </c>
      <c r="Y227" s="11">
        <f>SUM(Tabelle2515[[#This Row],[EUR1]],Tabelle2515[[#This Row],[EUR2]],Tabelle2515[[#This Row],[EUR3]],Tabelle2515[[#This Row],[EUR4]],Tabelle2515[[#This Row],[EUR5]],Tabelle2515[[#This Row],[EUR6]])</f>
        <v>14156.25</v>
      </c>
    </row>
    <row r="228" spans="2:25" s="177" customFormat="1" hidden="1">
      <c r="B228" s="231">
        <f t="shared" si="5"/>
        <v>209</v>
      </c>
      <c r="C228" s="198" t="s">
        <v>387</v>
      </c>
      <c r="D228" s="232" t="s">
        <v>44</v>
      </c>
      <c r="E228" s="200" t="s">
        <v>392</v>
      </c>
      <c r="F228" s="232" t="s">
        <v>51</v>
      </c>
      <c r="G228" s="196" t="s">
        <v>459</v>
      </c>
      <c r="H228" s="16">
        <v>44197</v>
      </c>
      <c r="I228" s="16">
        <v>44408</v>
      </c>
      <c r="J228" s="245" t="s">
        <v>46</v>
      </c>
      <c r="K228" s="202">
        <v>1350</v>
      </c>
      <c r="L228" s="15">
        <f>SUMPRODUCT(('Input Resources Meta. T&amp;M'!$A$2:$A$20000=$G228)*('Input Resources Meta. T&amp;M'!$H$2:$H$20000=$E228)*('Input Resources Meta. T&amp;M'!$G$2:$G$20000=1),'Input Resources Meta. T&amp;M'!$K$2:$K$20000)</f>
        <v>11</v>
      </c>
      <c r="M228" s="222">
        <f>SUMPRODUCT(('Input Resources Meta. T&amp;M'!$A$2:$A$20000=$G228)*('Input Resources Meta. T&amp;M'!$H$2:$H$20000=$E228)*('Input Resources Meta. T&amp;M'!$G$2:$G$20000=1),'Input Resources Meta. T&amp;M'!$M$2:$M$20000)</f>
        <v>14850</v>
      </c>
      <c r="N228" s="15">
        <f>SUMPRODUCT(('Input Resources Meta. T&amp;M'!$A$2:$A$20000=$G228)*('Input Resources Meta. T&amp;M'!$H$2:$H$20000=$E228)*('Input Resources Meta. T&amp;M'!$G$2:$G$20000=2),'Input Resources Meta. T&amp;M'!$K$2:$K$20000)</f>
        <v>20.75</v>
      </c>
      <c r="O228" s="222">
        <f>SUMPRODUCT(('Input Resources Meta. T&amp;M'!$A$2:$A$20000=$G228)*('Input Resources Meta. T&amp;M'!$H$2:$H$20000=$E228)*('Input Resources Meta. T&amp;M'!$G$2:$G$20000=2),'Input Resources Meta. T&amp;M'!$M$2:$M$20000)</f>
        <v>28012.5</v>
      </c>
      <c r="P228" s="15">
        <f>SUMPRODUCT(('Input Resources Meta. T&amp;M'!$A$2:$A$20000=$G228)*('Input Resources Meta. T&amp;M'!$H$2:$H$20000=$E228)*('Input Resources Meta. T&amp;M'!$G$2:$G$20000=3),'Input Resources Meta. T&amp;M'!$K$2:$K$20000)</f>
        <v>25.375</v>
      </c>
      <c r="Q228" s="222">
        <f>SUMPRODUCT(('Input Resources Meta. T&amp;M'!$A$2:$A$20000=$G228)*('Input Resources Meta. T&amp;M'!$H$2:$H$20000=$E228)*('Input Resources Meta. T&amp;M'!$G$2:$G$20000=3),'Input Resources Meta. T&amp;M'!$M$2:$M$20000)</f>
        <v>34256.25</v>
      </c>
      <c r="R228" s="15">
        <f>SUMPRODUCT(('Input Resources Meta. T&amp;M'!$A$2:$A$20000=$G228)*('Input Resources Meta. T&amp;M'!$H$2:$H$20000=$E228)*('Input Resources Meta. T&amp;M'!$G$2:$G$20000=4),'Input Resources Meta. T&amp;M'!$K$2:$K$20000)</f>
        <v>22.25</v>
      </c>
      <c r="S228" s="222">
        <f>SUMPRODUCT(('Input Resources Meta. T&amp;M'!$A$2:$A$20000=$G228)*('Input Resources Meta. T&amp;M'!$H$2:$H$20000=$E228)*('Input Resources Meta. T&amp;M'!$G$2:$G$20000=4),'Input Resources Meta. T&amp;M'!$M$2:$M$20000)</f>
        <v>30037.5</v>
      </c>
      <c r="T228" s="15"/>
      <c r="U228" s="222"/>
      <c r="V228" s="15"/>
      <c r="W228" s="222"/>
      <c r="X228" s="10">
        <f>SUM(Tabelle2515[[#This Row],[PD1]],Tabelle2515[[#This Row],[PD2]],Tabelle2515[[#This Row],[PD3]],Tabelle2515[[#This Row],[PD4]],Tabelle2515[[#This Row],[PD5]],Tabelle2515[[#This Row],[PD6]])</f>
        <v>79.375</v>
      </c>
      <c r="Y228" s="11">
        <f>SUM(Tabelle2515[[#This Row],[EUR1]],Tabelle2515[[#This Row],[EUR2]],Tabelle2515[[#This Row],[EUR3]],Tabelle2515[[#This Row],[EUR4]],Tabelle2515[[#This Row],[EUR5]],Tabelle2515[[#This Row],[EUR6]])</f>
        <v>107156.25</v>
      </c>
    </row>
    <row r="229" spans="2:25" s="177" customFormat="1" hidden="1">
      <c r="B229" s="231">
        <f t="shared" si="5"/>
        <v>210</v>
      </c>
      <c r="C229" s="198" t="s">
        <v>385</v>
      </c>
      <c r="D229" s="232" t="s">
        <v>44</v>
      </c>
      <c r="E229" s="200" t="s">
        <v>266</v>
      </c>
      <c r="F229" s="232" t="s">
        <v>51</v>
      </c>
      <c r="G229" s="196" t="s">
        <v>457</v>
      </c>
      <c r="H229" s="201">
        <v>44197</v>
      </c>
      <c r="I229" s="201">
        <v>44377</v>
      </c>
      <c r="J229" s="245" t="s">
        <v>46</v>
      </c>
      <c r="K229" s="202">
        <v>1000</v>
      </c>
      <c r="L229" s="15">
        <f>SUMPRODUCT(('Input Resources Meta. T&amp;M'!$A$2:$A$20000=$G229)*('Input Resources Meta. T&amp;M'!$H$2:$H$20000=$E229)*('Input Resources Meta. T&amp;M'!$G$2:$G$20000=1),'Input Resources Meta. T&amp;M'!$K$2:$K$20000)</f>
        <v>2.03125</v>
      </c>
      <c r="M229" s="222">
        <f>SUMPRODUCT(('Input Resources Meta. T&amp;M'!$A$2:$A$20000=$G229)*('Input Resources Meta. T&amp;M'!$H$2:$H$20000=$E229)*('Input Resources Meta. T&amp;M'!$G$2:$G$20000=1),'Input Resources Meta. T&amp;M'!$M$2:$M$20000)</f>
        <v>2031.25</v>
      </c>
      <c r="N229" s="15">
        <f>SUMPRODUCT(('Input Resources Meta. T&amp;M'!$A$2:$A$20000=$G229)*('Input Resources Meta. T&amp;M'!$H$2:$H$20000=$E229)*('Input Resources Meta. T&amp;M'!$G$2:$G$20000=2),'Input Resources Meta. T&amp;M'!$K$2:$K$20000)</f>
        <v>10.9375</v>
      </c>
      <c r="O229" s="222">
        <f>SUMPRODUCT(('Input Resources Meta. T&amp;M'!$A$2:$A$20000=$G229)*('Input Resources Meta. T&amp;M'!$H$2:$H$20000=$E229)*('Input Resources Meta. T&amp;M'!$G$2:$G$20000=2),'Input Resources Meta. T&amp;M'!$M$2:$M$20000)</f>
        <v>10937.5</v>
      </c>
      <c r="P229" s="15">
        <f>SUMPRODUCT(('Input Resources Meta. T&amp;M'!$A$2:$A$20000=$G229)*('Input Resources Meta. T&amp;M'!$H$2:$H$20000=$E229)*('Input Resources Meta. T&amp;M'!$G$2:$G$20000=3),'Input Resources Meta. T&amp;M'!$K$2:$K$20000)</f>
        <v>14.375</v>
      </c>
      <c r="Q229" s="222">
        <f>SUMPRODUCT(('Input Resources Meta. T&amp;M'!$A$2:$A$20000=$G229)*('Input Resources Meta. T&amp;M'!$H$2:$H$20000=$E229)*('Input Resources Meta. T&amp;M'!$G$2:$G$20000=3),'Input Resources Meta. T&amp;M'!$M$2:$M$20000)</f>
        <v>14375</v>
      </c>
      <c r="R229" s="15">
        <f>SUMPRODUCT(('Input Resources Meta. T&amp;M'!$A$2:$A$20000=$G229)*('Input Resources Meta. T&amp;M'!$H$2:$H$20000=$E229)*('Input Resources Meta. T&amp;M'!$G$2:$G$20000=4),'Input Resources Meta. T&amp;M'!$K$2:$K$20000)</f>
        <v>4</v>
      </c>
      <c r="S229" s="222">
        <f>SUMPRODUCT(('Input Resources Meta. T&amp;M'!$A$2:$A$20000=$G229)*('Input Resources Meta. T&amp;M'!$H$2:$H$20000=$E229)*('Input Resources Meta. T&amp;M'!$G$2:$G$20000=4),'Input Resources Meta. T&amp;M'!$M$2:$M$20000)</f>
        <v>4000</v>
      </c>
      <c r="T229" s="15"/>
      <c r="U229" s="222"/>
      <c r="V229" s="15"/>
      <c r="W229" s="222"/>
      <c r="X229" s="10">
        <f>SUM(Tabelle2515[[#This Row],[PD1]],Tabelle2515[[#This Row],[PD2]],Tabelle2515[[#This Row],[PD3]],Tabelle2515[[#This Row],[PD4]],Tabelle2515[[#This Row],[PD5]],Tabelle2515[[#This Row],[PD6]])</f>
        <v>31.34375</v>
      </c>
      <c r="Y229" s="11">
        <f>SUM(Tabelle2515[[#This Row],[EUR1]],Tabelle2515[[#This Row],[EUR2]],Tabelle2515[[#This Row],[EUR3]],Tabelle2515[[#This Row],[EUR4]],Tabelle2515[[#This Row],[EUR5]],Tabelle2515[[#This Row],[EUR6]])</f>
        <v>31343.75</v>
      </c>
    </row>
    <row r="230" spans="2:25" s="177" customFormat="1" hidden="1">
      <c r="B230" s="231">
        <f t="shared" si="5"/>
        <v>211</v>
      </c>
      <c r="C230" s="198" t="s">
        <v>387</v>
      </c>
      <c r="D230" s="232" t="s">
        <v>44</v>
      </c>
      <c r="E230" s="200" t="s">
        <v>266</v>
      </c>
      <c r="F230" s="232" t="s">
        <v>51</v>
      </c>
      <c r="G230" s="196" t="s">
        <v>459</v>
      </c>
      <c r="H230" s="16">
        <v>44197</v>
      </c>
      <c r="I230" s="16">
        <v>44408</v>
      </c>
      <c r="J230" s="245" t="s">
        <v>46</v>
      </c>
      <c r="K230" s="202">
        <v>1000</v>
      </c>
      <c r="L230" s="15">
        <f>SUMPRODUCT(('Input Resources Meta. T&amp;M'!$A$2:$A$20000=$G230)*('Input Resources Meta. T&amp;M'!$H$2:$H$20000=$E230)*('Input Resources Meta. T&amp;M'!$G$2:$G$20000=1),'Input Resources Meta. T&amp;M'!$K$2:$K$20000)</f>
        <v>0</v>
      </c>
      <c r="M230" s="222">
        <f>SUMPRODUCT(('Input Resources Meta. T&amp;M'!$A$2:$A$20000=$G230)*('Input Resources Meta. T&amp;M'!$H$2:$H$20000=$E230)*('Input Resources Meta. T&amp;M'!$G$2:$G$20000=1),'Input Resources Meta. T&amp;M'!$M$2:$M$20000)</f>
        <v>0</v>
      </c>
      <c r="N230" s="15">
        <f>SUMPRODUCT(('Input Resources Meta. T&amp;M'!$A$2:$A$20000=$G230)*('Input Resources Meta. T&amp;M'!$H$2:$H$20000=$E230)*('Input Resources Meta. T&amp;M'!$G$2:$G$20000=2),'Input Resources Meta. T&amp;M'!$K$2:$K$20000)</f>
        <v>0</v>
      </c>
      <c r="O230" s="222">
        <f>SUMPRODUCT(('Input Resources Meta. T&amp;M'!$A$2:$A$20000=$G230)*('Input Resources Meta. T&amp;M'!$H$2:$H$20000=$E230)*('Input Resources Meta. T&amp;M'!$G$2:$G$20000=2),'Input Resources Meta. T&amp;M'!$M$2:$M$20000)</f>
        <v>0</v>
      </c>
      <c r="P230" s="15">
        <f>SUMPRODUCT(('Input Resources Meta. T&amp;M'!$A$2:$A$20000=$G230)*('Input Resources Meta. T&amp;M'!$H$2:$H$20000=$E230)*('Input Resources Meta. T&amp;M'!$G$2:$G$20000=3),'Input Resources Meta. T&amp;M'!$K$2:$K$20000)</f>
        <v>0</v>
      </c>
      <c r="Q230" s="222">
        <f>SUMPRODUCT(('Input Resources Meta. T&amp;M'!$A$2:$A$20000=$G230)*('Input Resources Meta. T&amp;M'!$H$2:$H$20000=$E230)*('Input Resources Meta. T&amp;M'!$G$2:$G$20000=3),'Input Resources Meta. T&amp;M'!$M$2:$M$20000)</f>
        <v>0</v>
      </c>
      <c r="R230" s="15">
        <f>SUMPRODUCT(('Input Resources Meta. T&amp;M'!$A$2:$A$20000=$G230)*('Input Resources Meta. T&amp;M'!$H$2:$H$20000=$E230)*('Input Resources Meta. T&amp;M'!$G$2:$G$20000=4),'Input Resources Meta. T&amp;M'!$K$2:$K$20000)</f>
        <v>10.25</v>
      </c>
      <c r="S230" s="222">
        <f>SUMPRODUCT(('Input Resources Meta. T&amp;M'!$A$2:$A$20000=$G230)*('Input Resources Meta. T&amp;M'!$H$2:$H$20000=$E230)*('Input Resources Meta. T&amp;M'!$G$2:$G$20000=4),'Input Resources Meta. T&amp;M'!$M$2:$M$20000)</f>
        <v>10250</v>
      </c>
      <c r="T230" s="15"/>
      <c r="U230" s="222"/>
      <c r="V230" s="15"/>
      <c r="W230" s="222"/>
      <c r="X230" s="10">
        <f>SUM(Tabelle2515[[#This Row],[PD1]],Tabelle2515[[#This Row],[PD2]],Tabelle2515[[#This Row],[PD3]],Tabelle2515[[#This Row],[PD4]],Tabelle2515[[#This Row],[PD5]],Tabelle2515[[#This Row],[PD6]])</f>
        <v>10.25</v>
      </c>
      <c r="Y230" s="11">
        <f>SUM(Tabelle2515[[#This Row],[EUR1]],Tabelle2515[[#This Row],[EUR2]],Tabelle2515[[#This Row],[EUR3]],Tabelle2515[[#This Row],[EUR4]],Tabelle2515[[#This Row],[EUR5]],Tabelle2515[[#This Row],[EUR6]])</f>
        <v>10250</v>
      </c>
    </row>
    <row r="231" spans="2:25" s="177" customFormat="1" hidden="1">
      <c r="B231" s="231">
        <f t="shared" si="5"/>
        <v>212</v>
      </c>
      <c r="C231" s="198" t="s">
        <v>385</v>
      </c>
      <c r="D231" s="232" t="s">
        <v>44</v>
      </c>
      <c r="E231" s="200" t="s">
        <v>538</v>
      </c>
      <c r="F231" s="232" t="s">
        <v>51</v>
      </c>
      <c r="G231" s="196" t="s">
        <v>457</v>
      </c>
      <c r="H231" s="201">
        <v>44197</v>
      </c>
      <c r="I231" s="201">
        <v>44377</v>
      </c>
      <c r="J231" s="245" t="s">
        <v>46</v>
      </c>
      <c r="K231" s="202">
        <v>1000</v>
      </c>
      <c r="L231" s="15">
        <f>SUMPRODUCT(('Input Resources Meta. T&amp;M'!$A$2:$A$20000=$G231)*('Input Resources Meta. T&amp;M'!$H$2:$H$20000=$E231)*('Input Resources Meta. T&amp;M'!$G$2:$G$20000=1),'Input Resources Meta. T&amp;M'!$K$2:$K$20000)</f>
        <v>0</v>
      </c>
      <c r="M231" s="222">
        <f>SUMPRODUCT(('Input Resources Meta. T&amp;M'!$A$2:$A$20000=$G231)*('Input Resources Meta. T&amp;M'!$H$2:$H$20000=$E231)*('Input Resources Meta. T&amp;M'!$G$2:$G$20000=1),'Input Resources Meta. T&amp;M'!$M$2:$M$20000)</f>
        <v>0</v>
      </c>
      <c r="N231" s="15">
        <f>SUMPRODUCT(('Input Resources Meta. T&amp;M'!$A$2:$A$20000=$G231)*('Input Resources Meta. T&amp;M'!$H$2:$H$20000=$E231)*('Input Resources Meta. T&amp;M'!$G$2:$G$20000=2),'Input Resources Meta. T&amp;M'!$K$2:$K$20000)</f>
        <v>0.5</v>
      </c>
      <c r="O231" s="222">
        <f>SUMPRODUCT(('Input Resources Meta. T&amp;M'!$A$2:$A$20000=$G231)*('Input Resources Meta. T&amp;M'!$H$2:$H$20000=$E231)*('Input Resources Meta. T&amp;M'!$G$2:$G$20000=2),'Input Resources Meta. T&amp;M'!$M$2:$M$20000)</f>
        <v>500</v>
      </c>
      <c r="P231" s="15">
        <f>SUMPRODUCT(('Input Resources Meta. T&amp;M'!$A$2:$A$20000=$G231)*('Input Resources Meta. T&amp;M'!$H$2:$H$20000=$E231)*('Input Resources Meta. T&amp;M'!$G$2:$G$20000=3),'Input Resources Meta. T&amp;M'!$K$2:$K$20000)</f>
        <v>1.625</v>
      </c>
      <c r="Q231" s="222">
        <f>SUMPRODUCT(('Input Resources Meta. T&amp;M'!$A$2:$A$20000=$G231)*('Input Resources Meta. T&amp;M'!$H$2:$H$20000=$E231)*('Input Resources Meta. T&amp;M'!$G$2:$G$20000=3),'Input Resources Meta. T&amp;M'!$M$2:$M$20000)</f>
        <v>1625</v>
      </c>
      <c r="R231" s="15">
        <f>SUMPRODUCT(('Input Resources Meta. T&amp;M'!$A$2:$A$20000=$G231)*('Input Resources Meta. T&amp;M'!$H$2:$H$20000=$E231)*('Input Resources Meta. T&amp;M'!$G$2:$G$20000=4),'Input Resources Meta. T&amp;M'!$K$2:$K$20000)</f>
        <v>0</v>
      </c>
      <c r="S231" s="222">
        <f>SUMPRODUCT(('Input Resources Meta. T&amp;M'!$A$2:$A$20000=$G231)*('Input Resources Meta. T&amp;M'!$H$2:$H$20000=$E231)*('Input Resources Meta. T&amp;M'!$G$2:$G$20000=4),'Input Resources Meta. T&amp;M'!$M$2:$M$20000)</f>
        <v>0</v>
      </c>
      <c r="T231" s="272"/>
      <c r="U231" s="270"/>
      <c r="V231" s="272"/>
      <c r="W231" s="270"/>
      <c r="X231" s="10">
        <f>SUM(Tabelle2515[[#This Row],[PD1]],Tabelle2515[[#This Row],[PD2]],Tabelle2515[[#This Row],[PD3]],Tabelle2515[[#This Row],[PD4]],Tabelle2515[[#This Row],[PD5]],Tabelle2515[[#This Row],[PD6]])</f>
        <v>2.125</v>
      </c>
      <c r="Y231" s="11">
        <f>SUM(Tabelle2515[[#This Row],[EUR1]],Tabelle2515[[#This Row],[EUR2]],Tabelle2515[[#This Row],[EUR3]],Tabelle2515[[#This Row],[EUR4]],Tabelle2515[[#This Row],[EUR5]],Tabelle2515[[#This Row],[EUR6]])</f>
        <v>2125</v>
      </c>
    </row>
    <row r="232" spans="2:25" s="177" customFormat="1" hidden="1">
      <c r="B232" s="231">
        <f t="shared" si="5"/>
        <v>213</v>
      </c>
      <c r="C232" s="198" t="s">
        <v>389</v>
      </c>
      <c r="D232" s="232" t="s">
        <v>44</v>
      </c>
      <c r="E232" s="200" t="s">
        <v>541</v>
      </c>
      <c r="F232" s="232" t="s">
        <v>51</v>
      </c>
      <c r="G232" s="196" t="s">
        <v>537</v>
      </c>
      <c r="H232" s="201">
        <v>44228</v>
      </c>
      <c r="I232" s="201">
        <v>44408</v>
      </c>
      <c r="J232" s="245" t="s">
        <v>46</v>
      </c>
      <c r="K232" s="202">
        <v>1350</v>
      </c>
      <c r="L232" s="15">
        <f>SUMPRODUCT(('Input Resources Meta. T&amp;M'!$A$2:$A$20000=$G232)*('Input Resources Meta. T&amp;M'!$H$2:$H$20000=$E232)*('Input Resources Meta. T&amp;M'!$G$2:$G$20000=1),'Input Resources Meta. T&amp;M'!$K$2:$K$20000)</f>
        <v>0</v>
      </c>
      <c r="M232" s="222">
        <f>SUMPRODUCT(('Input Resources Meta. T&amp;M'!$A$2:$A$20000=$G232)*('Input Resources Meta. T&amp;M'!$H$2:$H$20000=$E232)*('Input Resources Meta. T&amp;M'!$G$2:$G$20000=1),'Input Resources Meta. T&amp;M'!$M$2:$M$20000)</f>
        <v>0</v>
      </c>
      <c r="N232" s="15">
        <f>SUMPRODUCT(('Input Resources Meta. T&amp;M'!$A$2:$A$20000=$G232)*('Input Resources Meta. T&amp;M'!$H$2:$H$20000=$E232)*('Input Resources Meta. T&amp;M'!$G$2:$G$20000=2),'Input Resources Meta. T&amp;M'!$K$2:$K$20000)</f>
        <v>3.1875</v>
      </c>
      <c r="O232" s="222">
        <f>SUMPRODUCT(('Input Resources Meta. T&amp;M'!$A$2:$A$20000=$G232)*('Input Resources Meta. T&amp;M'!$H$2:$H$20000=$E232)*('Input Resources Meta. T&amp;M'!$G$2:$G$20000=2),'Input Resources Meta. T&amp;M'!$M$2:$M$20000)</f>
        <v>4303.125</v>
      </c>
      <c r="P232" s="15">
        <f>SUMPRODUCT(('Input Resources Meta. T&amp;M'!$A$2:$A$20000=$G232)*('Input Resources Meta. T&amp;M'!$H$2:$H$20000=$E232)*('Input Resources Meta. T&amp;M'!$G$2:$G$20000=3),'Input Resources Meta. T&amp;M'!$K$2:$K$20000)</f>
        <v>2.75</v>
      </c>
      <c r="Q232" s="222">
        <f>SUMPRODUCT(('Input Resources Meta. T&amp;M'!$A$2:$A$20000=$G232)*('Input Resources Meta. T&amp;M'!$H$2:$H$20000=$E232)*('Input Resources Meta. T&amp;M'!$G$2:$G$20000=3),'Input Resources Meta. T&amp;M'!$M$2:$M$20000)</f>
        <v>3712.5</v>
      </c>
      <c r="R232" s="15">
        <f>SUMPRODUCT(('Input Resources Meta. T&amp;M'!$A$2:$A$20000=$G232)*('Input Resources Meta. T&amp;M'!$H$2:$H$20000=$E232)*('Input Resources Meta. T&amp;M'!$G$2:$G$20000=4),'Input Resources Meta. T&amp;M'!$K$2:$K$20000)</f>
        <v>3.3125</v>
      </c>
      <c r="S232" s="222">
        <f>SUMPRODUCT(('Input Resources Meta. T&amp;M'!$A$2:$A$20000=$G232)*('Input Resources Meta. T&amp;M'!$H$2:$H$20000=$E232)*('Input Resources Meta. T&amp;M'!$G$2:$G$20000=4),'Input Resources Meta. T&amp;M'!$M$2:$M$20000)</f>
        <v>4471.875</v>
      </c>
      <c r="T232" s="272"/>
      <c r="U232" s="270"/>
      <c r="V232" s="272"/>
      <c r="W232" s="270"/>
      <c r="X232" s="10">
        <f>SUM(Tabelle2515[[#This Row],[PD1]],Tabelle2515[[#This Row],[PD2]],Tabelle2515[[#This Row],[PD3]],Tabelle2515[[#This Row],[PD4]],Tabelle2515[[#This Row],[PD5]],Tabelle2515[[#This Row],[PD6]])</f>
        <v>9.25</v>
      </c>
      <c r="Y232" s="11">
        <f>SUM(Tabelle2515[[#This Row],[EUR1]],Tabelle2515[[#This Row],[EUR2]],Tabelle2515[[#This Row],[EUR3]],Tabelle2515[[#This Row],[EUR4]],Tabelle2515[[#This Row],[EUR5]],Tabelle2515[[#This Row],[EUR6]])</f>
        <v>12487.5</v>
      </c>
    </row>
    <row r="233" spans="2:25" s="177" customFormat="1" hidden="1">
      <c r="B233" s="231">
        <f t="shared" si="5"/>
        <v>214</v>
      </c>
      <c r="C233" s="198" t="s">
        <v>389</v>
      </c>
      <c r="D233" s="232" t="s">
        <v>44</v>
      </c>
      <c r="E233" s="200" t="s">
        <v>540</v>
      </c>
      <c r="F233" s="232" t="s">
        <v>51</v>
      </c>
      <c r="G233" s="196" t="s">
        <v>537</v>
      </c>
      <c r="H233" s="201">
        <v>44228</v>
      </c>
      <c r="I233" s="201">
        <v>44408</v>
      </c>
      <c r="J233" s="245" t="s">
        <v>46</v>
      </c>
      <c r="K233" s="202">
        <v>1000</v>
      </c>
      <c r="L233" s="15">
        <f>SUMPRODUCT(('Input Resources Meta. T&amp;M'!$A$2:$A$20000=$G233)*('Input Resources Meta. T&amp;M'!$H$2:$H$20000=$E233)*('Input Resources Meta. T&amp;M'!$G$2:$G$20000=1),'Input Resources Meta. T&amp;M'!$K$2:$K$20000)</f>
        <v>0</v>
      </c>
      <c r="M233" s="222">
        <f>SUMPRODUCT(('Input Resources Meta. T&amp;M'!$A$2:$A$20000=$G233)*('Input Resources Meta. T&amp;M'!$H$2:$H$20000=$E233)*('Input Resources Meta. T&amp;M'!$G$2:$G$20000=1),'Input Resources Meta. T&amp;M'!$M$2:$M$20000)</f>
        <v>0</v>
      </c>
      <c r="N233" s="15">
        <f>SUMPRODUCT(('Input Resources Meta. T&amp;M'!$A$2:$A$20000=$G233)*('Input Resources Meta. T&amp;M'!$H$2:$H$20000=$E233)*('Input Resources Meta. T&amp;M'!$G$2:$G$20000=2),'Input Resources Meta. T&amp;M'!$K$2:$K$20000)</f>
        <v>16.625</v>
      </c>
      <c r="O233" s="222">
        <f>SUMPRODUCT(('Input Resources Meta. T&amp;M'!$A$2:$A$20000=$G233)*('Input Resources Meta. T&amp;M'!$H$2:$H$20000=$E233)*('Input Resources Meta. T&amp;M'!$G$2:$G$20000=2),'Input Resources Meta. T&amp;M'!$M$2:$M$20000)</f>
        <v>16625</v>
      </c>
      <c r="P233" s="15">
        <f>SUMPRODUCT(('Input Resources Meta. T&amp;M'!$A$2:$A$20000=$G233)*('Input Resources Meta. T&amp;M'!$H$2:$H$20000=$E233)*('Input Resources Meta. T&amp;M'!$G$2:$G$20000=3),'Input Resources Meta. T&amp;M'!$K$2:$K$20000)</f>
        <v>19.625</v>
      </c>
      <c r="Q233" s="222">
        <f>SUMPRODUCT(('Input Resources Meta. T&amp;M'!$A$2:$A$20000=$G233)*('Input Resources Meta. T&amp;M'!$H$2:$H$20000=$E233)*('Input Resources Meta. T&amp;M'!$G$2:$G$20000=3),'Input Resources Meta. T&amp;M'!$M$2:$M$20000)</f>
        <v>19625</v>
      </c>
      <c r="R233" s="15">
        <f>SUMPRODUCT(('Input Resources Meta. T&amp;M'!$A$2:$A$20000=$G233)*('Input Resources Meta. T&amp;M'!$H$2:$H$20000=$E233)*('Input Resources Meta. T&amp;M'!$G$2:$G$20000=4),'Input Resources Meta. T&amp;M'!$K$2:$K$20000)</f>
        <v>16.625</v>
      </c>
      <c r="S233" s="222">
        <f>SUMPRODUCT(('Input Resources Meta. T&amp;M'!$A$2:$A$20000=$G233)*('Input Resources Meta. T&amp;M'!$H$2:$H$20000=$E233)*('Input Resources Meta. T&amp;M'!$G$2:$G$20000=4),'Input Resources Meta. T&amp;M'!$M$2:$M$20000)</f>
        <v>16625</v>
      </c>
      <c r="T233" s="272"/>
      <c r="U233" s="270"/>
      <c r="V233" s="272"/>
      <c r="W233" s="270"/>
      <c r="X233" s="10">
        <f>SUM(Tabelle2515[[#This Row],[PD1]],Tabelle2515[[#This Row],[PD2]],Tabelle2515[[#This Row],[PD3]],Tabelle2515[[#This Row],[PD4]],Tabelle2515[[#This Row],[PD5]],Tabelle2515[[#This Row],[PD6]])</f>
        <v>52.875</v>
      </c>
      <c r="Y233" s="11">
        <f>SUM(Tabelle2515[[#This Row],[EUR1]],Tabelle2515[[#This Row],[EUR2]],Tabelle2515[[#This Row],[EUR3]],Tabelle2515[[#This Row],[EUR4]],Tabelle2515[[#This Row],[EUR5]],Tabelle2515[[#This Row],[EUR6]])</f>
        <v>52875</v>
      </c>
    </row>
    <row r="234" spans="2:25" s="177" customFormat="1" hidden="1">
      <c r="B234" s="231">
        <f t="shared" si="5"/>
        <v>215</v>
      </c>
      <c r="C234" s="198" t="s">
        <v>372</v>
      </c>
      <c r="D234" s="232" t="s">
        <v>44</v>
      </c>
      <c r="E234" s="200" t="s">
        <v>543</v>
      </c>
      <c r="F234" s="232" t="s">
        <v>51</v>
      </c>
      <c r="G234" s="196" t="s">
        <v>462</v>
      </c>
      <c r="H234" s="201">
        <v>44217</v>
      </c>
      <c r="I234" s="201">
        <v>44408</v>
      </c>
      <c r="J234" s="245" t="s">
        <v>46</v>
      </c>
      <c r="K234" s="202">
        <v>1570</v>
      </c>
      <c r="L234" s="15">
        <f>SUMPRODUCT(('Input Resources Meta. T&amp;M'!$A$2:$A$20000=$G234)*('Input Resources Meta. T&amp;M'!$H$2:$H$20000=$E234)*('Input Resources Meta. T&amp;M'!$G$2:$G$20000=1),'Input Resources Meta. T&amp;M'!$K$2:$K$20000)</f>
        <v>0</v>
      </c>
      <c r="M234" s="222">
        <f>SUMPRODUCT(('Input Resources Meta. T&amp;M'!$A$2:$A$20000=$G234)*('Input Resources Meta. T&amp;M'!$H$2:$H$20000=$E234)*('Input Resources Meta. T&amp;M'!$G$2:$G$20000=1),'Input Resources Meta. T&amp;M'!$M$2:$M$20000)</f>
        <v>0</v>
      </c>
      <c r="N234" s="15">
        <f>SUMPRODUCT(('Input Resources Meta. T&amp;M'!$A$2:$A$20000=$G234)*('Input Resources Meta. T&amp;M'!$H$2:$H$20000=$E234)*('Input Resources Meta. T&amp;M'!$G$2:$G$20000=2),'Input Resources Meta. T&amp;M'!$K$2:$K$20000)</f>
        <v>15.125</v>
      </c>
      <c r="O234" s="222">
        <f>SUMPRODUCT(('Input Resources Meta. T&amp;M'!$A$2:$A$20000=$G234)*('Input Resources Meta. T&amp;M'!$H$2:$H$20000=$E234)*('Input Resources Meta. T&amp;M'!$G$2:$G$20000=2),'Input Resources Meta. T&amp;M'!$M$2:$M$20000)</f>
        <v>23746.25</v>
      </c>
      <c r="P234" s="15">
        <f>SUMPRODUCT(('Input Resources Meta. T&amp;M'!$A$2:$A$20000=$G234)*('Input Resources Meta. T&amp;M'!$H$2:$H$20000=$E234)*('Input Resources Meta. T&amp;M'!$G$2:$G$20000=3),'Input Resources Meta. T&amp;M'!$K$2:$K$20000)</f>
        <v>13.125</v>
      </c>
      <c r="Q234" s="222">
        <f>SUMPRODUCT(('Input Resources Meta. T&amp;M'!$A$2:$A$20000=$G234)*('Input Resources Meta. T&amp;M'!$H$2:$H$20000=$E234)*('Input Resources Meta. T&amp;M'!$G$2:$G$20000=3),'Input Resources Meta. T&amp;M'!$M$2:$M$20000)</f>
        <v>20606.25</v>
      </c>
      <c r="R234" s="15">
        <f>SUMPRODUCT(('Input Resources Meta. T&amp;M'!$A$2:$A$20000=$G234)*('Input Resources Meta. T&amp;M'!$H$2:$H$20000=$E234)*('Input Resources Meta. T&amp;M'!$G$2:$G$20000=4),'Input Resources Meta. T&amp;M'!$K$2:$K$20000)</f>
        <v>13.5</v>
      </c>
      <c r="S234" s="222">
        <f>SUMPRODUCT(('Input Resources Meta. T&amp;M'!$A$2:$A$20000=$G234)*('Input Resources Meta. T&amp;M'!$H$2:$H$20000=$E234)*('Input Resources Meta. T&amp;M'!$G$2:$G$20000=4),'Input Resources Meta. T&amp;M'!$M$2:$M$20000)</f>
        <v>21195</v>
      </c>
      <c r="T234" s="272"/>
      <c r="U234" s="270"/>
      <c r="V234" s="272"/>
      <c r="W234" s="270"/>
      <c r="X234" s="10">
        <f>SUM(Tabelle2515[[#This Row],[PD1]],Tabelle2515[[#This Row],[PD2]],Tabelle2515[[#This Row],[PD3]],Tabelle2515[[#This Row],[PD4]],Tabelle2515[[#This Row],[PD5]],Tabelle2515[[#This Row],[PD6]])</f>
        <v>41.75</v>
      </c>
      <c r="Y234" s="11">
        <f>SUM(Tabelle2515[[#This Row],[EUR1]],Tabelle2515[[#This Row],[EUR2]],Tabelle2515[[#This Row],[EUR3]],Tabelle2515[[#This Row],[EUR4]],Tabelle2515[[#This Row],[EUR5]],Tabelle2515[[#This Row],[EUR6]])</f>
        <v>65547.5</v>
      </c>
    </row>
    <row r="235" spans="2:25" s="177" customFormat="1" hidden="1">
      <c r="B235" s="231">
        <f t="shared" si="5"/>
        <v>216</v>
      </c>
      <c r="C235" s="198" t="s">
        <v>385</v>
      </c>
      <c r="D235" s="232" t="s">
        <v>44</v>
      </c>
      <c r="E235" s="200" t="s">
        <v>539</v>
      </c>
      <c r="F235" s="232" t="s">
        <v>51</v>
      </c>
      <c r="G235" s="196" t="s">
        <v>457</v>
      </c>
      <c r="H235" s="201">
        <v>44197</v>
      </c>
      <c r="I235" s="201">
        <v>44377</v>
      </c>
      <c r="J235" s="245" t="s">
        <v>46</v>
      </c>
      <c r="K235" s="202">
        <v>1000</v>
      </c>
      <c r="L235" s="15">
        <f>SUMPRODUCT(('Input Resources Meta. T&amp;M'!$A$2:$A$20000=$G235)*('Input Resources Meta. T&amp;M'!$H$2:$H$20000=$E235)*('Input Resources Meta. T&amp;M'!$G$2:$G$20000=1),'Input Resources Meta. T&amp;M'!$K$2:$K$20000)</f>
        <v>0</v>
      </c>
      <c r="M235" s="222">
        <f>SUMPRODUCT(('Input Resources Meta. T&amp;M'!$A$2:$A$20000=$G235)*('Input Resources Meta. T&amp;M'!$H$2:$H$20000=$E235)*('Input Resources Meta. T&amp;M'!$G$2:$G$20000=1),'Input Resources Meta. T&amp;M'!$M$2:$M$20000)</f>
        <v>0</v>
      </c>
      <c r="N235" s="15">
        <f>SUMPRODUCT(('Input Resources Meta. T&amp;M'!$A$2:$A$20000=$G235)*('Input Resources Meta. T&amp;M'!$H$2:$H$20000=$E235)*('Input Resources Meta. T&amp;M'!$G$2:$G$20000=2),'Input Resources Meta. T&amp;M'!$K$2:$K$20000)</f>
        <v>18</v>
      </c>
      <c r="O235" s="222">
        <f>SUMPRODUCT(('Input Resources Meta. T&amp;M'!$A$2:$A$20000=$G235)*('Input Resources Meta. T&amp;M'!$H$2:$H$20000=$E235)*('Input Resources Meta. T&amp;M'!$G$2:$G$20000=2),'Input Resources Meta. T&amp;M'!$M$2:$M$20000)</f>
        <v>18000</v>
      </c>
      <c r="P235" s="15">
        <f>SUMPRODUCT(('Input Resources Meta. T&amp;M'!$A$2:$A$20000=$G235)*('Input Resources Meta. T&amp;M'!$H$2:$H$20000=$E235)*('Input Resources Meta. T&amp;M'!$G$2:$G$20000=3),'Input Resources Meta. T&amp;M'!$K$2:$K$20000)</f>
        <v>20.0625</v>
      </c>
      <c r="Q235" s="222">
        <f>SUMPRODUCT(('Input Resources Meta. T&amp;M'!$A$2:$A$20000=$G235)*('Input Resources Meta. T&amp;M'!$H$2:$H$20000=$E235)*('Input Resources Meta. T&amp;M'!$G$2:$G$20000=3),'Input Resources Meta. T&amp;M'!$M$2:$M$20000)</f>
        <v>20062.5</v>
      </c>
      <c r="R235" s="15">
        <f>SUMPRODUCT(('Input Resources Meta. T&amp;M'!$A$2:$A$20000=$G235)*('Input Resources Meta. T&amp;M'!$H$2:$H$20000=$E235)*('Input Resources Meta. T&amp;M'!$G$2:$G$20000=4),'Input Resources Meta. T&amp;M'!$K$2:$K$20000)</f>
        <v>6</v>
      </c>
      <c r="S235" s="222">
        <f>SUMPRODUCT(('Input Resources Meta. T&amp;M'!$A$2:$A$20000=$G235)*('Input Resources Meta. T&amp;M'!$H$2:$H$20000=$E235)*('Input Resources Meta. T&amp;M'!$G$2:$G$20000=4),'Input Resources Meta. T&amp;M'!$M$2:$M$20000)</f>
        <v>6000</v>
      </c>
      <c r="T235" s="272"/>
      <c r="U235" s="270"/>
      <c r="V235" s="272"/>
      <c r="W235" s="270"/>
      <c r="X235" s="10">
        <f>SUM(Tabelle2515[[#This Row],[PD1]],Tabelle2515[[#This Row],[PD2]],Tabelle2515[[#This Row],[PD3]],Tabelle2515[[#This Row],[PD4]],Tabelle2515[[#This Row],[PD5]],Tabelle2515[[#This Row],[PD6]])</f>
        <v>44.0625</v>
      </c>
      <c r="Y235" s="11">
        <f>SUM(Tabelle2515[[#This Row],[EUR1]],Tabelle2515[[#This Row],[EUR2]],Tabelle2515[[#This Row],[EUR3]],Tabelle2515[[#This Row],[EUR4]],Tabelle2515[[#This Row],[EUR5]],Tabelle2515[[#This Row],[EUR6]])</f>
        <v>44062.5</v>
      </c>
    </row>
    <row r="236" spans="2:25" s="177" customFormat="1" hidden="1">
      <c r="B236" s="231">
        <f t="shared" si="5"/>
        <v>217</v>
      </c>
      <c r="C236" s="198" t="s">
        <v>372</v>
      </c>
      <c r="D236" s="232" t="s">
        <v>44</v>
      </c>
      <c r="E236" s="200" t="s">
        <v>544</v>
      </c>
      <c r="F236" s="232" t="s">
        <v>51</v>
      </c>
      <c r="G236" s="196" t="s">
        <v>462</v>
      </c>
      <c r="H236" s="201">
        <v>44217</v>
      </c>
      <c r="I236" s="201">
        <v>44408</v>
      </c>
      <c r="J236" s="245" t="s">
        <v>46</v>
      </c>
      <c r="K236" s="202">
        <v>1570</v>
      </c>
      <c r="L236" s="15">
        <f>SUMPRODUCT(('Input Resources Meta. T&amp;M'!$A$2:$A$20000=$G236)*('Input Resources Meta. T&amp;M'!$H$2:$H$20000=$E236)*('Input Resources Meta. T&amp;M'!$G$2:$G$20000=1),'Input Resources Meta. T&amp;M'!$K$2:$K$20000)</f>
        <v>0</v>
      </c>
      <c r="M236" s="222">
        <f>SUMPRODUCT(('Input Resources Meta. T&amp;M'!$A$2:$A$20000=$G236)*('Input Resources Meta. T&amp;M'!$H$2:$H$20000=$E236)*('Input Resources Meta. T&amp;M'!$G$2:$G$20000=1),'Input Resources Meta. T&amp;M'!$M$2:$M$20000)</f>
        <v>0</v>
      </c>
      <c r="N236" s="15">
        <f>SUMPRODUCT(('Input Resources Meta. T&amp;M'!$A$2:$A$20000=$G236)*('Input Resources Meta. T&amp;M'!$H$2:$H$20000=$E236)*('Input Resources Meta. T&amp;M'!$G$2:$G$20000=2),'Input Resources Meta. T&amp;M'!$K$2:$K$20000)</f>
        <v>3</v>
      </c>
      <c r="O236" s="222">
        <f>SUMPRODUCT(('Input Resources Meta. T&amp;M'!$A$2:$A$20000=$G236)*('Input Resources Meta. T&amp;M'!$H$2:$H$20000=$E236)*('Input Resources Meta. T&amp;M'!$G$2:$G$20000=2),'Input Resources Meta. T&amp;M'!$M$2:$M$20000)</f>
        <v>4710</v>
      </c>
      <c r="P236" s="15">
        <f>SUMPRODUCT(('Input Resources Meta. T&amp;M'!$A$2:$A$20000=$G236)*('Input Resources Meta. T&amp;M'!$H$2:$H$20000=$E236)*('Input Resources Meta. T&amp;M'!$G$2:$G$20000=3),'Input Resources Meta. T&amp;M'!$K$2:$K$20000)</f>
        <v>5.75</v>
      </c>
      <c r="Q236" s="222">
        <f>SUMPRODUCT(('Input Resources Meta. T&amp;M'!$A$2:$A$20000=$G236)*('Input Resources Meta. T&amp;M'!$H$2:$H$20000=$E236)*('Input Resources Meta. T&amp;M'!$G$2:$G$20000=3),'Input Resources Meta. T&amp;M'!$M$2:$M$20000)</f>
        <v>9027.5</v>
      </c>
      <c r="R236" s="15">
        <f>SUMPRODUCT(('Input Resources Meta. T&amp;M'!$A$2:$A$20000=$G236)*('Input Resources Meta. T&amp;M'!$H$2:$H$20000=$E236)*('Input Resources Meta. T&amp;M'!$G$2:$G$20000=4),'Input Resources Meta. T&amp;M'!$K$2:$K$20000)</f>
        <v>3.125</v>
      </c>
      <c r="S236" s="222">
        <f>SUMPRODUCT(('Input Resources Meta. T&amp;M'!$A$2:$A$20000=$G236)*('Input Resources Meta. T&amp;M'!$H$2:$H$20000=$E236)*('Input Resources Meta. T&amp;M'!$G$2:$G$20000=4),'Input Resources Meta. T&amp;M'!$M$2:$M$20000)</f>
        <v>4906.25</v>
      </c>
      <c r="T236" s="272"/>
      <c r="U236" s="270"/>
      <c r="V236" s="272"/>
      <c r="W236" s="270"/>
      <c r="X236" s="10">
        <f>SUM(Tabelle2515[[#This Row],[PD1]],Tabelle2515[[#This Row],[PD2]],Tabelle2515[[#This Row],[PD3]],Tabelle2515[[#This Row],[PD4]],Tabelle2515[[#This Row],[PD5]],Tabelle2515[[#This Row],[PD6]])</f>
        <v>11.875</v>
      </c>
      <c r="Y236" s="11">
        <f>SUM(Tabelle2515[[#This Row],[EUR1]],Tabelle2515[[#This Row],[EUR2]],Tabelle2515[[#This Row],[EUR3]],Tabelle2515[[#This Row],[EUR4]],Tabelle2515[[#This Row],[EUR5]],Tabelle2515[[#This Row],[EUR6]])</f>
        <v>18643.75</v>
      </c>
    </row>
    <row r="237" spans="2:25" s="177" customFormat="1" hidden="1">
      <c r="B237" s="231">
        <f t="shared" si="5"/>
        <v>218</v>
      </c>
      <c r="C237" s="198" t="s">
        <v>370</v>
      </c>
      <c r="D237" s="232" t="s">
        <v>44</v>
      </c>
      <c r="E237" s="200" t="s">
        <v>549</v>
      </c>
      <c r="F237" s="232" t="s">
        <v>51</v>
      </c>
      <c r="G237" s="196" t="s">
        <v>461</v>
      </c>
      <c r="H237" s="201">
        <v>44197</v>
      </c>
      <c r="I237" s="201">
        <v>44408</v>
      </c>
      <c r="J237" s="245" t="s">
        <v>46</v>
      </c>
      <c r="K237" s="202">
        <v>1350</v>
      </c>
      <c r="L237" s="15">
        <f>SUMPRODUCT(('Input Resources Meta. T&amp;M'!$A$2:$A$20000=$G237)*('Input Resources Meta. T&amp;M'!$H$2:$H$20000=$E237)*('Input Resources Meta. T&amp;M'!$G$2:$G$20000=1),'Input Resources Meta. T&amp;M'!$K$2:$K$20000)</f>
        <v>0</v>
      </c>
      <c r="M237" s="222">
        <f>SUMPRODUCT(('Input Resources Meta. T&amp;M'!$A$2:$A$20000=$G237)*('Input Resources Meta. T&amp;M'!$H$2:$H$20000=$E237)*('Input Resources Meta. T&amp;M'!$G$2:$G$20000=1),'Input Resources Meta. T&amp;M'!$M$2:$M$20000)</f>
        <v>0</v>
      </c>
      <c r="N237" s="15">
        <f>SUMPRODUCT(('Input Resources Meta. T&amp;M'!$A$2:$A$20000=$G237)*('Input Resources Meta. T&amp;M'!$H$2:$H$20000=$E237)*('Input Resources Meta. T&amp;M'!$G$2:$G$20000=2),'Input Resources Meta. T&amp;M'!$K$2:$K$20000)</f>
        <v>16</v>
      </c>
      <c r="O237" s="222">
        <f>SUMPRODUCT(('Input Resources Meta. T&amp;M'!$A$2:$A$20000=$G237)*('Input Resources Meta. T&amp;M'!$H$2:$H$20000=$E237)*('Input Resources Meta. T&amp;M'!$G$2:$G$20000=2),'Input Resources Meta. T&amp;M'!$M$2:$M$20000)</f>
        <v>21600</v>
      </c>
      <c r="P237" s="15">
        <f>SUMPRODUCT(('Input Resources Meta. T&amp;M'!$A$2:$A$20000=$G237)*('Input Resources Meta. T&amp;M'!$H$2:$H$20000=$E237)*('Input Resources Meta. T&amp;M'!$G$2:$G$20000=3),'Input Resources Meta. T&amp;M'!$K$2:$K$20000)</f>
        <v>18</v>
      </c>
      <c r="Q237" s="222">
        <f>SUMPRODUCT(('Input Resources Meta. T&amp;M'!$A$2:$A$20000=$G237)*('Input Resources Meta. T&amp;M'!$H$2:$H$20000=$E237)*('Input Resources Meta. T&amp;M'!$G$2:$G$20000=3),'Input Resources Meta. T&amp;M'!$M$2:$M$20000)</f>
        <v>24300</v>
      </c>
      <c r="R237" s="15">
        <f>SUMPRODUCT(('Input Resources Meta. T&amp;M'!$A$2:$A$20000=$G237)*('Input Resources Meta. T&amp;M'!$H$2:$H$20000=$E237)*('Input Resources Meta. T&amp;M'!$G$2:$G$20000=4),'Input Resources Meta. T&amp;M'!$K$2:$K$20000)</f>
        <v>13</v>
      </c>
      <c r="S237" s="222">
        <f>SUMPRODUCT(('Input Resources Meta. T&amp;M'!$A$2:$A$20000=$G237)*('Input Resources Meta. T&amp;M'!$H$2:$H$20000=$E237)*('Input Resources Meta. T&amp;M'!$G$2:$G$20000=4),'Input Resources Meta. T&amp;M'!$M$2:$M$20000)</f>
        <v>17550</v>
      </c>
      <c r="T237" s="272"/>
      <c r="U237" s="270"/>
      <c r="V237" s="272"/>
      <c r="W237" s="270"/>
      <c r="X237" s="10">
        <f>SUM(Tabelle2515[[#This Row],[PD1]],Tabelle2515[[#This Row],[PD2]],Tabelle2515[[#This Row],[PD3]],Tabelle2515[[#This Row],[PD4]],Tabelle2515[[#This Row],[PD5]],Tabelle2515[[#This Row],[PD6]])</f>
        <v>47</v>
      </c>
      <c r="Y237" s="11">
        <f>SUM(Tabelle2515[[#This Row],[EUR1]],Tabelle2515[[#This Row],[EUR2]],Tabelle2515[[#This Row],[EUR3]],Tabelle2515[[#This Row],[EUR4]],Tabelle2515[[#This Row],[EUR5]],Tabelle2515[[#This Row],[EUR6]])</f>
        <v>63450</v>
      </c>
    </row>
    <row r="238" spans="2:25" s="177" customFormat="1" hidden="1">
      <c r="B238" s="231">
        <f t="shared" si="5"/>
        <v>219</v>
      </c>
      <c r="C238" s="198" t="s">
        <v>370</v>
      </c>
      <c r="D238" s="232" t="s">
        <v>44</v>
      </c>
      <c r="E238" s="200" t="s">
        <v>550</v>
      </c>
      <c r="F238" s="232" t="s">
        <v>51</v>
      </c>
      <c r="G238" s="196" t="s">
        <v>461</v>
      </c>
      <c r="H238" s="201">
        <v>44197</v>
      </c>
      <c r="I238" s="201">
        <v>44408</v>
      </c>
      <c r="J238" s="245" t="s">
        <v>46</v>
      </c>
      <c r="K238" s="202">
        <v>1350</v>
      </c>
      <c r="L238" s="15">
        <f>SUMPRODUCT(('Input Resources Meta. T&amp;M'!$A$2:$A$20000=$G238)*('Input Resources Meta. T&amp;M'!$H$2:$H$20000=$E238)*('Input Resources Meta. T&amp;M'!$G$2:$G$20000=1),'Input Resources Meta. T&amp;M'!$K$2:$K$20000)</f>
        <v>0</v>
      </c>
      <c r="M238" s="222">
        <f>SUMPRODUCT(('Input Resources Meta. T&amp;M'!$A$2:$A$20000=$G238)*('Input Resources Meta. T&amp;M'!$H$2:$H$20000=$E238)*('Input Resources Meta. T&amp;M'!$G$2:$G$20000=1),'Input Resources Meta. T&amp;M'!$M$2:$M$20000)</f>
        <v>0</v>
      </c>
      <c r="N238" s="15">
        <f>SUMPRODUCT(('Input Resources Meta. T&amp;M'!$A$2:$A$20000=$G238)*('Input Resources Meta. T&amp;M'!$H$2:$H$20000=$E238)*('Input Resources Meta. T&amp;M'!$G$2:$G$20000=2),'Input Resources Meta. T&amp;M'!$K$2:$K$20000)</f>
        <v>16</v>
      </c>
      <c r="O238" s="222">
        <f>SUMPRODUCT(('Input Resources Meta. T&amp;M'!$A$2:$A$20000=$G238)*('Input Resources Meta. T&amp;M'!$H$2:$H$20000=$E238)*('Input Resources Meta. T&amp;M'!$G$2:$G$20000=2),'Input Resources Meta. T&amp;M'!$M$2:$M$20000)</f>
        <v>21600</v>
      </c>
      <c r="P238" s="15">
        <f>SUMPRODUCT(('Input Resources Meta. T&amp;M'!$A$2:$A$20000=$G238)*('Input Resources Meta. T&amp;M'!$H$2:$H$20000=$E238)*('Input Resources Meta. T&amp;M'!$G$2:$G$20000=3),'Input Resources Meta. T&amp;M'!$K$2:$K$20000)</f>
        <v>8.75</v>
      </c>
      <c r="Q238" s="222">
        <f>SUMPRODUCT(('Input Resources Meta. T&amp;M'!$A$2:$A$20000=$G238)*('Input Resources Meta. T&amp;M'!$H$2:$H$20000=$E238)*('Input Resources Meta. T&amp;M'!$G$2:$G$20000=3),'Input Resources Meta. T&amp;M'!$M$2:$M$20000)</f>
        <v>11812.5</v>
      </c>
      <c r="R238" s="15">
        <f>SUMPRODUCT(('Input Resources Meta. T&amp;M'!$A$2:$A$20000=$G238)*('Input Resources Meta. T&amp;M'!$H$2:$H$20000=$E238)*('Input Resources Meta. T&amp;M'!$G$2:$G$20000=4),'Input Resources Meta. T&amp;M'!$K$2:$K$20000)</f>
        <v>21.4375</v>
      </c>
      <c r="S238" s="222">
        <f>SUMPRODUCT(('Input Resources Meta. T&amp;M'!$A$2:$A$20000=$G238)*('Input Resources Meta. T&amp;M'!$H$2:$H$20000=$E238)*('Input Resources Meta. T&amp;M'!$G$2:$G$20000=4),'Input Resources Meta. T&amp;M'!$M$2:$M$20000)</f>
        <v>28940.625</v>
      </c>
      <c r="T238" s="272"/>
      <c r="U238" s="270"/>
      <c r="V238" s="272"/>
      <c r="W238" s="270"/>
      <c r="X238" s="10">
        <f>SUM(Tabelle2515[[#This Row],[PD1]],Tabelle2515[[#This Row],[PD2]],Tabelle2515[[#This Row],[PD3]],Tabelle2515[[#This Row],[PD4]],Tabelle2515[[#This Row],[PD5]],Tabelle2515[[#This Row],[PD6]])</f>
        <v>46.1875</v>
      </c>
      <c r="Y238" s="11">
        <f>SUM(Tabelle2515[[#This Row],[EUR1]],Tabelle2515[[#This Row],[EUR2]],Tabelle2515[[#This Row],[EUR3]],Tabelle2515[[#This Row],[EUR4]],Tabelle2515[[#This Row],[EUR5]],Tabelle2515[[#This Row],[EUR6]])</f>
        <v>62353.125</v>
      </c>
    </row>
    <row r="239" spans="2:25" s="177" customFormat="1" hidden="1">
      <c r="B239" s="231">
        <f t="shared" si="5"/>
        <v>220</v>
      </c>
      <c r="C239" s="198" t="s">
        <v>370</v>
      </c>
      <c r="D239" s="232" t="s">
        <v>44</v>
      </c>
      <c r="E239" s="200" t="s">
        <v>551</v>
      </c>
      <c r="F239" s="232" t="s">
        <v>51</v>
      </c>
      <c r="G239" s="196" t="s">
        <v>461</v>
      </c>
      <c r="H239" s="201">
        <v>44197</v>
      </c>
      <c r="I239" s="201">
        <v>44408</v>
      </c>
      <c r="J239" s="245" t="s">
        <v>46</v>
      </c>
      <c r="K239" s="202">
        <v>1350</v>
      </c>
      <c r="L239" s="15">
        <f>SUMPRODUCT(('Input Resources Meta. T&amp;M'!$A$2:$A$20000=$G239)*('Input Resources Meta. T&amp;M'!$H$2:$H$20000=$E239)*('Input Resources Meta. T&amp;M'!$G$2:$G$20000=1),'Input Resources Meta. T&amp;M'!$K$2:$K$20000)</f>
        <v>0</v>
      </c>
      <c r="M239" s="222">
        <f>SUMPRODUCT(('Input Resources Meta. T&amp;M'!$A$2:$A$20000=$G239)*('Input Resources Meta. T&amp;M'!$H$2:$H$20000=$E239)*('Input Resources Meta. T&amp;M'!$G$2:$G$20000=1),'Input Resources Meta. T&amp;M'!$M$2:$M$20000)</f>
        <v>0</v>
      </c>
      <c r="N239" s="15">
        <f>SUMPRODUCT(('Input Resources Meta. T&amp;M'!$A$2:$A$20000=$G239)*('Input Resources Meta. T&amp;M'!$H$2:$H$20000=$E239)*('Input Resources Meta. T&amp;M'!$G$2:$G$20000=2),'Input Resources Meta. T&amp;M'!$K$2:$K$20000)</f>
        <v>5.0625</v>
      </c>
      <c r="O239" s="222">
        <f>SUMPRODUCT(('Input Resources Meta. T&amp;M'!$A$2:$A$20000=$G239)*('Input Resources Meta. T&amp;M'!$H$2:$H$20000=$E239)*('Input Resources Meta. T&amp;M'!$G$2:$G$20000=2),'Input Resources Meta. T&amp;M'!$M$2:$M$20000)</f>
        <v>6834.375</v>
      </c>
      <c r="P239" s="15">
        <f>SUMPRODUCT(('Input Resources Meta. T&amp;M'!$A$2:$A$20000=$G239)*('Input Resources Meta. T&amp;M'!$H$2:$H$20000=$E239)*('Input Resources Meta. T&amp;M'!$G$2:$G$20000=3),'Input Resources Meta. T&amp;M'!$K$2:$K$20000)</f>
        <v>9.9375</v>
      </c>
      <c r="Q239" s="222">
        <f>SUMPRODUCT(('Input Resources Meta. T&amp;M'!$A$2:$A$20000=$G239)*('Input Resources Meta. T&amp;M'!$H$2:$H$20000=$E239)*('Input Resources Meta. T&amp;M'!$G$2:$G$20000=3),'Input Resources Meta. T&amp;M'!$M$2:$M$20000)</f>
        <v>13415.625</v>
      </c>
      <c r="R239" s="15">
        <f>SUMPRODUCT(('Input Resources Meta. T&amp;M'!$A$2:$A$20000=$G239)*('Input Resources Meta. T&amp;M'!$H$2:$H$20000=$E239)*('Input Resources Meta. T&amp;M'!$G$2:$G$20000=4),'Input Resources Meta. T&amp;M'!$K$2:$K$20000)</f>
        <v>12</v>
      </c>
      <c r="S239" s="222">
        <f>SUMPRODUCT(('Input Resources Meta. T&amp;M'!$A$2:$A$20000=$G239)*('Input Resources Meta. T&amp;M'!$H$2:$H$20000=$E239)*('Input Resources Meta. T&amp;M'!$G$2:$G$20000=4),'Input Resources Meta. T&amp;M'!$M$2:$M$20000)</f>
        <v>16200</v>
      </c>
      <c r="T239" s="272"/>
      <c r="U239" s="270"/>
      <c r="V239" s="272"/>
      <c r="W239" s="270"/>
      <c r="X239" s="10">
        <f>SUM(Tabelle2515[[#This Row],[PD1]],Tabelle2515[[#This Row],[PD2]],Tabelle2515[[#This Row],[PD3]],Tabelle2515[[#This Row],[PD4]],Tabelle2515[[#This Row],[PD5]],Tabelle2515[[#This Row],[PD6]])</f>
        <v>27</v>
      </c>
      <c r="Y239" s="11">
        <f>SUM(Tabelle2515[[#This Row],[EUR1]],Tabelle2515[[#This Row],[EUR2]],Tabelle2515[[#This Row],[EUR3]],Tabelle2515[[#This Row],[EUR4]],Tabelle2515[[#This Row],[EUR5]],Tabelle2515[[#This Row],[EUR6]])</f>
        <v>36450</v>
      </c>
    </row>
    <row r="240" spans="2:25" s="177" customFormat="1" hidden="1">
      <c r="B240" s="231">
        <f t="shared" si="5"/>
        <v>221</v>
      </c>
      <c r="C240" s="198" t="s">
        <v>383</v>
      </c>
      <c r="D240" s="232" t="s">
        <v>44</v>
      </c>
      <c r="E240" s="200" t="s">
        <v>551</v>
      </c>
      <c r="F240" s="232" t="s">
        <v>51</v>
      </c>
      <c r="G240" s="196" t="s">
        <v>463</v>
      </c>
      <c r="H240" s="201">
        <v>44197</v>
      </c>
      <c r="I240" s="201">
        <v>44377</v>
      </c>
      <c r="J240" s="245" t="s">
        <v>46</v>
      </c>
      <c r="K240" s="202">
        <v>1000</v>
      </c>
      <c r="L240" s="15">
        <f>SUMPRODUCT(('Input Resources Meta. T&amp;M'!$A$2:$A$20000=$G240)*('Input Resources Meta. T&amp;M'!$H$2:$H$20000=$E240)*('Input Resources Meta. T&amp;M'!$G$2:$G$20000=1),'Input Resources Meta. T&amp;M'!$K$2:$K$20000)</f>
        <v>0</v>
      </c>
      <c r="M240" s="222">
        <f>SUMPRODUCT(('Input Resources Meta. T&amp;M'!$A$2:$A$20000=$G240)*('Input Resources Meta. T&amp;M'!$H$2:$H$20000=$E240)*('Input Resources Meta. T&amp;M'!$G$2:$G$20000=1),'Input Resources Meta. T&amp;M'!$M$2:$M$20000)</f>
        <v>0</v>
      </c>
      <c r="N240" s="15">
        <f>SUMPRODUCT(('Input Resources Meta. T&amp;M'!$A$2:$A$20000=$G240)*('Input Resources Meta. T&amp;M'!$H$2:$H$20000=$E240)*('Input Resources Meta. T&amp;M'!$G$2:$G$20000=2),'Input Resources Meta. T&amp;M'!$K$2:$K$20000)</f>
        <v>5.9375</v>
      </c>
      <c r="O240" s="222">
        <f>SUMPRODUCT(('Input Resources Meta. T&amp;M'!$A$2:$A$20000=$G240)*('Input Resources Meta. T&amp;M'!$H$2:$H$20000=$E240)*('Input Resources Meta. T&amp;M'!$G$2:$G$20000=2),'Input Resources Meta. T&amp;M'!$M$2:$M$20000)</f>
        <v>5937.5</v>
      </c>
      <c r="P240" s="15">
        <f>SUMPRODUCT(('Input Resources Meta. T&amp;M'!$A$2:$A$20000=$G240)*('Input Resources Meta. T&amp;M'!$H$2:$H$20000=$E240)*('Input Resources Meta. T&amp;M'!$G$2:$G$20000=3),'Input Resources Meta. T&amp;M'!$K$2:$K$20000)</f>
        <v>4.0625</v>
      </c>
      <c r="Q240" s="222">
        <f>SUMPRODUCT(('Input Resources Meta. T&amp;M'!$A$2:$A$20000=$G240)*('Input Resources Meta. T&amp;M'!$H$2:$H$20000=$E240)*('Input Resources Meta. T&amp;M'!$G$2:$G$20000=3),'Input Resources Meta. T&amp;M'!$M$2:$M$20000)</f>
        <v>4062.5</v>
      </c>
      <c r="R240" s="15">
        <f>SUMPRODUCT(('Input Resources Meta. T&amp;M'!$A$2:$A$20000=$G240)*('Input Resources Meta. T&amp;M'!$H$2:$H$20000=$E240)*('Input Resources Meta. T&amp;M'!$G$2:$G$20000=4),'Input Resources Meta. T&amp;M'!$K$2:$K$20000)</f>
        <v>0</v>
      </c>
      <c r="S240" s="222">
        <f>SUMPRODUCT(('Input Resources Meta. T&amp;M'!$A$2:$A$20000=$G240)*('Input Resources Meta. T&amp;M'!$H$2:$H$20000=$E240)*('Input Resources Meta. T&amp;M'!$G$2:$G$20000=4),'Input Resources Meta. T&amp;M'!$M$2:$M$20000)</f>
        <v>0</v>
      </c>
      <c r="T240" s="272"/>
      <c r="U240" s="270"/>
      <c r="V240" s="272"/>
      <c r="W240" s="270"/>
      <c r="X240" s="10">
        <f>SUM(Tabelle2515[[#This Row],[PD1]],Tabelle2515[[#This Row],[PD2]],Tabelle2515[[#This Row],[PD3]],Tabelle2515[[#This Row],[PD4]],Tabelle2515[[#This Row],[PD5]],Tabelle2515[[#This Row],[PD6]])</f>
        <v>10</v>
      </c>
      <c r="Y240" s="11">
        <f>SUM(Tabelle2515[[#This Row],[EUR1]],Tabelle2515[[#This Row],[EUR2]],Tabelle2515[[#This Row],[EUR3]],Tabelle2515[[#This Row],[EUR4]],Tabelle2515[[#This Row],[EUR5]],Tabelle2515[[#This Row],[EUR6]])</f>
        <v>10000</v>
      </c>
    </row>
    <row r="241" spans="2:25" s="177" customFormat="1" hidden="1">
      <c r="B241" s="231">
        <f t="shared" si="5"/>
        <v>222</v>
      </c>
      <c r="C241" s="198" t="s">
        <v>372</v>
      </c>
      <c r="D241" s="232" t="s">
        <v>44</v>
      </c>
      <c r="E241" s="200" t="s">
        <v>554</v>
      </c>
      <c r="F241" s="232" t="s">
        <v>51</v>
      </c>
      <c r="G241" s="196" t="s">
        <v>462</v>
      </c>
      <c r="H241" s="201">
        <v>44217</v>
      </c>
      <c r="I241" s="201">
        <v>44408</v>
      </c>
      <c r="J241" s="245" t="s">
        <v>46</v>
      </c>
      <c r="K241" s="202">
        <v>1570</v>
      </c>
      <c r="L241" s="15">
        <f>SUMPRODUCT(('Input Resources Meta. T&amp;M'!$A$2:$A$20000=$G241)*('Input Resources Meta. T&amp;M'!$H$2:$H$20000=$E241)*('Input Resources Meta. T&amp;M'!$G$2:$G$20000=1),'Input Resources Meta. T&amp;M'!$K$2:$K$20000)</f>
        <v>0</v>
      </c>
      <c r="M241" s="222">
        <f>SUMPRODUCT(('Input Resources Meta. T&amp;M'!$A$2:$A$20000=$G241)*('Input Resources Meta. T&amp;M'!$H$2:$H$20000=$E241)*('Input Resources Meta. T&amp;M'!$G$2:$G$20000=1),'Input Resources Meta. T&amp;M'!$M$2:$M$20000)</f>
        <v>0</v>
      </c>
      <c r="N241" s="15">
        <f>SUMPRODUCT(('Input Resources Meta. T&amp;M'!$A$2:$A$20000=$G241)*('Input Resources Meta. T&amp;M'!$H$2:$H$20000=$E241)*('Input Resources Meta. T&amp;M'!$G$2:$G$20000=2),'Input Resources Meta. T&amp;M'!$K$2:$K$20000)</f>
        <v>4.75</v>
      </c>
      <c r="O241" s="222">
        <f>SUMPRODUCT(('Input Resources Meta. T&amp;M'!$A$2:$A$20000=$G241)*('Input Resources Meta. T&amp;M'!$H$2:$H$20000=$E241)*('Input Resources Meta. T&amp;M'!$G$2:$G$20000=2),'Input Resources Meta. T&amp;M'!$M$2:$M$20000)</f>
        <v>7457.5</v>
      </c>
      <c r="P241" s="15">
        <f>SUMPRODUCT(('Input Resources Meta. T&amp;M'!$A$2:$A$20000=$G241)*('Input Resources Meta. T&amp;M'!$H$2:$H$20000=$E241)*('Input Resources Meta. T&amp;M'!$G$2:$G$20000=3),'Input Resources Meta. T&amp;M'!$K$2:$K$20000)</f>
        <v>6.75</v>
      </c>
      <c r="Q241" s="222">
        <f>SUMPRODUCT(('Input Resources Meta. T&amp;M'!$A$2:$A$20000=$G241)*('Input Resources Meta. T&amp;M'!$H$2:$H$20000=$E241)*('Input Resources Meta. T&amp;M'!$G$2:$G$20000=3),'Input Resources Meta. T&amp;M'!$M$2:$M$20000)</f>
        <v>10597.5</v>
      </c>
      <c r="R241" s="15">
        <f>SUMPRODUCT(('Input Resources Meta. T&amp;M'!$A$2:$A$20000=$G241)*('Input Resources Meta. T&amp;M'!$H$2:$H$20000=$E241)*('Input Resources Meta. T&amp;M'!$G$2:$G$20000=4),'Input Resources Meta. T&amp;M'!$K$2:$K$20000)</f>
        <v>3</v>
      </c>
      <c r="S241" s="222">
        <f>SUMPRODUCT(('Input Resources Meta. T&amp;M'!$A$2:$A$20000=$G241)*('Input Resources Meta. T&amp;M'!$H$2:$H$20000=$E241)*('Input Resources Meta. T&amp;M'!$G$2:$G$20000=4),'Input Resources Meta. T&amp;M'!$M$2:$M$20000)</f>
        <v>4710</v>
      </c>
      <c r="T241" s="272"/>
      <c r="U241" s="270"/>
      <c r="V241" s="272"/>
      <c r="W241" s="270"/>
      <c r="X241" s="10">
        <f>SUM(Tabelle2515[[#This Row],[PD1]],Tabelle2515[[#This Row],[PD2]],Tabelle2515[[#This Row],[PD3]],Tabelle2515[[#This Row],[PD4]],Tabelle2515[[#This Row],[PD5]],Tabelle2515[[#This Row],[PD6]])</f>
        <v>14.5</v>
      </c>
      <c r="Y241" s="11">
        <f>SUM(Tabelle2515[[#This Row],[EUR1]],Tabelle2515[[#This Row],[EUR2]],Tabelle2515[[#This Row],[EUR3]],Tabelle2515[[#This Row],[EUR4]],Tabelle2515[[#This Row],[EUR5]],Tabelle2515[[#This Row],[EUR6]])</f>
        <v>22765</v>
      </c>
    </row>
    <row r="242" spans="2:25" s="177" customFormat="1" hidden="1">
      <c r="B242" s="231">
        <f t="shared" si="5"/>
        <v>223</v>
      </c>
      <c r="C242" s="198" t="s">
        <v>382</v>
      </c>
      <c r="D242" s="232" t="s">
        <v>44</v>
      </c>
      <c r="E242" s="200" t="s">
        <v>53</v>
      </c>
      <c r="F242" s="232" t="s">
        <v>51</v>
      </c>
      <c r="G242" s="196" t="s">
        <v>546</v>
      </c>
      <c r="H242" s="201">
        <v>44197</v>
      </c>
      <c r="I242" s="201">
        <v>44377</v>
      </c>
      <c r="J242" s="245" t="s">
        <v>46</v>
      </c>
      <c r="K242" s="202">
        <v>1350</v>
      </c>
      <c r="L242" s="15">
        <f>SUMPRODUCT(('Input Resources Meta. T&amp;M'!$A$2:$A$20000=$G242)*('Input Resources Meta. T&amp;M'!$H$2:$H$20000=$E242)*('Input Resources Meta. T&amp;M'!$G$2:$G$20000=1),'Input Resources Meta. T&amp;M'!$K$2:$K$20000)</f>
        <v>0</v>
      </c>
      <c r="M242" s="222">
        <f>SUMPRODUCT(('Input Resources Meta. T&amp;M'!$A$2:$A$20000=$G242)*('Input Resources Meta. T&amp;M'!$H$2:$H$20000=$E242)*('Input Resources Meta. T&amp;M'!$G$2:$G$20000=1),'Input Resources Meta. T&amp;M'!$M$2:$M$20000)</f>
        <v>0</v>
      </c>
      <c r="N242" s="15">
        <f>SUMPRODUCT(('Input Resources Meta. T&amp;M'!$A$2:$A$20000=$G242)*('Input Resources Meta. T&amp;M'!$H$2:$H$20000=$E242)*('Input Resources Meta. T&amp;M'!$G$2:$G$20000=2),'Input Resources Meta. T&amp;M'!$K$2:$K$20000)</f>
        <v>1</v>
      </c>
      <c r="O242" s="222">
        <f>SUMPRODUCT(('Input Resources Meta. T&amp;M'!$A$2:$A$20000=$G242)*('Input Resources Meta. T&amp;M'!$H$2:$H$20000=$E242)*('Input Resources Meta. T&amp;M'!$G$2:$G$20000=2),'Input Resources Meta. T&amp;M'!$M$2:$M$20000)</f>
        <v>1350</v>
      </c>
      <c r="P242" s="15">
        <f>SUMPRODUCT(('Input Resources Meta. T&amp;M'!$A$2:$A$20000=$G242)*('Input Resources Meta. T&amp;M'!$H$2:$H$20000=$E242)*('Input Resources Meta. T&amp;M'!$G$2:$G$20000=3),'Input Resources Meta. T&amp;M'!$K$2:$K$20000)</f>
        <v>0</v>
      </c>
      <c r="Q242" s="222">
        <f>SUMPRODUCT(('Input Resources Meta. T&amp;M'!$A$2:$A$20000=$G242)*('Input Resources Meta. T&amp;M'!$H$2:$H$20000=$E242)*('Input Resources Meta. T&amp;M'!$G$2:$G$20000=3),'Input Resources Meta. T&amp;M'!$M$2:$M$20000)</f>
        <v>0</v>
      </c>
      <c r="R242" s="15">
        <f>SUMPRODUCT(('Input Resources Meta. T&amp;M'!$A$2:$A$20000=$G242)*('Input Resources Meta. T&amp;M'!$H$2:$H$20000=$E242)*('Input Resources Meta. T&amp;M'!$G$2:$G$20000=4),'Input Resources Meta. T&amp;M'!$K$2:$K$20000)</f>
        <v>0.5</v>
      </c>
      <c r="S242" s="222">
        <f>SUMPRODUCT(('Input Resources Meta. T&amp;M'!$A$2:$A$20000=$G242)*('Input Resources Meta. T&amp;M'!$H$2:$H$20000=$E242)*('Input Resources Meta. T&amp;M'!$G$2:$G$20000=4),'Input Resources Meta. T&amp;M'!$M$2:$M$20000)</f>
        <v>675</v>
      </c>
      <c r="T242" s="272"/>
      <c r="U242" s="270"/>
      <c r="V242" s="272"/>
      <c r="W242" s="270"/>
      <c r="X242" s="10">
        <f>SUM(Tabelle2515[[#This Row],[PD1]],Tabelle2515[[#This Row],[PD2]],Tabelle2515[[#This Row],[PD3]],Tabelle2515[[#This Row],[PD4]],Tabelle2515[[#This Row],[PD5]],Tabelle2515[[#This Row],[PD6]])</f>
        <v>1.5</v>
      </c>
      <c r="Y242" s="11">
        <f>SUM(Tabelle2515[[#This Row],[EUR1]],Tabelle2515[[#This Row],[EUR2]],Tabelle2515[[#This Row],[EUR3]],Tabelle2515[[#This Row],[EUR4]],Tabelle2515[[#This Row],[EUR5]],Tabelle2515[[#This Row],[EUR6]])</f>
        <v>2025</v>
      </c>
    </row>
    <row r="243" spans="2:25" s="177" customFormat="1" hidden="1">
      <c r="B243" s="231"/>
      <c r="C243" s="198" t="s">
        <v>387</v>
      </c>
      <c r="D243" s="232" t="s">
        <v>44</v>
      </c>
      <c r="E243" s="200" t="s">
        <v>53</v>
      </c>
      <c r="F243" s="232" t="s">
        <v>51</v>
      </c>
      <c r="G243" s="196" t="s">
        <v>459</v>
      </c>
      <c r="H243" s="201">
        <v>44197</v>
      </c>
      <c r="I243" s="201">
        <v>44408</v>
      </c>
      <c r="J243" s="245" t="s">
        <v>46</v>
      </c>
      <c r="K243" s="202">
        <v>1350</v>
      </c>
      <c r="L243" s="15">
        <f>SUMPRODUCT(('Input Resources Meta. T&amp;M'!$A$2:$A$20000=$G243)*('Input Resources Meta. T&amp;M'!$H$2:$H$20000=$E243)*('Input Resources Meta. T&amp;M'!$G$2:$G$20000=1),'Input Resources Meta. T&amp;M'!$K$2:$K$20000)</f>
        <v>0</v>
      </c>
      <c r="M243" s="222">
        <f>SUMPRODUCT(('Input Resources Meta. T&amp;M'!$A$2:$A$20000=$G243)*('Input Resources Meta. T&amp;M'!$H$2:$H$20000=$E243)*('Input Resources Meta. T&amp;M'!$G$2:$G$20000=1),'Input Resources Meta. T&amp;M'!$M$2:$M$20000)</f>
        <v>0</v>
      </c>
      <c r="N243" s="15">
        <f>SUMPRODUCT(('Input Resources Meta. T&amp;M'!$A$2:$A$20000=$G243)*('Input Resources Meta. T&amp;M'!$H$2:$H$20000=$E243)*('Input Resources Meta. T&amp;M'!$G$2:$G$20000=2),'Input Resources Meta. T&amp;M'!$K$2:$K$20000)</f>
        <v>0</v>
      </c>
      <c r="O243" s="222">
        <f>SUMPRODUCT(('Input Resources Meta. T&amp;M'!$A$2:$A$20000=$G243)*('Input Resources Meta. T&amp;M'!$H$2:$H$20000=$E243)*('Input Resources Meta. T&amp;M'!$G$2:$G$20000=2),'Input Resources Meta. T&amp;M'!$M$2:$M$20000)</f>
        <v>0</v>
      </c>
      <c r="P243" s="15">
        <f>SUMPRODUCT(('Input Resources Meta. T&amp;M'!$A$2:$A$20000=$G243)*('Input Resources Meta. T&amp;M'!$H$2:$H$20000=$E243)*('Input Resources Meta. T&amp;M'!$G$2:$G$20000=3),'Input Resources Meta. T&amp;M'!$K$2:$K$20000)</f>
        <v>0</v>
      </c>
      <c r="Q243" s="222">
        <f>SUMPRODUCT(('Input Resources Meta. T&amp;M'!$A$2:$A$20000=$G243)*('Input Resources Meta. T&amp;M'!$H$2:$H$20000=$E243)*('Input Resources Meta. T&amp;M'!$G$2:$G$20000=3),'Input Resources Meta. T&amp;M'!$M$2:$M$20000)</f>
        <v>0</v>
      </c>
      <c r="R243" s="15">
        <f>SUMPRODUCT(('Input Resources Meta. T&amp;M'!$A$2:$A$20000=$G243)*('Input Resources Meta. T&amp;M'!$H$2:$H$20000=$E243)*('Input Resources Meta. T&amp;M'!$G$2:$G$20000=4),'Input Resources Meta. T&amp;M'!$K$2:$K$20000)</f>
        <v>6</v>
      </c>
      <c r="S243" s="222">
        <f>SUMPRODUCT(('Input Resources Meta. T&amp;M'!$A$2:$A$20000=$G243)*('Input Resources Meta. T&amp;M'!$H$2:$H$20000=$E243)*('Input Resources Meta. T&amp;M'!$G$2:$G$20000=4),'Input Resources Meta. T&amp;M'!$M$2:$M$20000)</f>
        <v>8100</v>
      </c>
      <c r="T243" s="272"/>
      <c r="U243" s="270"/>
      <c r="V243" s="272"/>
      <c r="W243" s="270"/>
      <c r="X243" s="10">
        <f>SUM(Tabelle2515[[#This Row],[PD1]],Tabelle2515[[#This Row],[PD2]],Tabelle2515[[#This Row],[PD3]],Tabelle2515[[#This Row],[PD4]],Tabelle2515[[#This Row],[PD5]],Tabelle2515[[#This Row],[PD6]])</f>
        <v>6</v>
      </c>
      <c r="Y243" s="11">
        <f>SUM(Tabelle2515[[#This Row],[EUR1]],Tabelle2515[[#This Row],[EUR2]],Tabelle2515[[#This Row],[EUR3]],Tabelle2515[[#This Row],[EUR4]],Tabelle2515[[#This Row],[EUR5]],Tabelle2515[[#This Row],[EUR6]])</f>
        <v>8100</v>
      </c>
    </row>
    <row r="244" spans="2:25" s="177" customFormat="1" hidden="1">
      <c r="B244" s="231">
        <f>B242+1</f>
        <v>224</v>
      </c>
      <c r="C244" s="198" t="s">
        <v>391</v>
      </c>
      <c r="D244" s="232" t="s">
        <v>44</v>
      </c>
      <c r="E244" s="200" t="s">
        <v>553</v>
      </c>
      <c r="F244" s="232" t="s">
        <v>51</v>
      </c>
      <c r="G244" s="196" t="s">
        <v>460</v>
      </c>
      <c r="H244" s="16">
        <v>44197</v>
      </c>
      <c r="I244" s="16">
        <v>44408</v>
      </c>
      <c r="J244" s="245" t="s">
        <v>46</v>
      </c>
      <c r="K244" s="202">
        <v>1200</v>
      </c>
      <c r="L244" s="15">
        <f>SUMPRODUCT(('Input Resources Meta. T&amp;M'!$A$2:$A$20000=$G244)*('Input Resources Meta. T&amp;M'!$H$2:$H$20000=$E244)*('Input Resources Meta. T&amp;M'!$G$2:$G$20000=1),'Input Resources Meta. T&amp;M'!$K$2:$K$20000)</f>
        <v>2.85</v>
      </c>
      <c r="M244" s="222">
        <f>SUMPRODUCT(('Input Resources Meta. T&amp;M'!$A$2:$A$20000=$G244)*('Input Resources Meta. T&amp;M'!$H$2:$H$20000=$E244)*('Input Resources Meta. T&amp;M'!$G$2:$G$20000=1),'Input Resources Meta. T&amp;M'!$M$2:$M$20000)</f>
        <v>3420</v>
      </c>
      <c r="N244" s="15">
        <f>SUMPRODUCT(('Input Resources Meta. T&amp;M'!$A$2:$A$20000=$G244)*('Input Resources Meta. T&amp;M'!$H$2:$H$20000=$E244)*('Input Resources Meta. T&amp;M'!$G$2:$G$20000=2),'Input Resources Meta. T&amp;M'!$K$2:$K$20000)</f>
        <v>4.75</v>
      </c>
      <c r="O244" s="222">
        <f>SUMPRODUCT(('Input Resources Meta. T&amp;M'!$A$2:$A$20000=$G244)*('Input Resources Meta. T&amp;M'!$H$2:$H$20000=$E244)*('Input Resources Meta. T&amp;M'!$G$2:$G$20000=2),'Input Resources Meta. T&amp;M'!$M$2:$M$20000)</f>
        <v>5700</v>
      </c>
      <c r="P244" s="15">
        <f>SUMPRODUCT(('Input Resources Meta. T&amp;M'!$A$2:$A$20000=$G244)*('Input Resources Meta. T&amp;M'!$H$2:$H$20000=$E244)*('Input Resources Meta. T&amp;M'!$G$2:$G$20000=3),'Input Resources Meta. T&amp;M'!$K$2:$K$20000)</f>
        <v>1.6625000000000001</v>
      </c>
      <c r="Q244" s="222">
        <f>SUMPRODUCT(('Input Resources Meta. T&amp;M'!$A$2:$A$20000=$G244)*('Input Resources Meta. T&amp;M'!$H$2:$H$20000=$E244)*('Input Resources Meta. T&amp;M'!$G$2:$G$20000=3),'Input Resources Meta. T&amp;M'!$M$2:$M$20000)</f>
        <v>1995</v>
      </c>
      <c r="R244" s="15">
        <f>SUMPRODUCT(('Input Resources Meta. T&amp;M'!$A$2:$A$20000=$G244)*('Input Resources Meta. T&amp;M'!$H$2:$H$20000=$E244)*('Input Resources Meta. T&amp;M'!$G$2:$G$20000=4),'Input Resources Meta. T&amp;M'!$K$2:$K$20000)</f>
        <v>0.95</v>
      </c>
      <c r="S244" s="222">
        <f>SUMPRODUCT(('Input Resources Meta. T&amp;M'!$A$2:$A$20000=$G244)*('Input Resources Meta. T&amp;M'!$H$2:$H$20000=$E244)*('Input Resources Meta. T&amp;M'!$G$2:$G$20000=4),'Input Resources Meta. T&amp;M'!$M$2:$M$20000)</f>
        <v>1140</v>
      </c>
      <c r="T244" s="272"/>
      <c r="U244" s="270"/>
      <c r="V244" s="272"/>
      <c r="W244" s="270"/>
      <c r="X244" s="10">
        <f>SUM(Tabelle2515[[#This Row],[PD1]],Tabelle2515[[#This Row],[PD2]],Tabelle2515[[#This Row],[PD3]],Tabelle2515[[#This Row],[PD4]],Tabelle2515[[#This Row],[PD5]],Tabelle2515[[#This Row],[PD6]])</f>
        <v>10.212499999999999</v>
      </c>
      <c r="Y244" s="11">
        <f>SUM(Tabelle2515[[#This Row],[EUR1]],Tabelle2515[[#This Row],[EUR2]],Tabelle2515[[#This Row],[EUR3]],Tabelle2515[[#This Row],[EUR4]],Tabelle2515[[#This Row],[EUR5]],Tabelle2515[[#This Row],[EUR6]])</f>
        <v>12255</v>
      </c>
    </row>
    <row r="245" spans="2:25" s="177" customFormat="1" hidden="1">
      <c r="B245" s="231">
        <f t="shared" si="5"/>
        <v>225</v>
      </c>
      <c r="C245" s="198" t="s">
        <v>387</v>
      </c>
      <c r="D245" s="232" t="s">
        <v>44</v>
      </c>
      <c r="E245" s="200" t="s">
        <v>349</v>
      </c>
      <c r="F245" s="232" t="s">
        <v>51</v>
      </c>
      <c r="G245" s="196" t="s">
        <v>459</v>
      </c>
      <c r="H245" s="16">
        <v>44197</v>
      </c>
      <c r="I245" s="16">
        <v>44408</v>
      </c>
      <c r="J245" s="245" t="s">
        <v>46</v>
      </c>
      <c r="K245" s="202">
        <v>1000</v>
      </c>
      <c r="L245" s="15">
        <f>SUMPRODUCT(('Input Resources Meta. T&amp;M'!$A$2:$A$20000=$G245)*('Input Resources Meta. T&amp;M'!$H$2:$H$20000=$E245)*('Input Resources Meta. T&amp;M'!$G$2:$G$20000=1),'Input Resources Meta. T&amp;M'!$K$2:$K$20000)</f>
        <v>0</v>
      </c>
      <c r="M245" s="222">
        <f>SUMPRODUCT(('Input Resources Meta. T&amp;M'!$A$2:$A$20000=$G245)*('Input Resources Meta. T&amp;M'!$H$2:$H$20000=$E245)*('Input Resources Meta. T&amp;M'!$G$2:$G$20000=1),'Input Resources Meta. T&amp;M'!$M$2:$M$20000)</f>
        <v>0</v>
      </c>
      <c r="N245" s="15">
        <f>SUMPRODUCT(('Input Resources Meta. T&amp;M'!$A$2:$A$20000=$G245)*('Input Resources Meta. T&amp;M'!$H$2:$H$20000=$E245)*('Input Resources Meta. T&amp;M'!$G$2:$G$20000=2),'Input Resources Meta. T&amp;M'!$K$2:$K$20000)</f>
        <v>0</v>
      </c>
      <c r="O245" s="222">
        <f>SUMPRODUCT(('Input Resources Meta. T&amp;M'!$A$2:$A$20000=$G245)*('Input Resources Meta. T&amp;M'!$H$2:$H$20000=$E245)*('Input Resources Meta. T&amp;M'!$G$2:$G$20000=2),'Input Resources Meta. T&amp;M'!$M$2:$M$20000)</f>
        <v>0</v>
      </c>
      <c r="P245" s="15">
        <f>SUMPRODUCT(('Input Resources Meta. T&amp;M'!$A$2:$A$20000=$G245)*('Input Resources Meta. T&amp;M'!$H$2:$H$20000=$E245)*('Input Resources Meta. T&amp;M'!$G$2:$G$20000=3),'Input Resources Meta. T&amp;M'!$K$2:$K$20000)</f>
        <v>16.125</v>
      </c>
      <c r="Q245" s="222">
        <f>SUMPRODUCT(('Input Resources Meta. T&amp;M'!$A$2:$A$20000=$G245)*('Input Resources Meta. T&amp;M'!$H$2:$H$20000=$E245)*('Input Resources Meta. T&amp;M'!$G$2:$G$20000=3),'Input Resources Meta. T&amp;M'!$M$2:$M$20000)</f>
        <v>16125</v>
      </c>
      <c r="R245" s="15">
        <f>SUMPRODUCT(('Input Resources Meta. T&amp;M'!$A$2:$A$20000=$G245)*('Input Resources Meta. T&amp;M'!$H$2:$H$20000=$E245)*('Input Resources Meta. T&amp;M'!$G$2:$G$20000=4),'Input Resources Meta. T&amp;M'!$K$2:$K$20000)</f>
        <v>15.125</v>
      </c>
      <c r="S245" s="222">
        <f>SUMPRODUCT(('Input Resources Meta. T&amp;M'!$A$2:$A$20000=$G245)*('Input Resources Meta. T&amp;M'!$H$2:$H$20000=$E245)*('Input Resources Meta. T&amp;M'!$G$2:$G$20000=4),'Input Resources Meta. T&amp;M'!$M$2:$M$20000)</f>
        <v>15125</v>
      </c>
      <c r="T245" s="272"/>
      <c r="U245" s="270"/>
      <c r="V245" s="272"/>
      <c r="W245" s="270"/>
      <c r="X245" s="10">
        <f>SUM(Tabelle2515[[#This Row],[PD1]],Tabelle2515[[#This Row],[PD2]],Tabelle2515[[#This Row],[PD3]],Tabelle2515[[#This Row],[PD4]],Tabelle2515[[#This Row],[PD5]],Tabelle2515[[#This Row],[PD6]])</f>
        <v>31.25</v>
      </c>
      <c r="Y245" s="11">
        <f>SUM(Tabelle2515[[#This Row],[EUR1]],Tabelle2515[[#This Row],[EUR2]],Tabelle2515[[#This Row],[EUR3]],Tabelle2515[[#This Row],[EUR4]],Tabelle2515[[#This Row],[EUR5]],Tabelle2515[[#This Row],[EUR6]])</f>
        <v>31250</v>
      </c>
    </row>
    <row r="246" spans="2:25" s="177" customFormat="1" hidden="1">
      <c r="B246" s="231">
        <f t="shared" si="5"/>
        <v>226</v>
      </c>
      <c r="C246" s="198" t="s">
        <v>387</v>
      </c>
      <c r="D246" s="232" t="s">
        <v>44</v>
      </c>
      <c r="E246" s="200" t="s">
        <v>568</v>
      </c>
      <c r="F246" s="232" t="s">
        <v>51</v>
      </c>
      <c r="G246" s="196" t="s">
        <v>459</v>
      </c>
      <c r="H246" s="16">
        <v>44197</v>
      </c>
      <c r="I246" s="16">
        <v>44408</v>
      </c>
      <c r="J246" s="245" t="s">
        <v>46</v>
      </c>
      <c r="K246" s="202">
        <v>1000</v>
      </c>
      <c r="L246" s="15">
        <f>SUMPRODUCT(('Input Resources Meta. T&amp;M'!$A$2:$A$20000=$G246)*('Input Resources Meta. T&amp;M'!$H$2:$H$20000=$E246)*('Input Resources Meta. T&amp;M'!$G$2:$G$20000=1),'Input Resources Meta. T&amp;M'!$K$2:$K$20000)</f>
        <v>0</v>
      </c>
      <c r="M246" s="222">
        <f>SUMPRODUCT(('Input Resources Meta. T&amp;M'!$A$2:$A$20000=$G246)*('Input Resources Meta. T&amp;M'!$H$2:$H$20000=$E246)*('Input Resources Meta. T&amp;M'!$G$2:$G$20000=1),'Input Resources Meta. T&amp;M'!$M$2:$M$20000)</f>
        <v>0</v>
      </c>
      <c r="N246" s="15">
        <f>SUMPRODUCT(('Input Resources Meta. T&amp;M'!$A$2:$A$20000=$G246)*('Input Resources Meta. T&amp;M'!$H$2:$H$20000=$E246)*('Input Resources Meta. T&amp;M'!$G$2:$G$20000=2),'Input Resources Meta. T&amp;M'!$K$2:$K$20000)</f>
        <v>0</v>
      </c>
      <c r="O246" s="222">
        <f>SUMPRODUCT(('Input Resources Meta. T&amp;M'!$A$2:$A$20000=$G246)*('Input Resources Meta. T&amp;M'!$H$2:$H$20000=$E246)*('Input Resources Meta. T&amp;M'!$G$2:$G$20000=2),'Input Resources Meta. T&amp;M'!$M$2:$M$20000)</f>
        <v>0</v>
      </c>
      <c r="P246" s="15">
        <f>SUMPRODUCT(('Input Resources Meta. T&amp;M'!$A$2:$A$20000=$G246)*('Input Resources Meta. T&amp;M'!$H$2:$H$20000=$E246)*('Input Resources Meta. T&amp;M'!$G$2:$G$20000=3),'Input Resources Meta. T&amp;M'!$K$2:$K$20000)</f>
        <v>0.375</v>
      </c>
      <c r="Q246" s="222">
        <f>SUMPRODUCT(('Input Resources Meta. T&amp;M'!$A$2:$A$20000=$G246)*('Input Resources Meta. T&amp;M'!$H$2:$H$20000=$E246)*('Input Resources Meta. T&amp;M'!$G$2:$G$20000=3),'Input Resources Meta. T&amp;M'!$M$2:$M$20000)</f>
        <v>375</v>
      </c>
      <c r="R246" s="15">
        <f>SUMPRODUCT(('Input Resources Meta. T&amp;M'!$A$2:$A$20000=$G246)*('Input Resources Meta. T&amp;M'!$H$2:$H$20000=$E246)*('Input Resources Meta. T&amp;M'!$G$2:$G$20000=4),'Input Resources Meta. T&amp;M'!$K$2:$K$20000)</f>
        <v>0.375</v>
      </c>
      <c r="S246" s="222">
        <f>SUMPRODUCT(('Input Resources Meta. T&amp;M'!$A$2:$A$20000=$G246)*('Input Resources Meta. T&amp;M'!$H$2:$H$20000=$E246)*('Input Resources Meta. T&amp;M'!$G$2:$G$20000=4),'Input Resources Meta. T&amp;M'!$M$2:$M$20000)</f>
        <v>375</v>
      </c>
      <c r="T246" s="272"/>
      <c r="U246" s="270"/>
      <c r="V246" s="272"/>
      <c r="W246" s="270"/>
      <c r="X246" s="10">
        <f>SUM(Tabelle2515[[#This Row],[PD1]],Tabelle2515[[#This Row],[PD2]],Tabelle2515[[#This Row],[PD3]],Tabelle2515[[#This Row],[PD4]],Tabelle2515[[#This Row],[PD5]],Tabelle2515[[#This Row],[PD6]])</f>
        <v>0.75</v>
      </c>
      <c r="Y246" s="11">
        <f>SUM(Tabelle2515[[#This Row],[EUR1]],Tabelle2515[[#This Row],[EUR2]],Tabelle2515[[#This Row],[EUR3]],Tabelle2515[[#This Row],[EUR4]],Tabelle2515[[#This Row],[EUR5]],Tabelle2515[[#This Row],[EUR6]])</f>
        <v>750</v>
      </c>
    </row>
    <row r="247" spans="2:25" s="177" customFormat="1" hidden="1">
      <c r="B247" s="231">
        <f t="shared" si="5"/>
        <v>227</v>
      </c>
      <c r="C247" s="198" t="s">
        <v>385</v>
      </c>
      <c r="D247" s="232" t="s">
        <v>44</v>
      </c>
      <c r="E247" s="200" t="s">
        <v>351</v>
      </c>
      <c r="F247" s="232" t="s">
        <v>51</v>
      </c>
      <c r="G247" s="196" t="s">
        <v>457</v>
      </c>
      <c r="H247" s="201">
        <v>44197</v>
      </c>
      <c r="I247" s="201">
        <v>44377</v>
      </c>
      <c r="J247" s="245" t="s">
        <v>46</v>
      </c>
      <c r="K247" s="202">
        <v>1000</v>
      </c>
      <c r="L247" s="15">
        <f>SUMPRODUCT(('Input Resources Meta. T&amp;M'!$A$2:$A$20000=$G247)*('Input Resources Meta. T&amp;M'!$H$2:$H$20000=$E247)*('Input Resources Meta. T&amp;M'!$G$2:$G$20000=1),'Input Resources Meta. T&amp;M'!$K$2:$K$20000)</f>
        <v>1.5625</v>
      </c>
      <c r="M247" s="222">
        <f>SUMPRODUCT(('Input Resources Meta. T&amp;M'!$A$2:$A$20000=$G247)*('Input Resources Meta. T&amp;M'!$H$2:$H$20000=$E247)*('Input Resources Meta. T&amp;M'!$G$2:$G$20000=1),'Input Resources Meta. T&amp;M'!$M$2:$M$20000)</f>
        <v>1562.5</v>
      </c>
      <c r="N247" s="15">
        <f>SUMPRODUCT(('Input Resources Meta. T&amp;M'!$A$2:$A$20000=$G247)*('Input Resources Meta. T&amp;M'!$H$2:$H$20000=$E247)*('Input Resources Meta. T&amp;M'!$G$2:$G$20000=2),'Input Resources Meta. T&amp;M'!$K$2:$K$20000)</f>
        <v>4.0625</v>
      </c>
      <c r="O247" s="222">
        <f>SUMPRODUCT(('Input Resources Meta. T&amp;M'!$A$2:$A$20000=$G247)*('Input Resources Meta. T&amp;M'!$H$2:$H$20000=$E247)*('Input Resources Meta. T&amp;M'!$G$2:$G$20000=2),'Input Resources Meta. T&amp;M'!$M$2:$M$20000)</f>
        <v>4062.5</v>
      </c>
      <c r="P247" s="15">
        <f>SUMPRODUCT(('Input Resources Meta. T&amp;M'!$A$2:$A$20000=$G247)*('Input Resources Meta. T&amp;M'!$H$2:$H$20000=$E247)*('Input Resources Meta. T&amp;M'!$G$2:$G$20000=3),'Input Resources Meta. T&amp;M'!$K$2:$K$20000)</f>
        <v>7.5</v>
      </c>
      <c r="Q247" s="222">
        <f>SUMPRODUCT(('Input Resources Meta. T&amp;M'!$A$2:$A$20000=$G247)*('Input Resources Meta. T&amp;M'!$H$2:$H$20000=$E247)*('Input Resources Meta. T&amp;M'!$G$2:$G$20000=3),'Input Resources Meta. T&amp;M'!$M$2:$M$20000)</f>
        <v>7500</v>
      </c>
      <c r="R247" s="15">
        <f>SUMPRODUCT(('Input Resources Meta. T&amp;M'!$A$2:$A$20000=$G247)*('Input Resources Meta. T&amp;M'!$H$2:$H$20000=$E247)*('Input Resources Meta. T&amp;M'!$G$2:$G$20000=4),'Input Resources Meta. T&amp;M'!$K$2:$K$20000)</f>
        <v>3.5</v>
      </c>
      <c r="S247" s="222">
        <f>SUMPRODUCT(('Input Resources Meta. T&amp;M'!$A$2:$A$20000=$G247)*('Input Resources Meta. T&amp;M'!$H$2:$H$20000=$E247)*('Input Resources Meta. T&amp;M'!$G$2:$G$20000=4),'Input Resources Meta. T&amp;M'!$M$2:$M$20000)</f>
        <v>3500</v>
      </c>
      <c r="T247" s="160"/>
      <c r="U247" s="54"/>
      <c r="V247" s="160"/>
      <c r="W247" s="54"/>
      <c r="X247" s="10">
        <f>SUM(Tabelle2515[[#This Row],[PD1]],Tabelle2515[[#This Row],[PD2]],Tabelle2515[[#This Row],[PD3]],Tabelle2515[[#This Row],[PD4]],Tabelle2515[[#This Row],[PD5]],Tabelle2515[[#This Row],[PD6]])</f>
        <v>16.625</v>
      </c>
      <c r="Y247" s="11">
        <f>SUM(Tabelle2515[[#This Row],[EUR1]],Tabelle2515[[#This Row],[EUR2]],Tabelle2515[[#This Row],[EUR3]],Tabelle2515[[#This Row],[EUR4]],Tabelle2515[[#This Row],[EUR5]],Tabelle2515[[#This Row],[EUR6]])</f>
        <v>16625</v>
      </c>
    </row>
    <row r="248" spans="2:25" s="177" customFormat="1" hidden="1">
      <c r="B248" s="231"/>
      <c r="C248" s="198"/>
      <c r="D248" s="232"/>
      <c r="E248" s="200"/>
      <c r="F248" s="232"/>
      <c r="G248" s="196"/>
      <c r="H248" s="201"/>
      <c r="I248" s="201"/>
      <c r="J248" s="113"/>
      <c r="K248" s="202"/>
      <c r="L248" s="38"/>
      <c r="M248" s="54"/>
      <c r="N248" s="38"/>
      <c r="O248" s="54"/>
      <c r="P248" s="38"/>
      <c r="Q248" s="54"/>
      <c r="R248" s="159"/>
      <c r="S248" s="54"/>
      <c r="T248" s="160"/>
      <c r="U248" s="54"/>
      <c r="V248" s="160"/>
      <c r="W248" s="54"/>
      <c r="X248" s="10"/>
      <c r="Y248" s="11"/>
    </row>
    <row r="249" spans="2:25" s="177" customFormat="1" hidden="1">
      <c r="B249" s="231"/>
      <c r="C249" s="198"/>
      <c r="D249" s="232"/>
      <c r="E249" s="200"/>
      <c r="F249" s="232"/>
      <c r="G249" s="196"/>
      <c r="H249" s="201"/>
      <c r="I249" s="201"/>
      <c r="J249" s="113"/>
      <c r="K249" s="202"/>
      <c r="L249" s="38"/>
      <c r="M249" s="54"/>
      <c r="N249" s="38"/>
      <c r="O249" s="54"/>
      <c r="P249" s="38"/>
      <c r="Q249" s="54"/>
      <c r="R249" s="159"/>
      <c r="S249" s="54"/>
      <c r="T249" s="160"/>
      <c r="U249" s="54"/>
      <c r="V249" s="160"/>
      <c r="W249" s="54"/>
      <c r="X249" s="10"/>
      <c r="Y249" s="11">
        <f>SUM(Tabelle2515[[#This Row],[EUR1]],Tabelle2515[[#This Row],[EUR2]],Tabelle2515[[#This Row],[EUR3]],Tabelle2515[[#This Row],[EUR4]],Tabelle2515[[#This Row],[EUR5]],Tabelle2515[[#This Row],[EUR6]])</f>
        <v>0</v>
      </c>
    </row>
    <row r="250" spans="2:25" s="134" customFormat="1" hidden="1">
      <c r="B250" s="45"/>
      <c r="C250" s="45"/>
      <c r="D250" s="45"/>
      <c r="E250" s="46"/>
      <c r="F250" s="45"/>
      <c r="G250" s="45"/>
      <c r="H250" s="47"/>
      <c r="I250" s="47"/>
      <c r="J250" s="114"/>
      <c r="K250" s="48"/>
      <c r="L250" s="104">
        <f>SUM(L196:L249)</f>
        <v>221.19374999999999</v>
      </c>
      <c r="M250" s="52">
        <f>SUM(M196:M249)</f>
        <v>251290.5625</v>
      </c>
      <c r="N250" s="162"/>
      <c r="O250" s="52">
        <f>SUM(O196:O249)</f>
        <v>589846.8125</v>
      </c>
      <c r="P250" s="163"/>
      <c r="Q250" s="52">
        <f>SUM(Q196:Q249)</f>
        <v>665719.8125</v>
      </c>
      <c r="R250" s="163"/>
      <c r="S250" s="52">
        <f>SUM(S196:S249)</f>
        <v>506242.9375</v>
      </c>
      <c r="T250" s="164"/>
      <c r="U250" s="52">
        <f>SUM(U196:U249)</f>
        <v>0</v>
      </c>
      <c r="V250" s="164"/>
      <c r="W250" s="52">
        <f>SUM(W196:W249)</f>
        <v>0</v>
      </c>
      <c r="X250" s="104">
        <f>SUM(X196:X249)</f>
        <v>1747.15</v>
      </c>
      <c r="Y250" s="52">
        <f>SUM(Y196:Y249)</f>
        <v>2013100.125</v>
      </c>
    </row>
    <row r="251" spans="2:25" hidden="1">
      <c r="B251" s="154">
        <f>B247+1</f>
        <v>228</v>
      </c>
      <c r="C251" s="176" t="s">
        <v>383</v>
      </c>
      <c r="D251" s="232" t="s">
        <v>44</v>
      </c>
      <c r="E251" s="208" t="s">
        <v>572</v>
      </c>
      <c r="F251" s="232" t="s">
        <v>51</v>
      </c>
      <c r="G251" s="224" t="s">
        <v>463</v>
      </c>
      <c r="H251" s="210">
        <v>44197</v>
      </c>
      <c r="I251" s="210">
        <v>44408</v>
      </c>
      <c r="J251" s="115" t="s">
        <v>50</v>
      </c>
      <c r="K251" s="19"/>
      <c r="L251" s="15"/>
      <c r="M251" s="56"/>
      <c r="N251" s="15"/>
      <c r="O251" s="56"/>
      <c r="P251" s="15"/>
      <c r="Q251" s="56">
        <v>69020</v>
      </c>
      <c r="R251" s="15"/>
      <c r="S251" s="56"/>
      <c r="T251" s="15"/>
      <c r="U251" s="56"/>
      <c r="V251" s="15"/>
      <c r="W251" s="56"/>
      <c r="X251" s="10">
        <f>SUM(Tabelle2515[[#This Row],[PD1]],Tabelle2515[[#This Row],[PD2]],Tabelle2515[[#This Row],[PD3]],Tabelle2515[[#This Row],[PD4]],Tabelle2515[[#This Row],[PD5]],Tabelle2515[[#This Row],[PD6]])</f>
        <v>0</v>
      </c>
      <c r="Y251" s="11">
        <f>SUM(Tabelle2515[[#This Row],[EUR1]],Tabelle2515[[#This Row],[EUR2]],Tabelle2515[[#This Row],[EUR3]],Tabelle2515[[#This Row],[EUR4]],Tabelle2515[[#This Row],[EUR5]],Tabelle2515[[#This Row],[EUR6]])</f>
        <v>69020</v>
      </c>
    </row>
    <row r="252" spans="2:25" s="177" customFormat="1" hidden="1">
      <c r="B252" s="154"/>
      <c r="C252" s="176"/>
      <c r="D252" s="232"/>
      <c r="E252" s="208"/>
      <c r="F252" s="232"/>
      <c r="G252" s="224"/>
      <c r="H252" s="210"/>
      <c r="I252" s="210"/>
      <c r="J252" s="115"/>
      <c r="K252" s="19"/>
      <c r="L252" s="15"/>
      <c r="M252" s="56"/>
      <c r="N252" s="15"/>
      <c r="O252" s="56"/>
      <c r="P252" s="15"/>
      <c r="Q252" s="56"/>
      <c r="R252" s="15"/>
      <c r="S252" s="56"/>
      <c r="T252" s="15"/>
      <c r="U252" s="56"/>
      <c r="V252" s="15"/>
      <c r="W252" s="56"/>
      <c r="X252" s="10">
        <f>SUM(Tabelle2515[[#This Row],[PD1]],Tabelle2515[[#This Row],[PD2]],Tabelle2515[[#This Row],[PD3]],Tabelle2515[[#This Row],[PD4]],Tabelle2515[[#This Row],[PD5]],Tabelle2515[[#This Row],[PD6]])</f>
        <v>0</v>
      </c>
      <c r="Y252" s="11">
        <f>SUM(Tabelle2515[[#This Row],[EUR1]],Tabelle2515[[#This Row],[EUR2]],Tabelle2515[[#This Row],[EUR3]],Tabelle2515[[#This Row],[EUR4]],Tabelle2515[[#This Row],[EUR5]],Tabelle2515[[#This Row],[EUR6]])</f>
        <v>0</v>
      </c>
    </row>
    <row r="253" spans="2:25" s="177" customFormat="1" hidden="1">
      <c r="B253" s="154"/>
      <c r="C253" s="230"/>
      <c r="D253" s="232"/>
      <c r="E253" s="208"/>
      <c r="F253" s="232"/>
      <c r="G253" s="224"/>
      <c r="H253" s="210"/>
      <c r="I253" s="210"/>
      <c r="J253" s="115"/>
      <c r="K253" s="19"/>
      <c r="L253" s="15"/>
      <c r="M253" s="56"/>
      <c r="N253" s="15"/>
      <c r="O253" s="56"/>
      <c r="P253" s="15"/>
      <c r="Q253" s="56"/>
      <c r="R253" s="15"/>
      <c r="S253" s="56"/>
      <c r="T253" s="15"/>
      <c r="U253" s="56"/>
      <c r="V253" s="15"/>
      <c r="W253" s="56"/>
      <c r="X253" s="10">
        <f>SUM(Tabelle2515[[#This Row],[PD1]],Tabelle2515[[#This Row],[PD2]],Tabelle2515[[#This Row],[PD3]],Tabelle2515[[#This Row],[PD4]],Tabelle2515[[#This Row],[PD5]],Tabelle2515[[#This Row],[PD6]])</f>
        <v>0</v>
      </c>
      <c r="Y253" s="11">
        <f>SUM(Tabelle2515[[#This Row],[EUR1]],Tabelle2515[[#This Row],[EUR2]],Tabelle2515[[#This Row],[EUR3]],Tabelle2515[[#This Row],[EUR4]],Tabelle2515[[#This Row],[EUR5]],Tabelle2515[[#This Row],[EUR6]])</f>
        <v>0</v>
      </c>
    </row>
    <row r="254" spans="2:25" s="177" customFormat="1" hidden="1">
      <c r="B254" s="154"/>
      <c r="C254" s="230"/>
      <c r="D254" s="232"/>
      <c r="E254" s="208"/>
      <c r="F254" s="232"/>
      <c r="G254" s="224"/>
      <c r="H254" s="210"/>
      <c r="I254" s="210"/>
      <c r="J254" s="115"/>
      <c r="K254" s="19"/>
      <c r="L254" s="38"/>
      <c r="M254" s="240"/>
      <c r="N254" s="38"/>
      <c r="O254" s="240"/>
      <c r="P254" s="38"/>
      <c r="Q254" s="240"/>
      <c r="R254" s="241"/>
      <c r="S254" s="240"/>
      <c r="T254" s="242"/>
      <c r="U254" s="240"/>
      <c r="V254" s="242"/>
      <c r="W254" s="240"/>
      <c r="X254" s="10">
        <f>SUM(Tabelle2515[[#This Row],[PD1]],Tabelle2515[[#This Row],[PD2]],Tabelle2515[[#This Row],[PD3]],Tabelle2515[[#This Row],[PD4]],Tabelle2515[[#This Row],[PD5]],Tabelle2515[[#This Row],[PD6]])</f>
        <v>0</v>
      </c>
      <c r="Y254" s="11">
        <f>SUM(Tabelle2515[[#This Row],[EUR1]],Tabelle2515[[#This Row],[EUR2]],Tabelle2515[[#This Row],[EUR3]],Tabelle2515[[#This Row],[EUR4]],Tabelle2515[[#This Row],[EUR5]],Tabelle2515[[#This Row],[EUR6]])</f>
        <v>0</v>
      </c>
    </row>
    <row r="255" spans="2:25" s="177" customFormat="1" hidden="1">
      <c r="B255" s="173"/>
      <c r="C255" s="176"/>
      <c r="D255" s="174"/>
      <c r="E255" s="176"/>
      <c r="F255" s="174"/>
      <c r="G255" s="153"/>
      <c r="H255" s="20"/>
      <c r="I255" s="20"/>
      <c r="J255" s="115"/>
      <c r="K255" s="19"/>
      <c r="L255" s="38"/>
      <c r="M255" s="211"/>
      <c r="N255" s="38"/>
      <c r="O255" s="211"/>
      <c r="P255" s="38"/>
      <c r="Q255" s="211"/>
      <c r="R255" s="212"/>
      <c r="S255" s="211"/>
      <c r="T255" s="213"/>
      <c r="U255" s="211"/>
      <c r="V255" s="213"/>
      <c r="W255" s="211"/>
      <c r="X255" s="214"/>
      <c r="Y255" s="215"/>
    </row>
    <row r="256" spans="2:25" hidden="1">
      <c r="B256" s="45"/>
      <c r="C256" s="45"/>
      <c r="D256" s="45"/>
      <c r="E256" s="46"/>
      <c r="F256" s="45"/>
      <c r="G256" s="45"/>
      <c r="H256" s="47"/>
      <c r="I256" s="47"/>
      <c r="J256" s="114"/>
      <c r="K256" s="48"/>
      <c r="L256" s="104">
        <f t="shared" ref="L256:X256" si="6">SUM(L251:L253)</f>
        <v>0</v>
      </c>
      <c r="M256" s="52">
        <f t="shared" si="6"/>
        <v>0</v>
      </c>
      <c r="N256" s="104">
        <f t="shared" si="6"/>
        <v>0</v>
      </c>
      <c r="O256" s="52">
        <f t="shared" si="6"/>
        <v>0</v>
      </c>
      <c r="P256" s="104">
        <f t="shared" si="6"/>
        <v>0</v>
      </c>
      <c r="Q256" s="52">
        <f t="shared" si="6"/>
        <v>69020</v>
      </c>
      <c r="R256" s="104">
        <f t="shared" si="6"/>
        <v>0</v>
      </c>
      <c r="S256" s="52">
        <f>SUM(S251:S254)</f>
        <v>0</v>
      </c>
      <c r="T256" s="104">
        <f t="shared" si="6"/>
        <v>0</v>
      </c>
      <c r="U256" s="52">
        <f>SUM(U251:U254)</f>
        <v>0</v>
      </c>
      <c r="V256" s="104">
        <f t="shared" si="6"/>
        <v>0</v>
      </c>
      <c r="W256" s="52">
        <f>SUM(W251:W254)</f>
        <v>0</v>
      </c>
      <c r="X256" s="104">
        <f t="shared" si="6"/>
        <v>0</v>
      </c>
      <c r="Y256" s="52">
        <f>SUM(Y251:Y254)</f>
        <v>69020</v>
      </c>
    </row>
    <row r="257" spans="2:25" hidden="1">
      <c r="B257" s="154"/>
      <c r="C257" s="39"/>
      <c r="D257" s="106"/>
      <c r="E257" s="118"/>
      <c r="F257" s="106"/>
      <c r="G257" s="39"/>
      <c r="H257" s="20"/>
      <c r="I257" s="20"/>
      <c r="J257" s="115"/>
      <c r="K257" s="19"/>
      <c r="L257" s="15"/>
      <c r="M257" s="56">
        <f>SUMPRODUCT(('Input Resources Meta. Travel'!$F$2:$F$174=Tabelle2515[[#This Row],[Contract]])*('Input Resources Meta. Travel'!$I$2:$I$174=Tabelle2515[[#This Row],[Resource]])*('Input Resources Meta. Travel'!$Q$2:$Q$174=1),'Input Resources Meta. Travel'!$O$2:$O$174)</f>
        <v>0</v>
      </c>
      <c r="N257" s="15"/>
      <c r="O257" s="56"/>
      <c r="P257" s="15"/>
      <c r="Q257" s="56"/>
      <c r="R257" s="15"/>
      <c r="S257" s="56"/>
      <c r="T257" s="15"/>
      <c r="U257" s="56"/>
      <c r="V257" s="15"/>
      <c r="W257" s="56"/>
      <c r="X257" s="10">
        <f>SUM(Tabelle2515[[#This Row],[PD1]],Tabelle2515[[#This Row],[PD2]],Tabelle2515[[#This Row],[PD3]],Tabelle2515[[#This Row],[PD4]],Tabelle2515[[#This Row],[PD5]],Tabelle2515[[#This Row],[PD6]])</f>
        <v>0</v>
      </c>
      <c r="Y257" s="11">
        <f>SUM(Tabelle2515[[#This Row],[EUR1]],Tabelle2515[[#This Row],[EUR2]],Tabelle2515[[#This Row],[EUR3]],Tabelle2515[[#This Row],[EUR4]],Tabelle2515[[#This Row],[EUR5]],Tabelle2515[[#This Row],[EUR6]])</f>
        <v>0</v>
      </c>
    </row>
    <row r="258" spans="2:25" s="119" customFormat="1" hidden="1">
      <c r="B258" s="173"/>
      <c r="C258" s="39"/>
      <c r="D258" s="106"/>
      <c r="E258" s="118"/>
      <c r="F258" s="106"/>
      <c r="G258" s="39"/>
      <c r="H258" s="20"/>
      <c r="I258" s="20"/>
      <c r="J258" s="115"/>
      <c r="K258" s="19"/>
      <c r="L258" s="15"/>
      <c r="M258" s="56"/>
      <c r="N258" s="15"/>
      <c r="O258" s="56"/>
      <c r="P258" s="15"/>
      <c r="Q258" s="56"/>
      <c r="R258" s="15"/>
      <c r="S258" s="56"/>
      <c r="T258" s="15"/>
      <c r="U258" s="56"/>
      <c r="V258" s="15"/>
      <c r="W258" s="56"/>
      <c r="X258" s="10">
        <f>SUM(Tabelle2515[[#This Row],[PD1]],Tabelle2515[[#This Row],[PD2]],Tabelle2515[[#This Row],[PD3]],Tabelle2515[[#This Row],[PD4]],Tabelle2515[[#This Row],[PD5]],Tabelle2515[[#This Row],[PD6]])</f>
        <v>0</v>
      </c>
      <c r="Y258" s="11">
        <f>SUM(Tabelle2515[[#This Row],[EUR1]],Tabelle2515[[#This Row],[EUR2]],Tabelle2515[[#This Row],[EUR3]],Tabelle2515[[#This Row],[EUR4]],Tabelle2515[[#This Row],[EUR5]],Tabelle2515[[#This Row],[EUR6]])</f>
        <v>0</v>
      </c>
    </row>
    <row r="259" spans="2:25" hidden="1">
      <c r="B259" s="45"/>
      <c r="C259" s="45"/>
      <c r="D259" s="45"/>
      <c r="E259" s="46"/>
      <c r="F259" s="46"/>
      <c r="G259" s="45"/>
      <c r="H259" s="47"/>
      <c r="I259" s="47"/>
      <c r="J259" s="114"/>
      <c r="K259" s="48"/>
      <c r="L259" s="49"/>
      <c r="M259" s="52">
        <f>SUM(M257:M258)</f>
        <v>0</v>
      </c>
      <c r="N259" s="49"/>
      <c r="O259" s="52">
        <f>SUM(O257:O258)</f>
        <v>0</v>
      </c>
      <c r="P259" s="50"/>
      <c r="Q259" s="52">
        <f>SUM(Q257:Q258)</f>
        <v>0</v>
      </c>
      <c r="R259" s="50"/>
      <c r="S259" s="52">
        <f>SUM(S257:S258)</f>
        <v>0</v>
      </c>
      <c r="T259" s="51"/>
      <c r="U259" s="52">
        <f>SUM(U257:U258)</f>
        <v>0</v>
      </c>
      <c r="V259" s="51"/>
      <c r="W259" s="48"/>
      <c r="X259" s="52">
        <f>SUM(X257:X258)</f>
        <v>0</v>
      </c>
      <c r="Y259" s="52">
        <f>SUM(Y257:Y258)</f>
        <v>0</v>
      </c>
    </row>
    <row r="260" spans="2:25" hidden="1">
      <c r="B260" s="173">
        <f>B251+1</f>
        <v>229</v>
      </c>
      <c r="C260" s="1" t="str">
        <f>'3. Contracts view'!C37</f>
        <v>M251</v>
      </c>
      <c r="D260" s="232" t="str">
        <f>'3. Contracts view'!D37</f>
        <v>Labor</v>
      </c>
      <c r="E260" s="106"/>
      <c r="F260" s="106" t="str">
        <f>'3. Contracts view'!E37</f>
        <v>other</v>
      </c>
      <c r="G260" s="232">
        <f>'3. Contracts view'!F37</f>
        <v>0</v>
      </c>
      <c r="H260" s="16">
        <f>'3. Contracts view'!H37</f>
        <v>44197</v>
      </c>
      <c r="I260" s="16">
        <f>'3. Contracts view'!I37</f>
        <v>44377</v>
      </c>
      <c r="J260" s="16" t="str">
        <f>'3. Contracts view'!J37</f>
        <v>Fix</v>
      </c>
      <c r="K260" s="233"/>
      <c r="L260" s="15"/>
      <c r="M260" s="56">
        <f>'3. Contracts view'!N37</f>
        <v>1755</v>
      </c>
      <c r="N260" s="15"/>
      <c r="O260" s="56">
        <f>'3. Contracts view'!O37</f>
        <v>0</v>
      </c>
      <c r="P260" s="15"/>
      <c r="Q260" s="56">
        <f>'3. Contracts view'!P37</f>
        <v>0</v>
      </c>
      <c r="R260" s="15"/>
      <c r="S260" s="56"/>
      <c r="T260" s="15"/>
      <c r="U260" s="56"/>
      <c r="V260" s="15"/>
      <c r="W260" s="56"/>
      <c r="X260" s="10">
        <f>SUM(Tabelle2515[[#This Row],[PD1]],Tabelle2515[[#This Row],[PD2]],Tabelle2515[[#This Row],[PD3]],Tabelle2515[[#This Row],[PD4]],Tabelle2515[[#This Row],[PD5]],Tabelle2515[[#This Row],[PD6]])</f>
        <v>0</v>
      </c>
      <c r="Y260" s="11">
        <f>SUM(Tabelle2515[[#This Row],[EUR1]],Tabelle2515[[#This Row],[EUR2]],Tabelle2515[[#This Row],[EUR3]],Tabelle2515[[#This Row],[EUR4]],Tabelle2515[[#This Row],[EUR5]],Tabelle2515[[#This Row],[EUR6]])</f>
        <v>1755</v>
      </c>
    </row>
    <row r="261" spans="2:25" hidden="1">
      <c r="B261" s="231">
        <f>B260+1</f>
        <v>230</v>
      </c>
      <c r="C261" s="232" t="str">
        <f>'3. Contracts view'!C38</f>
        <v>M251</v>
      </c>
      <c r="D261" s="232" t="str">
        <f>'3. Contracts view'!D38</f>
        <v>non-Labor</v>
      </c>
      <c r="E261" s="232"/>
      <c r="F261" s="232" t="str">
        <f>'3. Contracts view'!E38</f>
        <v>other</v>
      </c>
      <c r="G261" s="232">
        <f>'3. Contracts view'!F38</f>
        <v>0</v>
      </c>
      <c r="H261" s="16">
        <f>'3. Contracts view'!H38</f>
        <v>44197</v>
      </c>
      <c r="I261" s="16">
        <f>'3. Contracts view'!I38</f>
        <v>44377</v>
      </c>
      <c r="J261" s="16" t="str">
        <f>'3. Contracts view'!J38</f>
        <v>Fix</v>
      </c>
      <c r="K261" s="233"/>
      <c r="L261" s="15"/>
      <c r="M261" s="56">
        <f>'3. Contracts view'!N38</f>
        <v>12510</v>
      </c>
      <c r="N261" s="15"/>
      <c r="O261" s="56">
        <f>'3. Contracts view'!O38</f>
        <v>13062</v>
      </c>
      <c r="P261" s="15"/>
      <c r="Q261" s="56">
        <f>'3. Contracts view'!P38</f>
        <v>32987</v>
      </c>
      <c r="R261" s="15"/>
      <c r="S261" s="56">
        <f>'3. Contracts view'!Q38</f>
        <v>32987</v>
      </c>
      <c r="T261" s="15"/>
      <c r="U261" s="56"/>
      <c r="V261" s="15"/>
      <c r="W261" s="56"/>
      <c r="X261" s="10">
        <f>SUM(Tabelle2515[[#This Row],[PD1]],Tabelle2515[[#This Row],[PD2]],Tabelle2515[[#This Row],[PD3]],Tabelle2515[[#This Row],[PD4]],Tabelle2515[[#This Row],[PD5]],Tabelle2515[[#This Row],[PD6]])</f>
        <v>0</v>
      </c>
      <c r="Y261" s="11">
        <f>SUM(Tabelle2515[[#This Row],[EUR1]],Tabelle2515[[#This Row],[EUR2]],Tabelle2515[[#This Row],[EUR3]],Tabelle2515[[#This Row],[EUR4]],Tabelle2515[[#This Row],[EUR5]],Tabelle2515[[#This Row],[EUR6]])</f>
        <v>91546</v>
      </c>
    </row>
    <row r="262" spans="2:25" hidden="1">
      <c r="B262" s="231">
        <f t="shared" ref="B262:B283" si="7">B261+1</f>
        <v>231</v>
      </c>
      <c r="C262" s="232" t="str">
        <f>'3. Contracts view'!C39</f>
        <v>M251</v>
      </c>
      <c r="D262" s="232" t="str">
        <f>'3. Contracts view'!D39</f>
        <v>non-Labor</v>
      </c>
      <c r="E262" s="232"/>
      <c r="F262" s="232" t="str">
        <f>'3. Contracts view'!E39</f>
        <v>other</v>
      </c>
      <c r="G262" s="232">
        <f>'3. Contracts view'!F39</f>
        <v>0</v>
      </c>
      <c r="H262" s="16">
        <f>'3. Contracts view'!H39</f>
        <v>44197</v>
      </c>
      <c r="I262" s="16">
        <f>'3. Contracts view'!I39</f>
        <v>44377</v>
      </c>
      <c r="J262" s="16" t="str">
        <f>'3. Contracts view'!J39</f>
        <v>Fix</v>
      </c>
      <c r="K262" s="233"/>
      <c r="L262" s="15"/>
      <c r="M262" s="56">
        <f>'3. Contracts view'!N39</f>
        <v>2940</v>
      </c>
      <c r="N262" s="15"/>
      <c r="O262" s="56">
        <f>'3. Contracts view'!O39</f>
        <v>2940</v>
      </c>
      <c r="P262" s="15"/>
      <c r="Q262" s="56">
        <f>'3. Contracts view'!P39</f>
        <v>2940</v>
      </c>
      <c r="R262" s="15"/>
      <c r="S262" s="56">
        <f>'3. Contracts view'!Q39</f>
        <v>2940</v>
      </c>
      <c r="T262" s="15"/>
      <c r="U262" s="56"/>
      <c r="V262" s="15"/>
      <c r="W262" s="56"/>
      <c r="X262" s="10">
        <f>SUM(Tabelle2515[[#This Row],[PD1]],Tabelle2515[[#This Row],[PD2]],Tabelle2515[[#This Row],[PD3]],Tabelle2515[[#This Row],[PD4]],Tabelle2515[[#This Row],[PD5]],Tabelle2515[[#This Row],[PD6]])</f>
        <v>0</v>
      </c>
      <c r="Y262" s="11">
        <f>SUM(Tabelle2515[[#This Row],[EUR1]],Tabelle2515[[#This Row],[EUR2]],Tabelle2515[[#This Row],[EUR3]],Tabelle2515[[#This Row],[EUR4]],Tabelle2515[[#This Row],[EUR5]],Tabelle2515[[#This Row],[EUR6]])</f>
        <v>11760</v>
      </c>
    </row>
    <row r="263" spans="2:25" hidden="1">
      <c r="B263" s="231">
        <f t="shared" si="7"/>
        <v>232</v>
      </c>
      <c r="C263" s="232" t="str">
        <f>'3. Contracts view'!C40</f>
        <v>M251</v>
      </c>
      <c r="D263" s="232" t="str">
        <f>'3. Contracts view'!D40</f>
        <v>non-Labor</v>
      </c>
      <c r="E263" s="232"/>
      <c r="F263" s="232" t="str">
        <f>'3. Contracts view'!E40</f>
        <v>other</v>
      </c>
      <c r="G263" s="232">
        <f>'3. Contracts view'!F40</f>
        <v>0</v>
      </c>
      <c r="H263" s="16">
        <f>'3. Contracts view'!H40</f>
        <v>44197</v>
      </c>
      <c r="I263" s="16">
        <f>'3. Contracts view'!I40</f>
        <v>44377</v>
      </c>
      <c r="J263" s="16" t="str">
        <f>'3. Contracts view'!J40</f>
        <v>Fix</v>
      </c>
      <c r="K263" s="233"/>
      <c r="L263" s="15"/>
      <c r="M263" s="56">
        <f>'3. Contracts view'!N40</f>
        <v>4156.95</v>
      </c>
      <c r="N263" s="15"/>
      <c r="O263" s="56">
        <f>'3. Contracts view'!O40</f>
        <v>4118.6899999999996</v>
      </c>
      <c r="P263" s="15"/>
      <c r="Q263" s="56">
        <f>'3. Contracts view'!P40</f>
        <v>4118.6899999999996</v>
      </c>
      <c r="R263" s="15"/>
      <c r="S263" s="56">
        <f>'3. Contracts view'!Q40</f>
        <v>4118.6899999999996</v>
      </c>
      <c r="T263" s="15"/>
      <c r="U263" s="56"/>
      <c r="V263" s="15"/>
      <c r="W263" s="56"/>
      <c r="X263" s="10">
        <f>SUM(Tabelle2515[[#This Row],[PD1]],Tabelle2515[[#This Row],[PD2]],Tabelle2515[[#This Row],[PD3]],Tabelle2515[[#This Row],[PD4]],Tabelle2515[[#This Row],[PD5]],Tabelle2515[[#This Row],[PD6]])</f>
        <v>0</v>
      </c>
      <c r="Y263" s="11">
        <f>SUM(Tabelle2515[[#This Row],[EUR1]],Tabelle2515[[#This Row],[EUR2]],Tabelle2515[[#This Row],[EUR3]],Tabelle2515[[#This Row],[EUR4]],Tabelle2515[[#This Row],[EUR5]],Tabelle2515[[#This Row],[EUR6]])</f>
        <v>16513.019999999997</v>
      </c>
    </row>
    <row r="264" spans="2:25" hidden="1">
      <c r="B264" s="231">
        <f t="shared" si="7"/>
        <v>233</v>
      </c>
      <c r="C264" s="232" t="str">
        <f>'3. Contracts view'!C41</f>
        <v>M252</v>
      </c>
      <c r="D264" s="232" t="str">
        <f>'3. Contracts view'!D41</f>
        <v>Labor</v>
      </c>
      <c r="E264" s="232"/>
      <c r="F264" s="232" t="str">
        <f>'3. Contracts view'!E41</f>
        <v>other</v>
      </c>
      <c r="G264" s="232">
        <f>'3. Contracts view'!F41</f>
        <v>0</v>
      </c>
      <c r="H264" s="16">
        <f>'3. Contracts view'!H41</f>
        <v>44197</v>
      </c>
      <c r="I264" s="16">
        <f>'3. Contracts view'!I41</f>
        <v>44377</v>
      </c>
      <c r="J264" s="16" t="str">
        <f>'3. Contracts view'!J41</f>
        <v>Fix</v>
      </c>
      <c r="K264" s="233"/>
      <c r="L264" s="15"/>
      <c r="M264" s="56">
        <f>'3. Contracts view'!N41</f>
        <v>5265</v>
      </c>
      <c r="N264" s="15"/>
      <c r="O264" s="56">
        <f>'3. Contracts view'!O41</f>
        <v>0</v>
      </c>
      <c r="P264" s="15"/>
      <c r="Q264" s="56">
        <f>'3. Contracts view'!P41</f>
        <v>0</v>
      </c>
      <c r="R264" s="15"/>
      <c r="S264" s="56">
        <f>'3. Contracts view'!Q41</f>
        <v>0</v>
      </c>
      <c r="T264" s="15"/>
      <c r="U264" s="56"/>
      <c r="V264" s="15"/>
      <c r="W264" s="56"/>
      <c r="X264" s="10">
        <f>SUM(Tabelle2515[[#This Row],[PD1]],Tabelle2515[[#This Row],[PD2]],Tabelle2515[[#This Row],[PD3]],Tabelle2515[[#This Row],[PD4]],Tabelle2515[[#This Row],[PD5]],Tabelle2515[[#This Row],[PD6]])</f>
        <v>0</v>
      </c>
      <c r="Y264" s="11">
        <f>SUM(Tabelle2515[[#This Row],[EUR1]],Tabelle2515[[#This Row],[EUR2]],Tabelle2515[[#This Row],[EUR3]],Tabelle2515[[#This Row],[EUR4]],Tabelle2515[[#This Row],[EUR5]],Tabelle2515[[#This Row],[EUR6]])</f>
        <v>5265</v>
      </c>
    </row>
    <row r="265" spans="2:25" s="177" customFormat="1" hidden="1">
      <c r="B265" s="231">
        <f t="shared" si="7"/>
        <v>234</v>
      </c>
      <c r="C265" s="232" t="str">
        <f>'3. Contracts view'!C42</f>
        <v>M254</v>
      </c>
      <c r="D265" s="232" t="str">
        <f>'3. Contracts view'!D42</f>
        <v>non-Labor</v>
      </c>
      <c r="E265" s="232"/>
      <c r="F265" s="232" t="str">
        <f>'3. Contracts view'!E42</f>
        <v>AZ Technology</v>
      </c>
      <c r="G265" s="232">
        <f>'3. Contracts view'!F42</f>
        <v>0</v>
      </c>
      <c r="H265" s="16">
        <f>'3. Contracts view'!H42</f>
        <v>0</v>
      </c>
      <c r="I265" s="16">
        <f>'3. Contracts view'!I42</f>
        <v>0</v>
      </c>
      <c r="J265" s="16" t="str">
        <f>'3. Contracts view'!J42</f>
        <v>Fix</v>
      </c>
      <c r="K265" s="233"/>
      <c r="L265" s="15"/>
      <c r="M265" s="56">
        <f>'3. Contracts view'!N42</f>
        <v>125000</v>
      </c>
      <c r="N265" s="15"/>
      <c r="O265" s="56">
        <f>'3. Contracts view'!O42</f>
        <v>0</v>
      </c>
      <c r="P265" s="15"/>
      <c r="Q265" s="56">
        <f>'3. Contracts view'!P42</f>
        <v>0</v>
      </c>
      <c r="R265" s="15"/>
      <c r="S265" s="56">
        <f>'3. Contracts view'!Q42</f>
        <v>0</v>
      </c>
      <c r="T265" s="15"/>
      <c r="U265" s="56"/>
      <c r="V265" s="15"/>
      <c r="W265" s="56"/>
      <c r="X265" s="10">
        <f>SUM(Tabelle2515[[#This Row],[PD1]],Tabelle2515[[#This Row],[PD2]],Tabelle2515[[#This Row],[PD3]],Tabelle2515[[#This Row],[PD4]],Tabelle2515[[#This Row],[PD5]],Tabelle2515[[#This Row],[PD6]])</f>
        <v>0</v>
      </c>
      <c r="Y265" s="11">
        <f>SUM(Tabelle2515[[#This Row],[EUR1]],Tabelle2515[[#This Row],[EUR2]],Tabelle2515[[#This Row],[EUR3]],Tabelle2515[[#This Row],[EUR4]],Tabelle2515[[#This Row],[EUR5]],Tabelle2515[[#This Row],[EUR6]])</f>
        <v>125000</v>
      </c>
    </row>
    <row r="266" spans="2:25" s="177" customFormat="1" hidden="1">
      <c r="B266" s="231">
        <f t="shared" si="7"/>
        <v>235</v>
      </c>
      <c r="C266" s="232" t="str">
        <f>'3. Contracts view'!C43</f>
        <v>M254</v>
      </c>
      <c r="D266" s="232" t="str">
        <f>'3. Contracts view'!D43</f>
        <v>Labor</v>
      </c>
      <c r="E266" s="232"/>
      <c r="F266" s="232" t="str">
        <f>'3. Contracts view'!E43</f>
        <v>other</v>
      </c>
      <c r="G266" s="232">
        <f>'3. Contracts view'!F43</f>
        <v>0</v>
      </c>
      <c r="H266" s="16">
        <f>'3. Contracts view'!H43</f>
        <v>0</v>
      </c>
      <c r="I266" s="16">
        <f>'3. Contracts view'!I43</f>
        <v>0</v>
      </c>
      <c r="J266" s="16" t="str">
        <f>'3. Contracts view'!J43</f>
        <v>Fix</v>
      </c>
      <c r="K266" s="233"/>
      <c r="L266" s="15"/>
      <c r="M266" s="56">
        <f>'3. Contracts view'!N43</f>
        <v>1755</v>
      </c>
      <c r="N266" s="15"/>
      <c r="O266" s="56">
        <f>'3. Contracts view'!O43</f>
        <v>0</v>
      </c>
      <c r="P266" s="15"/>
      <c r="Q266" s="56">
        <f>'3. Contracts view'!P43</f>
        <v>0</v>
      </c>
      <c r="R266" s="15"/>
      <c r="S266" s="56">
        <f>'3. Contracts view'!Q43</f>
        <v>0</v>
      </c>
      <c r="T266" s="15"/>
      <c r="U266" s="56"/>
      <c r="V266" s="15"/>
      <c r="W266" s="56"/>
      <c r="X266" s="10">
        <f>SUM(Tabelle2515[[#This Row],[PD1]],Tabelle2515[[#This Row],[PD2]],Tabelle2515[[#This Row],[PD3]],Tabelle2515[[#This Row],[PD4]],Tabelle2515[[#This Row],[PD5]],Tabelle2515[[#This Row],[PD6]])</f>
        <v>0</v>
      </c>
      <c r="Y266" s="11">
        <f>SUM(Tabelle2515[[#This Row],[EUR1]],Tabelle2515[[#This Row],[EUR2]],Tabelle2515[[#This Row],[EUR3]],Tabelle2515[[#This Row],[EUR4]],Tabelle2515[[#This Row],[EUR5]],Tabelle2515[[#This Row],[EUR6]])</f>
        <v>1755</v>
      </c>
    </row>
    <row r="267" spans="2:25" s="177" customFormat="1" hidden="1">
      <c r="B267" s="231">
        <f t="shared" si="7"/>
        <v>236</v>
      </c>
      <c r="C267" s="232" t="str">
        <f>'3. Contracts view'!C44</f>
        <v>M261</v>
      </c>
      <c r="D267" s="232" t="str">
        <f>'3. Contracts view'!D44</f>
        <v>Labor</v>
      </c>
      <c r="E267" s="232"/>
      <c r="F267" s="232" t="str">
        <f>'3. Contracts view'!E44</f>
        <v>Metafinanz</v>
      </c>
      <c r="G267" s="232">
        <f>'3. Contracts view'!F44</f>
        <v>2410149250</v>
      </c>
      <c r="H267" s="16">
        <f>'3. Contracts view'!H44</f>
        <v>0</v>
      </c>
      <c r="I267" s="16">
        <f>'3. Contracts view'!I44</f>
        <v>0</v>
      </c>
      <c r="J267" s="16" t="str">
        <f>'3. Contracts view'!J44</f>
        <v>T&amp;M</v>
      </c>
      <c r="K267" s="233"/>
      <c r="L267" s="15"/>
      <c r="M267" s="56">
        <f>'3. Contracts view'!N44</f>
        <v>11900</v>
      </c>
      <c r="N267" s="15"/>
      <c r="O267" s="56">
        <f>'3. Contracts view'!O44</f>
        <v>11900</v>
      </c>
      <c r="P267" s="15"/>
      <c r="Q267" s="56">
        <f>'3. Contracts view'!P44</f>
        <v>11900</v>
      </c>
      <c r="R267" s="15"/>
      <c r="S267" s="56">
        <f>'3. Contracts view'!Q44</f>
        <v>11900</v>
      </c>
      <c r="T267" s="15"/>
      <c r="U267" s="56"/>
      <c r="V267" s="15"/>
      <c r="W267" s="56"/>
      <c r="X267" s="10">
        <f>SUM(Tabelle2515[[#This Row],[PD1]],Tabelle2515[[#This Row],[PD2]],Tabelle2515[[#This Row],[PD3]],Tabelle2515[[#This Row],[PD4]],Tabelle2515[[#This Row],[PD5]],Tabelle2515[[#This Row],[PD6]])</f>
        <v>0</v>
      </c>
      <c r="Y267" s="11">
        <f>SUM(Tabelle2515[[#This Row],[EUR1]],Tabelle2515[[#This Row],[EUR2]],Tabelle2515[[#This Row],[EUR3]],Tabelle2515[[#This Row],[EUR4]],Tabelle2515[[#This Row],[EUR5]],Tabelle2515[[#This Row],[EUR6]])</f>
        <v>47600</v>
      </c>
    </row>
    <row r="268" spans="2:25" s="177" customFormat="1" hidden="1">
      <c r="B268" s="231">
        <f t="shared" si="7"/>
        <v>237</v>
      </c>
      <c r="C268" s="232" t="str">
        <f>'3. Contracts view'!C45</f>
        <v>M261</v>
      </c>
      <c r="D268" s="232" t="str">
        <f>'3. Contracts view'!D45</f>
        <v>Labor</v>
      </c>
      <c r="E268" s="232"/>
      <c r="F268" s="232" t="str">
        <f>'3. Contracts view'!E45</f>
        <v>Horvath Digital</v>
      </c>
      <c r="G268" s="232">
        <f>'3. Contracts view'!F45</f>
        <v>2410148769</v>
      </c>
      <c r="H268" s="16">
        <f>'3. Contracts view'!H45</f>
        <v>44197</v>
      </c>
      <c r="I268" s="16">
        <f>'3. Contracts view'!I45</f>
        <v>44285</v>
      </c>
      <c r="J268" s="16" t="str">
        <f>'3. Contracts view'!J45</f>
        <v>T&amp;M</v>
      </c>
      <c r="K268" s="233"/>
      <c r="L268" s="15"/>
      <c r="M268" s="56">
        <f>'3. Contracts view'!N45</f>
        <v>13883.333333333334</v>
      </c>
      <c r="N268" s="15"/>
      <c r="O268" s="56">
        <f>'3. Contracts view'!O45</f>
        <v>13883.333333333334</v>
      </c>
      <c r="P268" s="15"/>
      <c r="Q268" s="56">
        <f>'3. Contracts view'!P45</f>
        <v>13883.333333333334</v>
      </c>
      <c r="R268" s="15"/>
      <c r="S268" s="56">
        <f>'3. Contracts view'!Q45</f>
        <v>13883.333333333334</v>
      </c>
      <c r="T268" s="15"/>
      <c r="U268" s="56"/>
      <c r="V268" s="15"/>
      <c r="W268" s="56"/>
      <c r="X268" s="10">
        <f>SUM(Tabelle2515[[#This Row],[PD1]],Tabelle2515[[#This Row],[PD2]],Tabelle2515[[#This Row],[PD3]],Tabelle2515[[#This Row],[PD4]],Tabelle2515[[#This Row],[PD5]],Tabelle2515[[#This Row],[PD6]])</f>
        <v>0</v>
      </c>
      <c r="Y268" s="11">
        <f>SUM(Tabelle2515[[#This Row],[EUR1]],Tabelle2515[[#This Row],[EUR2]],Tabelle2515[[#This Row],[EUR3]],Tabelle2515[[#This Row],[EUR4]],Tabelle2515[[#This Row],[EUR5]],Tabelle2515[[#This Row],[EUR6]])</f>
        <v>55533.333333333336</v>
      </c>
    </row>
    <row r="269" spans="2:25" s="177" customFormat="1" hidden="1">
      <c r="B269" s="231">
        <f t="shared" si="7"/>
        <v>238</v>
      </c>
      <c r="C269" s="232" t="str">
        <f>'3. Contracts view'!C46</f>
        <v>M261</v>
      </c>
      <c r="D269" s="232" t="str">
        <f>'3. Contracts view'!D46</f>
        <v>Labor</v>
      </c>
      <c r="E269" s="232"/>
      <c r="F269" s="232" t="str">
        <f>'3. Contracts view'!E46</f>
        <v>Softwaregilde GmbH</v>
      </c>
      <c r="G269" s="232">
        <f>'3. Contracts view'!F46</f>
        <v>2410148449</v>
      </c>
      <c r="H269" s="16">
        <f>'3. Contracts view'!H46</f>
        <v>44197</v>
      </c>
      <c r="I269" s="16">
        <f>'3. Contracts view'!I46</f>
        <v>44286</v>
      </c>
      <c r="J269" s="16" t="str">
        <f>'3. Contracts view'!J46</f>
        <v>T&amp;M</v>
      </c>
      <c r="K269" s="233"/>
      <c r="L269" s="15"/>
      <c r="M269" s="56">
        <f>'3. Contracts view'!N46</f>
        <v>30940</v>
      </c>
      <c r="N269" s="15"/>
      <c r="O269" s="56">
        <f>'3. Contracts view'!O46</f>
        <v>30940</v>
      </c>
      <c r="P269" s="15"/>
      <c r="Q269" s="56">
        <f>'3. Contracts view'!P46</f>
        <v>30940</v>
      </c>
      <c r="R269" s="15"/>
      <c r="S269" s="56">
        <f>'3. Contracts view'!Q46</f>
        <v>30940</v>
      </c>
      <c r="T269" s="15"/>
      <c r="U269" s="56"/>
      <c r="V269" s="15"/>
      <c r="W269" s="56"/>
      <c r="X269" s="10">
        <f>SUM(Tabelle2515[[#This Row],[PD1]],Tabelle2515[[#This Row],[PD2]],Tabelle2515[[#This Row],[PD3]],Tabelle2515[[#This Row],[PD4]],Tabelle2515[[#This Row],[PD5]],Tabelle2515[[#This Row],[PD6]])</f>
        <v>0</v>
      </c>
      <c r="Y269" s="11">
        <f>SUM(Tabelle2515[[#This Row],[EUR1]],Tabelle2515[[#This Row],[EUR2]],Tabelle2515[[#This Row],[EUR3]],Tabelle2515[[#This Row],[EUR4]],Tabelle2515[[#This Row],[EUR5]],Tabelle2515[[#This Row],[EUR6]])</f>
        <v>123760</v>
      </c>
    </row>
    <row r="270" spans="2:25" s="177" customFormat="1" hidden="1">
      <c r="B270" s="231">
        <f t="shared" si="7"/>
        <v>239</v>
      </c>
      <c r="C270" s="232" t="str">
        <f>'3. Contracts view'!C47</f>
        <v>M261</v>
      </c>
      <c r="D270" s="232" t="str">
        <f>'3. Contracts view'!D47</f>
        <v>Labor</v>
      </c>
      <c r="E270" s="232"/>
      <c r="F270" s="232" t="str">
        <f>'3. Contracts view'!E47</f>
        <v>other</v>
      </c>
      <c r="G270" s="232">
        <f>'3. Contracts view'!F47</f>
        <v>0</v>
      </c>
      <c r="H270" s="16">
        <f>'3. Contracts view'!H47</f>
        <v>0</v>
      </c>
      <c r="I270" s="16">
        <f>'3. Contracts view'!I47</f>
        <v>0</v>
      </c>
      <c r="J270" s="16" t="str">
        <f>'3. Contracts view'!J47</f>
        <v>Fix</v>
      </c>
      <c r="K270" s="233"/>
      <c r="L270" s="15"/>
      <c r="M270" s="56">
        <f>'3. Contracts view'!N47</f>
        <v>5265</v>
      </c>
      <c r="N270" s="15"/>
      <c r="O270" s="56">
        <f>'3. Contracts view'!O47</f>
        <v>0</v>
      </c>
      <c r="P270" s="15"/>
      <c r="Q270" s="56">
        <f>'3. Contracts view'!P47</f>
        <v>0</v>
      </c>
      <c r="R270" s="15"/>
      <c r="S270" s="56">
        <f>'3. Contracts view'!Q47</f>
        <v>0</v>
      </c>
      <c r="T270" s="15"/>
      <c r="U270" s="56"/>
      <c r="V270" s="15"/>
      <c r="W270" s="56"/>
      <c r="X270" s="10">
        <f>SUM(Tabelle2515[[#This Row],[PD1]],Tabelle2515[[#This Row],[PD2]],Tabelle2515[[#This Row],[PD3]],Tabelle2515[[#This Row],[PD4]],Tabelle2515[[#This Row],[PD5]],Tabelle2515[[#This Row],[PD6]])</f>
        <v>0</v>
      </c>
      <c r="Y270" s="11">
        <f>SUM(Tabelle2515[[#This Row],[EUR1]],Tabelle2515[[#This Row],[EUR2]],Tabelle2515[[#This Row],[EUR3]],Tabelle2515[[#This Row],[EUR4]],Tabelle2515[[#This Row],[EUR5]],Tabelle2515[[#This Row],[EUR6]])</f>
        <v>5265</v>
      </c>
    </row>
    <row r="271" spans="2:25" s="177" customFormat="1" hidden="1">
      <c r="B271" s="231">
        <f t="shared" si="7"/>
        <v>240</v>
      </c>
      <c r="C271" s="232" t="str">
        <f>'3. Contracts view'!C48</f>
        <v>M265</v>
      </c>
      <c r="D271" s="232" t="str">
        <f>'3. Contracts view'!D48</f>
        <v>non-Labor</v>
      </c>
      <c r="E271" s="232"/>
      <c r="F271" s="232" t="str">
        <f>'3. Contracts view'!E48</f>
        <v>Computacenter</v>
      </c>
      <c r="G271" s="232" t="str">
        <f>'3. Contracts view'!F48</f>
        <v>PR944197</v>
      </c>
      <c r="H271" s="16">
        <f>'3. Contracts view'!H48</f>
        <v>44300</v>
      </c>
      <c r="I271" s="16">
        <f>'3. Contracts view'!I48</f>
        <v>44408</v>
      </c>
      <c r="J271" s="16">
        <f>'3. Contracts view'!J48</f>
        <v>0</v>
      </c>
      <c r="K271" s="233"/>
      <c r="L271" s="15"/>
      <c r="M271" s="56">
        <f>'3. Contracts view'!N48</f>
        <v>0</v>
      </c>
      <c r="N271" s="15"/>
      <c r="O271" s="56">
        <f>'3. Contracts view'!O48</f>
        <v>0</v>
      </c>
      <c r="P271" s="15"/>
      <c r="Q271" s="56">
        <f>'3. Contracts view'!P48</f>
        <v>0</v>
      </c>
      <c r="R271" s="15"/>
      <c r="S271" s="56">
        <f>'3. Contracts view'!Q48</f>
        <v>49087.5</v>
      </c>
      <c r="T271" s="15"/>
      <c r="U271" s="56"/>
      <c r="V271" s="15"/>
      <c r="W271" s="56"/>
      <c r="X271" s="10">
        <f>SUM(Tabelle2515[[#This Row],[PD1]],Tabelle2515[[#This Row],[PD2]],Tabelle2515[[#This Row],[PD3]],Tabelle2515[[#This Row],[PD4]],Tabelle2515[[#This Row],[PD5]],Tabelle2515[[#This Row],[PD6]])</f>
        <v>0</v>
      </c>
      <c r="Y271" s="11">
        <f>SUM(Tabelle2515[[#This Row],[EUR1]],Tabelle2515[[#This Row],[EUR2]],Tabelle2515[[#This Row],[EUR3]],Tabelle2515[[#This Row],[EUR4]],Tabelle2515[[#This Row],[EUR5]],Tabelle2515[[#This Row],[EUR6]])</f>
        <v>49087.5</v>
      </c>
    </row>
    <row r="272" spans="2:25" s="177" customFormat="1" hidden="1">
      <c r="B272" s="231">
        <f t="shared" si="7"/>
        <v>241</v>
      </c>
      <c r="C272" s="232">
        <f>'3. Contracts view'!C49</f>
        <v>0</v>
      </c>
      <c r="D272" s="232">
        <f>'3. Contracts view'!D49</f>
        <v>0</v>
      </c>
      <c r="E272" s="232"/>
      <c r="F272" s="232">
        <f>'3. Contracts view'!E49</f>
        <v>0</v>
      </c>
      <c r="G272" s="232">
        <f>'3. Contracts view'!F49</f>
        <v>0</v>
      </c>
      <c r="H272" s="16">
        <f>'3. Contracts view'!H49</f>
        <v>0</v>
      </c>
      <c r="I272" s="16">
        <f>'3. Contracts view'!I49</f>
        <v>0</v>
      </c>
      <c r="J272" s="16">
        <f>'3. Contracts view'!J49</f>
        <v>0</v>
      </c>
      <c r="K272" s="233"/>
      <c r="L272" s="15"/>
      <c r="M272" s="56">
        <f>'3. Contracts view'!N49</f>
        <v>0</v>
      </c>
      <c r="N272" s="15"/>
      <c r="O272" s="56">
        <f>'3. Contracts view'!O49</f>
        <v>0</v>
      </c>
      <c r="P272" s="15"/>
      <c r="Q272" s="56">
        <f>'3. Contracts view'!P49</f>
        <v>0</v>
      </c>
      <c r="R272" s="15"/>
      <c r="S272" s="56">
        <f>'3. Contracts view'!Q49</f>
        <v>0</v>
      </c>
      <c r="T272" s="15"/>
      <c r="U272" s="56"/>
      <c r="V272" s="15"/>
      <c r="W272" s="56"/>
      <c r="X272" s="10">
        <f>SUM(Tabelle2515[[#This Row],[PD1]],Tabelle2515[[#This Row],[PD2]],Tabelle2515[[#This Row],[PD3]],Tabelle2515[[#This Row],[PD4]],Tabelle2515[[#This Row],[PD5]],Tabelle2515[[#This Row],[PD6]])</f>
        <v>0</v>
      </c>
      <c r="Y272" s="11">
        <f>SUM(Tabelle2515[[#This Row],[EUR1]],Tabelle2515[[#This Row],[EUR2]],Tabelle2515[[#This Row],[EUR3]],Tabelle2515[[#This Row],[EUR4]],Tabelle2515[[#This Row],[EUR5]],Tabelle2515[[#This Row],[EUR6]])</f>
        <v>0</v>
      </c>
    </row>
    <row r="273" spans="2:25" s="177" customFormat="1" hidden="1">
      <c r="B273" s="231">
        <f t="shared" si="7"/>
        <v>242</v>
      </c>
      <c r="C273" s="232" t="str">
        <f>'3. Contracts view'!C50</f>
        <v>M265</v>
      </c>
      <c r="D273" s="232" t="str">
        <f>'3. Contracts view'!D50</f>
        <v>Labor</v>
      </c>
      <c r="E273" s="232"/>
      <c r="F273" s="232" t="str">
        <f>'3. Contracts view'!E50</f>
        <v>other</v>
      </c>
      <c r="G273" s="232">
        <f>'3. Contracts view'!F50</f>
        <v>0</v>
      </c>
      <c r="H273" s="16">
        <f>'3. Contracts view'!H50</f>
        <v>0</v>
      </c>
      <c r="I273" s="16">
        <f>'3. Contracts view'!I50</f>
        <v>0</v>
      </c>
      <c r="J273" s="16">
        <f>'3. Contracts view'!J50</f>
        <v>0</v>
      </c>
      <c r="K273" s="233"/>
      <c r="L273" s="15"/>
      <c r="M273" s="56">
        <f>'3. Contracts view'!N50</f>
        <v>1755</v>
      </c>
      <c r="N273" s="15"/>
      <c r="O273" s="56">
        <f>'3. Contracts view'!O50</f>
        <v>0</v>
      </c>
      <c r="P273" s="15"/>
      <c r="Q273" s="56">
        <f>'3. Contracts view'!P50</f>
        <v>0</v>
      </c>
      <c r="R273" s="15"/>
      <c r="S273" s="56">
        <f>'3. Contracts view'!Q50</f>
        <v>0</v>
      </c>
      <c r="T273" s="15"/>
      <c r="U273" s="56"/>
      <c r="V273" s="15"/>
      <c r="W273" s="56"/>
      <c r="X273" s="10">
        <f>SUM(Tabelle2515[[#This Row],[PD1]],Tabelle2515[[#This Row],[PD2]],Tabelle2515[[#This Row],[PD3]],Tabelle2515[[#This Row],[PD4]],Tabelle2515[[#This Row],[PD5]],Tabelle2515[[#This Row],[PD6]])</f>
        <v>0</v>
      </c>
      <c r="Y273" s="11">
        <f>SUM(Tabelle2515[[#This Row],[EUR1]],Tabelle2515[[#This Row],[EUR2]],Tabelle2515[[#This Row],[EUR3]],Tabelle2515[[#This Row],[EUR4]],Tabelle2515[[#This Row],[EUR5]],Tabelle2515[[#This Row],[EUR6]])</f>
        <v>1755</v>
      </c>
    </row>
    <row r="274" spans="2:25" s="177" customFormat="1" hidden="1">
      <c r="B274" s="231">
        <f t="shared" si="7"/>
        <v>243</v>
      </c>
      <c r="C274" s="232" t="str">
        <f>'3. Contracts view'!C51</f>
        <v>M266</v>
      </c>
      <c r="D274" s="232" t="str">
        <f>'3. Contracts view'!D51</f>
        <v>Labor</v>
      </c>
      <c r="E274" s="232"/>
      <c r="F274" s="232" t="str">
        <f>'3. Contracts view'!E51</f>
        <v>other</v>
      </c>
      <c r="G274" s="232">
        <f>'3. Contracts view'!F51</f>
        <v>0</v>
      </c>
      <c r="H274" s="16">
        <f>'3. Contracts view'!H51</f>
        <v>0</v>
      </c>
      <c r="I274" s="16">
        <f>'3. Contracts view'!I51</f>
        <v>0</v>
      </c>
      <c r="J274" s="16">
        <f>'3. Contracts view'!J51</f>
        <v>0</v>
      </c>
      <c r="K274" s="233"/>
      <c r="L274" s="15"/>
      <c r="M274" s="56">
        <f>'3. Contracts view'!N51</f>
        <v>1755</v>
      </c>
      <c r="N274" s="15"/>
      <c r="O274" s="56">
        <f>'3. Contracts view'!O51</f>
        <v>0</v>
      </c>
      <c r="P274" s="15"/>
      <c r="Q274" s="56">
        <f>'3. Contracts view'!P51</f>
        <v>0</v>
      </c>
      <c r="R274" s="15"/>
      <c r="S274" s="56">
        <f>'3. Contracts view'!Q51</f>
        <v>0</v>
      </c>
      <c r="T274" s="15"/>
      <c r="U274" s="56"/>
      <c r="V274" s="15"/>
      <c r="W274" s="56"/>
      <c r="X274" s="10">
        <f>SUM(Tabelle2515[[#This Row],[PD1]],Tabelle2515[[#This Row],[PD2]],Tabelle2515[[#This Row],[PD3]],Tabelle2515[[#This Row],[PD4]],Tabelle2515[[#This Row],[PD5]],Tabelle2515[[#This Row],[PD6]])</f>
        <v>0</v>
      </c>
      <c r="Y274" s="11">
        <f>SUM(Tabelle2515[[#This Row],[EUR1]],Tabelle2515[[#This Row],[EUR2]],Tabelle2515[[#This Row],[EUR3]],Tabelle2515[[#This Row],[EUR4]],Tabelle2515[[#This Row],[EUR5]],Tabelle2515[[#This Row],[EUR6]])</f>
        <v>1755</v>
      </c>
    </row>
    <row r="275" spans="2:25" s="177" customFormat="1" hidden="1">
      <c r="B275" s="231">
        <f t="shared" si="7"/>
        <v>244</v>
      </c>
      <c r="C275" s="232" t="str">
        <f>'3. Contracts view'!C52</f>
        <v>M268</v>
      </c>
      <c r="D275" s="232" t="str">
        <f>'3. Contracts view'!D52</f>
        <v>Labor</v>
      </c>
      <c r="E275" s="232"/>
      <c r="F275" s="232" t="str">
        <f>'3. Contracts view'!E52</f>
        <v>other</v>
      </c>
      <c r="G275" s="232">
        <f>'3. Contracts view'!F52</f>
        <v>0</v>
      </c>
      <c r="H275" s="16">
        <f>'3. Contracts view'!H52</f>
        <v>0</v>
      </c>
      <c r="I275" s="16">
        <f>'3. Contracts view'!I52</f>
        <v>0</v>
      </c>
      <c r="J275" s="16" t="str">
        <f>'3. Contracts view'!J52</f>
        <v>T&amp;M</v>
      </c>
      <c r="K275" s="233"/>
      <c r="L275" s="15"/>
      <c r="M275" s="56">
        <f>'3. Contracts view'!N52</f>
        <v>1755</v>
      </c>
      <c r="N275" s="15"/>
      <c r="O275" s="56">
        <f>'3. Contracts view'!O52</f>
        <v>0</v>
      </c>
      <c r="P275" s="15"/>
      <c r="Q275" s="56">
        <f>'3. Contracts view'!P52</f>
        <v>0</v>
      </c>
      <c r="R275" s="15"/>
      <c r="S275" s="56">
        <f>'3. Contracts view'!Q52</f>
        <v>0</v>
      </c>
      <c r="T275" s="15"/>
      <c r="U275" s="56"/>
      <c r="V275" s="15"/>
      <c r="W275" s="56"/>
      <c r="X275" s="10">
        <f>SUM(Tabelle2515[[#This Row],[PD1]],Tabelle2515[[#This Row],[PD2]],Tabelle2515[[#This Row],[PD3]],Tabelle2515[[#This Row],[PD4]],Tabelle2515[[#This Row],[PD5]],Tabelle2515[[#This Row],[PD6]])</f>
        <v>0</v>
      </c>
      <c r="Y275" s="11">
        <f>SUM(Tabelle2515[[#This Row],[EUR1]],Tabelle2515[[#This Row],[EUR2]],Tabelle2515[[#This Row],[EUR3]],Tabelle2515[[#This Row],[EUR4]],Tabelle2515[[#This Row],[EUR5]],Tabelle2515[[#This Row],[EUR6]])</f>
        <v>1755</v>
      </c>
    </row>
    <row r="276" spans="2:25" s="177" customFormat="1" hidden="1">
      <c r="B276" s="231">
        <f t="shared" si="7"/>
        <v>245</v>
      </c>
      <c r="C276" s="232" t="str">
        <f>'3. Contracts view'!C53</f>
        <v>M270</v>
      </c>
      <c r="D276" s="232" t="str">
        <f>'3. Contracts view'!D53</f>
        <v>Labor</v>
      </c>
      <c r="E276" s="232"/>
      <c r="F276" s="232" t="str">
        <f>'3. Contracts view'!E53</f>
        <v>other</v>
      </c>
      <c r="G276" s="232">
        <f>'3. Contracts view'!F53</f>
        <v>0</v>
      </c>
      <c r="H276" s="16">
        <f>'3. Contracts view'!H53</f>
        <v>0</v>
      </c>
      <c r="I276" s="16">
        <f>'3. Contracts view'!I53</f>
        <v>0</v>
      </c>
      <c r="J276" s="16" t="str">
        <f>'3. Contracts view'!J53</f>
        <v>T&amp;M</v>
      </c>
      <c r="K276" s="233"/>
      <c r="L276" s="15"/>
      <c r="M276" s="56">
        <f>'3. Contracts view'!N53</f>
        <v>1755</v>
      </c>
      <c r="N276" s="15"/>
      <c r="O276" s="56">
        <f>'3. Contracts view'!O53</f>
        <v>0</v>
      </c>
      <c r="P276" s="15"/>
      <c r="Q276" s="56">
        <f>'3. Contracts view'!P53</f>
        <v>0</v>
      </c>
      <c r="R276" s="15"/>
      <c r="S276" s="56">
        <f>'3. Contracts view'!Q53</f>
        <v>0</v>
      </c>
      <c r="T276" s="15"/>
      <c r="U276" s="56"/>
      <c r="V276" s="15"/>
      <c r="W276" s="56"/>
      <c r="X276" s="10">
        <f>SUM(Tabelle2515[[#This Row],[PD1]],Tabelle2515[[#This Row],[PD2]],Tabelle2515[[#This Row],[PD3]],Tabelle2515[[#This Row],[PD4]],Tabelle2515[[#This Row],[PD5]],Tabelle2515[[#This Row],[PD6]])</f>
        <v>0</v>
      </c>
      <c r="Y276" s="11">
        <f>SUM(Tabelle2515[[#This Row],[EUR1]],Tabelle2515[[#This Row],[EUR2]],Tabelle2515[[#This Row],[EUR3]],Tabelle2515[[#This Row],[EUR4]],Tabelle2515[[#This Row],[EUR5]],Tabelle2515[[#This Row],[EUR6]])</f>
        <v>1755</v>
      </c>
    </row>
    <row r="277" spans="2:25" s="177" customFormat="1" hidden="1">
      <c r="B277" s="231">
        <f t="shared" si="7"/>
        <v>246</v>
      </c>
      <c r="C277" s="232" t="str">
        <f>'3. Contracts view'!C54</f>
        <v>M272</v>
      </c>
      <c r="D277" s="232" t="str">
        <f>'3. Contracts view'!D54</f>
        <v>Labor</v>
      </c>
      <c r="E277" s="232"/>
      <c r="F277" s="232" t="str">
        <f>'3. Contracts view'!E54</f>
        <v>Ernst &amp; Young</v>
      </c>
      <c r="G277" s="232">
        <f>'3. Contracts view'!F54</f>
        <v>2410148950</v>
      </c>
      <c r="H277" s="16">
        <f>'3. Contracts view'!H54</f>
        <v>44197</v>
      </c>
      <c r="I277" s="16">
        <f>'3. Contracts view'!I54</f>
        <v>44408</v>
      </c>
      <c r="J277" s="16" t="str">
        <f>'3. Contracts view'!J54</f>
        <v>T&amp;M</v>
      </c>
      <c r="K277" s="233"/>
      <c r="L277" s="15"/>
      <c r="M277" s="56">
        <f>'3. Contracts view'!N54</f>
        <v>20322.224999999999</v>
      </c>
      <c r="N277" s="15"/>
      <c r="O277" s="56">
        <f>'3. Contracts view'!O54</f>
        <v>22674.260000000002</v>
      </c>
      <c r="P277" s="15"/>
      <c r="Q277" s="56">
        <f>'3. Contracts view'!P54</f>
        <v>21223.352500000001</v>
      </c>
      <c r="R277" s="15"/>
      <c r="S277" s="56">
        <f>'3. Contracts view'!Q54</f>
        <v>21223.352500000001</v>
      </c>
      <c r="T277" s="15"/>
      <c r="U277" s="56"/>
      <c r="V277" s="15"/>
      <c r="W277" s="56"/>
      <c r="X277" s="10">
        <f>SUM(Tabelle2515[[#This Row],[PD1]],Tabelle2515[[#This Row],[PD2]],Tabelle2515[[#This Row],[PD3]],Tabelle2515[[#This Row],[PD4]],Tabelle2515[[#This Row],[PD5]],Tabelle2515[[#This Row],[PD6]])</f>
        <v>0</v>
      </c>
      <c r="Y277" s="11">
        <f>SUM(Tabelle2515[[#This Row],[EUR1]],Tabelle2515[[#This Row],[EUR2]],Tabelle2515[[#This Row],[EUR3]],Tabelle2515[[#This Row],[EUR4]],Tabelle2515[[#This Row],[EUR5]],Tabelle2515[[#This Row],[EUR6]])</f>
        <v>85443.19</v>
      </c>
    </row>
    <row r="278" spans="2:25" s="177" customFormat="1" hidden="1">
      <c r="B278" s="231">
        <f t="shared" si="7"/>
        <v>247</v>
      </c>
      <c r="C278" s="232" t="str">
        <f>'3. Contracts view'!C55</f>
        <v>M272</v>
      </c>
      <c r="D278" s="232" t="str">
        <f>'3. Contracts view'!D55</f>
        <v>Labor</v>
      </c>
      <c r="E278" s="232"/>
      <c r="F278" s="232" t="str">
        <f>'3. Contracts view'!E55</f>
        <v>other</v>
      </c>
      <c r="G278" s="232">
        <f>'3. Contracts view'!F55</f>
        <v>0</v>
      </c>
      <c r="H278" s="16">
        <f>'3. Contracts view'!H55</f>
        <v>0</v>
      </c>
      <c r="I278" s="16">
        <f>'3. Contracts view'!I55</f>
        <v>0</v>
      </c>
      <c r="J278" s="16" t="str">
        <f>'3. Contracts view'!J55</f>
        <v>T&amp;M</v>
      </c>
      <c r="K278" s="233"/>
      <c r="L278" s="15"/>
      <c r="M278" s="56">
        <f>'3. Contracts view'!N55</f>
        <v>3510</v>
      </c>
      <c r="N278" s="15"/>
      <c r="O278" s="56">
        <f>'3. Contracts view'!O55</f>
        <v>0</v>
      </c>
      <c r="P278" s="15"/>
      <c r="Q278" s="56">
        <f>'3. Contracts view'!P55</f>
        <v>0</v>
      </c>
      <c r="R278" s="15"/>
      <c r="S278" s="56">
        <f>'3. Contracts view'!Q55</f>
        <v>0</v>
      </c>
      <c r="T278" s="15"/>
      <c r="U278" s="56"/>
      <c r="V278" s="15"/>
      <c r="W278" s="56"/>
      <c r="X278" s="10">
        <f>SUM(Tabelle2515[[#This Row],[PD1]],Tabelle2515[[#This Row],[PD2]],Tabelle2515[[#This Row],[PD3]],Tabelle2515[[#This Row],[PD4]],Tabelle2515[[#This Row],[PD5]],Tabelle2515[[#This Row],[PD6]])</f>
        <v>0</v>
      </c>
      <c r="Y278" s="11">
        <f>SUM(Tabelle2515[[#This Row],[EUR1]],Tabelle2515[[#This Row],[EUR2]],Tabelle2515[[#This Row],[EUR3]],Tabelle2515[[#This Row],[EUR4]],Tabelle2515[[#This Row],[EUR5]],Tabelle2515[[#This Row],[EUR6]])</f>
        <v>3510</v>
      </c>
    </row>
    <row r="279" spans="2:25" s="177" customFormat="1" hidden="1">
      <c r="B279" s="231">
        <f t="shared" si="7"/>
        <v>248</v>
      </c>
      <c r="C279" s="232" t="str">
        <f>'3. Contracts view'!C56</f>
        <v>M273</v>
      </c>
      <c r="D279" s="232" t="str">
        <f>'3. Contracts view'!D56</f>
        <v>Labor</v>
      </c>
      <c r="E279" s="232"/>
      <c r="F279" s="232" t="str">
        <f>'3. Contracts view'!E56</f>
        <v>other</v>
      </c>
      <c r="G279" s="232">
        <f>'3. Contracts view'!F56</f>
        <v>0</v>
      </c>
      <c r="H279" s="16">
        <f>'3. Contracts view'!H56</f>
        <v>0</v>
      </c>
      <c r="I279" s="16">
        <f>'3. Contracts view'!I56</f>
        <v>0</v>
      </c>
      <c r="J279" s="16">
        <f>'3. Contracts view'!J56</f>
        <v>0</v>
      </c>
      <c r="K279" s="233"/>
      <c r="L279" s="15"/>
      <c r="M279" s="56">
        <f>'3. Contracts view'!N56</f>
        <v>2500</v>
      </c>
      <c r="N279" s="15"/>
      <c r="O279" s="56">
        <f>'3. Contracts view'!O56</f>
        <v>2500</v>
      </c>
      <c r="P279" s="15"/>
      <c r="Q279" s="56">
        <f>'3. Contracts view'!P56</f>
        <v>2500</v>
      </c>
      <c r="R279" s="15"/>
      <c r="S279" s="56">
        <f>'3. Contracts view'!Q56</f>
        <v>2500</v>
      </c>
      <c r="T279" s="15"/>
      <c r="U279" s="56"/>
      <c r="V279" s="15"/>
      <c r="W279" s="56"/>
      <c r="X279" s="10">
        <f>SUM(Tabelle2515[[#This Row],[PD1]],Tabelle2515[[#This Row],[PD2]],Tabelle2515[[#This Row],[PD3]],Tabelle2515[[#This Row],[PD4]],Tabelle2515[[#This Row],[PD5]],Tabelle2515[[#This Row],[PD6]])</f>
        <v>0</v>
      </c>
      <c r="Y279" s="11">
        <f>SUM(Tabelle2515[[#This Row],[EUR1]],Tabelle2515[[#This Row],[EUR2]],Tabelle2515[[#This Row],[EUR3]],Tabelle2515[[#This Row],[EUR4]],Tabelle2515[[#This Row],[EUR5]],Tabelle2515[[#This Row],[EUR6]])</f>
        <v>10000</v>
      </c>
    </row>
    <row r="280" spans="2:25" s="177" customFormat="1" hidden="1">
      <c r="B280" s="231">
        <f t="shared" si="7"/>
        <v>249</v>
      </c>
      <c r="C280" s="232" t="str">
        <f>'3. Contracts view'!C57</f>
        <v>M273</v>
      </c>
      <c r="D280" s="232" t="str">
        <f>'3. Contracts view'!D57</f>
        <v>Labor</v>
      </c>
      <c r="E280" s="232"/>
      <c r="F280" s="232" t="str">
        <f>'3. Contracts view'!E57</f>
        <v>other</v>
      </c>
      <c r="G280" s="232">
        <f>'3. Contracts view'!F57</f>
        <v>0</v>
      </c>
      <c r="H280" s="16">
        <f>'3. Contracts view'!H57</f>
        <v>0</v>
      </c>
      <c r="I280" s="16">
        <f>'3. Contracts view'!I57</f>
        <v>0</v>
      </c>
      <c r="J280" s="16" t="str">
        <f>'3. Contracts view'!J57</f>
        <v>T&amp;M</v>
      </c>
      <c r="K280" s="233"/>
      <c r="L280" s="15"/>
      <c r="M280" s="56">
        <f>'3. Contracts view'!N57</f>
        <v>1755</v>
      </c>
      <c r="N280" s="15"/>
      <c r="O280" s="56">
        <f>'3. Contracts view'!O57</f>
        <v>0</v>
      </c>
      <c r="P280" s="15"/>
      <c r="Q280" s="56">
        <f>'3. Contracts view'!P57</f>
        <v>0</v>
      </c>
      <c r="R280" s="15"/>
      <c r="S280" s="56">
        <f>'3. Contracts view'!Q57</f>
        <v>0</v>
      </c>
      <c r="T280" s="15"/>
      <c r="U280" s="56"/>
      <c r="V280" s="15"/>
      <c r="W280" s="56"/>
      <c r="X280" s="10">
        <f>SUM(Tabelle2515[[#This Row],[PD1]],Tabelle2515[[#This Row],[PD2]],Tabelle2515[[#This Row],[PD3]],Tabelle2515[[#This Row],[PD4]],Tabelle2515[[#This Row],[PD5]],Tabelle2515[[#This Row],[PD6]])</f>
        <v>0</v>
      </c>
      <c r="Y280" s="11">
        <f>SUM(Tabelle2515[[#This Row],[EUR1]],Tabelle2515[[#This Row],[EUR2]],Tabelle2515[[#This Row],[EUR3]],Tabelle2515[[#This Row],[EUR4]],Tabelle2515[[#This Row],[EUR5]],Tabelle2515[[#This Row],[EUR6]])</f>
        <v>1755</v>
      </c>
    </row>
    <row r="281" spans="2:25" s="177" customFormat="1" hidden="1">
      <c r="B281" s="231">
        <f t="shared" si="7"/>
        <v>250</v>
      </c>
      <c r="C281" s="232" t="str">
        <f>'3. Contracts view'!C58</f>
        <v>M264</v>
      </c>
      <c r="D281" s="232" t="str">
        <f>'3. Contracts view'!D58</f>
        <v>Labor</v>
      </c>
      <c r="E281" s="232"/>
      <c r="F281" s="232" t="str">
        <f>'3. Contracts view'!E58</f>
        <v>other</v>
      </c>
      <c r="G281" s="232">
        <f>'3. Contracts view'!F58</f>
        <v>0</v>
      </c>
      <c r="H281" s="16">
        <f>'3. Contracts view'!H58</f>
        <v>0</v>
      </c>
      <c r="I281" s="16">
        <f>'3. Contracts view'!I58</f>
        <v>0</v>
      </c>
      <c r="J281" s="16" t="str">
        <f>'3. Contracts view'!J58</f>
        <v>T&amp;M</v>
      </c>
      <c r="K281" s="233"/>
      <c r="L281" s="15"/>
      <c r="M281" s="56">
        <f>'3. Contracts view'!N58</f>
        <v>1755</v>
      </c>
      <c r="N281" s="15"/>
      <c r="O281" s="56">
        <f>'3. Contracts view'!O58</f>
        <v>0</v>
      </c>
      <c r="P281" s="15"/>
      <c r="Q281" s="56">
        <f>'3. Contracts view'!P58</f>
        <v>0</v>
      </c>
      <c r="R281" s="15"/>
      <c r="S281" s="56">
        <f>'3. Contracts view'!Q58</f>
        <v>0</v>
      </c>
      <c r="T281" s="15"/>
      <c r="U281" s="56"/>
      <c r="V281" s="15"/>
      <c r="W281" s="56"/>
      <c r="X281" s="10">
        <f>SUM(Tabelle2515[[#This Row],[PD1]],Tabelle2515[[#This Row],[PD2]],Tabelle2515[[#This Row],[PD3]],Tabelle2515[[#This Row],[PD4]],Tabelle2515[[#This Row],[PD5]],Tabelle2515[[#This Row],[PD6]])</f>
        <v>0</v>
      </c>
      <c r="Y281" s="11">
        <f>SUM(Tabelle2515[[#This Row],[EUR1]],Tabelle2515[[#This Row],[EUR2]],Tabelle2515[[#This Row],[EUR3]],Tabelle2515[[#This Row],[EUR4]],Tabelle2515[[#This Row],[EUR5]],Tabelle2515[[#This Row],[EUR6]])</f>
        <v>1755</v>
      </c>
    </row>
    <row r="282" spans="2:25" s="177" customFormat="1" hidden="1">
      <c r="B282" s="231">
        <f t="shared" si="7"/>
        <v>251</v>
      </c>
      <c r="C282" s="232" t="str">
        <f>'3. Contracts view'!C59</f>
        <v>M252</v>
      </c>
      <c r="D282" s="232" t="str">
        <f>'3. Contracts view'!D59</f>
        <v>Labor</v>
      </c>
      <c r="E282" s="232"/>
      <c r="F282" s="232" t="str">
        <f>'3. Contracts view'!E59</f>
        <v>SRlabs</v>
      </c>
      <c r="G282" s="232">
        <f>'3. Contracts view'!F59</f>
        <v>2410153930</v>
      </c>
      <c r="H282" s="16">
        <f>'3. Contracts view'!H59</f>
        <v>44256</v>
      </c>
      <c r="I282" s="16">
        <f>'3. Contracts view'!I59</f>
        <v>44408</v>
      </c>
      <c r="J282" s="16" t="str">
        <f>'3. Contracts view'!J59</f>
        <v>T&amp;M</v>
      </c>
      <c r="K282" s="233"/>
      <c r="L282" s="15"/>
      <c r="M282" s="56">
        <f>'3. Contracts view'!N59</f>
        <v>0</v>
      </c>
      <c r="N282" s="15"/>
      <c r="O282" s="56">
        <f>'3. Contracts view'!O59</f>
        <v>0</v>
      </c>
      <c r="P282" s="15"/>
      <c r="Q282" s="56">
        <f>'3. Contracts view'!P59</f>
        <v>92820</v>
      </c>
      <c r="R282" s="15"/>
      <c r="S282" s="56">
        <f>'3. Contracts view'!Q59</f>
        <v>92820</v>
      </c>
      <c r="T282" s="15"/>
      <c r="U282" s="56"/>
      <c r="V282" s="15"/>
      <c r="W282" s="56"/>
      <c r="X282" s="10">
        <f>SUM(Tabelle2515[[#This Row],[PD1]],Tabelle2515[[#This Row],[PD2]],Tabelle2515[[#This Row],[PD3]],Tabelle2515[[#This Row],[PD4]],Tabelle2515[[#This Row],[PD5]],Tabelle2515[[#This Row],[PD6]])</f>
        <v>0</v>
      </c>
      <c r="Y282" s="11">
        <f>SUM(Tabelle2515[[#This Row],[EUR1]],Tabelle2515[[#This Row],[EUR2]],Tabelle2515[[#This Row],[EUR3]],Tabelle2515[[#This Row],[EUR4]],Tabelle2515[[#This Row],[EUR5]],Tabelle2515[[#This Row],[EUR6]])</f>
        <v>185640</v>
      </c>
    </row>
    <row r="283" spans="2:25" s="177" customFormat="1" hidden="1">
      <c r="B283" s="231">
        <f t="shared" si="7"/>
        <v>252</v>
      </c>
      <c r="C283" s="232" t="str">
        <f>'3. Contracts view'!C60</f>
        <v>M273</v>
      </c>
      <c r="D283" s="232" t="str">
        <f>'3. Contracts view'!D60</f>
        <v>non-Labor</v>
      </c>
      <c r="E283" s="232"/>
      <c r="F283" s="232" t="str">
        <f>'3. Contracts view'!E60</f>
        <v>AZ Technology</v>
      </c>
      <c r="G283" s="232">
        <f>'3. Contracts view'!F60</f>
        <v>0</v>
      </c>
      <c r="H283" s="16">
        <f>'3. Contracts view'!H60</f>
        <v>0</v>
      </c>
      <c r="I283" s="16">
        <f>'3. Contracts view'!I60</f>
        <v>0</v>
      </c>
      <c r="J283" s="16">
        <f>'3. Contracts view'!J60</f>
        <v>0</v>
      </c>
      <c r="K283" s="233"/>
      <c r="L283" s="15"/>
      <c r="M283" s="56">
        <f>'3. Contracts view'!N60</f>
        <v>95500</v>
      </c>
      <c r="N283" s="15"/>
      <c r="O283" s="56">
        <f>'3. Contracts view'!O60</f>
        <v>0</v>
      </c>
      <c r="P283" s="15"/>
      <c r="Q283" s="56">
        <f>'3. Contracts view'!P60</f>
        <v>0</v>
      </c>
      <c r="R283" s="15"/>
      <c r="S283" s="56">
        <f>'3. Contracts view'!Q60</f>
        <v>0</v>
      </c>
      <c r="T283" s="15"/>
      <c r="U283" s="56"/>
      <c r="V283" s="15"/>
      <c r="W283" s="56"/>
      <c r="X283" s="10">
        <f>SUM(Tabelle2515[[#This Row],[PD1]],Tabelle2515[[#This Row],[PD2]],Tabelle2515[[#This Row],[PD3]],Tabelle2515[[#This Row],[PD4]],Tabelle2515[[#This Row],[PD5]],Tabelle2515[[#This Row],[PD6]])</f>
        <v>0</v>
      </c>
      <c r="Y283" s="11">
        <f>SUM(Tabelle2515[[#This Row],[EUR1]],Tabelle2515[[#This Row],[EUR2]],Tabelle2515[[#This Row],[EUR3]],Tabelle2515[[#This Row],[EUR4]],Tabelle2515[[#This Row],[EUR5]],Tabelle2515[[#This Row],[EUR6]])</f>
        <v>95500</v>
      </c>
    </row>
    <row r="284" spans="2:25" hidden="1">
      <c r="B284" s="173"/>
      <c r="C284" s="174"/>
      <c r="D284" s="174"/>
      <c r="E284" s="174"/>
      <c r="F284" s="174"/>
      <c r="G284" s="196"/>
      <c r="H284" s="16"/>
      <c r="I284" s="16"/>
      <c r="J284" s="16"/>
      <c r="K284" s="19"/>
      <c r="L284" s="38"/>
      <c r="M284" s="56"/>
      <c r="N284" s="38"/>
      <c r="O284" s="56"/>
      <c r="P284" s="38"/>
      <c r="Q284" s="54"/>
      <c r="R284" s="159"/>
      <c r="S284" s="54"/>
      <c r="T284" s="160"/>
      <c r="U284" s="54"/>
      <c r="V284" s="160"/>
      <c r="W284" s="54"/>
      <c r="X284" s="10"/>
      <c r="Y284" s="11"/>
    </row>
    <row r="285" spans="2:25">
      <c r="B285" s="5"/>
      <c r="C285" s="45"/>
      <c r="D285" s="45"/>
      <c r="E285" s="46"/>
      <c r="F285" s="45"/>
      <c r="G285" s="45"/>
      <c r="H285" s="47"/>
      <c r="I285" s="47"/>
      <c r="J285" s="114"/>
      <c r="K285" s="48"/>
      <c r="L285" s="220">
        <f>SUM(L260:L264)</f>
        <v>0</v>
      </c>
      <c r="M285" s="221">
        <f>SUM(M260:M284)</f>
        <v>347732.50833333336</v>
      </c>
      <c r="N285" s="220">
        <f>SUM(N260:N264)</f>
        <v>0</v>
      </c>
      <c r="O285" s="221">
        <f>SUM(O260:O284)</f>
        <v>102018.28333333333</v>
      </c>
      <c r="P285" s="220">
        <f>SUM(P260:P264)</f>
        <v>0</v>
      </c>
      <c r="Q285" s="221">
        <f>SUM(Q260:Q284)</f>
        <v>213312.37583333332</v>
      </c>
      <c r="R285" s="220">
        <f t="shared" ref="R285:X285" si="8">SUM(R260:R264)</f>
        <v>0</v>
      </c>
      <c r="S285" s="221">
        <f t="shared" si="8"/>
        <v>40045.69</v>
      </c>
      <c r="T285" s="220">
        <f t="shared" si="8"/>
        <v>0</v>
      </c>
      <c r="U285" s="221">
        <f t="shared" si="8"/>
        <v>0</v>
      </c>
      <c r="V285" s="220">
        <f t="shared" si="8"/>
        <v>0</v>
      </c>
      <c r="W285" s="221">
        <f t="shared" si="8"/>
        <v>0</v>
      </c>
      <c r="X285" s="220">
        <f t="shared" si="8"/>
        <v>0</v>
      </c>
      <c r="Y285" s="221">
        <f>SUM(Y260:Y284)</f>
        <v>925463.04333333322</v>
      </c>
    </row>
    <row r="286" spans="2:25" s="79" customFormat="1">
      <c r="B286" s="69"/>
      <c r="C286" s="69"/>
      <c r="D286" s="69"/>
      <c r="E286" s="69"/>
      <c r="F286" s="69"/>
      <c r="G286" s="69"/>
      <c r="H286" s="69"/>
      <c r="I286" s="69"/>
      <c r="J286" s="135"/>
      <c r="K286" s="69"/>
      <c r="L286" s="172">
        <f t="shared" ref="L286:Y286" si="9">SUM(L285,L259,L256,L250,L195)</f>
        <v>504.89374999999995</v>
      </c>
      <c r="M286" s="136">
        <f t="shared" si="9"/>
        <v>909021.48008333333</v>
      </c>
      <c r="N286" s="172">
        <f t="shared" si="9"/>
        <v>1068.7957174241069</v>
      </c>
      <c r="O286" s="136">
        <f t="shared" si="9"/>
        <v>2245591.7730675344</v>
      </c>
      <c r="P286" s="172">
        <f t="shared" si="9"/>
        <v>946.35566237023727</v>
      </c>
      <c r="Q286" s="136">
        <f t="shared" si="9"/>
        <v>2111830.6635923875</v>
      </c>
      <c r="R286" s="172">
        <f t="shared" si="9"/>
        <v>817.77819577587366</v>
      </c>
      <c r="S286" s="136">
        <f t="shared" si="9"/>
        <v>2162908.1656614989</v>
      </c>
      <c r="T286" s="172">
        <f t="shared" si="9"/>
        <v>0</v>
      </c>
      <c r="U286" s="136">
        <f t="shared" si="9"/>
        <v>0</v>
      </c>
      <c r="V286" s="172">
        <f t="shared" si="9"/>
        <v>0</v>
      </c>
      <c r="W286" s="136">
        <f t="shared" si="9"/>
        <v>0</v>
      </c>
      <c r="X286" s="172">
        <f t="shared" si="9"/>
        <v>4863.7795755702173</v>
      </c>
      <c r="Y286" s="136">
        <f t="shared" si="9"/>
        <v>7651706.2682380881</v>
      </c>
    </row>
    <row r="289" spans="4:25">
      <c r="G289" s="177"/>
      <c r="Y289" s="80"/>
    </row>
    <row r="290" spans="4:25">
      <c r="J290" s="2"/>
      <c r="M290" s="2"/>
      <c r="O290" s="2"/>
      <c r="Q290" s="2"/>
      <c r="S290" s="2"/>
      <c r="V290" s="80"/>
      <c r="Y290" s="80"/>
    </row>
    <row r="291" spans="4:25">
      <c r="E291" s="2" t="s">
        <v>323</v>
      </c>
      <c r="U291" s="177"/>
      <c r="V291" s="80"/>
      <c r="Y291" s="80"/>
    </row>
    <row r="292" spans="4:25">
      <c r="U292" s="177"/>
      <c r="V292" s="80"/>
      <c r="W292" s="86"/>
    </row>
    <row r="293" spans="4:25">
      <c r="D293" s="239"/>
      <c r="J293" s="2"/>
      <c r="M293" s="2"/>
      <c r="O293" s="2"/>
      <c r="Q293" s="2"/>
      <c r="S293" s="2"/>
      <c r="U293" s="177"/>
      <c r="V293" s="80"/>
      <c r="Y293" s="80"/>
    </row>
    <row r="294" spans="4:25">
      <c r="U294" s="177"/>
      <c r="V294" s="80"/>
    </row>
    <row r="295" spans="4:25">
      <c r="U295" s="177"/>
      <c r="V295" s="80"/>
    </row>
    <row r="296" spans="4:25">
      <c r="U296" s="177"/>
      <c r="V296" s="80"/>
    </row>
    <row r="297" spans="4:25">
      <c r="U297" s="177"/>
      <c r="V297" s="80"/>
    </row>
    <row r="298" spans="4:25">
      <c r="U298" s="177"/>
      <c r="V298" s="80"/>
    </row>
    <row r="299" spans="4:25">
      <c r="U299" s="177"/>
    </row>
    <row r="300" spans="4:25">
      <c r="U300" s="177"/>
    </row>
    <row r="301" spans="4:25">
      <c r="U301" s="177"/>
    </row>
    <row r="302" spans="4:25">
      <c r="U302" s="177"/>
    </row>
    <row r="303" spans="4:25">
      <c r="U303" s="177"/>
    </row>
  </sheetData>
  <mergeCells count="7">
    <mergeCell ref="R11:S11"/>
    <mergeCell ref="T11:U11"/>
    <mergeCell ref="V11:W11"/>
    <mergeCell ref="X11:Y11"/>
    <mergeCell ref="L11:M11"/>
    <mergeCell ref="N11:O11"/>
    <mergeCell ref="P11:Q11"/>
  </mergeCells>
  <dataValidations xWindow="530" yWindow="890" count="5"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I257:I258 I251:I255" xr:uid="{00000000-0002-0000-0100-000000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H257:H258 H251:H255" xr:uid="{00000000-0002-0000-0100-000001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E251:E254" xr:uid="{00000000-0002-0000-0100-000002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G226 G251:G255 G232:G233 G242:G243" xr:uid="{00000000-0002-0000-0100-000003000000}">
      <formula1>10</formula1>
    </dataValidation>
    <dataValidation type="list" allowBlank="1" showInputMessage="1" showErrorMessage="1" sqref="J13:J259" xr:uid="{00000000-0002-0000-0100-000004000000}">
      <formula1>"T&amp;M,Fix"</formula1>
    </dataValidation>
  </dataValidations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  <ignoredErrors>
    <ignoredError sqref="H252:I257 H258:I258" listDataValidation="1"/>
  </ignoredErrors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3"/>
    <pageSetUpPr fitToPage="1"/>
  </sheetPr>
  <dimension ref="A2:X73"/>
  <sheetViews>
    <sheetView zoomScale="90" zoomScaleNormal="90" workbookViewId="0">
      <pane ySplit="11" topLeftCell="A12" activePane="bottomLeft" state="frozen"/>
      <selection activeCell="AI17" sqref="AI17"/>
      <selection pane="bottomLeft" activeCell="N24" sqref="N24:Q24"/>
    </sheetView>
  </sheetViews>
  <sheetFormatPr baseColWidth="10" defaultColWidth="11.5" defaultRowHeight="13" outlineLevelCol="1"/>
  <cols>
    <col min="1" max="1" width="3.83203125" style="2" customWidth="1"/>
    <col min="2" max="2" width="4.33203125" style="2" customWidth="1"/>
    <col min="3" max="3" width="14.83203125" style="2" bestFit="1" customWidth="1"/>
    <col min="4" max="4" width="12" style="2" customWidth="1"/>
    <col min="5" max="5" width="16.1640625" style="2" customWidth="1"/>
    <col min="6" max="6" width="13" style="138" customWidth="1"/>
    <col min="7" max="7" width="17.83203125" style="2" customWidth="1"/>
    <col min="8" max="8" width="11" style="119" customWidth="1"/>
    <col min="9" max="9" width="10.83203125" style="2" bestFit="1" customWidth="1"/>
    <col min="10" max="10" width="6.83203125" style="2" customWidth="1"/>
    <col min="11" max="11" width="11" style="2" bestFit="1" customWidth="1"/>
    <col min="12" max="12" width="16.5" style="2" hidden="1" customWidth="1"/>
    <col min="13" max="13" width="14" style="2" customWidth="1" outlineLevel="1"/>
    <col min="14" max="14" width="12.83203125" style="2" bestFit="1" customWidth="1" outlineLevel="1"/>
    <col min="15" max="18" width="12.83203125" style="2" customWidth="1" outlineLevel="1"/>
    <col min="19" max="19" width="12.6640625" style="2" customWidth="1" outlineLevel="1"/>
    <col min="20" max="20" width="13.83203125" style="119" bestFit="1" customWidth="1" outlineLevel="1"/>
    <col min="21" max="23" width="0" style="2" hidden="1" customWidth="1"/>
    <col min="24" max="16384" width="11.5" style="2"/>
  </cols>
  <sheetData>
    <row r="2" spans="1:24" ht="40">
      <c r="B2" s="3" t="s">
        <v>592</v>
      </c>
    </row>
    <row r="3" spans="1:24" hidden="1">
      <c r="A3" s="14"/>
      <c r="B3" s="14"/>
      <c r="C3" s="14"/>
      <c r="D3" s="14"/>
      <c r="E3" s="14"/>
      <c r="J3" s="132"/>
    </row>
    <row r="4" spans="1:24" hidden="1">
      <c r="A4" s="14"/>
      <c r="B4" s="14"/>
      <c r="C4" s="14"/>
      <c r="D4" s="14"/>
      <c r="E4" s="14"/>
      <c r="J4" s="133"/>
      <c r="L4" s="86"/>
    </row>
    <row r="5" spans="1:24" ht="14" hidden="1" thickBot="1">
      <c r="A5" s="14"/>
      <c r="B5" s="87" t="s">
        <v>245</v>
      </c>
      <c r="C5" s="88" t="s">
        <v>51</v>
      </c>
      <c r="D5" s="88" t="s">
        <v>45</v>
      </c>
      <c r="E5" s="89" t="s">
        <v>48</v>
      </c>
      <c r="F5" s="139" t="s">
        <v>246</v>
      </c>
      <c r="G5" s="94" t="s">
        <v>30</v>
      </c>
      <c r="H5" s="94" t="s">
        <v>30</v>
      </c>
      <c r="J5" s="133"/>
      <c r="S5" s="80"/>
    </row>
    <row r="6" spans="1:24" hidden="1">
      <c r="A6" s="14"/>
      <c r="B6" s="90" t="s">
        <v>250</v>
      </c>
      <c r="C6" s="92">
        <f>SUMPRODUCT((Tabelle29[Provider]="Metafinanz")*(Tabelle1012164[[#This Row],[Cost Type]]="Contract volume"),Tabelle29[Plan Total 21 HJ])</f>
        <v>4462535</v>
      </c>
      <c r="D6" s="92">
        <f t="array" ref="D6">SUMPRODUCT((Tabelle29[Provider]="AZ Technology")*(Tabelle1012164[[#This Row],[Cost Type]]="Contract volume"),Tabelle29[Plan Total 21 HJ])</f>
        <v>10270500</v>
      </c>
      <c r="E6" s="92">
        <f>SUMPRODUCT((Tabelle29[Provider]="DCSO")*(Tabelle1012164[[#This Row],[Cost Type]]="Contract Volume"),Tabelle29[Plan Total 21 HJ])</f>
        <v>0</v>
      </c>
      <c r="F6" s="137">
        <f>SUMPRODUCT((Tabelle29[Provider]&lt;&gt;"DCSO")*(Tabelle29[Provider]&lt;&gt;"Metafinanz")*(Tabelle29[Provider]&lt;&gt;"AZ Technology")*(Tabelle1012164[[#This Row],[Cost Type]]="Contract volume"),Tabelle29[Plan Total 21 HJ])</f>
        <v>1223439.2</v>
      </c>
      <c r="G6" s="96">
        <f>SUM(Tabelle1012164[[#This Row],[Metafinanz]:[Third Party]])</f>
        <v>15956474.199999999</v>
      </c>
      <c r="H6" s="96">
        <f>SUM(Tabelle1012164[[#This Row],[Metafinanz]:[Third Party]])</f>
        <v>15956474.199999999</v>
      </c>
      <c r="J6" s="133"/>
      <c r="N6" s="80"/>
      <c r="O6" s="80"/>
      <c r="P6" s="80"/>
      <c r="Q6" s="80"/>
      <c r="R6" s="80"/>
      <c r="S6" s="80"/>
    </row>
    <row r="7" spans="1:24" hidden="1">
      <c r="A7" s="14"/>
      <c r="B7" s="91" t="s">
        <v>33</v>
      </c>
      <c r="C7" s="95">
        <f>SUMPRODUCT((Tabelle29[Provider]="Metafinanz")*(Tabelle1012164[[#This Row],[Cost Type]]="Spent"),Tabelle29[Spent Total])</f>
        <v>2129720.125</v>
      </c>
      <c r="D7" s="95">
        <f>SUMPRODUCT((Tabelle29[Provider]="AZ Technology")*(Tabelle1012164[[#This Row],[Cost Type]]="Spent"),Tabelle29[Spent Total])</f>
        <v>4864623.0999047533</v>
      </c>
      <c r="E7" s="95">
        <f>SUMPRODUCT((Tabelle29[Provider]="DCSO")*(Tabelle1012164[[#This Row],[Cost Type]]="Spent"),Tabelle29[Spent Total])</f>
        <v>0</v>
      </c>
      <c r="F7" s="140">
        <f>SUMPRODUCT((Tabelle29[Provider]&lt;&gt;"DCSO")*(Tabelle29[Provider]&lt;&gt;"Metafinanz")*(Tabelle29[Provider]&lt;&gt;"AZ Technology")*(Tabelle1012164[[#This Row],[Cost Type]]="Spent"),Tabelle29[Spent Total])</f>
        <v>657363.04333333333</v>
      </c>
      <c r="G7" s="97">
        <f>SUM(Tabelle1012164[[#This Row],[Metafinanz]:[Third Party]])</f>
        <v>7651706.2682380863</v>
      </c>
      <c r="H7" s="97">
        <f>SUM(Tabelle1012164[[#This Row],[Metafinanz]:[Third Party]])</f>
        <v>7651706.2682380863</v>
      </c>
      <c r="K7" s="86"/>
    </row>
    <row r="8" spans="1:24" hidden="1">
      <c r="A8" s="14"/>
      <c r="B8" s="116" t="s">
        <v>251</v>
      </c>
      <c r="C8" s="117">
        <f t="shared" ref="C8:H8" si="0">C6-C7</f>
        <v>2332814.875</v>
      </c>
      <c r="D8" s="117">
        <f t="shared" si="0"/>
        <v>5405876.9000952467</v>
      </c>
      <c r="E8" s="117">
        <f t="shared" si="0"/>
        <v>0</v>
      </c>
      <c r="F8" s="141">
        <f t="shared" si="0"/>
        <v>566076.15666666662</v>
      </c>
      <c r="G8" s="117">
        <f t="shared" si="0"/>
        <v>8304767.931761913</v>
      </c>
      <c r="H8" s="117">
        <f t="shared" si="0"/>
        <v>8304767.931761913</v>
      </c>
      <c r="M8" s="73"/>
      <c r="N8" s="73"/>
      <c r="O8" s="73"/>
      <c r="P8" s="73"/>
      <c r="Q8" s="73"/>
      <c r="R8" s="73"/>
      <c r="S8" s="73"/>
      <c r="T8" s="123"/>
    </row>
    <row r="9" spans="1:24" hidden="1">
      <c r="A9" s="14"/>
      <c r="B9" s="14"/>
      <c r="C9" s="14"/>
      <c r="D9" s="14"/>
      <c r="E9" s="14"/>
      <c r="M9" s="73"/>
      <c r="N9" s="73"/>
      <c r="O9" s="73"/>
      <c r="P9" s="73"/>
      <c r="Q9" s="73"/>
      <c r="R9" s="73"/>
      <c r="S9" s="73"/>
      <c r="T9" s="123"/>
    </row>
    <row r="10" spans="1:24">
      <c r="A10" s="14"/>
      <c r="B10" s="14"/>
      <c r="C10" s="14"/>
      <c r="D10" s="14"/>
      <c r="E10" s="14"/>
      <c r="M10" s="73"/>
      <c r="N10" s="73" t="s">
        <v>64</v>
      </c>
      <c r="O10" s="73" t="s">
        <v>34</v>
      </c>
      <c r="P10" s="182" t="s">
        <v>394</v>
      </c>
      <c r="Q10" s="182" t="s">
        <v>35</v>
      </c>
      <c r="R10" s="182" t="s">
        <v>588</v>
      </c>
      <c r="S10" s="182" t="s">
        <v>67</v>
      </c>
      <c r="T10" s="156" t="s">
        <v>30</v>
      </c>
    </row>
    <row r="11" spans="1:24">
      <c r="B11" s="4" t="s">
        <v>0</v>
      </c>
      <c r="C11" s="4" t="s">
        <v>36</v>
      </c>
      <c r="D11" s="4" t="s">
        <v>37</v>
      </c>
      <c r="E11" s="4" t="s">
        <v>38</v>
      </c>
      <c r="F11" s="4" t="s">
        <v>39</v>
      </c>
      <c r="G11" s="4" t="s">
        <v>279</v>
      </c>
      <c r="H11" s="4" t="s">
        <v>40</v>
      </c>
      <c r="I11" s="4" t="s">
        <v>41</v>
      </c>
      <c r="J11" s="4" t="s">
        <v>42</v>
      </c>
      <c r="K11" s="4" t="s">
        <v>259</v>
      </c>
      <c r="L11" s="75" t="s">
        <v>47</v>
      </c>
      <c r="M11" s="5" t="s">
        <v>302</v>
      </c>
      <c r="N11" s="5" t="s">
        <v>317</v>
      </c>
      <c r="O11" s="5" t="s">
        <v>318</v>
      </c>
      <c r="P11" s="5" t="s">
        <v>319</v>
      </c>
      <c r="Q11" s="5" t="s">
        <v>320</v>
      </c>
      <c r="R11" s="5" t="s">
        <v>321</v>
      </c>
      <c r="S11" s="5" t="s">
        <v>322</v>
      </c>
      <c r="T11" s="5" t="s">
        <v>206</v>
      </c>
      <c r="U11" s="267" t="s">
        <v>477</v>
      </c>
      <c r="V11" s="267" t="s">
        <v>478</v>
      </c>
      <c r="W11" s="267" t="s">
        <v>479</v>
      </c>
      <c r="X11" s="5" t="s">
        <v>571</v>
      </c>
    </row>
    <row r="12" spans="1:24" ht="12.75" hidden="1" customHeight="1">
      <c r="B12" s="6">
        <v>1</v>
      </c>
      <c r="C12" t="s">
        <v>371</v>
      </c>
      <c r="D12" t="s">
        <v>44</v>
      </c>
      <c r="E12" t="s">
        <v>45</v>
      </c>
      <c r="F12" s="261" t="s">
        <v>524</v>
      </c>
      <c r="G12" s="118"/>
      <c r="H12" s="8">
        <v>44197</v>
      </c>
      <c r="I12" s="8">
        <v>44408</v>
      </c>
      <c r="J12" t="s">
        <v>46</v>
      </c>
      <c r="K12" s="12" t="s">
        <v>264</v>
      </c>
      <c r="L12" s="13"/>
      <c r="M12" s="74">
        <v>500000</v>
      </c>
      <c r="N12" s="57">
        <f>SUMIF('2. Detailed view'!$G$13:$G$195,Tabelle29[[#This Row],[Contract]],'2. Detailed view'!$M$13:$M$195)</f>
        <v>11775</v>
      </c>
      <c r="O12" s="57">
        <f>SUMIF('2. Detailed view'!$G$13:$G$195,Tabelle29[[#This Row],[Contract]],'2. Detailed view'!$O$13:$O$195)</f>
        <v>183775.13276542103</v>
      </c>
      <c r="P12" s="57">
        <f>SUMIF('2. Detailed view'!$G$13:$G$195,Tabelle29[[#This Row],[Contract]],'2. Detailed view'!$Q$13:$Q$195)</f>
        <v>65066.002165999998</v>
      </c>
      <c r="Q12" s="57">
        <f>SUMIF('2. Detailed view'!$G$13:$G$195,Tabelle29[[#This Row],[Contract]],'2. Detailed view'!$S$13:$S$195)</f>
        <v>30987.328679999999</v>
      </c>
      <c r="R12" s="57">
        <f>SUMIF('2. Detailed view'!$G$13:$G$195,Tabelle29[[#This Row],[Contract]],'2. Detailed view'!$U$13:$U$195)</f>
        <v>0</v>
      </c>
      <c r="S12" s="57">
        <f>SUMIF('2. Detailed view'!$G$13:$G$195,Tabelle29[[#This Row],[Contract]],'2. Detailed view'!$W$13:$W$195)</f>
        <v>0</v>
      </c>
      <c r="T12" s="74">
        <f>SUM(Tabelle29[[#This Row],[Spent1]:[Spent6]])</f>
        <v>291603.463611421</v>
      </c>
      <c r="U12" s="2">
        <f>'2. Detailed view'!Y211</f>
        <v>51812.5</v>
      </c>
      <c r="V12" s="86">
        <f t="shared" ref="V12:V20" si="1">SUM(T3:T12)</f>
        <v>291603.463611421</v>
      </c>
      <c r="W12" s="2">
        <f>Tabelle29[[#This Row],[Column1]]-Tabelle29[[#This Row],[Column2]]</f>
        <v>-239790.963611421</v>
      </c>
    </row>
    <row r="13" spans="1:24" s="177" customFormat="1" ht="12.75" hidden="1" customHeight="1">
      <c r="B13" s="173">
        <v>2</v>
      </c>
      <c r="C13" s="176" t="s">
        <v>373</v>
      </c>
      <c r="D13" s="230" t="s">
        <v>44</v>
      </c>
      <c r="E13" s="230" t="s">
        <v>45</v>
      </c>
      <c r="F13" s="261" t="s">
        <v>525</v>
      </c>
      <c r="G13" s="176"/>
      <c r="H13" s="175">
        <v>44197</v>
      </c>
      <c r="I13" s="175">
        <v>44408</v>
      </c>
      <c r="J13" s="230" t="s">
        <v>46</v>
      </c>
      <c r="K13" s="12" t="s">
        <v>264</v>
      </c>
      <c r="L13" s="13"/>
      <c r="M13" s="74">
        <v>990000</v>
      </c>
      <c r="N13" s="57">
        <f>SUMIF('2. Detailed view'!$G$13:$G$195,Tabelle29[[#This Row],[Contract]],'2. Detailed view'!$M$13:$M$195)</f>
        <v>0</v>
      </c>
      <c r="O13" s="57">
        <f>SUMIF('2. Detailed view'!$G$13:$G$195,Tabelle29[[#This Row],[Contract]],'2. Detailed view'!$O$13:$O$195)</f>
        <v>209470.20528499997</v>
      </c>
      <c r="P13" s="57">
        <f>SUMIF('2. Detailed view'!$G$13:$G$195,Tabelle29[[#This Row],[Contract]],'2. Detailed view'!$Q$13:$Q$195)</f>
        <v>147247.37357147483</v>
      </c>
      <c r="Q13" s="57">
        <f>SUMIF('2. Detailed view'!$G$13:$G$195,Tabelle29[[#This Row],[Contract]],'2. Detailed view'!$S$13:$S$195)</f>
        <v>242066.95744</v>
      </c>
      <c r="R13" s="57">
        <f>SUMIF('2. Detailed view'!$G$13:$G$195,Tabelle29[[#This Row],[Contract]],'2. Detailed view'!$U$13:$U$195)</f>
        <v>0</v>
      </c>
      <c r="S13" s="57">
        <f>SUMIF('2. Detailed view'!$G$13:$G$195,Tabelle29[[#This Row],[Contract]],'2. Detailed view'!$W$13:$W$195)</f>
        <v>0</v>
      </c>
      <c r="T13" s="74">
        <f>SUM(Tabelle29[[#This Row],[Spent1]:[Spent6]])</f>
        <v>598784.53629647486</v>
      </c>
      <c r="U13" s="177">
        <f>'2. Detailed view'!Y212</f>
        <v>26625</v>
      </c>
      <c r="V13" s="86">
        <f t="shared" si="1"/>
        <v>890387.99990789592</v>
      </c>
      <c r="W13" s="177">
        <f>Tabelle29[[#This Row],[Column1]]-Tabelle29[[#This Row],[Column2]]</f>
        <v>-863762.99990789592</v>
      </c>
    </row>
    <row r="14" spans="1:24" s="177" customFormat="1" ht="12.75" hidden="1" customHeight="1">
      <c r="B14" s="231">
        <v>3</v>
      </c>
      <c r="C14" s="176" t="s">
        <v>374</v>
      </c>
      <c r="D14" s="230" t="s">
        <v>44</v>
      </c>
      <c r="E14" s="230" t="s">
        <v>45</v>
      </c>
      <c r="F14" s="230" t="s">
        <v>447</v>
      </c>
      <c r="G14" s="176"/>
      <c r="H14" s="175">
        <v>44197</v>
      </c>
      <c r="I14" s="175">
        <v>44408</v>
      </c>
      <c r="J14" s="230" t="s">
        <v>46</v>
      </c>
      <c r="K14" s="12" t="s">
        <v>264</v>
      </c>
      <c r="L14" s="13"/>
      <c r="M14" s="74">
        <v>300000</v>
      </c>
      <c r="N14" s="57">
        <f>SUMIF('2. Detailed view'!$G$13:$G$195,Tabelle29[[#This Row],[Contract]],'2. Detailed view'!$M$13:$M$195)</f>
        <v>0</v>
      </c>
      <c r="O14" s="57">
        <f>SUMIF('2. Detailed view'!$G$13:$G$195,Tabelle29[[#This Row],[Contract]],'2. Detailed view'!$O$13:$O$195)</f>
        <v>0</v>
      </c>
      <c r="P14" s="57">
        <f>SUMIF('2. Detailed view'!$G$13:$G$195,Tabelle29[[#This Row],[Contract]],'2. Detailed view'!$Q$13:$Q$195)</f>
        <v>57202.907500000001</v>
      </c>
      <c r="Q14" s="57">
        <f>SUMIF('2. Detailed view'!$G$13:$G$195,Tabelle29[[#This Row],[Contract]],'2. Detailed view'!$S$13:$S$195)</f>
        <v>55017.031059500005</v>
      </c>
      <c r="R14" s="57">
        <f>SUMIF('2. Detailed view'!$G$13:$G$195,Tabelle29[[#This Row],[Contract]],'2. Detailed view'!$U$13:$U$195)</f>
        <v>0</v>
      </c>
      <c r="S14" s="57">
        <f>SUMIF('2. Detailed view'!$G$13:$G$195,Tabelle29[[#This Row],[Contract]],'2. Detailed view'!$W$13:$W$195)</f>
        <v>0</v>
      </c>
      <c r="T14" s="74">
        <f>SUM(Tabelle29[[#This Row],[Spent1]:[Spent6]])</f>
        <v>112219.93855950001</v>
      </c>
      <c r="U14" s="177">
        <f>'2. Detailed view'!Y213</f>
        <v>36627.5</v>
      </c>
      <c r="V14" s="86">
        <f t="shared" si="1"/>
        <v>1002607.938467396</v>
      </c>
      <c r="W14" s="177">
        <f>Tabelle29[[#This Row],[Column1]]-Tabelle29[[#This Row],[Column2]]</f>
        <v>-965980.43846739596</v>
      </c>
    </row>
    <row r="15" spans="1:24" s="177" customFormat="1" ht="12.75" hidden="1" customHeight="1">
      <c r="B15" s="231">
        <v>4</v>
      </c>
      <c r="C15" s="176" t="s">
        <v>375</v>
      </c>
      <c r="D15" s="230" t="s">
        <v>44</v>
      </c>
      <c r="E15" s="230" t="s">
        <v>45</v>
      </c>
      <c r="F15" s="230" t="s">
        <v>448</v>
      </c>
      <c r="G15" s="176"/>
      <c r="H15" s="175">
        <v>44197</v>
      </c>
      <c r="I15" s="175">
        <v>44408</v>
      </c>
      <c r="J15" s="230" t="s">
        <v>46</v>
      </c>
      <c r="K15" s="12" t="s">
        <v>264</v>
      </c>
      <c r="L15" s="13"/>
      <c r="M15" s="74">
        <v>900000</v>
      </c>
      <c r="N15" s="57">
        <f>SUMIF('2. Detailed view'!$G$13:$G$195,Tabelle29[[#This Row],[Contract]],'2. Detailed view'!$M$13:$M$195)</f>
        <v>36271.409249999997</v>
      </c>
      <c r="O15" s="57">
        <f>SUMIF('2. Detailed view'!$G$13:$G$195,Tabelle29[[#This Row],[Contract]],'2. Detailed view'!$O$13:$O$195)</f>
        <v>185475.41486399999</v>
      </c>
      <c r="P15" s="57">
        <f>SUMIF('2. Detailed view'!$G$13:$G$195,Tabelle29[[#This Row],[Contract]],'2. Detailed view'!$Q$13:$Q$195)</f>
        <v>63761.242100000003</v>
      </c>
      <c r="Q15" s="57">
        <f>SUMIF('2. Detailed view'!$G$13:$G$195,Tabelle29[[#This Row],[Contract]],'2. Detailed view'!$S$13:$S$195)</f>
        <v>118585.72911950001</v>
      </c>
      <c r="R15" s="57">
        <f>SUMIF('2. Detailed view'!$G$13:$G$195,Tabelle29[[#This Row],[Contract]],'2. Detailed view'!$U$13:$U$195)</f>
        <v>0</v>
      </c>
      <c r="S15" s="57">
        <f>SUMIF('2. Detailed view'!$G$13:$G$195,Tabelle29[[#This Row],[Contract]],'2. Detailed view'!$W$13:$W$195)</f>
        <v>0</v>
      </c>
      <c r="T15" s="74">
        <f>SUM(Tabelle29[[#This Row],[Spent1]:[Spent6]])</f>
        <v>404093.79533350002</v>
      </c>
      <c r="U15" s="177">
        <f>'2. Detailed view'!Y214</f>
        <v>89100</v>
      </c>
      <c r="V15" s="86">
        <f t="shared" si="1"/>
        <v>1406701.733800896</v>
      </c>
      <c r="W15" s="177">
        <f>Tabelle29[[#This Row],[Column1]]-Tabelle29[[#This Row],[Column2]]</f>
        <v>-1317601.733800896</v>
      </c>
    </row>
    <row r="16" spans="1:24" s="177" customFormat="1" ht="12.75" hidden="1" customHeight="1">
      <c r="B16" s="231">
        <v>5</v>
      </c>
      <c r="C16" s="230" t="s">
        <v>375</v>
      </c>
      <c r="D16" s="230" t="s">
        <v>44</v>
      </c>
      <c r="E16" s="230" t="s">
        <v>45</v>
      </c>
      <c r="F16" s="231" t="s">
        <v>449</v>
      </c>
      <c r="G16" s="38"/>
      <c r="H16" s="175">
        <v>44197</v>
      </c>
      <c r="I16" s="175">
        <v>44408</v>
      </c>
      <c r="J16" s="230" t="s">
        <v>46</v>
      </c>
      <c r="K16" s="12" t="s">
        <v>264</v>
      </c>
      <c r="L16" s="13"/>
      <c r="M16" s="74">
        <v>150000</v>
      </c>
      <c r="N16" s="57">
        <f>SUMIF('2. Detailed view'!$G$13:$G$195,Tabelle29[[#This Row],[Contract]],'2. Detailed view'!$M$13:$M$195)</f>
        <v>6496</v>
      </c>
      <c r="O16" s="57">
        <f>SUMIF('2. Detailed view'!$G$13:$G$195,Tabelle29[[#This Row],[Contract]],'2. Detailed view'!$O$13:$O$195)</f>
        <v>4060</v>
      </c>
      <c r="P16" s="57">
        <f>SUMIF('2. Detailed view'!$G$13:$G$195,Tabelle29[[#This Row],[Contract]],'2. Detailed view'!$Q$13:$Q$195)</f>
        <v>5024.25</v>
      </c>
      <c r="Q16" s="57">
        <f>SUMIF('2. Detailed view'!$G$13:$G$195,Tabelle29[[#This Row],[Contract]],'2. Detailed view'!$S$13:$S$195)</f>
        <v>18270</v>
      </c>
      <c r="R16" s="57">
        <f>SUMIF('2. Detailed view'!$G$13:$G$195,Tabelle29[[#This Row],[Contract]],'2. Detailed view'!$U$13:$U$195)</f>
        <v>0</v>
      </c>
      <c r="S16" s="57">
        <f>SUMIF('2. Detailed view'!$G$13:$G$195,Tabelle29[[#This Row],[Contract]],'2. Detailed view'!$W$13:$W$195)</f>
        <v>0</v>
      </c>
      <c r="T16" s="74">
        <f>SUM(Tabelle29[[#This Row],[Spent1]:[Spent6]])</f>
        <v>33850.25</v>
      </c>
      <c r="U16" s="177">
        <f>'2. Detailed view'!Y215</f>
        <v>79903.125</v>
      </c>
      <c r="V16" s="86">
        <f t="shared" si="1"/>
        <v>1440551.983800896</v>
      </c>
      <c r="W16" s="177">
        <f>Tabelle29[[#This Row],[Column1]]-Tabelle29[[#This Row],[Column2]]</f>
        <v>-1360648.858800896</v>
      </c>
    </row>
    <row r="17" spans="2:23" s="177" customFormat="1" ht="12.75" hidden="1" customHeight="1">
      <c r="B17" s="231">
        <v>6</v>
      </c>
      <c r="C17" s="176" t="s">
        <v>376</v>
      </c>
      <c r="D17" s="230" t="s">
        <v>44</v>
      </c>
      <c r="E17" s="230" t="s">
        <v>45</v>
      </c>
      <c r="F17" s="230" t="s">
        <v>526</v>
      </c>
      <c r="G17" s="176"/>
      <c r="H17" s="175">
        <v>44197</v>
      </c>
      <c r="I17" s="175">
        <v>44408</v>
      </c>
      <c r="J17" s="230" t="s">
        <v>46</v>
      </c>
      <c r="K17" s="12" t="s">
        <v>476</v>
      </c>
      <c r="L17" s="13"/>
      <c r="M17" s="74">
        <v>800000</v>
      </c>
      <c r="N17" s="57">
        <f>SUMIF('2. Detailed view'!$G$13:$G$195,Tabelle29[[#This Row],[Contract]],'2. Detailed view'!$M$13:$M$195)</f>
        <v>0</v>
      </c>
      <c r="O17" s="57">
        <f>SUMIF('2. Detailed view'!$G$13:$G$195,Tabelle29[[#This Row],[Contract]],'2. Detailed view'!$O$13:$O$195)</f>
        <v>80269.08</v>
      </c>
      <c r="P17" s="57">
        <f>SUMIF('2. Detailed view'!$G$13:$G$195,Tabelle29[[#This Row],[Contract]],'2. Detailed view'!$Q$13:$Q$195)</f>
        <v>26160</v>
      </c>
      <c r="Q17" s="57">
        <f>SUMIF('2. Detailed view'!$G$13:$G$195,Tabelle29[[#This Row],[Contract]],'2. Detailed view'!$S$13:$S$195)</f>
        <v>479010.24634000001</v>
      </c>
      <c r="R17" s="57">
        <f>SUMIF('2. Detailed view'!$G$13:$G$195,Tabelle29[[#This Row],[Contract]],'2. Detailed view'!$U$13:$U$195)</f>
        <v>0</v>
      </c>
      <c r="S17" s="57">
        <f>SUMIF('2. Detailed view'!$G$13:$G$195,Tabelle29[[#This Row],[Contract]],'2. Detailed view'!$W$13:$W$195)</f>
        <v>0</v>
      </c>
      <c r="T17" s="74">
        <f>SUM(Tabelle29[[#This Row],[Spent1]:[Spent6]])</f>
        <v>585439.32634000003</v>
      </c>
      <c r="U17" s="177">
        <f>'2. Detailed view'!Y216</f>
        <v>9343.75</v>
      </c>
      <c r="V17" s="86">
        <f t="shared" si="1"/>
        <v>2025991.3101408961</v>
      </c>
      <c r="W17" s="177">
        <f>Tabelle29[[#This Row],[Column1]]-Tabelle29[[#This Row],[Column2]]</f>
        <v>-2016647.5601408961</v>
      </c>
    </row>
    <row r="18" spans="2:23" s="177" customFormat="1" ht="12.75" hidden="1" customHeight="1">
      <c r="B18" s="231">
        <v>7</v>
      </c>
      <c r="C18" s="176" t="s">
        <v>377</v>
      </c>
      <c r="D18" s="230" t="s">
        <v>44</v>
      </c>
      <c r="E18" s="230" t="s">
        <v>45</v>
      </c>
      <c r="F18" s="230" t="s">
        <v>450</v>
      </c>
      <c r="G18" s="176"/>
      <c r="H18" s="175">
        <v>44197</v>
      </c>
      <c r="I18" s="175">
        <v>44408</v>
      </c>
      <c r="J18" s="230" t="s">
        <v>46</v>
      </c>
      <c r="K18" s="12" t="s">
        <v>264</v>
      </c>
      <c r="L18" s="13"/>
      <c r="M18" s="74">
        <v>720000</v>
      </c>
      <c r="N18" s="57">
        <f>SUMIF('2. Detailed view'!$G$13:$G$195,Tabelle29[[#This Row],[Contract]],'2. Detailed view'!$M$13:$M$195)</f>
        <v>12838</v>
      </c>
      <c r="O18" s="57">
        <f>SUMIF('2. Detailed view'!$G$13:$G$195,Tabelle29[[#This Row],[Contract]],'2. Detailed view'!$O$13:$O$195)</f>
        <v>82786.916681999995</v>
      </c>
      <c r="P18" s="57">
        <f>SUMIF('2. Detailed view'!$G$13:$G$195,Tabelle29[[#This Row],[Contract]],'2. Detailed view'!$Q$13:$Q$195)</f>
        <v>67587.026052259986</v>
      </c>
      <c r="Q18" s="57">
        <f>SUMIF('2. Detailed view'!$G$13:$G$195,Tabelle29[[#This Row],[Contract]],'2. Detailed view'!$S$13:$S$195)</f>
        <v>166175.67759099999</v>
      </c>
      <c r="R18" s="57">
        <f>SUMIF('2. Detailed view'!$G$13:$G$195,Tabelle29[[#This Row],[Contract]],'2. Detailed view'!$U$13:$U$195)</f>
        <v>0</v>
      </c>
      <c r="S18" s="57">
        <f>SUMIF('2. Detailed view'!$G$13:$G$195,Tabelle29[[#This Row],[Contract]],'2. Detailed view'!$W$13:$W$195)</f>
        <v>0</v>
      </c>
      <c r="T18" s="74">
        <f>SUM(Tabelle29[[#This Row],[Spent1]:[Spent6]])</f>
        <v>329387.62032525998</v>
      </c>
      <c r="U18" s="177">
        <f>'2. Detailed view'!Y217</f>
        <v>64000</v>
      </c>
      <c r="V18" s="86">
        <f t="shared" si="1"/>
        <v>2355378.930466156</v>
      </c>
      <c r="W18" s="177">
        <f>Tabelle29[[#This Row],[Column1]]-Tabelle29[[#This Row],[Column2]]</f>
        <v>-2291378.930466156</v>
      </c>
    </row>
    <row r="19" spans="2:23" s="177" customFormat="1" ht="12.75" hidden="1" customHeight="1">
      <c r="B19" s="231">
        <v>8</v>
      </c>
      <c r="C19" s="176" t="s">
        <v>378</v>
      </c>
      <c r="D19" s="230" t="s">
        <v>44</v>
      </c>
      <c r="E19" s="230" t="s">
        <v>45</v>
      </c>
      <c r="F19" s="231" t="s">
        <v>451</v>
      </c>
      <c r="G19" s="38"/>
      <c r="H19" s="175">
        <v>44197</v>
      </c>
      <c r="I19" s="175">
        <v>44408</v>
      </c>
      <c r="J19" s="230" t="s">
        <v>46</v>
      </c>
      <c r="K19" s="12" t="s">
        <v>264</v>
      </c>
      <c r="L19" s="13"/>
      <c r="M19" s="74">
        <v>835000</v>
      </c>
      <c r="N19" s="57">
        <f>SUMIF('2. Detailed view'!$G$13:$G$195,Tabelle29[[#This Row],[Contract]],'2. Detailed view'!$M$13:$M$195)</f>
        <v>16620</v>
      </c>
      <c r="O19" s="57">
        <f>SUMIF('2. Detailed view'!$G$13:$G$195,Tabelle29[[#This Row],[Contract]],'2. Detailed view'!$O$13:$O$195)</f>
        <v>93543.912500000006</v>
      </c>
      <c r="P19" s="57">
        <f>SUMIF('2. Detailed view'!$G$13:$G$195,Tabelle29[[#This Row],[Contract]],'2. Detailed view'!$Q$13:$Q$195)</f>
        <v>200414.45543500001</v>
      </c>
      <c r="Q19" s="57">
        <f>SUMIF('2. Detailed view'!$G$13:$G$195,Tabelle29[[#This Row],[Contract]],'2. Detailed view'!$S$13:$S$195)</f>
        <v>62329.695</v>
      </c>
      <c r="R19" s="57">
        <f>SUMIF('2. Detailed view'!$G$13:$G$195,Tabelle29[[#This Row],[Contract]],'2. Detailed view'!$U$13:$U$195)</f>
        <v>0</v>
      </c>
      <c r="S19" s="57">
        <f>SUMIF('2. Detailed view'!$G$13:$G$195,Tabelle29[[#This Row],[Contract]],'2. Detailed view'!$W$13:$W$195)</f>
        <v>0</v>
      </c>
      <c r="T19" s="74">
        <f>SUM(Tabelle29[[#This Row],[Spent1]:[Spent6]])</f>
        <v>372908.06293499999</v>
      </c>
      <c r="U19" s="177">
        <f>'2. Detailed view'!Y218</f>
        <v>22528.125</v>
      </c>
      <c r="V19" s="86">
        <f t="shared" si="1"/>
        <v>2728286.9934011558</v>
      </c>
      <c r="W19" s="177">
        <f>Tabelle29[[#This Row],[Column1]]-Tabelle29[[#This Row],[Column2]]</f>
        <v>-2705758.8684011558</v>
      </c>
    </row>
    <row r="20" spans="2:23" s="177" customFormat="1" ht="12.75" hidden="1" customHeight="1">
      <c r="B20" s="231">
        <v>9</v>
      </c>
      <c r="C20" s="176" t="s">
        <v>379</v>
      </c>
      <c r="D20" s="230" t="s">
        <v>44</v>
      </c>
      <c r="E20" s="230" t="s">
        <v>45</v>
      </c>
      <c r="F20" s="231" t="s">
        <v>452</v>
      </c>
      <c r="G20" s="38"/>
      <c r="H20" s="175">
        <v>44197</v>
      </c>
      <c r="I20" s="175">
        <v>44408</v>
      </c>
      <c r="J20" s="230" t="s">
        <v>46</v>
      </c>
      <c r="K20" s="12" t="s">
        <v>264</v>
      </c>
      <c r="L20" s="13"/>
      <c r="M20" s="74">
        <v>870000</v>
      </c>
      <c r="N20" s="57">
        <f>SUMIF('2. Detailed view'!$G$13:$G$195,Tabelle29[[#This Row],[Contract]],'2. Detailed view'!$M$13:$M$195)</f>
        <v>15050</v>
      </c>
      <c r="O20" s="57">
        <f>SUMIF('2. Detailed view'!$G$13:$G$195,Tabelle29[[#This Row],[Contract]],'2. Detailed view'!$O$13:$O$195)</f>
        <v>108981.686682</v>
      </c>
      <c r="P20" s="57">
        <f>SUMIF('2. Detailed view'!$G$13:$G$195,Tabelle29[[#This Row],[Contract]],'2. Detailed view'!$Q$13:$Q$195)</f>
        <v>69162.090817999997</v>
      </c>
      <c r="Q20" s="57">
        <f>SUMIF('2. Detailed view'!$G$13:$G$195,Tabelle29[[#This Row],[Contract]],'2. Detailed view'!$S$13:$S$195)</f>
        <v>50540.843341</v>
      </c>
      <c r="R20" s="57">
        <f>SUMIF('2. Detailed view'!$G$13:$G$195,Tabelle29[[#This Row],[Contract]],'2. Detailed view'!$U$13:$U$195)</f>
        <v>0</v>
      </c>
      <c r="S20" s="57">
        <f>SUMIF('2. Detailed view'!$G$13:$G$195,Tabelle29[[#This Row],[Contract]],'2. Detailed view'!$W$13:$W$195)</f>
        <v>0</v>
      </c>
      <c r="T20" s="74">
        <f>SUM(Tabelle29[[#This Row],[Spent1]:[Spent6]])</f>
        <v>243734.620841</v>
      </c>
      <c r="U20" s="177">
        <f>'2. Detailed view'!Y219</f>
        <v>74250</v>
      </c>
      <c r="V20" s="86">
        <f t="shared" si="1"/>
        <v>2972021.614242156</v>
      </c>
      <c r="W20" s="177">
        <f>Tabelle29[[#This Row],[Column1]]-Tabelle29[[#This Row],[Column2]]</f>
        <v>-2897771.614242156</v>
      </c>
    </row>
    <row r="21" spans="2:23" s="177" customFormat="1" ht="12.75" hidden="1" customHeight="1">
      <c r="B21" s="231">
        <v>10</v>
      </c>
      <c r="C21" s="230" t="s">
        <v>379</v>
      </c>
      <c r="D21" s="230" t="s">
        <v>44</v>
      </c>
      <c r="E21" s="230" t="s">
        <v>45</v>
      </c>
      <c r="F21" s="231" t="s">
        <v>453</v>
      </c>
      <c r="G21" s="38"/>
      <c r="H21" s="175">
        <v>44197</v>
      </c>
      <c r="I21" s="175">
        <v>44408</v>
      </c>
      <c r="J21" s="230" t="s">
        <v>46</v>
      </c>
      <c r="K21" s="12" t="s">
        <v>264</v>
      </c>
      <c r="L21" s="13"/>
      <c r="M21" s="74">
        <v>630000</v>
      </c>
      <c r="N21" s="57">
        <f>SUMIF('2. Detailed view'!$G$13:$G$195,Tabelle29[[#This Row],[Contract]],'2. Detailed view'!$M$13:$M$195)</f>
        <v>0</v>
      </c>
      <c r="O21" s="57">
        <f>SUMIF('2. Detailed view'!$G$13:$G$195,Tabelle29[[#This Row],[Contract]],'2. Detailed view'!$O$13:$O$195)</f>
        <v>143641.686682</v>
      </c>
      <c r="P21" s="57">
        <f>SUMIF('2. Detailed view'!$G$13:$G$195,Tabelle29[[#This Row],[Contract]],'2. Detailed view'!$Q$13:$Q$195)</f>
        <v>27777.739094429409</v>
      </c>
      <c r="Q21" s="57">
        <f>SUMIF('2. Detailed view'!$G$13:$G$195,Tabelle29[[#This Row],[Contract]],'2. Detailed view'!$S$13:$S$195)</f>
        <v>51480.843341</v>
      </c>
      <c r="R21" s="57">
        <f>SUMIF('2. Detailed view'!$G$13:$G$195,Tabelle29[[#This Row],[Contract]],'2. Detailed view'!$U$13:$U$195)</f>
        <v>0</v>
      </c>
      <c r="S21" s="57">
        <f>SUMIF('2. Detailed view'!$G$13:$G$195,Tabelle29[[#This Row],[Contract]],'2. Detailed view'!$W$13:$W$195)</f>
        <v>0</v>
      </c>
      <c r="T21" s="74">
        <f>SUM(Tabelle29[[#This Row],[Spent1]:[Spent6]])</f>
        <v>222900.26911742942</v>
      </c>
      <c r="U21" s="268">
        <f>'2. Detailed view'!Y220</f>
        <v>23034.375</v>
      </c>
      <c r="V21" s="86">
        <f>SUM(T12:T21)</f>
        <v>3194921.8833595854</v>
      </c>
      <c r="W21" s="268">
        <f>Tabelle29[[#This Row],[Column1]]-Tabelle29[[#This Row],[Column2]]</f>
        <v>-3171887.5083595854</v>
      </c>
    </row>
    <row r="22" spans="2:23" s="177" customFormat="1" ht="12.75" hidden="1" customHeight="1">
      <c r="B22" s="231">
        <v>11</v>
      </c>
      <c r="C22" s="176" t="s">
        <v>380</v>
      </c>
      <c r="D22" s="230" t="s">
        <v>44</v>
      </c>
      <c r="E22" s="230" t="s">
        <v>45</v>
      </c>
      <c r="F22" s="231" t="s">
        <v>454</v>
      </c>
      <c r="G22" s="38"/>
      <c r="H22" s="175">
        <v>44197</v>
      </c>
      <c r="I22" s="175">
        <v>44408</v>
      </c>
      <c r="J22" s="230" t="s">
        <v>46</v>
      </c>
      <c r="K22" s="12" t="s">
        <v>264</v>
      </c>
      <c r="L22" s="13"/>
      <c r="M22" s="74">
        <v>900000</v>
      </c>
      <c r="N22" s="57">
        <f>SUMIF('2. Detailed view'!$G$13:$G$195,Tabelle29[[#This Row],[Contract]],'2. Detailed view'!$M$13:$M$195)</f>
        <v>42963</v>
      </c>
      <c r="O22" s="57">
        <f>SUMIF('2. Detailed view'!$G$13:$G$195,Tabelle29[[#This Row],[Contract]],'2. Detailed view'!$O$13:$O$195)</f>
        <v>127809.97295277999</v>
      </c>
      <c r="P22" s="57">
        <f>SUMIF('2. Detailed view'!$G$13:$G$195,Tabelle29[[#This Row],[Contract]],'2. Detailed view'!$Q$13:$Q$195)</f>
        <v>124000.43483889001</v>
      </c>
      <c r="Q22" s="57">
        <f>SUMIF('2. Detailed view'!$G$13:$G$195,Tabelle29[[#This Row],[Contract]],'2. Detailed view'!$S$13:$S$195)</f>
        <v>50262.019742129996</v>
      </c>
      <c r="R22" s="57">
        <f>SUMIF('2. Detailed view'!$G$13:$G$195,Tabelle29[[#This Row],[Contract]],'2. Detailed view'!$U$13:$U$195)</f>
        <v>0</v>
      </c>
      <c r="S22" s="57">
        <f>SUMIF('2. Detailed view'!$G$13:$G$195,Tabelle29[[#This Row],[Contract]],'2. Detailed view'!$W$13:$W$195)</f>
        <v>0</v>
      </c>
      <c r="T22" s="74">
        <f>SUM(Tabelle29[[#This Row],[Spent1]:[Spent6]])</f>
        <v>345035.42753380002</v>
      </c>
      <c r="U22" s="177">
        <f>'2. Detailed view'!Y220</f>
        <v>23034.375</v>
      </c>
      <c r="V22" s="86">
        <f>SUM(T12:T22)</f>
        <v>3539957.3108933857</v>
      </c>
      <c r="W22" s="177">
        <f>Tabelle29[[#This Row],[Column1]]-Tabelle29[[#This Row],[Column2]]</f>
        <v>-3516922.9358933857</v>
      </c>
    </row>
    <row r="23" spans="2:23" s="177" customFormat="1" ht="12.75" hidden="1" customHeight="1">
      <c r="B23" s="231">
        <v>12</v>
      </c>
      <c r="C23" s="230" t="s">
        <v>381</v>
      </c>
      <c r="D23" s="230" t="s">
        <v>44</v>
      </c>
      <c r="E23" s="230" t="s">
        <v>45</v>
      </c>
      <c r="F23" s="231" t="s">
        <v>483</v>
      </c>
      <c r="G23" s="230"/>
      <c r="H23" s="175">
        <v>44197</v>
      </c>
      <c r="I23" s="175">
        <v>44408</v>
      </c>
      <c r="J23" s="230" t="s">
        <v>46</v>
      </c>
      <c r="K23" s="12" t="s">
        <v>264</v>
      </c>
      <c r="L23" s="13"/>
      <c r="M23" s="74">
        <v>730000</v>
      </c>
      <c r="N23" s="57">
        <f>SUMIF('2. Detailed view'!$G$13:$G$195,Tabelle29[[#This Row],[Contract]],'2. Detailed view'!$M$13:$M$195)</f>
        <v>17526</v>
      </c>
      <c r="O23" s="57">
        <f>SUMIF('2. Detailed view'!$G$13:$G$195,Tabelle29[[#This Row],[Contract]],'2. Detailed view'!$O$13:$O$195)</f>
        <v>158732.11882100001</v>
      </c>
      <c r="P23" s="57">
        <f>SUMIF('2. Detailed view'!$G$13:$G$195,Tabelle29[[#This Row],[Contract]],'2. Detailed view'!$Q$13:$Q$195)</f>
        <v>104427.971598</v>
      </c>
      <c r="Q23" s="57">
        <f>SUMIF('2. Detailed view'!$G$13:$G$195,Tabelle29[[#This Row],[Contract]],'2. Detailed view'!$S$13:$S$195)</f>
        <v>116909.57</v>
      </c>
      <c r="R23" s="57">
        <f>SUMIF('2. Detailed view'!$G$13:$G$195,Tabelle29[[#This Row],[Contract]],'2. Detailed view'!$U$13:$U$195)</f>
        <v>0</v>
      </c>
      <c r="S23" s="57">
        <f>SUMIF('2. Detailed view'!$G$13:$G$195,Tabelle29[[#This Row],[Contract]],'2. Detailed view'!$W$13:$W$195)</f>
        <v>0</v>
      </c>
      <c r="T23" s="74">
        <f>SUM(Tabelle29[[#This Row],[Spent1]:[Spent6]])</f>
        <v>397595.66041900002</v>
      </c>
      <c r="U23" s="177">
        <f>'2. Detailed view'!Y221</f>
        <v>44343.75</v>
      </c>
      <c r="V23" s="86">
        <f>SUM(T13:T23)</f>
        <v>3645949.5077009643</v>
      </c>
      <c r="W23" s="177">
        <f>Tabelle29[[#This Row],[Column1]]-Tabelle29[[#This Row],[Column2]]</f>
        <v>-3601605.7577009643</v>
      </c>
    </row>
    <row r="24" spans="2:23" s="177" customFormat="1" ht="12.75" customHeight="1">
      <c r="B24" s="231">
        <v>13</v>
      </c>
      <c r="C24" s="230" t="s">
        <v>388</v>
      </c>
      <c r="D24" s="230" t="s">
        <v>44</v>
      </c>
      <c r="E24" s="230" t="s">
        <v>45</v>
      </c>
      <c r="F24" s="231" t="s">
        <v>455</v>
      </c>
      <c r="G24" s="230"/>
      <c r="H24" s="175">
        <v>44197</v>
      </c>
      <c r="I24" s="175">
        <v>44408</v>
      </c>
      <c r="J24" s="230" t="s">
        <v>46</v>
      </c>
      <c r="K24" s="12" t="s">
        <v>264</v>
      </c>
      <c r="L24" s="13"/>
      <c r="M24" s="74">
        <v>760000</v>
      </c>
      <c r="N24" s="57">
        <f>SUMIF('2. Detailed view'!$G$13:$G$195,Tabelle29[[#This Row],[Contract]],'2. Detailed view'!$M$13:$M$195)</f>
        <v>8526</v>
      </c>
      <c r="O24" s="57">
        <f>SUMIF('2. Detailed view'!$G$13:$G$195,Tabelle29[[#This Row],[Contract]],'2. Detailed view'!$O$13:$O$195)</f>
        <v>35170</v>
      </c>
      <c r="P24" s="57">
        <f>SUMIF('2. Detailed view'!$G$13:$G$195,Tabelle29[[#This Row],[Contract]],'2. Detailed view'!$Q$13:$Q$195)</f>
        <v>68663.982084999996</v>
      </c>
      <c r="Q24" s="57">
        <f>SUMIF('2. Detailed view'!$G$13:$G$195,Tabelle29[[#This Row],[Contract]],'2. Detailed view'!$S$13:$S$195)</f>
        <v>39419.01756</v>
      </c>
      <c r="R24" s="57">
        <f>SUMIF('2. Detailed view'!$G$13:$G$195,Tabelle29[[#This Row],[Contract]],'2. Detailed view'!$U$13:$U$195)</f>
        <v>0</v>
      </c>
      <c r="S24" s="57">
        <f>SUMIF('2. Detailed view'!$G$13:$G$195,Tabelle29[[#This Row],[Contract]],'2. Detailed view'!$W$13:$W$195)</f>
        <v>0</v>
      </c>
      <c r="T24" s="74">
        <f>SUM(Tabelle29[[#This Row],[Spent1]:[Spent6]])</f>
        <v>151778.999645</v>
      </c>
      <c r="U24" s="177">
        <f>'2. Detailed view'!Y223</f>
        <v>47187.5</v>
      </c>
      <c r="V24" s="86">
        <f>SUM(T14:T24)</f>
        <v>3198943.9710494895</v>
      </c>
      <c r="W24" s="177">
        <f>Tabelle29[[#This Row],[Column1]]-Tabelle29[[#This Row],[Column2]]</f>
        <v>-3151756.4710494895</v>
      </c>
    </row>
    <row r="25" spans="2:23" s="177" customFormat="1" ht="12.75" hidden="1" customHeight="1">
      <c r="B25" s="231">
        <v>14</v>
      </c>
      <c r="C25" s="230" t="s">
        <v>384</v>
      </c>
      <c r="D25" s="230" t="s">
        <v>44</v>
      </c>
      <c r="E25" s="230" t="s">
        <v>45</v>
      </c>
      <c r="F25" s="262" t="s">
        <v>536</v>
      </c>
      <c r="G25" s="269"/>
      <c r="H25" s="175">
        <v>44197</v>
      </c>
      <c r="I25" s="175">
        <v>44377</v>
      </c>
      <c r="J25" s="230" t="s">
        <v>46</v>
      </c>
      <c r="K25" s="12" t="s">
        <v>264</v>
      </c>
      <c r="L25" s="13"/>
      <c r="M25" s="74">
        <v>650000</v>
      </c>
      <c r="N25" s="57">
        <f>SUMIF('2. Detailed view'!$G$13:$G$195,Tabelle29[[#This Row],[Contract]],'2. Detailed view'!$M$13:$M$195)</f>
        <v>123083</v>
      </c>
      <c r="O25" s="171">
        <f>SUMIF('2. Detailed view'!$G$13:$G$195,Tabelle29[[#This Row],[Contract]],'2. Detailed view'!$O$13:$O$195)</f>
        <v>119860.55</v>
      </c>
      <c r="P25" s="57">
        <f>SUMIF('2. Detailed view'!$G$13:$G$195,Tabelle29[[#This Row],[Contract]],'2. Detailed view'!$Q$13:$Q$195)</f>
        <v>129383</v>
      </c>
      <c r="Q25" s="57">
        <f>SUMIF('2. Detailed view'!$G$13:$G$195,Tabelle29[[#This Row],[Contract]],'2. Detailed view'!$S$13:$S$195)</f>
        <v>119933</v>
      </c>
      <c r="R25" s="57">
        <f>SUMIF('2. Detailed view'!$G$13:$G$195,Tabelle29[[#This Row],[Contract]],'2. Detailed view'!$U$13:$U$195)</f>
        <v>0</v>
      </c>
      <c r="S25" s="57">
        <f>SUMIF('2. Detailed view'!$G$13:$G$195,Tabelle29[[#This Row],[Contract]],'2. Detailed view'!$W$13:$W$195)</f>
        <v>0</v>
      </c>
      <c r="T25" s="74">
        <f>SUM(Tabelle29[[#This Row],[Spent1]:[Spent6]])</f>
        <v>492259.55</v>
      </c>
      <c r="U25" s="268">
        <f>'2. Detailed view'!Y225</f>
        <v>73750</v>
      </c>
      <c r="V25" s="86">
        <f>SUM(T16:T25)</f>
        <v>3174889.7871564887</v>
      </c>
      <c r="W25" s="268">
        <f>Tabelle29[[#This Row],[Column1]]-Tabelle29[[#This Row],[Column2]]</f>
        <v>-3101139.7871564887</v>
      </c>
    </row>
    <row r="26" spans="2:23" s="177" customFormat="1" ht="12.75" hidden="1" customHeight="1">
      <c r="B26" s="231">
        <v>15</v>
      </c>
      <c r="C26" s="230" t="s">
        <v>386</v>
      </c>
      <c r="D26" s="230" t="s">
        <v>44</v>
      </c>
      <c r="E26" s="230" t="s">
        <v>45</v>
      </c>
      <c r="F26" s="277" t="s">
        <v>564</v>
      </c>
      <c r="G26" s="38"/>
      <c r="H26" s="175">
        <v>44197</v>
      </c>
      <c r="I26" s="175">
        <v>44377</v>
      </c>
      <c r="J26" s="230" t="s">
        <v>46</v>
      </c>
      <c r="K26" s="12" t="s">
        <v>264</v>
      </c>
      <c r="L26" s="13"/>
      <c r="M26" s="74">
        <v>315000</v>
      </c>
      <c r="N26" s="57">
        <f>SUMIF('2. Detailed view'!$G$13:$G$195,Tabelle29[[#This Row],[Contract]],'2. Detailed view'!$M$13:$M$195)</f>
        <v>18850</v>
      </c>
      <c r="O26" s="57">
        <f>SUMIF('2. Detailed view'!$G$13:$G$195,Tabelle29[[#This Row],[Contract]],'2. Detailed view'!$O$13:$O$195)</f>
        <v>20150</v>
      </c>
      <c r="P26" s="57">
        <f>SUMIF('2. Detailed view'!$G$13:$G$195,Tabelle29[[#This Row],[Contract]],'2. Detailed view'!$Q$13:$Q$195)</f>
        <v>7900</v>
      </c>
      <c r="Q26" s="57">
        <f>SUMIF('2. Detailed view'!$G$13:$G$195,Tabelle29[[#This Row],[Contract]],'2. Detailed view'!$S$13:$S$195)</f>
        <v>15631.578947368424</v>
      </c>
      <c r="R26" s="57">
        <f>SUMIF('2. Detailed view'!$G$13:$G$195,Tabelle29[[#This Row],[Contract]],'2. Detailed view'!$U$13:$U$195)</f>
        <v>0</v>
      </c>
      <c r="S26" s="57">
        <f>SUMIF('2. Detailed view'!$G$13:$G$195,Tabelle29[[#This Row],[Contract]],'2. Detailed view'!$W$13:$W$195)</f>
        <v>0</v>
      </c>
      <c r="T26" s="74">
        <f>SUM(Tabelle29[[#This Row],[Spent1]:[Spent6]])</f>
        <v>62531.578947368427</v>
      </c>
      <c r="U26" s="268">
        <f>'2. Detailed view'!Y226</f>
        <v>23118.75</v>
      </c>
      <c r="V26" s="86">
        <f>SUM(T17:T26)</f>
        <v>3203571.1161038573</v>
      </c>
      <c r="W26" s="268">
        <f>Tabelle29[[#This Row],[Column1]]-Tabelle29[[#This Row],[Column2]]</f>
        <v>-3180452.3661038573</v>
      </c>
    </row>
    <row r="27" spans="2:23" s="177" customFormat="1" ht="12.75" hidden="1" customHeight="1">
      <c r="B27" s="231">
        <v>16</v>
      </c>
      <c r="C27" s="230" t="s">
        <v>393</v>
      </c>
      <c r="D27" s="230" t="s">
        <v>44</v>
      </c>
      <c r="E27" s="230" t="s">
        <v>51</v>
      </c>
      <c r="F27" s="231" t="s">
        <v>456</v>
      </c>
      <c r="G27" s="230"/>
      <c r="H27" s="175">
        <v>44197</v>
      </c>
      <c r="I27" s="175">
        <v>44408</v>
      </c>
      <c r="J27" s="230" t="s">
        <v>46</v>
      </c>
      <c r="K27" s="12"/>
      <c r="L27" s="13"/>
      <c r="M27" s="74">
        <v>219080</v>
      </c>
      <c r="N27" s="57">
        <f>SUMIF('2. Detailed view'!$G$196:$G$258,Tabelle29[[#This Row],[Contract]],'2. Detailed view'!$M$196:$M$258)</f>
        <v>28635.25</v>
      </c>
      <c r="O27" s="57">
        <f>SUMIF('2. Detailed view'!$G$196:$G$258,Tabelle29[[#This Row],[Contract]],'2. Detailed view'!$O$196:$O$258)</f>
        <v>37937.75</v>
      </c>
      <c r="P27" s="57">
        <f>SUMIF('2. Detailed view'!$G$196:$G$258,Tabelle29[[#This Row],[Contract]],'2. Detailed view'!$Q$196:$Q$258)</f>
        <v>33488.25</v>
      </c>
      <c r="Q27" s="57">
        <f>SUMIF('2. Detailed view'!$G$196:$G$258,Tabelle29[[#This Row],[Contract]],'2. Detailed view'!$S$196:$S$258)</f>
        <v>34230.75</v>
      </c>
      <c r="R27" s="57">
        <f>SUMIF('2. Detailed view'!$G$196:$G$258,Tabelle29[[#This Row],[Contract]],'2. Detailed view'!$U$196:$U$258)</f>
        <v>0</v>
      </c>
      <c r="S27" s="57">
        <f>SUMIF('2. Detailed view'!$G$196:$G$258,Tabelle29[[#This Row],[Contract]],'2. Detailed view'!$W$196:$W$258)</f>
        <v>0</v>
      </c>
      <c r="T27" s="74">
        <f>SUM(Tabelle29[[#This Row],[Spent1]:[Spent6]])</f>
        <v>134292</v>
      </c>
      <c r="U27" s="177">
        <f>'2. Detailed view'!Y224</f>
        <v>2784.375</v>
      </c>
      <c r="V27" s="86">
        <f>SUM(T15:T27)</f>
        <v>3775807.1614373573</v>
      </c>
      <c r="W27" s="177">
        <f>Tabelle29[[#This Row],[Column1]]-Tabelle29[[#This Row],[Column2]]</f>
        <v>-3773022.7864373573</v>
      </c>
    </row>
    <row r="28" spans="2:23" s="177" customFormat="1" ht="12.75" hidden="1" customHeight="1">
      <c r="B28" s="231">
        <v>17</v>
      </c>
      <c r="C28" s="230" t="s">
        <v>370</v>
      </c>
      <c r="D28" s="230" t="s">
        <v>44</v>
      </c>
      <c r="E28" s="230" t="s">
        <v>51</v>
      </c>
      <c r="F28" s="231" t="s">
        <v>461</v>
      </c>
      <c r="G28" s="230"/>
      <c r="H28" s="175">
        <v>44197</v>
      </c>
      <c r="I28" s="175">
        <v>44408</v>
      </c>
      <c r="J28" s="230" t="s">
        <v>46</v>
      </c>
      <c r="K28" s="12"/>
      <c r="L28" s="13"/>
      <c r="M28" s="74">
        <v>990000</v>
      </c>
      <c r="N28" s="57">
        <f>SUMIF('2. Detailed view'!$G$196:$G$258,Tabelle29[[#This Row],[Contract]],'2. Detailed view'!$M$196:$M$258)</f>
        <v>38956.25</v>
      </c>
      <c r="O28" s="57">
        <f>SUMIF('2. Detailed view'!$G$196:$G$258,Tabelle29[[#This Row],[Contract]],'2. Detailed view'!$O$196:$O$258)</f>
        <v>114846.875</v>
      </c>
      <c r="P28" s="57">
        <f>SUMIF('2. Detailed view'!$G$196:$G$258,Tabelle29[[#This Row],[Contract]],'2. Detailed view'!$Q$196:$Q$258)</f>
        <v>136946.875</v>
      </c>
      <c r="Q28" s="57">
        <f>SUMIF('2. Detailed view'!$G$196:$G$258,Tabelle29[[#This Row],[Contract]],'2. Detailed view'!$S$196:$S$258)</f>
        <v>114346.875</v>
      </c>
      <c r="R28" s="57">
        <f>SUMIF('2. Detailed view'!$G$196:$G$258,Tabelle29[[#This Row],[Contract]],'2. Detailed view'!$U$196:$U$258)</f>
        <v>0</v>
      </c>
      <c r="S28" s="57">
        <f>SUMIF('2. Detailed view'!$G$196:$G$258,Tabelle29[[#This Row],[Contract]],'2. Detailed view'!$W$196:$W$258)</f>
        <v>0</v>
      </c>
      <c r="T28" s="74">
        <f>SUM(Tabelle29[[#This Row],[Spent1]:[Spent6]])</f>
        <v>405096.875</v>
      </c>
      <c r="U28" s="177">
        <f>'2. Detailed view'!Y225</f>
        <v>73750</v>
      </c>
      <c r="V28" s="86">
        <f>SUM(T16:T28)</f>
        <v>3776810.2411038573</v>
      </c>
      <c r="W28" s="177">
        <f>Tabelle29[[#This Row],[Column1]]-Tabelle29[[#This Row],[Column2]]</f>
        <v>-3703060.2411038573</v>
      </c>
    </row>
    <row r="29" spans="2:23" s="177" customFormat="1" ht="12.75" hidden="1" customHeight="1">
      <c r="B29" s="231">
        <v>18</v>
      </c>
      <c r="C29" s="230" t="s">
        <v>372</v>
      </c>
      <c r="D29" s="230" t="s">
        <v>44</v>
      </c>
      <c r="E29" s="230" t="s">
        <v>51</v>
      </c>
      <c r="F29" s="266" t="s">
        <v>462</v>
      </c>
      <c r="G29" s="16"/>
      <c r="H29" s="16">
        <v>44217</v>
      </c>
      <c r="I29" s="16">
        <v>44408</v>
      </c>
      <c r="J29" s="230" t="s">
        <v>46</v>
      </c>
      <c r="K29" s="12"/>
      <c r="L29" s="13"/>
      <c r="M29" s="74">
        <v>724760</v>
      </c>
      <c r="N29" s="57">
        <f>SUMIF('2. Detailed view'!$G$196:$G$258,Tabelle29[[#This Row],[Contract]],'2. Detailed view'!$M$196:$M$258)</f>
        <v>21865</v>
      </c>
      <c r="O29" s="57">
        <f>SUMIF('2. Detailed view'!$G$196:$G$258,Tabelle29[[#This Row],[Contract]],'2. Detailed view'!$O$196:$O$258)</f>
        <v>78313.75</v>
      </c>
      <c r="P29" s="57">
        <f>SUMIF('2. Detailed view'!$G$196:$G$258,Tabelle29[[#This Row],[Contract]],'2. Detailed view'!$Q$196:$Q$258)</f>
        <v>86628.75</v>
      </c>
      <c r="Q29" s="57">
        <f>SUMIF('2. Detailed view'!$G$196:$G$258,Tabelle29[[#This Row],[Contract]],'2. Detailed view'!$S$196:$S$258)</f>
        <v>70848.75</v>
      </c>
      <c r="R29" s="57">
        <f>SUMIF('2. Detailed view'!$G$196:$G$258,Tabelle29[[#This Row],[Contract]],'2. Detailed view'!$U$196:$U$258)</f>
        <v>0</v>
      </c>
      <c r="S29" s="57">
        <f>SUMIF('2. Detailed view'!$G$196:$G$258,Tabelle29[[#This Row],[Contract]],'2. Detailed view'!$W$196:$W$258)</f>
        <v>0</v>
      </c>
      <c r="T29" s="74">
        <f>SUM(Tabelle29[[#This Row],[Spent1]:[Spent6]])</f>
        <v>257656.25</v>
      </c>
      <c r="U29" s="177">
        <f>'2. Detailed view'!Y226</f>
        <v>23118.75</v>
      </c>
      <c r="V29" s="86">
        <f>SUM(T17:T29)</f>
        <v>4000616.2411038573</v>
      </c>
      <c r="W29" s="177">
        <f>Tabelle29[[#This Row],[Column1]]-Tabelle29[[#This Row],[Column2]]</f>
        <v>-3977497.4911038573</v>
      </c>
    </row>
    <row r="30" spans="2:23" s="177" customFormat="1" ht="12.75" hidden="1" customHeight="1">
      <c r="B30" s="231">
        <v>19</v>
      </c>
      <c r="C30" s="230" t="s">
        <v>383</v>
      </c>
      <c r="D30" s="230" t="s">
        <v>44</v>
      </c>
      <c r="E30" s="230" t="s">
        <v>51</v>
      </c>
      <c r="F30" s="231" t="s">
        <v>463</v>
      </c>
      <c r="G30" s="230"/>
      <c r="H30" s="175">
        <v>44197</v>
      </c>
      <c r="I30" s="175">
        <v>44377</v>
      </c>
      <c r="J30" s="230" t="s">
        <v>46</v>
      </c>
      <c r="K30" s="12" t="s">
        <v>264</v>
      </c>
      <c r="L30" s="13"/>
      <c r="M30" s="74">
        <v>300000</v>
      </c>
      <c r="N30" s="57">
        <f>SUMIF('2. Detailed view'!$G$196:$G$258,Tabelle29[[#This Row],[Contract]],'2. Detailed view'!$M$196:$M$258)</f>
        <v>8800</v>
      </c>
      <c r="O30" s="57">
        <f>SUMIF('2. Detailed view'!$G$196:$G$258,Tabelle29[[#This Row],[Contract]],'2. Detailed view'!$O$196:$O$258)</f>
        <v>11128.125</v>
      </c>
      <c r="P30" s="57">
        <f>SUMIF('2. Detailed view'!$G$196:$G$258,Tabelle29[[#This Row],[Contract]],'2. Detailed view'!$Q$196:$Q$258)</f>
        <v>82282.5</v>
      </c>
      <c r="Q30" s="57">
        <f>SUMIF('2. Detailed view'!$G$196:$G$258,Tabelle29[[#This Row],[Contract]],'2. Detailed view'!$S$196:$S$258)</f>
        <v>9187.5</v>
      </c>
      <c r="R30" s="57">
        <f>SUMIF('2. Detailed view'!$G$196:$G$258,Tabelle29[[#This Row],[Contract]],'2. Detailed view'!$U$196:$U$258)</f>
        <v>0</v>
      </c>
      <c r="S30" s="57">
        <f>SUMIF('2. Detailed view'!$G$196:$G$258,Tabelle29[[#This Row],[Contract]],'2. Detailed view'!$W$196:$W$258)</f>
        <v>0</v>
      </c>
      <c r="T30" s="74">
        <f>SUM(Tabelle29[[#This Row],[Spent1]:[Spent6]])</f>
        <v>111398.125</v>
      </c>
      <c r="U30" s="177">
        <f>'2. Detailed view'!Y229</f>
        <v>31343.75</v>
      </c>
      <c r="V30" s="86">
        <f>SUM(T20:T30)</f>
        <v>2824279.3565035979</v>
      </c>
      <c r="W30" s="177">
        <f>Tabelle29[[#This Row],[Column1]]-Tabelle29[[#This Row],[Column2]]</f>
        <v>-2792935.6065035979</v>
      </c>
    </row>
    <row r="31" spans="2:23" s="177" customFormat="1" ht="12.75" hidden="1" customHeight="1">
      <c r="B31" s="231">
        <v>20</v>
      </c>
      <c r="C31" s="230" t="s">
        <v>385</v>
      </c>
      <c r="D31" s="230" t="s">
        <v>44</v>
      </c>
      <c r="E31" s="230" t="s">
        <v>51</v>
      </c>
      <c r="F31" s="231" t="s">
        <v>457</v>
      </c>
      <c r="G31" s="230"/>
      <c r="H31" s="175">
        <v>44197</v>
      </c>
      <c r="I31" s="175">
        <v>44377</v>
      </c>
      <c r="J31" s="230" t="s">
        <v>46</v>
      </c>
      <c r="K31" s="12"/>
      <c r="L31" s="13"/>
      <c r="M31" s="74">
        <v>965000</v>
      </c>
      <c r="N31" s="57">
        <f>SUMIF('2. Detailed view'!$G$196:$G$258,Tabelle29[[#This Row],[Contract]],'2. Detailed view'!$M$196:$M$258)</f>
        <v>67915.625</v>
      </c>
      <c r="O31" s="57">
        <f>SUMIF('2. Detailed view'!$G$196:$G$258,Tabelle29[[#This Row],[Contract]],'2. Detailed view'!$O$196:$O$258)</f>
        <v>176498.4375</v>
      </c>
      <c r="P31" s="57">
        <f>SUMIF('2. Detailed view'!$G$196:$G$258,Tabelle29[[#This Row],[Contract]],'2. Detailed view'!$Q$196:$Q$258)</f>
        <v>197990.625</v>
      </c>
      <c r="Q31" s="57">
        <f>SUMIF('2. Detailed view'!$G$196:$G$258,Tabelle29[[#This Row],[Contract]],'2. Detailed view'!$S$196:$S$258)</f>
        <v>93239.0625</v>
      </c>
      <c r="R31" s="57">
        <f>SUMIF('2. Detailed view'!$G$196:$G$258,Tabelle29[[#This Row],[Contract]],'2. Detailed view'!$U$196:$U$258)</f>
        <v>0</v>
      </c>
      <c r="S31" s="57">
        <f>SUMIF('2. Detailed view'!$G$196:$G$258,Tabelle29[[#This Row],[Contract]],'2. Detailed view'!$W$196:$W$258)</f>
        <v>0</v>
      </c>
      <c r="T31" s="74">
        <f>SUM(Tabelle29[[#This Row],[Spent1]:[Spent6]])</f>
        <v>535643.75</v>
      </c>
      <c r="U31" s="177">
        <f>'2. Detailed view'!Y247</f>
        <v>16625</v>
      </c>
      <c r="V31" s="86">
        <f>SUM(T22:T31)</f>
        <v>2893288.2165451683</v>
      </c>
      <c r="W31" s="177">
        <f>Tabelle29[[#This Row],[Column1]]-Tabelle29[[#This Row],[Column2]]</f>
        <v>-2876663.2165451683</v>
      </c>
    </row>
    <row r="32" spans="2:23" s="177" customFormat="1" ht="12.75" hidden="1" customHeight="1">
      <c r="B32" s="231">
        <v>21</v>
      </c>
      <c r="C32" s="230" t="s">
        <v>387</v>
      </c>
      <c r="D32" s="230" t="s">
        <v>44</v>
      </c>
      <c r="E32" s="230" t="s">
        <v>51</v>
      </c>
      <c r="F32" s="231" t="s">
        <v>459</v>
      </c>
      <c r="G32" s="230"/>
      <c r="H32" s="175">
        <v>44197</v>
      </c>
      <c r="I32" s="175">
        <v>44408</v>
      </c>
      <c r="J32" s="230" t="s">
        <v>46</v>
      </c>
      <c r="K32" s="12"/>
      <c r="L32" s="13"/>
      <c r="M32" s="74">
        <v>612000</v>
      </c>
      <c r="N32" s="57">
        <f>SUMIF('2. Detailed view'!$G$196:$G$258,Tabelle29[[#This Row],[Contract]],'2. Detailed view'!$M$196:$M$258)</f>
        <v>41237.5</v>
      </c>
      <c r="O32" s="57">
        <f>SUMIF('2. Detailed view'!$G$196:$G$258,Tabelle29[[#This Row],[Contract]],'2. Detailed view'!$O$196:$O$258)</f>
        <v>71343.75</v>
      </c>
      <c r="P32" s="57">
        <f>SUMIF('2. Detailed view'!$G$196:$G$258,Tabelle29[[#This Row],[Contract]],'2. Detailed view'!$Q$196:$Q$258)</f>
        <v>95306.25</v>
      </c>
      <c r="Q32" s="57">
        <f>SUMIF('2. Detailed view'!$G$196:$G$258,Tabelle29[[#This Row],[Contract]],'2. Detailed view'!$S$196:$S$258)</f>
        <v>110518.75</v>
      </c>
      <c r="R32" s="57">
        <f>SUMIF('2. Detailed view'!$G$196:$G$258,Tabelle29[[#This Row],[Contract]],'2. Detailed view'!$U$196:$U$258)</f>
        <v>0</v>
      </c>
      <c r="S32" s="57">
        <f>SUMIF('2. Detailed view'!$G$196:$G$258,Tabelle29[[#This Row],[Contract]],'2. Detailed view'!$W$196:$W$258)</f>
        <v>0</v>
      </c>
      <c r="T32" s="74">
        <f>SUM(Tabelle29[[#This Row],[Spent1]:[Spent6]])</f>
        <v>318406.25</v>
      </c>
      <c r="U32" s="177">
        <f>'2. Detailed view'!Y249</f>
        <v>0</v>
      </c>
      <c r="V32" s="86">
        <f>SUM(T24:T32)</f>
        <v>2469063.3785923682</v>
      </c>
      <c r="W32" s="177">
        <f>Tabelle29[[#This Row],[Column1]]-Tabelle29[[#This Row],[Column2]]</f>
        <v>-2469063.3785923682</v>
      </c>
    </row>
    <row r="33" spans="2:24" s="119" customFormat="1" ht="12.75" hidden="1" customHeight="1">
      <c r="B33" s="231">
        <v>22</v>
      </c>
      <c r="C33" s="176" t="s">
        <v>391</v>
      </c>
      <c r="D33" s="230" t="s">
        <v>44</v>
      </c>
      <c r="E33" s="230" t="s">
        <v>51</v>
      </c>
      <c r="F33" s="231" t="s">
        <v>460</v>
      </c>
      <c r="G33" s="230"/>
      <c r="H33" s="175">
        <v>44197</v>
      </c>
      <c r="I33" s="175">
        <v>44408</v>
      </c>
      <c r="J33" s="230" t="s">
        <v>46</v>
      </c>
      <c r="K33" s="12"/>
      <c r="L33" s="13"/>
      <c r="M33" s="74">
        <v>387645</v>
      </c>
      <c r="N33" s="57">
        <f>SUMIF('2. Detailed view'!$G$196:$G$258,Tabelle29[[#This Row],[Contract]],'2. Detailed view'!$M$196:$M$258)</f>
        <v>42818.4375</v>
      </c>
      <c r="O33" s="57">
        <f>SUMIF('2. Detailed view'!$G$196:$G$258,Tabelle29[[#This Row],[Contract]],'2. Detailed view'!$O$196:$O$258)</f>
        <v>75812.5</v>
      </c>
      <c r="P33" s="57">
        <f>SUMIF('2. Detailed view'!$G$196:$G$258,Tabelle29[[#This Row],[Contract]],'2. Detailed view'!$Q$196:$Q$258)</f>
        <v>76196.5625</v>
      </c>
      <c r="Q33" s="57">
        <f>SUMIF('2. Detailed view'!$G$196:$G$258,Tabelle29[[#This Row],[Contract]],'2. Detailed view'!$S$196:$S$258)</f>
        <v>48786.875</v>
      </c>
      <c r="R33" s="57">
        <f>SUMIF('2. Detailed view'!$G$196:$G$258,Tabelle29[[#This Row],[Contract]],'2. Detailed view'!$U$196:$U$258)</f>
        <v>0</v>
      </c>
      <c r="S33" s="57">
        <f>SUMIF('2. Detailed view'!$G$196:$G$258,Tabelle29[[#This Row],[Contract]],'2. Detailed view'!$W$196:$W$258)</f>
        <v>0</v>
      </c>
      <c r="T33" s="74">
        <f>SUM(Tabelle29[[#This Row],[Spent1]:[Spent6]])</f>
        <v>243614.375</v>
      </c>
      <c r="U33" s="119">
        <f>'2. Detailed view'!Y250</f>
        <v>2013100.125</v>
      </c>
      <c r="V33" s="86">
        <f>SUM(T27:T33)</f>
        <v>2006107.625</v>
      </c>
      <c r="W33" s="119">
        <f>Tabelle29[[#This Row],[Column1]]-Tabelle29[[#This Row],[Column2]]</f>
        <v>6992.5</v>
      </c>
    </row>
    <row r="34" spans="2:24" s="177" customFormat="1" ht="12.75" hidden="1" customHeight="1">
      <c r="B34" s="231">
        <v>23</v>
      </c>
      <c r="C34" s="230" t="s">
        <v>389</v>
      </c>
      <c r="D34" s="230" t="s">
        <v>44</v>
      </c>
      <c r="E34" s="230" t="s">
        <v>51</v>
      </c>
      <c r="F34" s="231" t="s">
        <v>537</v>
      </c>
      <c r="G34" s="38"/>
      <c r="H34" s="201">
        <v>44228</v>
      </c>
      <c r="I34" s="201">
        <v>44408</v>
      </c>
      <c r="J34" s="230" t="s">
        <v>46</v>
      </c>
      <c r="K34" s="276"/>
      <c r="L34" s="13"/>
      <c r="M34" s="74">
        <v>125000</v>
      </c>
      <c r="N34" s="57">
        <f>SUMIF('2. Detailed view'!$G$196:$G$258,Tabelle29[[#This Row],[Contract]],'2. Detailed view'!$M$196:$M$258)</f>
        <v>0</v>
      </c>
      <c r="O34" s="57">
        <f>SUMIF('2. Detailed view'!$G$196:$G$258,Tabelle29[[#This Row],[Contract]],'2. Detailed view'!$O$196:$O$258)</f>
        <v>20928.125</v>
      </c>
      <c r="P34" s="57">
        <f>SUMIF('2. Detailed view'!$G$196:$G$258,Tabelle29[[#This Row],[Contract]],'2. Detailed view'!$Q$196:$Q$258)</f>
        <v>23337.5</v>
      </c>
      <c r="Q34" s="57">
        <f>SUMIF('2. Detailed view'!$G$196:$G$258,Tabelle29[[#This Row],[Contract]],'2. Detailed view'!$S$196:$S$258)</f>
        <v>21096.875</v>
      </c>
      <c r="R34" s="57">
        <f>SUMIF('2. Detailed view'!$G$196:$G$258,Tabelle29[[#This Row],[Contract]],'2. Detailed view'!$U$196:$U$258)</f>
        <v>0</v>
      </c>
      <c r="S34" s="57">
        <f>SUMIF('2. Detailed view'!$G$196:$G$258,Tabelle29[[#This Row],[Contract]],'2. Detailed view'!$W$196:$W$258)</f>
        <v>0</v>
      </c>
      <c r="T34" s="74">
        <f>SUM(Tabelle29[[#This Row],[Spent1]:[Spent6]])</f>
        <v>65362.5</v>
      </c>
      <c r="U34" s="268">
        <f>'2. Detailed view'!Y235</f>
        <v>44062.5</v>
      </c>
      <c r="V34" s="86">
        <f>SUM(T25:T34)</f>
        <v>2626261.2539473684</v>
      </c>
      <c r="W34" s="268">
        <f>Tabelle29[[#This Row],[Column1]]-Tabelle29[[#This Row],[Column2]]</f>
        <v>-2582198.7539473684</v>
      </c>
    </row>
    <row r="35" spans="2:24" s="177" customFormat="1" ht="12.75" hidden="1" customHeight="1">
      <c r="B35" s="231"/>
      <c r="C35" s="230" t="s">
        <v>382</v>
      </c>
      <c r="D35" s="230" t="s">
        <v>44</v>
      </c>
      <c r="E35" s="230" t="s">
        <v>51</v>
      </c>
      <c r="F35" s="231" t="s">
        <v>546</v>
      </c>
      <c r="G35" s="38"/>
      <c r="H35" s="201">
        <v>44197</v>
      </c>
      <c r="I35" s="201">
        <v>44377</v>
      </c>
      <c r="J35" s="230" t="s">
        <v>46</v>
      </c>
      <c r="K35" s="234"/>
      <c r="L35" s="13"/>
      <c r="M35" s="74">
        <v>52650</v>
      </c>
      <c r="N35" s="57">
        <f>SUMIF('2. Detailed view'!$G$196:$G$258,Tabelle29[[#This Row],[Contract]],'2. Detailed view'!$M$196:$M$258)</f>
        <v>0</v>
      </c>
      <c r="O35" s="57">
        <f>SUMIF('2. Detailed view'!$G$196:$G$258,Tabelle29[[#This Row],[Contract]],'2. Detailed view'!$O$196:$O$258)</f>
        <v>1350</v>
      </c>
      <c r="P35" s="57">
        <f>SUMIF('2. Detailed view'!$G$196:$G$258,Tabelle29[[#This Row],[Contract]],'2. Detailed view'!$Q$196:$Q$258)</f>
        <v>0</v>
      </c>
      <c r="Q35" s="57">
        <f>SUMIF('2. Detailed view'!$G$196:$G$258,Tabelle29[[#This Row],[Contract]],'2. Detailed view'!$S$196:$S$258)</f>
        <v>675</v>
      </c>
      <c r="R35" s="57">
        <f>SUMIF('2. Detailed view'!$G$196:$G$258,Tabelle29[[#This Row],[Contract]],'2. Detailed view'!$U$196:$U$258)</f>
        <v>0</v>
      </c>
      <c r="S35" s="57">
        <f>SUMIF('2. Detailed view'!$G$196:$G$258,Tabelle29[[#This Row],[Contract]],'2. Detailed view'!$W$196:$W$258)</f>
        <v>0</v>
      </c>
      <c r="T35" s="74">
        <f>SUM(Tabelle29[[#This Row],[Spent1]:[Spent6]])</f>
        <v>2025</v>
      </c>
      <c r="U35" s="268">
        <f>'2. Detailed view'!Y236</f>
        <v>18643.75</v>
      </c>
      <c r="V35" s="86">
        <f>SUM(T26:T35)</f>
        <v>2136026.7039473685</v>
      </c>
      <c r="W35" s="268">
        <f>Tabelle29[[#This Row],[Column1]]-Tabelle29[[#This Row],[Column2]]</f>
        <v>-2117382.9539473685</v>
      </c>
    </row>
    <row r="36" spans="2:24" s="119" customFormat="1" ht="12.75" hidden="1" customHeight="1">
      <c r="B36" s="231">
        <v>24</v>
      </c>
      <c r="C36" s="230" t="s">
        <v>390</v>
      </c>
      <c r="D36" s="230" t="s">
        <v>44</v>
      </c>
      <c r="E36" s="230" t="s">
        <v>51</v>
      </c>
      <c r="F36" s="173" t="s">
        <v>458</v>
      </c>
      <c r="G36" s="118"/>
      <c r="H36" s="175">
        <v>44197</v>
      </c>
      <c r="I36" s="175">
        <v>44408</v>
      </c>
      <c r="J36" s="230" t="s">
        <v>46</v>
      </c>
      <c r="K36" s="12" t="s">
        <v>264</v>
      </c>
      <c r="L36" s="13"/>
      <c r="M36" s="74">
        <v>15000</v>
      </c>
      <c r="N36" s="57">
        <f>SUMIF('2. Detailed view'!$G$196:$G$258,Tabelle29[[#This Row],[Contract]],'2. Detailed view'!$M$196:$M$258)</f>
        <v>1062.5</v>
      </c>
      <c r="O36" s="57">
        <f>SUMIF('2. Detailed view'!$G$196:$G$258,Tabelle29[[#This Row],[Contract]],'2. Detailed view'!$O$196:$O$258)</f>
        <v>1687.5</v>
      </c>
      <c r="P36" s="57">
        <f>SUMIF('2. Detailed view'!$G$196:$G$258,Tabelle29[[#This Row],[Contract]],'2. Detailed view'!$Q$196:$Q$258)</f>
        <v>2562.5</v>
      </c>
      <c r="Q36" s="57">
        <f>SUMIF('2. Detailed view'!$G$196:$G$258,Tabelle29[[#This Row],[Contract]],'2. Detailed view'!$S$196:$S$258)</f>
        <v>3312.5</v>
      </c>
      <c r="R36" s="57">
        <f>SUMIF('2. Detailed view'!$G$196:$G$258,Tabelle29[[#This Row],[Contract]],'2. Detailed view'!$U$196:$U$258)</f>
        <v>0</v>
      </c>
      <c r="S36" s="57">
        <f>SUMIF('2. Detailed view'!$G$196:$G$258,Tabelle29[[#This Row],[Contract]],'2. Detailed view'!$W$196:$W$258)</f>
        <v>0</v>
      </c>
      <c r="T36" s="74">
        <f>SUM(Tabelle29[[#This Row],[Spent1]:[Spent6]])</f>
        <v>8625</v>
      </c>
      <c r="U36" s="119">
        <f>'2. Detailed view'!Y251</f>
        <v>69020</v>
      </c>
      <c r="V36" s="86">
        <f>SUM(T28:T36)</f>
        <v>1947828.125</v>
      </c>
      <c r="W36" s="119">
        <f>Tabelle29[[#This Row],[Column1]]-Tabelle29[[#This Row],[Column2]]</f>
        <v>-1878808.125</v>
      </c>
    </row>
    <row r="37" spans="2:24" s="177" customFormat="1" ht="12.75" hidden="1" customHeight="1">
      <c r="B37" s="231">
        <v>25</v>
      </c>
      <c r="C37" s="176" t="s">
        <v>393</v>
      </c>
      <c r="D37" s="176" t="s">
        <v>44</v>
      </c>
      <c r="E37" s="176" t="s">
        <v>268</v>
      </c>
      <c r="F37" s="173"/>
      <c r="G37" s="176" t="s">
        <v>480</v>
      </c>
      <c r="H37" s="175">
        <v>44197</v>
      </c>
      <c r="I37" s="175">
        <v>44377</v>
      </c>
      <c r="J37" s="230" t="s">
        <v>50</v>
      </c>
      <c r="K37" s="12"/>
      <c r="L37" s="13"/>
      <c r="M37" s="74">
        <v>1755</v>
      </c>
      <c r="N37" s="150">
        <f>Tabelle29[[#This Row],[Plan Total 21 HJ]]</f>
        <v>1755</v>
      </c>
      <c r="O37" s="57"/>
      <c r="P37" s="57"/>
      <c r="Q37" s="57"/>
      <c r="R37" s="57"/>
      <c r="S37" s="57"/>
      <c r="T37" s="74">
        <f>SUM(Tabelle29[[#This Row],[Spent1]:[Spent6]])</f>
        <v>1755</v>
      </c>
      <c r="U37" s="177">
        <f>'2. Detailed view'!Y252</f>
        <v>0</v>
      </c>
      <c r="V37" s="86">
        <f>SUM(T29:T37)</f>
        <v>1544486.25</v>
      </c>
      <c r="W37" s="177">
        <f>Tabelle29[[#This Row],[Column1]]-Tabelle29[[#This Row],[Column2]]</f>
        <v>-1544486.25</v>
      </c>
      <c r="X37" s="177">
        <v>1755</v>
      </c>
    </row>
    <row r="38" spans="2:24" s="119" customFormat="1" ht="12.75" hidden="1" customHeight="1">
      <c r="B38" s="231">
        <v>26</v>
      </c>
      <c r="C38" s="230" t="s">
        <v>393</v>
      </c>
      <c r="D38" s="176" t="s">
        <v>247</v>
      </c>
      <c r="E38" s="230" t="s">
        <v>268</v>
      </c>
      <c r="F38" s="173"/>
      <c r="G38" s="118" t="s">
        <v>337</v>
      </c>
      <c r="H38" s="175">
        <v>44197</v>
      </c>
      <c r="I38" s="175">
        <v>44377</v>
      </c>
      <c r="J38" s="230" t="s">
        <v>50</v>
      </c>
      <c r="K38" s="12"/>
      <c r="L38" s="13"/>
      <c r="M38" s="74">
        <v>82800</v>
      </c>
      <c r="N38" s="150">
        <v>12510</v>
      </c>
      <c r="O38" s="150">
        <v>13062</v>
      </c>
      <c r="P38" s="150">
        <v>32987</v>
      </c>
      <c r="Q38" s="150">
        <f>Tabelle29[[#This Row],[Spent3]]</f>
        <v>32987</v>
      </c>
      <c r="R38" s="57"/>
      <c r="S38" s="57"/>
      <c r="T38" s="74">
        <f>SUM(Tabelle29[[#This Row],[Spent1]:[Spent6]])</f>
        <v>91546</v>
      </c>
      <c r="U38" s="119">
        <f>'2. Detailed view'!Y253</f>
        <v>0</v>
      </c>
      <c r="V38" s="86">
        <f>SUM(T30:T38)</f>
        <v>1378376</v>
      </c>
      <c r="W38" s="119">
        <f>Tabelle29[[#This Row],[Column1]]-Tabelle29[[#This Row],[Column2]]</f>
        <v>-1378376</v>
      </c>
      <c r="X38" s="119">
        <v>27600</v>
      </c>
    </row>
    <row r="39" spans="2:24" s="177" customFormat="1" ht="12.75" hidden="1" customHeight="1">
      <c r="B39" s="231">
        <v>27</v>
      </c>
      <c r="C39" s="230" t="s">
        <v>393</v>
      </c>
      <c r="D39" s="230" t="s">
        <v>247</v>
      </c>
      <c r="E39" s="230" t="s">
        <v>268</v>
      </c>
      <c r="F39" s="173"/>
      <c r="G39" s="176" t="s">
        <v>338</v>
      </c>
      <c r="H39" s="175">
        <v>44197</v>
      </c>
      <c r="I39" s="175">
        <v>44377</v>
      </c>
      <c r="J39" s="230" t="s">
        <v>50</v>
      </c>
      <c r="K39" s="12"/>
      <c r="L39" s="13"/>
      <c r="M39" s="74">
        <v>17640</v>
      </c>
      <c r="N39" s="150">
        <f>Tabelle29[[#This Row],[Plan Total 21 HJ]]/6</f>
        <v>2940</v>
      </c>
      <c r="O39" s="150">
        <f>Tabelle29[[#This Row],[Spent1]]</f>
        <v>2940</v>
      </c>
      <c r="P39" s="150">
        <f>Tabelle29[[#This Row],[Spent2]]</f>
        <v>2940</v>
      </c>
      <c r="Q39" s="150">
        <f>Tabelle29[[#This Row],[Spent3]]</f>
        <v>2940</v>
      </c>
      <c r="R39" s="57"/>
      <c r="S39" s="57"/>
      <c r="T39" s="74">
        <f>SUM(Tabelle29[[#This Row],[Spent1]:[Spent6]])</f>
        <v>11760</v>
      </c>
      <c r="U39" s="177">
        <f>'2. Detailed view'!Y254</f>
        <v>0</v>
      </c>
      <c r="V39" s="86">
        <f>SUM(T30:T39)</f>
        <v>1390136</v>
      </c>
      <c r="W39" s="177">
        <f>Tabelle29[[#This Row],[Column1]]-Tabelle29[[#This Row],[Column2]]</f>
        <v>-1390136</v>
      </c>
      <c r="X39" s="177">
        <v>5880</v>
      </c>
    </row>
    <row r="40" spans="2:24" s="119" customFormat="1" ht="12.75" hidden="1" customHeight="1">
      <c r="B40" s="231">
        <v>28</v>
      </c>
      <c r="C40" s="230" t="s">
        <v>393</v>
      </c>
      <c r="D40" s="230" t="s">
        <v>247</v>
      </c>
      <c r="E40" s="230" t="s">
        <v>268</v>
      </c>
      <c r="F40" s="173"/>
      <c r="G40" s="118" t="s">
        <v>481</v>
      </c>
      <c r="H40" s="175">
        <v>44197</v>
      </c>
      <c r="I40" s="175">
        <v>44377</v>
      </c>
      <c r="J40" s="230" t="s">
        <v>50</v>
      </c>
      <c r="K40" s="12"/>
      <c r="L40" s="13"/>
      <c r="M40" s="74">
        <v>45000</v>
      </c>
      <c r="N40" s="171">
        <v>4156.95</v>
      </c>
      <c r="O40" s="57">
        <v>4118.6899999999996</v>
      </c>
      <c r="P40" s="57">
        <v>4118.6899999999996</v>
      </c>
      <c r="Q40" s="150">
        <f>Tabelle29[[#This Row],[Spent3]]</f>
        <v>4118.6899999999996</v>
      </c>
      <c r="R40" s="57"/>
      <c r="S40" s="57"/>
      <c r="T40" s="74">
        <f>SUM(Tabelle29[[#This Row],[Spent1]:[Spent6]])</f>
        <v>16513.019999999997</v>
      </c>
      <c r="U40" s="119">
        <f>'2. Detailed view'!Y255</f>
        <v>0</v>
      </c>
      <c r="V40" s="86">
        <f>SUM(T30:T40)</f>
        <v>1406649.02</v>
      </c>
      <c r="W40" s="119">
        <f>Tabelle29[[#This Row],[Column1]]-Tabelle29[[#This Row],[Column2]]</f>
        <v>-1406649.02</v>
      </c>
      <c r="X40" s="119">
        <v>8302.84</v>
      </c>
    </row>
    <row r="41" spans="2:24" s="119" customFormat="1" ht="12.75" hidden="1" customHeight="1">
      <c r="B41" s="231">
        <v>29</v>
      </c>
      <c r="C41" s="230" t="s">
        <v>370</v>
      </c>
      <c r="D41" s="230" t="s">
        <v>44</v>
      </c>
      <c r="E41" s="230" t="s">
        <v>268</v>
      </c>
      <c r="F41" s="173"/>
      <c r="G41" s="230" t="s">
        <v>480</v>
      </c>
      <c r="H41" s="175">
        <v>44197</v>
      </c>
      <c r="I41" s="175">
        <v>44377</v>
      </c>
      <c r="J41" s="230" t="s">
        <v>50</v>
      </c>
      <c r="K41" s="12"/>
      <c r="L41" s="13"/>
      <c r="M41" s="74">
        <v>5265</v>
      </c>
      <c r="N41" s="150">
        <f>Tabelle29[[#This Row],[Plan Total 21 HJ]]</f>
        <v>5265</v>
      </c>
      <c r="O41" s="57"/>
      <c r="P41" s="57"/>
      <c r="Q41" s="57"/>
      <c r="R41" s="57"/>
      <c r="S41" s="57"/>
      <c r="T41" s="74">
        <f>SUM(Tabelle29[[#This Row],[Spent1]:[Spent6]])</f>
        <v>5265</v>
      </c>
      <c r="U41" s="119">
        <f>'2. Detailed view'!Y256</f>
        <v>69020</v>
      </c>
      <c r="V41" s="86">
        <f>SUM(T31:T41)</f>
        <v>1300515.895</v>
      </c>
      <c r="W41" s="119">
        <f>Tabelle29[[#This Row],[Column1]]-Tabelle29[[#This Row],[Column2]]</f>
        <v>-1231495.895</v>
      </c>
      <c r="X41" s="119">
        <v>5265</v>
      </c>
    </row>
    <row r="42" spans="2:24" s="177" customFormat="1" ht="12.75" hidden="1" customHeight="1">
      <c r="B42" s="231">
        <v>30</v>
      </c>
      <c r="C42" s="230" t="s">
        <v>372</v>
      </c>
      <c r="D42" s="176" t="s">
        <v>247</v>
      </c>
      <c r="E42" s="230" t="s">
        <v>45</v>
      </c>
      <c r="F42" s="174"/>
      <c r="G42" s="176" t="s">
        <v>482</v>
      </c>
      <c r="H42" s="175"/>
      <c r="I42" s="175"/>
      <c r="J42" s="176" t="s">
        <v>50</v>
      </c>
      <c r="K42" s="12"/>
      <c r="L42" s="13"/>
      <c r="M42" s="74">
        <v>125000</v>
      </c>
      <c r="N42" s="150">
        <v>125000</v>
      </c>
      <c r="O42" s="150"/>
      <c r="P42" s="57"/>
      <c r="Q42" s="57"/>
      <c r="R42" s="57"/>
      <c r="S42" s="57"/>
      <c r="T42" s="74">
        <f>SUM(Tabelle29[[#This Row],[Spent1]:[Spent6]])</f>
        <v>125000</v>
      </c>
      <c r="U42" s="177">
        <f>'2. Detailed view'!Y257</f>
        <v>0</v>
      </c>
      <c r="V42" s="86">
        <f>SUM(T32:T42)</f>
        <v>889872.14500000002</v>
      </c>
      <c r="W42" s="177">
        <f>Tabelle29[[#This Row],[Column1]]-Tabelle29[[#This Row],[Column2]]</f>
        <v>-889872.14500000002</v>
      </c>
      <c r="X42" s="177">
        <v>125000</v>
      </c>
    </row>
    <row r="43" spans="2:24" s="177" customFormat="1" ht="12.75" hidden="1" customHeight="1">
      <c r="B43" s="231">
        <v>31</v>
      </c>
      <c r="C43" s="230" t="s">
        <v>372</v>
      </c>
      <c r="D43" s="230" t="s">
        <v>44</v>
      </c>
      <c r="E43" s="176" t="s">
        <v>268</v>
      </c>
      <c r="F43" s="197"/>
      <c r="G43" s="38"/>
      <c r="H43" s="175"/>
      <c r="I43" s="175"/>
      <c r="J43" s="176" t="s">
        <v>50</v>
      </c>
      <c r="K43" s="12"/>
      <c r="L43" s="13"/>
      <c r="M43" s="74">
        <v>1755</v>
      </c>
      <c r="N43" s="150">
        <f>Tabelle29[[#This Row],[Plan Total 21 HJ]]</f>
        <v>1755</v>
      </c>
      <c r="O43" s="57"/>
      <c r="P43" s="57"/>
      <c r="Q43" s="57"/>
      <c r="R43" s="57"/>
      <c r="S43" s="57"/>
      <c r="T43" s="74">
        <f>SUM(Tabelle29[[#This Row],[Spent1]:[Spent6]])</f>
        <v>1755</v>
      </c>
      <c r="U43" s="177">
        <f>'2. Detailed view'!Y258</f>
        <v>0</v>
      </c>
      <c r="V43" s="86">
        <f>SUM(T32:T43)</f>
        <v>891627.14500000002</v>
      </c>
      <c r="W43" s="177">
        <f>Tabelle29[[#This Row],[Column1]]-Tabelle29[[#This Row],[Column2]]</f>
        <v>-891627.14500000002</v>
      </c>
      <c r="X43" s="177">
        <v>1755</v>
      </c>
    </row>
    <row r="44" spans="2:24" s="177" customFormat="1" ht="12.75" hidden="1" customHeight="1">
      <c r="B44" s="231">
        <v>32</v>
      </c>
      <c r="C44" s="176" t="s">
        <v>379</v>
      </c>
      <c r="D44" s="230" t="s">
        <v>44</v>
      </c>
      <c r="E44" s="176" t="s">
        <v>51</v>
      </c>
      <c r="F44" s="197">
        <v>2410149250</v>
      </c>
      <c r="G44" s="38" t="s">
        <v>485</v>
      </c>
      <c r="H44" s="175"/>
      <c r="I44" s="175"/>
      <c r="J44" s="230" t="s">
        <v>46</v>
      </c>
      <c r="K44" s="234" t="s">
        <v>264</v>
      </c>
      <c r="L44" s="13"/>
      <c r="M44" s="74">
        <v>71400</v>
      </c>
      <c r="N44" s="171">
        <f>Tabelle29[[#This Row],[Plan Total 21 HJ]]/6</f>
        <v>11900</v>
      </c>
      <c r="O44" s="171">
        <f>Tabelle29[[#This Row],[Spent1]]</f>
        <v>11900</v>
      </c>
      <c r="P44" s="171">
        <f>Tabelle29[[#This Row],[Spent1]]</f>
        <v>11900</v>
      </c>
      <c r="Q44" s="150">
        <f>Tabelle29[[#This Row],[Spent3]]</f>
        <v>11900</v>
      </c>
      <c r="R44" s="57"/>
      <c r="S44" s="57"/>
      <c r="T44" s="74">
        <f>SUM(Tabelle29[[#This Row],[Spent1]:[Spent6]])</f>
        <v>47600</v>
      </c>
      <c r="U44" s="177">
        <f>'2. Detailed view'!Y260</f>
        <v>1755</v>
      </c>
      <c r="V44" s="86">
        <f t="shared" ref="V44:V54" si="2">SUM(T36:T44)</f>
        <v>309819.02</v>
      </c>
      <c r="W44" s="177">
        <f>Tabelle29[[#This Row],[Column1]]-Tabelle29[[#This Row],[Column2]]</f>
        <v>-308064.02</v>
      </c>
    </row>
    <row r="45" spans="2:24" s="177" customFormat="1" ht="12.75" hidden="1" customHeight="1">
      <c r="B45" s="231">
        <v>33</v>
      </c>
      <c r="C45" s="230" t="s">
        <v>379</v>
      </c>
      <c r="D45" s="230" t="s">
        <v>44</v>
      </c>
      <c r="E45" s="176" t="s">
        <v>486</v>
      </c>
      <c r="F45" s="197">
        <v>2410148769</v>
      </c>
      <c r="G45" s="38"/>
      <c r="H45" s="175">
        <v>44197</v>
      </c>
      <c r="I45" s="175">
        <v>44285</v>
      </c>
      <c r="J45" s="230" t="s">
        <v>46</v>
      </c>
      <c r="K45" s="234" t="s">
        <v>264</v>
      </c>
      <c r="L45" s="13"/>
      <c r="M45" s="74">
        <v>83300</v>
      </c>
      <c r="N45" s="150">
        <f>Tabelle29[[#This Row],[Plan Total 21 HJ]]/6</f>
        <v>13883.333333333334</v>
      </c>
      <c r="O45" s="150">
        <f>Tabelle29[[#This Row],[Spent1]]</f>
        <v>13883.333333333334</v>
      </c>
      <c r="P45" s="150">
        <f>Tabelle29[[#This Row],[Spent2]]</f>
        <v>13883.333333333334</v>
      </c>
      <c r="Q45" s="150">
        <f>Tabelle29[[#This Row],[Spent3]]</f>
        <v>13883.333333333334</v>
      </c>
      <c r="R45" s="57"/>
      <c r="S45" s="57"/>
      <c r="T45" s="74">
        <f>SUM(Tabelle29[[#This Row],[Spent1]:[Spent6]])</f>
        <v>55533.333333333336</v>
      </c>
      <c r="U45" s="177">
        <f>'2. Detailed view'!Y261</f>
        <v>91546</v>
      </c>
      <c r="V45" s="86">
        <f t="shared" si="2"/>
        <v>356727.35333333333</v>
      </c>
      <c r="W45" s="177">
        <f>Tabelle29[[#This Row],[Column1]]-Tabelle29[[#This Row],[Column2]]</f>
        <v>-265181.35333333333</v>
      </c>
    </row>
    <row r="46" spans="2:24" s="177" customFormat="1" ht="12.75" hidden="1" customHeight="1">
      <c r="B46" s="231">
        <v>34</v>
      </c>
      <c r="C46" s="230" t="s">
        <v>379</v>
      </c>
      <c r="D46" s="230" t="s">
        <v>44</v>
      </c>
      <c r="E46" s="230" t="s">
        <v>487</v>
      </c>
      <c r="F46" s="197">
        <v>2410148449</v>
      </c>
      <c r="G46" s="38"/>
      <c r="H46" s="175">
        <v>44197</v>
      </c>
      <c r="I46" s="175">
        <v>44286</v>
      </c>
      <c r="J46" s="230" t="s">
        <v>46</v>
      </c>
      <c r="K46" s="234" t="s">
        <v>264</v>
      </c>
      <c r="L46" s="13"/>
      <c r="M46" s="74">
        <f>92820+35700</f>
        <v>128520</v>
      </c>
      <c r="N46" s="171">
        <v>30940</v>
      </c>
      <c r="O46" s="171">
        <v>30940</v>
      </c>
      <c r="P46" s="171">
        <v>30940</v>
      </c>
      <c r="Q46" s="150">
        <f>Tabelle29[[#This Row],[Spent3]]</f>
        <v>30940</v>
      </c>
      <c r="R46" s="57"/>
      <c r="S46" s="57"/>
      <c r="T46" s="74">
        <f>SUM(Tabelle29[[#This Row],[Spent1]:[Spent6]])</f>
        <v>123760</v>
      </c>
      <c r="U46" s="177">
        <f>'2. Detailed view'!Y262</f>
        <v>11760</v>
      </c>
      <c r="V46" s="86">
        <f t="shared" si="2"/>
        <v>478732.35333333333</v>
      </c>
      <c r="W46" s="177">
        <f>Tabelle29[[#This Row],[Column1]]-Tabelle29[[#This Row],[Column2]]</f>
        <v>-466972.35333333333</v>
      </c>
    </row>
    <row r="47" spans="2:24" s="177" customFormat="1" ht="12.75" hidden="1" customHeight="1">
      <c r="B47" s="231">
        <v>35</v>
      </c>
      <c r="C47" s="230" t="s">
        <v>379</v>
      </c>
      <c r="D47" s="230" t="s">
        <v>44</v>
      </c>
      <c r="E47" s="176" t="s">
        <v>268</v>
      </c>
      <c r="F47" s="173"/>
      <c r="G47" s="176" t="s">
        <v>480</v>
      </c>
      <c r="H47" s="175"/>
      <c r="I47" s="175"/>
      <c r="J47" s="176" t="s">
        <v>50</v>
      </c>
      <c r="K47" s="12"/>
      <c r="L47" s="13"/>
      <c r="M47" s="74">
        <v>5265</v>
      </c>
      <c r="N47" s="150">
        <f>Tabelle29[[#This Row],[Plan Total 21 HJ]]</f>
        <v>5265</v>
      </c>
      <c r="O47" s="171"/>
      <c r="P47" s="171"/>
      <c r="Q47" s="171"/>
      <c r="R47" s="171"/>
      <c r="S47" s="57"/>
      <c r="T47" s="74">
        <f>SUM(Tabelle29[[#This Row],[Spent1]:[Spent6]])</f>
        <v>5265</v>
      </c>
      <c r="U47" s="177">
        <f>'2. Detailed view'!Y263</f>
        <v>16513.019999999997</v>
      </c>
      <c r="V47" s="86">
        <f t="shared" si="2"/>
        <v>392451.35333333333</v>
      </c>
      <c r="W47" s="177">
        <f>Tabelle29[[#This Row],[Column1]]-Tabelle29[[#This Row],[Column2]]</f>
        <v>-375938.33333333331</v>
      </c>
    </row>
    <row r="48" spans="2:24" s="177" customFormat="1" ht="12.75" hidden="1" customHeight="1">
      <c r="B48" s="231">
        <v>36</v>
      </c>
      <c r="C48" s="176" t="s">
        <v>382</v>
      </c>
      <c r="D48" s="176" t="s">
        <v>247</v>
      </c>
      <c r="E48" s="176" t="s">
        <v>585</v>
      </c>
      <c r="F48" s="197" t="s">
        <v>594</v>
      </c>
      <c r="G48" s="38" t="s">
        <v>490</v>
      </c>
      <c r="H48" s="175">
        <v>44300</v>
      </c>
      <c r="I48" s="175">
        <v>44408</v>
      </c>
      <c r="J48" s="176"/>
      <c r="K48" s="12"/>
      <c r="L48" s="13"/>
      <c r="M48" s="74">
        <v>147262.5</v>
      </c>
      <c r="N48" s="150"/>
      <c r="O48" s="150"/>
      <c r="P48" s="171"/>
      <c r="Q48" s="150">
        <f>Tabelle29[[#This Row],[Plan Total 21 HJ]]/3</f>
        <v>49087.5</v>
      </c>
      <c r="R48" s="171"/>
      <c r="S48" s="57"/>
      <c r="T48" s="74">
        <f>SUM(Tabelle29[[#This Row],[Spent1]:[Spent6]])</f>
        <v>49087.5</v>
      </c>
      <c r="U48" s="177">
        <f>'2. Detailed view'!Y264</f>
        <v>5265</v>
      </c>
      <c r="V48" s="86">
        <f t="shared" si="2"/>
        <v>429778.85333333333</v>
      </c>
      <c r="W48" s="177">
        <f>Tabelle29[[#This Row],[Column1]]-Tabelle29[[#This Row],[Column2]]</f>
        <v>-424513.85333333333</v>
      </c>
      <c r="X48" s="177">
        <v>440000</v>
      </c>
    </row>
    <row r="49" spans="2:24" s="177" customFormat="1" ht="12.75" hidden="1" customHeight="1">
      <c r="B49" s="231"/>
      <c r="C49" s="230"/>
      <c r="D49" s="176"/>
      <c r="E49" s="176"/>
      <c r="F49" s="197"/>
      <c r="G49" s="199"/>
      <c r="H49" s="175"/>
      <c r="I49" s="175"/>
      <c r="J49" s="176"/>
      <c r="K49" s="12"/>
      <c r="L49" s="13"/>
      <c r="M49" s="74"/>
      <c r="N49" s="150"/>
      <c r="O49" s="150"/>
      <c r="P49" s="57"/>
      <c r="Q49" s="57"/>
      <c r="R49" s="57"/>
      <c r="S49" s="57"/>
      <c r="T49" s="74"/>
      <c r="U49" s="177">
        <f>'2. Detailed view'!Y265</f>
        <v>125000</v>
      </c>
      <c r="V49" s="86">
        <f t="shared" si="2"/>
        <v>413265.83333333337</v>
      </c>
      <c r="W49" s="177">
        <f>Tabelle29[[#This Row],[Column1]]-Tabelle29[[#This Row],[Column2]]</f>
        <v>-288265.83333333337</v>
      </c>
      <c r="X49" s="177">
        <v>0</v>
      </c>
    </row>
    <row r="50" spans="2:24" s="177" customFormat="1" ht="12.75" hidden="1" customHeight="1">
      <c r="B50" s="231">
        <v>38</v>
      </c>
      <c r="C50" s="230" t="s">
        <v>382</v>
      </c>
      <c r="D50" s="176" t="s">
        <v>44</v>
      </c>
      <c r="E50" s="176" t="s">
        <v>268</v>
      </c>
      <c r="F50" s="199"/>
      <c r="G50" s="204" t="s">
        <v>480</v>
      </c>
      <c r="H50" s="175"/>
      <c r="I50" s="175"/>
      <c r="J50" s="176"/>
      <c r="K50" s="12"/>
      <c r="L50" s="13"/>
      <c r="M50" s="74">
        <v>1755</v>
      </c>
      <c r="N50" s="150">
        <f>Tabelle29[[#This Row],[Plan Total 21 HJ]]</f>
        <v>1755</v>
      </c>
      <c r="O50" s="150"/>
      <c r="P50" s="150"/>
      <c r="Q50" s="171"/>
      <c r="R50" s="57"/>
      <c r="S50" s="57"/>
      <c r="T50" s="74">
        <f>SUM(Tabelle29[[#This Row],[Spent1]:[Spent6]])</f>
        <v>1755</v>
      </c>
      <c r="U50" s="177">
        <f>'2. Detailed view'!Y266</f>
        <v>1755</v>
      </c>
      <c r="V50" s="86">
        <f t="shared" si="2"/>
        <v>409755.83333333337</v>
      </c>
      <c r="W50" s="177">
        <f>Tabelle29[[#This Row],[Column1]]-Tabelle29[[#This Row],[Column2]]</f>
        <v>-408000.83333333337</v>
      </c>
      <c r="X50" s="177">
        <v>1755</v>
      </c>
    </row>
    <row r="51" spans="2:24" s="177" customFormat="1" ht="12.75" hidden="1" customHeight="1">
      <c r="B51" s="231">
        <v>39</v>
      </c>
      <c r="C51" s="176" t="s">
        <v>383</v>
      </c>
      <c r="D51" s="230" t="s">
        <v>44</v>
      </c>
      <c r="E51" s="230" t="s">
        <v>268</v>
      </c>
      <c r="F51" s="199"/>
      <c r="G51" s="204" t="s">
        <v>480</v>
      </c>
      <c r="H51" s="175"/>
      <c r="I51" s="175"/>
      <c r="J51" s="230"/>
      <c r="K51" s="12"/>
      <c r="L51" s="13"/>
      <c r="M51" s="74">
        <v>1755</v>
      </c>
      <c r="N51" s="150">
        <f>Tabelle29[[#This Row],[Plan Total 21 HJ]]</f>
        <v>1755</v>
      </c>
      <c r="O51" s="57"/>
      <c r="P51" s="57"/>
      <c r="Q51" s="57"/>
      <c r="R51" s="57"/>
      <c r="S51" s="57"/>
      <c r="T51" s="74">
        <f>SUM(Tabelle29[[#This Row],[Spent1]:[Spent6]])</f>
        <v>1755</v>
      </c>
      <c r="U51" s="177">
        <f>'2. Detailed view'!Y267</f>
        <v>47600</v>
      </c>
      <c r="V51" s="86">
        <f t="shared" si="2"/>
        <v>286510.83333333337</v>
      </c>
      <c r="W51" s="177">
        <f>Tabelle29[[#This Row],[Column1]]-Tabelle29[[#This Row],[Column2]]</f>
        <v>-238910.83333333337</v>
      </c>
      <c r="X51" s="177">
        <v>1755</v>
      </c>
    </row>
    <row r="52" spans="2:24" s="177" customFormat="1" ht="12.75" hidden="1" customHeight="1">
      <c r="B52" s="231">
        <v>40</v>
      </c>
      <c r="C52" s="230" t="s">
        <v>385</v>
      </c>
      <c r="D52" s="230" t="s">
        <v>44</v>
      </c>
      <c r="E52" s="230" t="s">
        <v>268</v>
      </c>
      <c r="F52" s="197"/>
      <c r="G52" s="269" t="s">
        <v>480</v>
      </c>
      <c r="H52" s="175"/>
      <c r="I52" s="175"/>
      <c r="J52" s="230" t="s">
        <v>46</v>
      </c>
      <c r="K52" s="234"/>
      <c r="L52" s="13"/>
      <c r="M52" s="74">
        <v>1755</v>
      </c>
      <c r="N52" s="150">
        <f>Tabelle29[[#This Row],[Plan Total 21 HJ]]</f>
        <v>1755</v>
      </c>
      <c r="O52" s="57"/>
      <c r="P52" s="57"/>
      <c r="Q52" s="57"/>
      <c r="R52" s="57"/>
      <c r="S52" s="57"/>
      <c r="T52" s="74">
        <f>SUM(Tabelle29[[#This Row],[Spent1]:[Spent6]])</f>
        <v>1755</v>
      </c>
      <c r="U52" s="268">
        <f>'2. Detailed view'!Y267</f>
        <v>47600</v>
      </c>
      <c r="V52" s="86">
        <f t="shared" si="2"/>
        <v>286510.83333333337</v>
      </c>
      <c r="W52" s="268">
        <f>Tabelle29[[#This Row],[Column1]]-Tabelle29[[#This Row],[Column2]]</f>
        <v>-238910.83333333337</v>
      </c>
      <c r="X52" s="177">
        <v>1755</v>
      </c>
    </row>
    <row r="53" spans="2:24" s="177" customFormat="1" ht="12.75" hidden="1" customHeight="1">
      <c r="B53" s="231">
        <v>41</v>
      </c>
      <c r="C53" s="230" t="s">
        <v>387</v>
      </c>
      <c r="D53" s="230" t="s">
        <v>44</v>
      </c>
      <c r="E53" s="230" t="s">
        <v>268</v>
      </c>
      <c r="F53" s="197"/>
      <c r="G53" s="269" t="s">
        <v>480</v>
      </c>
      <c r="H53" s="175"/>
      <c r="I53" s="175"/>
      <c r="J53" s="230" t="s">
        <v>46</v>
      </c>
      <c r="K53" s="234"/>
      <c r="L53" s="13"/>
      <c r="M53" s="74">
        <v>1755</v>
      </c>
      <c r="N53" s="150">
        <f>Tabelle29[[#This Row],[Plan Total 21 HJ]]</f>
        <v>1755</v>
      </c>
      <c r="O53" s="57"/>
      <c r="P53" s="57"/>
      <c r="Q53" s="57"/>
      <c r="R53" s="57"/>
      <c r="S53" s="57"/>
      <c r="T53" s="74">
        <f>SUM(Tabelle29[[#This Row],[Spent1]:[Spent6]])</f>
        <v>1755</v>
      </c>
      <c r="U53" s="268">
        <f>'2. Detailed view'!Y268</f>
        <v>55533.333333333336</v>
      </c>
      <c r="V53" s="86">
        <f t="shared" si="2"/>
        <v>240665.83333333334</v>
      </c>
      <c r="W53" s="268">
        <f>Tabelle29[[#This Row],[Column1]]-Tabelle29[[#This Row],[Column2]]</f>
        <v>-185132.5</v>
      </c>
      <c r="X53" s="177">
        <v>1755</v>
      </c>
    </row>
    <row r="54" spans="2:24" s="177" customFormat="1" ht="12.75" hidden="1" customHeight="1">
      <c r="B54" s="231">
        <v>42</v>
      </c>
      <c r="C54" s="230" t="s">
        <v>390</v>
      </c>
      <c r="D54" s="230" t="s">
        <v>44</v>
      </c>
      <c r="E54" s="230" t="s">
        <v>324</v>
      </c>
      <c r="F54" s="197">
        <v>2410148950</v>
      </c>
      <c r="G54" s="269"/>
      <c r="H54" s="175">
        <v>44197</v>
      </c>
      <c r="I54" s="175">
        <v>44408</v>
      </c>
      <c r="J54" s="230" t="s">
        <v>46</v>
      </c>
      <c r="K54" s="234" t="s">
        <v>264</v>
      </c>
      <c r="L54" s="13"/>
      <c r="M54" s="74">
        <v>304556.7</v>
      </c>
      <c r="N54" s="171">
        <v>20322.224999999999</v>
      </c>
      <c r="O54" s="171">
        <v>22674.260000000002</v>
      </c>
      <c r="P54" s="171">
        <v>21223.352500000001</v>
      </c>
      <c r="Q54" s="150">
        <f>Tabelle29[[#This Row],[Spent3]]</f>
        <v>21223.352500000001</v>
      </c>
      <c r="R54" s="57"/>
      <c r="S54" s="57"/>
      <c r="T54" s="74">
        <f>SUM(Tabelle29[[#This Row],[Spent1]:[Spent6]])</f>
        <v>85443.19</v>
      </c>
      <c r="U54" s="268">
        <f>'2. Detailed view'!Y269</f>
        <v>123760</v>
      </c>
      <c r="V54" s="86">
        <f t="shared" si="2"/>
        <v>270575.69</v>
      </c>
      <c r="W54" s="268">
        <f>Tabelle29[[#This Row],[Column1]]-Tabelle29[[#This Row],[Column2]]</f>
        <v>-146815.69</v>
      </c>
      <c r="X54" s="177">
        <v>101518.90000000001</v>
      </c>
    </row>
    <row r="55" spans="2:24" s="177" customFormat="1" ht="12.75" hidden="1" customHeight="1">
      <c r="B55" s="231">
        <v>43</v>
      </c>
      <c r="C55" s="230" t="s">
        <v>390</v>
      </c>
      <c r="D55" s="230" t="s">
        <v>44</v>
      </c>
      <c r="E55" s="230" t="s">
        <v>268</v>
      </c>
      <c r="F55" s="197"/>
      <c r="G55" s="269" t="s">
        <v>480</v>
      </c>
      <c r="H55" s="175"/>
      <c r="I55" s="175"/>
      <c r="J55" s="230" t="s">
        <v>46</v>
      </c>
      <c r="K55" s="234"/>
      <c r="L55" s="13"/>
      <c r="M55" s="74">
        <v>3510</v>
      </c>
      <c r="N55" s="150">
        <f>Tabelle29[[#This Row],[Plan Total 21 HJ]]</f>
        <v>3510</v>
      </c>
      <c r="O55" s="57"/>
      <c r="P55" s="57"/>
      <c r="Q55" s="57"/>
      <c r="R55" s="57"/>
      <c r="S55" s="57"/>
      <c r="T55" s="74">
        <f>SUM(Tabelle29[[#This Row],[Spent1]:[Spent6]])</f>
        <v>3510</v>
      </c>
      <c r="U55" s="268">
        <f>'2. Detailed view'!Y271</f>
        <v>49087.5</v>
      </c>
      <c r="V55" s="86">
        <f>SUM(T48:T55)</f>
        <v>145060.69</v>
      </c>
      <c r="W55" s="268">
        <f>Tabelle29[[#This Row],[Column1]]-Tabelle29[[#This Row],[Column2]]</f>
        <v>-95973.19</v>
      </c>
      <c r="X55" s="177">
        <v>3510</v>
      </c>
    </row>
    <row r="56" spans="2:24" s="177" customFormat="1" ht="12.75" hidden="1" customHeight="1">
      <c r="B56" s="231">
        <v>44</v>
      </c>
      <c r="C56" s="230" t="s">
        <v>391</v>
      </c>
      <c r="D56" s="230" t="s">
        <v>44</v>
      </c>
      <c r="E56" s="230" t="s">
        <v>268</v>
      </c>
      <c r="F56" s="197"/>
      <c r="G56" s="269" t="s">
        <v>494</v>
      </c>
      <c r="H56" s="175"/>
      <c r="I56" s="175"/>
      <c r="J56" s="230"/>
      <c r="K56" s="234"/>
      <c r="L56" s="13"/>
      <c r="M56" s="74">
        <v>15000</v>
      </c>
      <c r="N56" s="150">
        <f>Tabelle29[[#This Row],[Plan Total 21 HJ]]/6</f>
        <v>2500</v>
      </c>
      <c r="O56" s="150">
        <f>Tabelle29[[#This Row],[Spent1]]</f>
        <v>2500</v>
      </c>
      <c r="P56" s="150">
        <f>Tabelle29[[#This Row],[Spent2]]</f>
        <v>2500</v>
      </c>
      <c r="Q56" s="150">
        <f>Tabelle29[[#This Row],[Spent3]]</f>
        <v>2500</v>
      </c>
      <c r="R56" s="57"/>
      <c r="S56" s="57"/>
      <c r="T56" s="74">
        <f>SUM(Tabelle29[[#This Row],[Spent1]:[Spent6]])</f>
        <v>10000</v>
      </c>
      <c r="U56" s="268">
        <f>'2. Detailed view'!Y272</f>
        <v>0</v>
      </c>
      <c r="V56" s="86">
        <f>SUM(T49:T56)</f>
        <v>105973.19</v>
      </c>
      <c r="W56" s="268">
        <f>Tabelle29[[#This Row],[Column1]]-Tabelle29[[#This Row],[Column2]]</f>
        <v>-105973.19</v>
      </c>
      <c r="X56" s="177">
        <v>8000</v>
      </c>
    </row>
    <row r="57" spans="2:24" s="177" customFormat="1" ht="12.75" hidden="1" customHeight="1">
      <c r="B57" s="231">
        <v>45</v>
      </c>
      <c r="C57" s="230" t="s">
        <v>391</v>
      </c>
      <c r="D57" s="230" t="s">
        <v>44</v>
      </c>
      <c r="E57" s="230" t="s">
        <v>268</v>
      </c>
      <c r="F57" s="197"/>
      <c r="G57" s="269" t="s">
        <v>480</v>
      </c>
      <c r="H57" s="175"/>
      <c r="I57" s="175"/>
      <c r="J57" s="230" t="s">
        <v>46</v>
      </c>
      <c r="K57" s="234"/>
      <c r="L57" s="13"/>
      <c r="M57" s="74">
        <v>1755</v>
      </c>
      <c r="N57" s="150">
        <f>Tabelle29[[#This Row],[Plan Total 21 HJ]]</f>
        <v>1755</v>
      </c>
      <c r="O57" s="57"/>
      <c r="P57" s="57"/>
      <c r="Q57" s="57"/>
      <c r="R57" s="57"/>
      <c r="S57" s="57"/>
      <c r="T57" s="74">
        <f>SUM(Tabelle29[[#This Row],[Spent1]:[Spent6]])</f>
        <v>1755</v>
      </c>
      <c r="U57" s="268">
        <f>'2. Detailed view'!Y273</f>
        <v>1755</v>
      </c>
      <c r="V57" s="86">
        <f>SUM(T50:T57)</f>
        <v>107728.19</v>
      </c>
      <c r="W57" s="268">
        <f>Tabelle29[[#This Row],[Column1]]-Tabelle29[[#This Row],[Column2]]</f>
        <v>-105973.19</v>
      </c>
      <c r="X57" s="177">
        <v>1755</v>
      </c>
    </row>
    <row r="58" spans="2:24" s="177" customFormat="1" ht="12.75" hidden="1" customHeight="1">
      <c r="B58" s="231">
        <v>46</v>
      </c>
      <c r="C58" s="230" t="s">
        <v>389</v>
      </c>
      <c r="D58" s="230" t="s">
        <v>44</v>
      </c>
      <c r="E58" s="230" t="s">
        <v>268</v>
      </c>
      <c r="F58" s="197"/>
      <c r="G58" s="269" t="s">
        <v>480</v>
      </c>
      <c r="H58" s="175"/>
      <c r="I58" s="175"/>
      <c r="J58" s="230" t="s">
        <v>46</v>
      </c>
      <c r="K58" s="234"/>
      <c r="L58" s="13"/>
      <c r="M58" s="74">
        <v>1755</v>
      </c>
      <c r="N58" s="150">
        <f>Tabelle29[[#This Row],[Plan Total 21 HJ]]</f>
        <v>1755</v>
      </c>
      <c r="O58" s="57"/>
      <c r="P58" s="57"/>
      <c r="Q58" s="57"/>
      <c r="R58" s="57"/>
      <c r="S58" s="57"/>
      <c r="T58" s="74">
        <f>SUM(Tabelle29[[#This Row],[Spent1]:[Spent6]])</f>
        <v>1755</v>
      </c>
      <c r="U58" s="268">
        <f>'2. Detailed view'!Y274</f>
        <v>1755</v>
      </c>
      <c r="V58" s="86">
        <f>SUM(T51:T58)</f>
        <v>107728.19</v>
      </c>
      <c r="W58" s="268">
        <f>Tabelle29[[#This Row],[Column1]]-Tabelle29[[#This Row],[Column2]]</f>
        <v>-105973.19</v>
      </c>
      <c r="X58" s="177">
        <v>1755</v>
      </c>
    </row>
    <row r="59" spans="2:24" s="177" customFormat="1" ht="12.75" hidden="1" customHeight="1">
      <c r="B59" s="231">
        <v>46</v>
      </c>
      <c r="C59" s="230" t="s">
        <v>370</v>
      </c>
      <c r="D59" s="230" t="s">
        <v>44</v>
      </c>
      <c r="E59" s="230" t="s">
        <v>569</v>
      </c>
      <c r="F59" s="197">
        <v>2410153930</v>
      </c>
      <c r="G59" s="269"/>
      <c r="H59" s="175">
        <v>44256</v>
      </c>
      <c r="I59" s="175">
        <v>44408</v>
      </c>
      <c r="J59" s="230" t="s">
        <v>46</v>
      </c>
      <c r="K59" s="234" t="s">
        <v>264</v>
      </c>
      <c r="L59" s="13"/>
      <c r="M59" s="74">
        <v>371280</v>
      </c>
      <c r="N59" s="150"/>
      <c r="O59" s="57"/>
      <c r="P59" s="150">
        <f>Tabelle29[[#This Row],[Plan Total 21 HJ]]/4</f>
        <v>92820</v>
      </c>
      <c r="Q59" s="150">
        <f>Tabelle29[[#This Row],[Spent3]]</f>
        <v>92820</v>
      </c>
      <c r="R59" s="57">
        <f>SUMIF('2. Detailed view'!$G$13:$G$195,Tabelle29[[#This Row],[Contract]],'2. Detailed view'!$U$13:$U$195)</f>
        <v>0</v>
      </c>
      <c r="S59" s="57">
        <f>SUMIF('2. Detailed view'!$G$13:$G$195,Tabelle29[[#This Row],[Contract]],'2. Detailed view'!$W$13:$W$195)</f>
        <v>0</v>
      </c>
      <c r="T59" s="74">
        <f>SUM(Tabelle29[[#This Row],[Spent1]:[Spent6]])</f>
        <v>185640</v>
      </c>
      <c r="U59" s="268">
        <f>'2. Detailed view'!Y261</f>
        <v>91546</v>
      </c>
      <c r="V59" s="86">
        <f t="shared" ref="V59" si="3">SUM(T50:T59)</f>
        <v>295123.19</v>
      </c>
      <c r="W59" s="268">
        <f>Tabelle29[[#This Row],[Column1]]-Tabelle29[[#This Row],[Column2]]</f>
        <v>-203577.19</v>
      </c>
      <c r="X59" s="177">
        <v>86000</v>
      </c>
    </row>
    <row r="60" spans="2:24" s="177" customFormat="1" ht="12.75" hidden="1" customHeight="1">
      <c r="B60" s="231">
        <v>47</v>
      </c>
      <c r="C60" s="230" t="s">
        <v>391</v>
      </c>
      <c r="D60" s="230" t="s">
        <v>247</v>
      </c>
      <c r="E60" s="230" t="s">
        <v>45</v>
      </c>
      <c r="F60" s="197"/>
      <c r="G60" s="269" t="s">
        <v>545</v>
      </c>
      <c r="H60" s="175"/>
      <c r="I60" s="175"/>
      <c r="J60" s="230"/>
      <c r="K60" s="234"/>
      <c r="L60" s="13"/>
      <c r="M60" s="74">
        <v>95500</v>
      </c>
      <c r="N60" s="150">
        <f>Tabelle29[[#This Row],[Plan Total 21 HJ]]</f>
        <v>95500</v>
      </c>
      <c r="O60" s="150"/>
      <c r="P60" s="57"/>
      <c r="Q60" s="57"/>
      <c r="R60" s="57"/>
      <c r="S60" s="57"/>
      <c r="T60" s="74">
        <f>SUM(Tabelle29[[#This Row],[Spent1]:[Spent6]])</f>
        <v>95500</v>
      </c>
      <c r="U60" s="268">
        <f>'2. Detailed view'!Y275</f>
        <v>1755</v>
      </c>
      <c r="V60" s="86">
        <f>SUM(T52:T60)</f>
        <v>387113.19</v>
      </c>
      <c r="W60" s="268">
        <f>Tabelle29[[#This Row],[Column1]]-Tabelle29[[#This Row],[Column2]]</f>
        <v>-385358.19</v>
      </c>
    </row>
    <row r="61" spans="2:24" s="177" customFormat="1" ht="12.75" hidden="1" customHeight="1">
      <c r="B61" s="231"/>
      <c r="C61" s="176"/>
      <c r="D61" s="17"/>
      <c r="E61" s="176"/>
      <c r="F61" s="173"/>
      <c r="G61" s="176"/>
      <c r="H61" s="175"/>
      <c r="I61" s="175"/>
      <c r="J61" s="176"/>
      <c r="K61" s="12"/>
      <c r="L61" s="13"/>
      <c r="M61" s="74"/>
      <c r="N61" s="171"/>
      <c r="O61" s="171"/>
      <c r="P61" s="170"/>
      <c r="Q61" s="171"/>
      <c r="R61" s="171"/>
      <c r="S61" s="206"/>
      <c r="T61" s="74">
        <f>SUM(Tabelle29[[#This Row],[Spent1]:[Spent6]])</f>
        <v>0</v>
      </c>
      <c r="U61" s="177">
        <f>'2. Detailed view'!Y268</f>
        <v>55533.333333333336</v>
      </c>
      <c r="V61" s="86">
        <f>SUM(T44:T61)</f>
        <v>671869.02333333343</v>
      </c>
      <c r="W61" s="177">
        <f>Tabelle29[[#This Row],[Column1]]-Tabelle29[[#This Row],[Column2]]</f>
        <v>-616335.69000000006</v>
      </c>
    </row>
    <row r="62" spans="2:24">
      <c r="B62" s="70" t="s">
        <v>27</v>
      </c>
      <c r="C62" s="225"/>
      <c r="D62" s="225"/>
      <c r="E62" s="225"/>
      <c r="F62" s="226"/>
      <c r="G62" s="225"/>
      <c r="H62" s="225"/>
      <c r="I62" s="225"/>
      <c r="J62" s="225"/>
      <c r="K62" s="225"/>
      <c r="L62" s="227"/>
      <c r="M62" s="228">
        <f>SUBTOTAL(109,Tabelle29[Plan Total 21 HJ])</f>
        <v>760000</v>
      </c>
      <c r="N62" s="228">
        <f>SUBTOTAL(109,Tabelle29[Spent1])</f>
        <v>8526</v>
      </c>
      <c r="O62" s="229">
        <f>SUBTOTAL(109,Tabelle29[Spent2])</f>
        <v>35170</v>
      </c>
      <c r="P62" s="228">
        <f>SUBTOTAL(109,Tabelle29[Spent3])</f>
        <v>68663.982084999996</v>
      </c>
      <c r="Q62" s="228">
        <f>SUBTOTAL(109,Tabelle29[Spent4])</f>
        <v>39419.01756</v>
      </c>
      <c r="R62" s="229">
        <f>SUBTOTAL(109,Tabelle29[Spent5])</f>
        <v>0</v>
      </c>
      <c r="S62" s="228">
        <f>SUBTOTAL(109,Tabelle29[Spent6])</f>
        <v>0</v>
      </c>
      <c r="T62" s="228">
        <f>SUBTOTAL(109,Tabelle29[Spent Total])</f>
        <v>151778.999645</v>
      </c>
      <c r="U62" s="265"/>
      <c r="V62" s="265"/>
      <c r="W62" s="265"/>
      <c r="X62" s="265"/>
    </row>
    <row r="64" spans="2:24">
      <c r="M64" s="53"/>
      <c r="N64" s="53"/>
      <c r="O64" s="53"/>
      <c r="P64" s="53"/>
      <c r="Q64" s="53"/>
      <c r="R64" s="53"/>
      <c r="S64" s="53"/>
      <c r="T64" s="53"/>
    </row>
    <row r="65" spans="5:20">
      <c r="M65" s="53"/>
      <c r="N65" s="53"/>
      <c r="O65" s="53"/>
      <c r="P65" s="53"/>
      <c r="Q65" s="53"/>
      <c r="R65" s="53"/>
      <c r="S65" s="53"/>
      <c r="T65" s="53"/>
    </row>
    <row r="66" spans="5:20">
      <c r="M66" s="86"/>
      <c r="Q66" s="86"/>
      <c r="R66" s="86"/>
      <c r="S66" s="86"/>
      <c r="T66" s="86"/>
    </row>
    <row r="67" spans="5:20">
      <c r="M67" s="86"/>
      <c r="O67" s="134"/>
      <c r="T67" s="86"/>
    </row>
    <row r="68" spans="5:20">
      <c r="M68" s="86"/>
      <c r="T68" s="86"/>
    </row>
    <row r="69" spans="5:20">
      <c r="E69" s="157"/>
      <c r="M69" s="86"/>
      <c r="T69" s="86"/>
    </row>
    <row r="70" spans="5:20">
      <c r="F70" s="177"/>
    </row>
    <row r="71" spans="5:20">
      <c r="M71" s="86"/>
      <c r="N71" s="238"/>
      <c r="T71" s="86"/>
    </row>
    <row r="73" spans="5:20">
      <c r="G73" s="177"/>
    </row>
  </sheetData>
  <dataValidations count="2"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F34:F35" xr:uid="{35444D73-1F95-4D7B-A715-D12C31598308}">
      <formula1>10</formula1>
    </dataValidation>
    <dataValidation type="list" allowBlank="1" showInputMessage="1" showErrorMessage="1" sqref="J12:J61" xr:uid="{00000000-0002-0000-0200-000000000000}">
      <formula1>"T&amp;M,Fix"</formula1>
    </dataValidation>
  </dataValidations>
  <pageMargins left="0.7" right="0.7" top="0.75" bottom="0.75" header="0.3" footer="0.3"/>
  <pageSetup paperSize="9" scale="60" fitToHeight="0" orientation="landscape" r:id="rId1"/>
  <customProperties>
    <customPr name="EpmWorksheetKeyString_GUID" r:id="rId2"/>
  </customProperties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/>
  </sheetPr>
  <dimension ref="A1:CG370"/>
  <sheetViews>
    <sheetView zoomScale="70" zoomScaleNormal="70" workbookViewId="0">
      <pane ySplit="17" topLeftCell="A45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36" t="s">
        <v>27</v>
      </c>
      <c r="D312" s="237">
        <v>8547.3777595886895</v>
      </c>
      <c r="E312" s="235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P16:Q16"/>
    <mergeCell ref="R16:S16"/>
    <mergeCell ref="T16:U16"/>
    <mergeCell ref="AB16:AC16"/>
    <mergeCell ref="V16:W16"/>
    <mergeCell ref="X16:Y16"/>
    <mergeCell ref="Z16:AA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6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210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 s="2" customFormat="1"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 s="2" customFormat="1"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 s="2" customFormat="1"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 s="2" customFormat="1"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 s="2" customFormat="1"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 s="2" customFormat="1"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 s="2" customFormat="1"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 s="2" customFormat="1"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 s="2" customFormat="1"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 s="2" customFormat="1"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 s="2" customFormat="1"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 s="2" customFormat="1"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 s="2" customFormat="1"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 s="2" customFormat="1"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 s="2" customFormat="1"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S55" s="35"/>
      <c r="T55" s="35"/>
      <c r="V55" s="35"/>
      <c r="W55" s="35"/>
      <c r="Y55" s="35"/>
      <c r="Z55" s="35"/>
      <c r="AB55" s="35"/>
      <c r="AC55" s="35"/>
    </row>
    <row r="56" spans="3:29" s="2" customFormat="1"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S56" s="35"/>
      <c r="T56" s="35"/>
      <c r="V56" s="35"/>
      <c r="W56" s="35"/>
      <c r="Y56" s="35"/>
      <c r="Z56" s="35"/>
      <c r="AB56" s="35"/>
      <c r="AC56" s="35"/>
    </row>
    <row r="57" spans="3:29" s="2" customFormat="1"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S57" s="35"/>
      <c r="T57" s="35"/>
      <c r="V57" s="35"/>
      <c r="W57" s="35"/>
      <c r="Y57" s="35"/>
      <c r="Z57" s="35"/>
      <c r="AB57" s="35"/>
      <c r="AC57" s="35"/>
    </row>
    <row r="58" spans="3:29" s="2" customFormat="1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S58" s="35"/>
      <c r="T58" s="35"/>
      <c r="V58" s="35"/>
      <c r="W58" s="35"/>
      <c r="Y58" s="35"/>
      <c r="Z58" s="35"/>
      <c r="AB58" s="35"/>
      <c r="AC58" s="35"/>
    </row>
    <row r="59" spans="3:29" s="2" customFormat="1"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S59" s="35"/>
      <c r="T59" s="35"/>
      <c r="V59" s="35"/>
      <c r="W59" s="35"/>
      <c r="Y59" s="35"/>
      <c r="Z59" s="35"/>
      <c r="AB59" s="35"/>
      <c r="AC59" s="35"/>
    </row>
    <row r="60" spans="3:29" s="2" customFormat="1"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S60" s="35"/>
      <c r="T60" s="35"/>
      <c r="V60" s="35"/>
      <c r="W60" s="35"/>
      <c r="Y60" s="35"/>
      <c r="Z60" s="35"/>
      <c r="AB60" s="35"/>
      <c r="AC60" s="35"/>
    </row>
    <row r="61" spans="3:29" s="2" customFormat="1"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S61" s="35"/>
      <c r="T61" s="35"/>
      <c r="V61" s="35"/>
      <c r="W61" s="35"/>
      <c r="Y61" s="35"/>
      <c r="Z61" s="35"/>
      <c r="AB61" s="35"/>
      <c r="AC61" s="35"/>
    </row>
    <row r="62" spans="3:29" s="2" customFormat="1"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S62" s="35"/>
      <c r="T62" s="35"/>
      <c r="V62" s="35"/>
      <c r="W62" s="35"/>
      <c r="Y62" s="35"/>
      <c r="Z62" s="35"/>
      <c r="AB62" s="35"/>
      <c r="AC62" s="35"/>
    </row>
    <row r="63" spans="3:29" s="2" customFormat="1"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S63" s="35"/>
      <c r="T63" s="35"/>
      <c r="V63" s="35"/>
      <c r="W63" s="35"/>
      <c r="Y63" s="35"/>
      <c r="Z63" s="35"/>
      <c r="AB63" s="35"/>
      <c r="AC63" s="35"/>
    </row>
    <row r="64" spans="3:29" s="2" customFormat="1"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S64" s="35"/>
      <c r="T64" s="35"/>
      <c r="V64" s="35"/>
      <c r="W64" s="35"/>
      <c r="Y64" s="35"/>
      <c r="Z64" s="35"/>
      <c r="AB64" s="35"/>
      <c r="AC64" s="35"/>
    </row>
    <row r="65" spans="3:29" s="2" customFormat="1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S65" s="35"/>
      <c r="T65" s="35"/>
      <c r="V65" s="35"/>
      <c r="W65" s="35"/>
      <c r="Y65" s="35"/>
      <c r="Z65" s="35"/>
      <c r="AB65" s="35"/>
      <c r="AC65" s="35"/>
    </row>
    <row r="66" spans="3:29" s="2" customFormat="1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S66" s="35"/>
      <c r="T66" s="35"/>
      <c r="V66" s="35"/>
      <c r="W66" s="35"/>
      <c r="Y66" s="35"/>
      <c r="Z66" s="35"/>
      <c r="AB66" s="35"/>
      <c r="AC66" s="35"/>
    </row>
    <row r="67" spans="3:29" s="2" customFormat="1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S67" s="35"/>
      <c r="T67" s="35"/>
      <c r="V67" s="35"/>
      <c r="W67" s="35"/>
      <c r="Y67" s="35"/>
      <c r="Z67" s="35"/>
      <c r="AB67" s="35"/>
      <c r="AC67" s="35"/>
    </row>
    <row r="68" spans="3:29" s="2" customFormat="1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S68" s="35"/>
      <c r="T68" s="35"/>
      <c r="V68" s="35"/>
      <c r="W68" s="35"/>
      <c r="Y68" s="35"/>
      <c r="Z68" s="35"/>
      <c r="AB68" s="35"/>
      <c r="AC68" s="35"/>
    </row>
    <row r="69" spans="3:29" s="2" customFormat="1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S69" s="35"/>
      <c r="T69" s="35"/>
      <c r="V69" s="35"/>
      <c r="W69" s="35"/>
      <c r="Y69" s="35"/>
      <c r="Z69" s="35"/>
      <c r="AB69" s="35"/>
      <c r="AC69" s="35"/>
    </row>
    <row r="70" spans="3:29" s="2" customFormat="1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S70" s="35"/>
      <c r="T70" s="35"/>
      <c r="V70" s="35"/>
      <c r="W70" s="35"/>
      <c r="Y70" s="35"/>
      <c r="Z70" s="35"/>
      <c r="AB70" s="35"/>
      <c r="AC70" s="35"/>
    </row>
    <row r="71" spans="3:29" s="2" customFormat="1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S71" s="35"/>
      <c r="T71" s="35"/>
      <c r="V71" s="35"/>
      <c r="W71" s="35"/>
      <c r="Y71" s="35"/>
      <c r="Z71" s="35"/>
      <c r="AB71" s="35"/>
      <c r="AC71" s="35"/>
    </row>
    <row r="72" spans="3:29" s="2" customFormat="1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S72" s="35"/>
      <c r="T72" s="35"/>
      <c r="V72" s="35"/>
      <c r="W72" s="35"/>
      <c r="Y72" s="35"/>
      <c r="Z72" s="35"/>
      <c r="AB72" s="35"/>
      <c r="AC72" s="35"/>
    </row>
    <row r="73" spans="3:29" s="2" customFormat="1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S73" s="35"/>
      <c r="T73" s="35"/>
      <c r="V73" s="35"/>
      <c r="W73" s="35"/>
      <c r="Y73" s="35"/>
      <c r="Z73" s="35"/>
      <c r="AB73" s="35"/>
      <c r="AC73" s="35"/>
    </row>
    <row r="74" spans="3:29" s="2" customFormat="1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S74" s="35"/>
      <c r="T74" s="35"/>
      <c r="V74" s="35"/>
      <c r="W74" s="35"/>
      <c r="Y74" s="35"/>
      <c r="Z74" s="35"/>
      <c r="AB74" s="35"/>
      <c r="AC74" s="35"/>
    </row>
    <row r="75" spans="3:29" s="2" customFormat="1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S75" s="35"/>
      <c r="T75" s="35"/>
      <c r="V75" s="35"/>
      <c r="W75" s="35"/>
      <c r="Y75" s="35"/>
      <c r="Z75" s="35"/>
      <c r="AB75" s="35"/>
      <c r="AC75" s="35"/>
    </row>
    <row r="76" spans="3:29" s="2" customFormat="1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S76" s="35"/>
      <c r="T76" s="35"/>
      <c r="V76" s="35"/>
      <c r="W76" s="35"/>
      <c r="Y76" s="35"/>
      <c r="Z76" s="35"/>
      <c r="AB76" s="35"/>
      <c r="AC76" s="35"/>
    </row>
    <row r="77" spans="3:29" s="2" customFormat="1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3:29" s="2" customFormat="1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3:29" s="2" customFormat="1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3:29" s="2" customFormat="1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29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29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29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29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29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29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29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29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29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29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29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29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29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29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9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210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s="2" customFormat="1"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s="2" customFormat="1"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s="2" customFormat="1"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s="2" customFormat="1"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s="2" customFormat="1"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s="2" customFormat="1"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s="2" customFormat="1"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s="2" customFormat="1"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s="2" customFormat="1"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s="2" customFormat="1"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3:29" s="2" customFormat="1"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3:29" s="2" customFormat="1"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3:29" s="2" customFormat="1"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3:29" s="2" customFormat="1"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3:29" s="2" customFormat="1"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3:29" s="2" customFormat="1"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3:29" s="2" customFormat="1"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3:29" s="2" customFormat="1"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3:29" s="2" customFormat="1"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3:29" s="2" customFormat="1"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3:29" s="2" customFormat="1"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3:29" s="2" customFormat="1"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3:29" s="2" customFormat="1"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3:29" s="2" customFormat="1"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3:29" s="2" customFormat="1"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3:29" s="2" customFormat="1"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 s="2" customFormat="1"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 s="2" customFormat="1"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 s="2" customFormat="1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 s="2" customFormat="1"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 s="2" customFormat="1"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 s="2" customFormat="1"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 s="2" customFormat="1"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 s="2" customFormat="1"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 s="2" customFormat="1"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 s="2" customFormat="1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 s="2" customFormat="1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 s="2" customFormat="1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 s="2" customFormat="1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 s="2" customFormat="1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 s="2" customFormat="1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 s="2" customFormat="1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 s="2" customFormat="1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 s="2" customFormat="1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 s="2" customFormat="1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 s="2" customFormat="1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 s="2" customFormat="1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 s="2" customFormat="1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 s="2" customFormat="1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 s="2" customFormat="1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 s="2" customFormat="1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29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29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29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29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29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29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29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29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29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29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4"/>
  </sheetPr>
  <dimension ref="A1:CG798"/>
  <sheetViews>
    <sheetView zoomScale="70" zoomScaleNormal="70" workbookViewId="0">
      <pane ySplit="17" topLeftCell="A231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210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2:29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B91" s="27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B92" s="27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B93" s="27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B94" s="27"/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 s="2" customFormat="1">
      <c r="B95" s="27"/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 s="2" customFormat="1">
      <c r="B96" s="27"/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2:29" s="2" customFormat="1">
      <c r="B97" s="27"/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2:29" s="2" customFormat="1">
      <c r="B98" s="27"/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2:29" s="2" customFormat="1">
      <c r="B99" s="27"/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2:29" s="2" customFormat="1">
      <c r="B100" s="27"/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2:29" s="2" customFormat="1">
      <c r="B101" s="27"/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2:29" s="2" customFormat="1">
      <c r="B102" s="27"/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2:29" s="2" customFormat="1">
      <c r="B103" s="27"/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2:29" s="2" customFormat="1">
      <c r="B104" s="27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 spans="2:29" s="2" customFormat="1">
      <c r="B105" s="27"/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 spans="2:29" s="2" customFormat="1">
      <c r="B106" s="27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 spans="2:29" s="2" customFormat="1">
      <c r="B107" s="27"/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 spans="2:29" s="2" customFormat="1">
      <c r="B108" s="27"/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 spans="2:29" s="2" customFormat="1">
      <c r="B109" s="27"/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 spans="2:29" s="2" customFormat="1">
      <c r="B110" s="27"/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 spans="2:29" s="2" customFormat="1">
      <c r="B111" s="27"/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 spans="2:29" s="2" customFormat="1">
      <c r="B112" s="27"/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 spans="2:29" s="2" customFormat="1">
      <c r="B113" s="27"/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 spans="2:29" s="2" customFormat="1">
      <c r="B114" s="27"/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 spans="2:29" s="2" customFormat="1">
      <c r="B115" s="27"/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 spans="2:29" s="2" customFormat="1">
      <c r="B116" s="27"/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 spans="2:29" s="2" customFormat="1">
      <c r="B117" s="27"/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 spans="2:29" s="2" customFormat="1">
      <c r="B118" s="27"/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 spans="2:29" s="2" customFormat="1">
      <c r="B119" s="27"/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 spans="2:29" s="2" customFormat="1">
      <c r="B120" s="27"/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 spans="2:29" s="2" customFormat="1">
      <c r="B121" s="27"/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 spans="2:29" s="2" customFormat="1">
      <c r="B122" s="27"/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 spans="2:29" s="2" customFormat="1">
      <c r="B123" s="27"/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 spans="2:29" s="2" customFormat="1">
      <c r="B124" s="27"/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pans="2:29" s="2" customFormat="1">
      <c r="B125" s="27"/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 spans="2:29" s="2" customFormat="1">
      <c r="B126" s="27"/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 spans="2:29" s="2" customFormat="1">
      <c r="B127" s="27"/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 spans="2:29" s="2" customFormat="1">
      <c r="B128" s="27"/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 spans="2:29" s="2" customFormat="1">
      <c r="B129" s="27"/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 spans="2:29" s="2" customFormat="1">
      <c r="B130" s="27"/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 spans="2:29" s="2" customFormat="1">
      <c r="B131" s="27"/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 spans="2:29" s="2" customFormat="1">
      <c r="B132" s="27"/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 spans="2:29" s="2" customFormat="1">
      <c r="B133" s="27"/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 spans="2:29" s="2" customFormat="1">
      <c r="B134" s="27"/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 spans="2:29" s="2" customFormat="1">
      <c r="B135" s="27"/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 spans="2:29" s="2" customFormat="1">
      <c r="B136" s="27"/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2:29" s="2" customFormat="1">
      <c r="B137" s="27"/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2:29" s="2" customFormat="1">
      <c r="B138" s="27"/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2:29" s="2" customFormat="1">
      <c r="B139" s="27"/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2:29" s="2" customFormat="1">
      <c r="B140" s="27"/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2:29" s="2" customFormat="1">
      <c r="B141" s="27"/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2:29" s="2" customFormat="1">
      <c r="B142" s="27"/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2:29" s="2" customFormat="1">
      <c r="B143" s="27"/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2:29" s="2" customFormat="1">
      <c r="B144" s="27"/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2:29" s="2" customFormat="1">
      <c r="B145" s="27"/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2:29" s="2" customFormat="1">
      <c r="B146" s="27"/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2:29" s="2" customFormat="1">
      <c r="B147" s="27"/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2:29" s="2" customFormat="1">
      <c r="B148" s="27"/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2:29" s="2" customFormat="1">
      <c r="B149" s="27"/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2:29" s="2" customFormat="1">
      <c r="B150" s="27"/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2:29" s="2" customFormat="1">
      <c r="B151" s="27"/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2:29" s="2" customFormat="1">
      <c r="B152" s="27"/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2:29" s="2" customFormat="1">
      <c r="B153" s="27"/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2:29" s="2" customFormat="1">
      <c r="B154" s="27"/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2:29" s="2" customFormat="1">
      <c r="B155" s="27"/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2:29" s="2" customFormat="1">
      <c r="B156" s="27"/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2:29" s="2" customFormat="1">
      <c r="B157" s="27"/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2:29" s="2" customFormat="1">
      <c r="B158" s="27"/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2:29" s="2" customFormat="1">
      <c r="B159" s="27"/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2:29" s="2" customFormat="1">
      <c r="B160" s="27"/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2:29" s="2" customFormat="1">
      <c r="B161" s="27"/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2:29" s="2" customFormat="1">
      <c r="B162" s="27"/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2:29" s="2" customFormat="1">
      <c r="B163" s="27"/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2:29" s="2" customFormat="1">
      <c r="B164" s="27"/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2:29" s="2" customFormat="1">
      <c r="B165" s="27"/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2:29" s="2" customFormat="1">
      <c r="B166" s="27"/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2:29" s="2" customFormat="1">
      <c r="B167" s="27"/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2:29" s="2" customFormat="1">
      <c r="B168" s="27"/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2:29" s="2" customFormat="1">
      <c r="B169" s="27"/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2:29" s="2" customFormat="1">
      <c r="B170" s="27"/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2:29" s="2" customFormat="1">
      <c r="B171" s="27"/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2:29" s="2" customFormat="1">
      <c r="B172" s="27"/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2:29" s="2" customFormat="1">
      <c r="B173" s="27"/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2:29" s="2" customFormat="1">
      <c r="B174" s="27"/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2:29" s="2" customFormat="1">
      <c r="B175" s="27"/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2:29" s="2" customFormat="1">
      <c r="B176" s="27"/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2:29" s="2" customFormat="1">
      <c r="B177" s="27"/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2:29" s="2" customFormat="1">
      <c r="B178" s="27"/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2:29" s="2" customFormat="1">
      <c r="B179" s="27"/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2:29" s="2" customFormat="1">
      <c r="B180" s="27"/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2:29" s="2" customFormat="1">
      <c r="B181" s="27"/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2:29" s="2" customFormat="1">
      <c r="B182" s="27"/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2:29" s="2" customFormat="1">
      <c r="B183" s="27"/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2:29" s="2" customFormat="1">
      <c r="B184" s="27"/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2:29" s="2" customFormat="1">
      <c r="B185" s="27"/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2:29" s="2" customFormat="1">
      <c r="B186" s="27"/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2:29" s="2" customFormat="1">
      <c r="B187" s="27"/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2:29" s="2" customFormat="1">
      <c r="B188" s="27"/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2:29" s="2" customFormat="1">
      <c r="B189" s="27"/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2:29" s="2" customFormat="1">
      <c r="B190" s="27"/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2:29" s="2" customFormat="1">
      <c r="B191" s="27"/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2:29" s="2" customFormat="1">
      <c r="B192" s="27"/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2:29" s="2" customFormat="1">
      <c r="B193" s="27"/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2:29" s="2" customFormat="1">
      <c r="B194" s="27"/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2:29" s="2" customFormat="1">
      <c r="B195" s="27"/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2:29" s="2" customFormat="1">
      <c r="B196" s="27"/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2:29" s="2" customFormat="1">
      <c r="B197" s="27"/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2:29" s="2" customFormat="1">
      <c r="B198" s="27"/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2:29" s="2" customFormat="1">
      <c r="B199" s="27"/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2:29" s="2" customFormat="1">
      <c r="B200" s="27"/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2:29" s="2" customFormat="1">
      <c r="B201" s="27"/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2:29" s="2" customFormat="1">
      <c r="B202" s="27"/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2:29" s="2" customFormat="1">
      <c r="B203" s="27"/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2:29" s="2" customFormat="1">
      <c r="B204" s="27"/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2:29" s="2" customFormat="1">
      <c r="B205" s="27"/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2:29" s="2" customFormat="1">
      <c r="B206" s="27"/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2:29" s="2" customFormat="1">
      <c r="B207" s="27"/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2:29" s="2" customFormat="1">
      <c r="B208" s="27"/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2:29" s="2" customFormat="1">
      <c r="B209" s="27"/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2:29" s="2" customFormat="1">
      <c r="B210" s="27"/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2:29" s="2" customFormat="1">
      <c r="B211" s="27"/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2:29" s="2" customFormat="1">
      <c r="B212" s="27"/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2:29" s="2" customFormat="1">
      <c r="B213" s="27"/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2:29" s="2" customFormat="1">
      <c r="B214" s="27"/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2:29" s="2" customFormat="1">
      <c r="B215" s="27"/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2:29" s="2" customFormat="1">
      <c r="B216" s="27"/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2:29" s="2" customFormat="1">
      <c r="B217" s="27"/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2:29" s="2" customFormat="1">
      <c r="B218" s="27"/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2:29" s="2" customFormat="1">
      <c r="B219" s="27"/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2:29" s="2" customFormat="1">
      <c r="B220" s="27"/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2:29" s="2" customFormat="1">
      <c r="B221" s="27"/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2:29" s="2" customFormat="1">
      <c r="B222" s="27"/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2:29" s="2" customFormat="1">
      <c r="B223" s="27"/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2:29" s="2" customFormat="1">
      <c r="B224" s="27"/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2:29" s="2" customFormat="1">
      <c r="B225" s="27"/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2:29" s="2" customFormat="1">
      <c r="B226" s="27"/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2:29" s="2" customFormat="1">
      <c r="B227" s="27"/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2:29" s="2" customFormat="1">
      <c r="B228" s="27"/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2:29" s="2" customFormat="1">
      <c r="B229" s="27"/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2:29" s="2" customFormat="1">
      <c r="B230" s="27"/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2:29" s="2" customFormat="1">
      <c r="B231" s="27"/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2:29" s="2" customFormat="1">
      <c r="B232" s="27"/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2:29" s="2" customFormat="1">
      <c r="B233" s="27"/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2:29" s="2" customFormat="1">
      <c r="B234" s="27"/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2:29" s="2" customFormat="1">
      <c r="B235" s="27"/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2:29" s="2" customFormat="1">
      <c r="B236" s="27"/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2:29" s="2" customFormat="1">
      <c r="B237" s="27"/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2:29" s="2" customFormat="1">
      <c r="B238" s="27"/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2:29" s="2" customFormat="1">
      <c r="B239" s="27"/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2:29" s="2" customFormat="1">
      <c r="B240" s="27"/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2:29" s="2" customFormat="1">
      <c r="B241" s="27"/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2:29" s="2" customFormat="1">
      <c r="B242" s="27"/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2:29" s="2" customFormat="1">
      <c r="B243" s="27"/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2:29" s="2" customFormat="1">
      <c r="B244" s="27"/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2:29" s="2" customFormat="1">
      <c r="B245" s="27"/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2:29" s="2" customFormat="1">
      <c r="B246" s="27"/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2:29" s="2" customFormat="1">
      <c r="B247" s="27"/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2:29" s="2" customFormat="1">
      <c r="B248" s="27"/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2:29" s="2" customFormat="1">
      <c r="B249" s="27"/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2:29" s="2" customFormat="1">
      <c r="B250" s="27"/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2:29">
      <c r="B251" s="27"/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2:29">
      <c r="B252" s="27"/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2:29">
      <c r="B253" s="27"/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2:29">
      <c r="B254" s="27"/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2:29">
      <c r="B255" s="27"/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2:29">
      <c r="B256" s="27"/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2:29">
      <c r="B257" s="27"/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2:29">
      <c r="B258" s="27"/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2:29">
      <c r="B259" s="27"/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2:29">
      <c r="B260" s="27"/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2:29">
      <c r="B261" s="27"/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2:29">
      <c r="B262" s="27"/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2:29">
      <c r="B263" s="27"/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2:29">
      <c r="B264" s="27"/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2:29">
      <c r="B265" s="27"/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2:29">
      <c r="B266" s="27"/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2:29">
      <c r="B267" s="27"/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2:29">
      <c r="B268" s="27"/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2:29">
      <c r="B269" s="27"/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2:29">
      <c r="B270" s="27"/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2:29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2:29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3:29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3:29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3:29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3:29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3:29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3:29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3:29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3:29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3:29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3:29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3:29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3:29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3:29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3:29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3:29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3:29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3:29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3:29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3:29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3:29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3:29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3:29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3:29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3:29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3:29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3:29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3:29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29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29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3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3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3:17">
      <c r="C371" s="2"/>
      <c r="D371" s="31"/>
    </row>
    <row r="372" spans="3:17">
      <c r="C372" s="2"/>
      <c r="D372" s="31"/>
    </row>
    <row r="373" spans="3:17">
      <c r="C373" s="2"/>
      <c r="D373" s="31"/>
    </row>
    <row r="374" spans="3:17">
      <c r="C374" s="2"/>
      <c r="D374" s="31"/>
    </row>
    <row r="375" spans="3:17">
      <c r="C375" s="2"/>
      <c r="D375" s="31"/>
    </row>
    <row r="376" spans="3:17">
      <c r="C376" s="2"/>
      <c r="D376" s="31"/>
    </row>
    <row r="377" spans="3:17">
      <c r="C377" s="2"/>
      <c r="D377" s="31"/>
    </row>
    <row r="378" spans="3:17">
      <c r="C378" s="2"/>
      <c r="D378" s="31"/>
    </row>
    <row r="379" spans="3:17">
      <c r="C379" s="2"/>
      <c r="D379" s="31"/>
    </row>
    <row r="380" spans="3:17">
      <c r="C380" s="2"/>
      <c r="D380" s="31"/>
    </row>
    <row r="381" spans="3:17">
      <c r="C381" s="2"/>
      <c r="D381" s="31"/>
    </row>
    <row r="382" spans="3:17">
      <c r="C382" s="2"/>
      <c r="D382" s="31"/>
    </row>
    <row r="383" spans="3:17">
      <c r="C383" s="2"/>
      <c r="D383" s="31"/>
    </row>
    <row r="384" spans="3:17">
      <c r="C384" s="2"/>
      <c r="D384" s="31"/>
    </row>
    <row r="385" spans="3:4">
      <c r="C385" s="2"/>
      <c r="D385" s="31"/>
    </row>
    <row r="386" spans="3:4">
      <c r="C386" s="2"/>
      <c r="D386" s="31"/>
    </row>
    <row r="387" spans="3:4">
      <c r="C387" s="2"/>
      <c r="D387" s="31"/>
    </row>
    <row r="388" spans="3:4">
      <c r="C388" s="2"/>
      <c r="D388" s="31"/>
    </row>
    <row r="389" spans="3:4">
      <c r="C389" s="2"/>
      <c r="D389" s="31"/>
    </row>
    <row r="390" spans="3:4">
      <c r="C390" s="2"/>
      <c r="D390" s="31"/>
    </row>
    <row r="391" spans="3:4">
      <c r="C391" s="2"/>
      <c r="D391" s="31"/>
    </row>
    <row r="392" spans="3:4">
      <c r="C392" s="2"/>
      <c r="D392" s="31"/>
    </row>
    <row r="393" spans="3:4">
      <c r="C393" s="2"/>
      <c r="D393" s="31"/>
    </row>
    <row r="394" spans="3:4">
      <c r="C394" s="2"/>
      <c r="D394" s="31"/>
    </row>
    <row r="395" spans="3:4">
      <c r="C395" s="2"/>
      <c r="D395" s="31"/>
    </row>
    <row r="396" spans="3:4">
      <c r="C396" s="2"/>
      <c r="D396" s="31"/>
    </row>
    <row r="397" spans="3:4">
      <c r="C397" s="2"/>
      <c r="D397" s="31"/>
    </row>
    <row r="398" spans="3:4">
      <c r="C398" s="2"/>
      <c r="D398" s="31"/>
    </row>
    <row r="399" spans="3:4">
      <c r="C399" s="2"/>
      <c r="D399" s="31"/>
    </row>
    <row r="400" spans="3:4">
      <c r="C400" s="2"/>
      <c r="D400" s="31"/>
    </row>
    <row r="401" spans="3:4">
      <c r="C401" s="2"/>
      <c r="D401" s="31"/>
    </row>
    <row r="402" spans="3:4">
      <c r="C402" s="2"/>
      <c r="D402" s="31"/>
    </row>
    <row r="403" spans="3:4">
      <c r="C403" s="2"/>
      <c r="D403" s="31"/>
    </row>
    <row r="404" spans="3:4">
      <c r="C404" s="2"/>
      <c r="D404" s="31"/>
    </row>
    <row r="405" spans="3:4">
      <c r="C405" s="2"/>
      <c r="D405" s="31"/>
    </row>
    <row r="406" spans="3:4">
      <c r="C406" s="2"/>
      <c r="D406" s="31"/>
    </row>
    <row r="407" spans="3:4">
      <c r="C407" s="2"/>
      <c r="D407" s="31"/>
    </row>
    <row r="408" spans="3:4">
      <c r="C408" s="2"/>
      <c r="D408" s="31"/>
    </row>
    <row r="409" spans="3:4">
      <c r="C409" s="2"/>
      <c r="D409" s="31"/>
    </row>
    <row r="410" spans="3:4">
      <c r="C410" s="2"/>
      <c r="D410" s="31"/>
    </row>
    <row r="411" spans="3:4">
      <c r="C411" s="2"/>
      <c r="D411" s="31"/>
    </row>
    <row r="412" spans="3:4">
      <c r="C412" s="2"/>
      <c r="D412" s="31"/>
    </row>
    <row r="413" spans="3:4">
      <c r="C413" s="2"/>
      <c r="D413" s="31"/>
    </row>
    <row r="414" spans="3:4">
      <c r="C414" s="2"/>
      <c r="D414" s="31"/>
    </row>
    <row r="415" spans="3:4">
      <c r="C415" s="2"/>
      <c r="D415" s="31"/>
    </row>
    <row r="416" spans="3:4">
      <c r="C416" s="2"/>
      <c r="D416" s="31"/>
    </row>
    <row r="417" spans="3:4">
      <c r="C417" s="2"/>
      <c r="D417" s="31"/>
    </row>
    <row r="418" spans="3:4">
      <c r="C418" s="2"/>
      <c r="D418" s="31"/>
    </row>
    <row r="419" spans="3:4">
      <c r="C419" s="2"/>
      <c r="D419" s="31"/>
    </row>
    <row r="420" spans="3:4">
      <c r="C420" s="2"/>
      <c r="D420" s="31"/>
    </row>
    <row r="421" spans="3:4">
      <c r="C421" s="2"/>
      <c r="D421" s="31"/>
    </row>
    <row r="422" spans="3:4">
      <c r="C422" s="2"/>
      <c r="D422" s="31"/>
    </row>
    <row r="423" spans="3:4">
      <c r="C423" s="2"/>
      <c r="D423" s="31"/>
    </row>
    <row r="424" spans="3:4">
      <c r="C424" s="2"/>
      <c r="D424" s="31"/>
    </row>
    <row r="425" spans="3:4">
      <c r="C425" s="2"/>
      <c r="D425" s="31"/>
    </row>
    <row r="426" spans="3:4">
      <c r="C426" s="2"/>
      <c r="D426" s="31"/>
    </row>
    <row r="427" spans="3:4">
      <c r="C427" s="2"/>
      <c r="D427" s="31"/>
    </row>
    <row r="428" spans="3:4">
      <c r="C428" s="2"/>
      <c r="D428" s="31"/>
    </row>
    <row r="429" spans="3:4">
      <c r="C429" s="2"/>
      <c r="D429" s="31"/>
    </row>
    <row r="430" spans="3:4">
      <c r="C430" s="2"/>
      <c r="D430" s="31"/>
    </row>
    <row r="431" spans="3:4">
      <c r="C431" s="2"/>
      <c r="D431" s="31"/>
    </row>
    <row r="432" spans="3:4">
      <c r="C432" s="2"/>
      <c r="D432" s="31"/>
    </row>
    <row r="433" spans="3:4">
      <c r="C433" s="2"/>
      <c r="D433" s="31"/>
    </row>
    <row r="434" spans="3:4">
      <c r="C434" s="2"/>
      <c r="D434" s="31"/>
    </row>
    <row r="435" spans="3:4">
      <c r="C435" s="2"/>
      <c r="D435" s="31"/>
    </row>
    <row r="436" spans="3:4">
      <c r="C436" s="2"/>
      <c r="D436" s="31"/>
    </row>
    <row r="437" spans="3:4">
      <c r="C437" s="2"/>
      <c r="D437" s="31"/>
    </row>
    <row r="438" spans="3:4">
      <c r="C438" s="2"/>
      <c r="D438" s="31"/>
    </row>
    <row r="439" spans="3:4">
      <c r="C439" s="2"/>
      <c r="D439" s="31"/>
    </row>
    <row r="440" spans="3:4">
      <c r="C440" s="2"/>
      <c r="D440" s="31"/>
    </row>
    <row r="441" spans="3:4">
      <c r="C441" s="2"/>
      <c r="D441" s="31"/>
    </row>
    <row r="442" spans="3:4">
      <c r="C442" s="2"/>
      <c r="D442" s="31"/>
    </row>
    <row r="443" spans="3:4">
      <c r="C443" s="2"/>
      <c r="D443" s="31"/>
    </row>
    <row r="444" spans="3:4">
      <c r="C444" s="2"/>
      <c r="D444" s="31"/>
    </row>
    <row r="445" spans="3:4">
      <c r="C445" s="2"/>
      <c r="D445" s="31"/>
    </row>
    <row r="446" spans="3:4">
      <c r="C446" s="2"/>
      <c r="D446" s="31"/>
    </row>
    <row r="447" spans="3:4">
      <c r="C447" s="2"/>
      <c r="D447" s="31"/>
    </row>
    <row r="448" spans="3:4">
      <c r="C448" s="2"/>
      <c r="D448" s="31"/>
    </row>
    <row r="449" spans="3:4">
      <c r="C449" s="2"/>
      <c r="D449" s="31"/>
    </row>
    <row r="450" spans="3:4">
      <c r="C450" s="2"/>
      <c r="D450" s="31"/>
    </row>
    <row r="451" spans="3:4">
      <c r="C451" s="2"/>
      <c r="D451" s="31"/>
    </row>
    <row r="452" spans="3:4">
      <c r="C452" s="2"/>
      <c r="D452" s="31"/>
    </row>
    <row r="453" spans="3:4">
      <c r="C453" s="2"/>
      <c r="D453" s="31"/>
    </row>
    <row r="454" spans="3:4">
      <c r="C454" s="2"/>
      <c r="D454" s="31"/>
    </row>
    <row r="455" spans="3:4">
      <c r="C455" s="2"/>
      <c r="D455" s="31"/>
    </row>
    <row r="456" spans="3:4">
      <c r="C456" s="2"/>
      <c r="D456" s="31"/>
    </row>
    <row r="457" spans="3:4">
      <c r="C457" s="2"/>
      <c r="D457" s="31"/>
    </row>
    <row r="458" spans="3:4">
      <c r="C458" s="2"/>
      <c r="D458" s="31"/>
    </row>
    <row r="459" spans="3:4">
      <c r="C459" s="2"/>
      <c r="D459" s="31"/>
    </row>
    <row r="460" spans="3:4">
      <c r="C460" s="2"/>
      <c r="D460" s="31"/>
    </row>
    <row r="461" spans="3:4">
      <c r="C461" s="2"/>
      <c r="D461" s="31"/>
    </row>
    <row r="462" spans="3:4">
      <c r="C462" s="2"/>
      <c r="D462" s="31"/>
    </row>
    <row r="463" spans="3:4">
      <c r="C463" s="2"/>
      <c r="D463" s="31"/>
    </row>
    <row r="464" spans="3:4">
      <c r="C464" s="2"/>
      <c r="D464" s="31"/>
    </row>
    <row r="465" spans="3:4">
      <c r="C465" s="2"/>
      <c r="D465" s="31"/>
    </row>
    <row r="466" spans="3:4">
      <c r="C466" s="2"/>
      <c r="D466" s="31"/>
    </row>
    <row r="467" spans="3:4">
      <c r="C467" s="2"/>
      <c r="D467" s="31"/>
    </row>
    <row r="468" spans="3:4">
      <c r="C468" s="2"/>
      <c r="D468" s="31"/>
    </row>
    <row r="469" spans="3:4">
      <c r="C469" s="2"/>
      <c r="D469" s="31"/>
    </row>
    <row r="470" spans="3:4">
      <c r="C470" s="2"/>
      <c r="D470" s="31"/>
    </row>
    <row r="471" spans="3:4">
      <c r="C471" s="2"/>
      <c r="D471" s="31"/>
    </row>
    <row r="472" spans="3:4">
      <c r="C472" s="2"/>
      <c r="D472" s="31"/>
    </row>
    <row r="473" spans="3:4">
      <c r="C473" s="2"/>
      <c r="D473" s="31"/>
    </row>
    <row r="474" spans="3:4">
      <c r="C474" s="2"/>
      <c r="D474" s="31"/>
    </row>
    <row r="475" spans="3:4">
      <c r="C475" s="2"/>
      <c r="D475" s="31"/>
    </row>
    <row r="476" spans="3:4">
      <c r="C476" s="2"/>
      <c r="D476" s="31"/>
    </row>
    <row r="477" spans="3:4">
      <c r="C477" s="2"/>
      <c r="D477" s="31"/>
    </row>
    <row r="478" spans="3:4">
      <c r="C478" s="2"/>
      <c r="D478" s="31"/>
    </row>
    <row r="479" spans="3:4">
      <c r="C479" s="2"/>
      <c r="D479" s="31"/>
    </row>
    <row r="480" spans="3:4">
      <c r="C480" s="2"/>
      <c r="D480" s="31"/>
    </row>
    <row r="481" spans="3:4">
      <c r="C481" s="2"/>
      <c r="D481" s="31"/>
    </row>
    <row r="482" spans="3:4">
      <c r="C482" s="2"/>
      <c r="D482" s="31"/>
    </row>
    <row r="483" spans="3:4">
      <c r="C483" s="2"/>
      <c r="D483" s="31"/>
    </row>
    <row r="484" spans="3:4">
      <c r="C484" s="2"/>
      <c r="D484" s="31"/>
    </row>
    <row r="485" spans="3:4">
      <c r="C485" s="2"/>
      <c r="D485" s="31"/>
    </row>
    <row r="486" spans="3:4">
      <c r="C486" s="2"/>
      <c r="D486" s="31"/>
    </row>
    <row r="487" spans="3:4">
      <c r="C487" s="2"/>
      <c r="D487" s="31"/>
    </row>
    <row r="488" spans="3:4">
      <c r="C488" s="2"/>
      <c r="D488" s="31"/>
    </row>
    <row r="489" spans="3:4">
      <c r="C489" s="2"/>
      <c r="D489" s="31"/>
    </row>
    <row r="490" spans="3:4">
      <c r="C490" s="2"/>
      <c r="D490" s="31"/>
    </row>
    <row r="491" spans="3:4">
      <c r="C491" s="2"/>
      <c r="D491" s="31"/>
    </row>
    <row r="492" spans="3:4">
      <c r="C492" s="2"/>
      <c r="D492" s="31"/>
    </row>
    <row r="493" spans="3:4">
      <c r="C493" s="2"/>
      <c r="D493" s="31"/>
    </row>
    <row r="494" spans="3:4">
      <c r="C494" s="2"/>
      <c r="D494" s="31"/>
    </row>
    <row r="495" spans="3:4">
      <c r="C495" s="2"/>
      <c r="D495" s="31"/>
    </row>
    <row r="496" spans="3:4">
      <c r="C496" s="2"/>
      <c r="D496" s="31"/>
    </row>
    <row r="497" spans="3:4">
      <c r="C497" s="2"/>
      <c r="D497" s="31"/>
    </row>
    <row r="498" spans="3:4">
      <c r="C498" s="2"/>
      <c r="D498" s="31"/>
    </row>
    <row r="499" spans="3:4">
      <c r="C499" s="2"/>
      <c r="D499" s="31"/>
    </row>
    <row r="500" spans="3:4">
      <c r="C500" s="2"/>
      <c r="D500" s="31"/>
    </row>
    <row r="501" spans="3:4">
      <c r="C501" s="2"/>
      <c r="D501" s="31"/>
    </row>
    <row r="502" spans="3:4">
      <c r="C502" s="2"/>
      <c r="D502" s="31"/>
    </row>
    <row r="503" spans="3:4">
      <c r="C503" s="2"/>
      <c r="D503" s="31"/>
    </row>
    <row r="504" spans="3:4">
      <c r="C504" s="2"/>
      <c r="D504" s="31"/>
    </row>
    <row r="505" spans="3:4">
      <c r="C505" s="2"/>
      <c r="D505" s="31"/>
    </row>
    <row r="506" spans="3:4">
      <c r="C506" s="2"/>
      <c r="D506" s="31"/>
    </row>
    <row r="507" spans="3:4">
      <c r="C507" s="2"/>
      <c r="D507" s="31"/>
    </row>
    <row r="508" spans="3:4">
      <c r="C508" s="2"/>
      <c r="D508" s="31"/>
    </row>
    <row r="509" spans="3:4">
      <c r="C509" s="2"/>
      <c r="D509" s="31"/>
    </row>
    <row r="510" spans="3:4">
      <c r="C510" s="2"/>
      <c r="D510" s="31"/>
    </row>
    <row r="511" spans="3:4">
      <c r="C511" s="2"/>
      <c r="D511" s="31"/>
    </row>
    <row r="512" spans="3:4">
      <c r="C512" s="2"/>
      <c r="D512" s="31"/>
    </row>
    <row r="513" spans="3:4">
      <c r="C513" s="2"/>
      <c r="D513" s="31"/>
    </row>
    <row r="514" spans="3:4">
      <c r="C514" s="2"/>
      <c r="D514" s="31"/>
    </row>
    <row r="515" spans="3:4">
      <c r="C515" s="2"/>
      <c r="D515" s="31"/>
    </row>
    <row r="516" spans="3:4">
      <c r="C516" s="2"/>
      <c r="D516" s="31"/>
    </row>
    <row r="517" spans="3:4">
      <c r="C517" s="2"/>
      <c r="D517" s="31"/>
    </row>
    <row r="518" spans="3:4">
      <c r="C518" s="2"/>
      <c r="D518" s="31"/>
    </row>
    <row r="519" spans="3:4">
      <c r="C519" s="2"/>
      <c r="D519" s="31"/>
    </row>
    <row r="520" spans="3:4">
      <c r="C520" s="2"/>
      <c r="D520" s="31"/>
    </row>
    <row r="521" spans="3:4">
      <c r="C521" s="2"/>
      <c r="D521" s="31"/>
    </row>
    <row r="522" spans="3:4">
      <c r="C522" s="2"/>
      <c r="D522" s="31"/>
    </row>
    <row r="523" spans="3:4">
      <c r="C523" s="2"/>
      <c r="D523" s="31"/>
    </row>
    <row r="524" spans="3:4">
      <c r="C524" s="2"/>
      <c r="D524" s="31"/>
    </row>
    <row r="525" spans="3:4">
      <c r="C525" s="2"/>
      <c r="D525" s="31"/>
    </row>
    <row r="526" spans="3:4">
      <c r="C526" s="2"/>
      <c r="D526" s="31"/>
    </row>
    <row r="527" spans="3:4">
      <c r="C527" s="2"/>
      <c r="D527" s="31"/>
    </row>
    <row r="528" spans="3:4">
      <c r="C528" s="2"/>
      <c r="D528" s="31"/>
    </row>
    <row r="529" spans="3:4">
      <c r="C529" s="2"/>
      <c r="D529" s="31"/>
    </row>
    <row r="530" spans="3:4">
      <c r="C530" s="2"/>
      <c r="D530" s="31"/>
    </row>
    <row r="531" spans="3:4">
      <c r="C531" s="2"/>
      <c r="D531" s="31"/>
    </row>
    <row r="532" spans="3:4">
      <c r="C532" s="2"/>
      <c r="D532" s="31"/>
    </row>
    <row r="533" spans="3:4">
      <c r="C533" s="2"/>
      <c r="D533" s="31"/>
    </row>
    <row r="534" spans="3:4">
      <c r="C534" s="2"/>
      <c r="D534" s="31"/>
    </row>
    <row r="535" spans="3:4">
      <c r="C535" s="2"/>
      <c r="D535" s="31"/>
    </row>
    <row r="536" spans="3:4">
      <c r="C536" s="2"/>
      <c r="D536" s="31"/>
    </row>
    <row r="537" spans="3:4">
      <c r="C537" s="2"/>
      <c r="D537" s="31"/>
    </row>
    <row r="538" spans="3:4">
      <c r="C538" s="2"/>
      <c r="D538" s="31"/>
    </row>
    <row r="539" spans="3:4">
      <c r="C539" s="2"/>
      <c r="D539" s="31"/>
    </row>
    <row r="540" spans="3:4">
      <c r="C540" s="2"/>
      <c r="D540" s="31"/>
    </row>
    <row r="541" spans="3:4">
      <c r="C541" s="2"/>
      <c r="D541" s="31"/>
    </row>
    <row r="542" spans="3:4">
      <c r="C542" s="2"/>
      <c r="D542" s="31"/>
    </row>
    <row r="543" spans="3:4">
      <c r="C543" s="2"/>
      <c r="D543" s="31"/>
    </row>
    <row r="544" spans="3:4">
      <c r="C544" s="2"/>
      <c r="D544" s="31"/>
    </row>
    <row r="545" spans="3:4">
      <c r="C545" s="2"/>
      <c r="D545" s="31"/>
    </row>
    <row r="546" spans="3:4">
      <c r="C546" s="2"/>
      <c r="D546" s="31"/>
    </row>
    <row r="547" spans="3:4">
      <c r="C547" s="2"/>
      <c r="D547" s="31"/>
    </row>
    <row r="548" spans="3:4">
      <c r="C548" s="2"/>
      <c r="D548" s="31"/>
    </row>
    <row r="549" spans="3:4">
      <c r="C549" s="2"/>
      <c r="D549" s="31"/>
    </row>
    <row r="550" spans="3:4">
      <c r="C550" s="2"/>
      <c r="D550" s="31"/>
    </row>
    <row r="551" spans="3:4">
      <c r="C551" s="2"/>
      <c r="D551" s="31"/>
    </row>
    <row r="552" spans="3:4">
      <c r="C552" s="2"/>
      <c r="D552" s="31"/>
    </row>
    <row r="553" spans="3:4">
      <c r="C553" s="2"/>
      <c r="D553" s="31"/>
    </row>
    <row r="554" spans="3:4">
      <c r="C554" s="2"/>
      <c r="D554" s="31"/>
    </row>
    <row r="555" spans="3:4">
      <c r="C555" s="2"/>
      <c r="D555" s="31"/>
    </row>
    <row r="556" spans="3:4">
      <c r="C556" s="2"/>
      <c r="D556" s="31"/>
    </row>
    <row r="557" spans="3:4">
      <c r="C557" s="2"/>
      <c r="D557" s="31"/>
    </row>
    <row r="558" spans="3:4">
      <c r="C558" s="2"/>
      <c r="D558" s="31"/>
    </row>
    <row r="559" spans="3:4">
      <c r="C559" s="2"/>
      <c r="D559" s="31"/>
    </row>
    <row r="560" spans="3:4">
      <c r="C560" s="2"/>
      <c r="D560" s="31"/>
    </row>
    <row r="561" spans="3:4">
      <c r="C561" s="2"/>
      <c r="D561" s="31"/>
    </row>
    <row r="562" spans="3:4">
      <c r="C562" s="2"/>
      <c r="D562" s="31"/>
    </row>
    <row r="563" spans="3:4">
      <c r="C563" s="2"/>
      <c r="D563" s="31"/>
    </row>
    <row r="564" spans="3:4">
      <c r="C564" s="2"/>
      <c r="D564" s="31"/>
    </row>
    <row r="565" spans="3:4">
      <c r="C565" s="2"/>
      <c r="D565" s="31"/>
    </row>
    <row r="566" spans="3:4">
      <c r="C566" s="2"/>
      <c r="D566" s="31"/>
    </row>
    <row r="567" spans="3:4">
      <c r="C567" s="2"/>
      <c r="D567" s="31"/>
    </row>
    <row r="568" spans="3:4">
      <c r="C568" s="2"/>
      <c r="D568" s="31"/>
    </row>
    <row r="569" spans="3:4">
      <c r="C569" s="2"/>
      <c r="D569" s="31"/>
    </row>
    <row r="570" spans="3:4">
      <c r="C570" s="2"/>
      <c r="D570" s="31"/>
    </row>
    <row r="571" spans="3:4">
      <c r="C571" s="2"/>
      <c r="D571" s="31"/>
    </row>
    <row r="572" spans="3:4">
      <c r="C572" s="2"/>
      <c r="D572" s="31"/>
    </row>
    <row r="573" spans="3:4">
      <c r="C573" s="2"/>
      <c r="D573" s="31"/>
    </row>
    <row r="574" spans="3:4">
      <c r="C574" s="2"/>
      <c r="D574" s="31"/>
    </row>
    <row r="575" spans="3:4">
      <c r="C575" s="2"/>
      <c r="D575" s="31"/>
    </row>
    <row r="576" spans="3:4">
      <c r="C576" s="2"/>
      <c r="D576" s="31"/>
    </row>
    <row r="577" spans="3:4">
      <c r="C577" s="2"/>
      <c r="D577" s="31"/>
    </row>
    <row r="578" spans="3:4">
      <c r="C578" s="2"/>
      <c r="D578" s="31"/>
    </row>
    <row r="579" spans="3:4">
      <c r="C579" s="2"/>
      <c r="D579" s="31"/>
    </row>
    <row r="580" spans="3:4">
      <c r="C580" s="2"/>
      <c r="D580" s="31"/>
    </row>
    <row r="581" spans="3:4">
      <c r="C581" s="2"/>
      <c r="D581" s="31"/>
    </row>
    <row r="582" spans="3:4">
      <c r="C582" s="2"/>
      <c r="D582" s="31"/>
    </row>
    <row r="583" spans="3:4">
      <c r="C583" s="2"/>
      <c r="D583" s="31"/>
    </row>
    <row r="584" spans="3:4">
      <c r="C584" s="2"/>
      <c r="D584" s="31"/>
    </row>
    <row r="585" spans="3:4">
      <c r="C585" s="2"/>
      <c r="D585" s="31"/>
    </row>
    <row r="586" spans="3:4">
      <c r="C586" s="2"/>
      <c r="D586" s="31"/>
    </row>
    <row r="587" spans="3:4">
      <c r="C587" s="2"/>
      <c r="D587" s="31"/>
    </row>
    <row r="588" spans="3:4">
      <c r="C588" s="2"/>
      <c r="D588" s="31"/>
    </row>
    <row r="589" spans="3:4">
      <c r="C589" s="2"/>
      <c r="D589" s="31"/>
    </row>
    <row r="590" spans="3:4">
      <c r="C590" s="2"/>
      <c r="D590" s="31"/>
    </row>
    <row r="591" spans="3:4">
      <c r="C591" s="2"/>
      <c r="D591" s="31"/>
    </row>
    <row r="592" spans="3:4">
      <c r="C592" s="2"/>
      <c r="D592" s="31"/>
    </row>
    <row r="593" spans="3:4">
      <c r="C593" s="2"/>
      <c r="D593" s="31"/>
    </row>
    <row r="594" spans="3:4">
      <c r="C594" s="2"/>
      <c r="D594" s="31"/>
    </row>
    <row r="595" spans="3:4">
      <c r="C595" s="2"/>
      <c r="D595" s="31"/>
    </row>
    <row r="596" spans="3:4">
      <c r="C596" s="2"/>
      <c r="D596" s="31"/>
    </row>
    <row r="597" spans="3:4">
      <c r="C597" s="2"/>
      <c r="D597" s="31"/>
    </row>
    <row r="598" spans="3:4">
      <c r="C598" s="2"/>
      <c r="D598" s="31"/>
    </row>
    <row r="599" spans="3:4">
      <c r="C599" s="2"/>
      <c r="D599" s="31"/>
    </row>
    <row r="600" spans="3:4">
      <c r="C600" s="2"/>
      <c r="D600" s="31"/>
    </row>
    <row r="601" spans="3:4">
      <c r="C601" s="2"/>
      <c r="D601" s="31"/>
    </row>
    <row r="602" spans="3:4">
      <c r="C602" s="2"/>
      <c r="D602" s="31"/>
    </row>
    <row r="603" spans="3:4">
      <c r="C603" s="2"/>
      <c r="D603" s="31"/>
    </row>
    <row r="604" spans="3:4">
      <c r="C604" s="2"/>
      <c r="D604" s="31"/>
    </row>
    <row r="605" spans="3:4">
      <c r="C605" s="2"/>
      <c r="D605" s="31"/>
    </row>
    <row r="606" spans="3:4">
      <c r="C606" s="2"/>
      <c r="D606" s="31"/>
    </row>
    <row r="607" spans="3:4">
      <c r="C607" s="2"/>
      <c r="D607" s="31"/>
    </row>
    <row r="608" spans="3:4">
      <c r="C608" s="2"/>
      <c r="D608" s="31"/>
    </row>
    <row r="609" spans="3:4">
      <c r="C609" s="2"/>
      <c r="D609" s="31"/>
    </row>
    <row r="610" spans="3:4">
      <c r="C610" s="2"/>
      <c r="D610" s="31"/>
    </row>
    <row r="611" spans="3:4">
      <c r="C611" s="2"/>
      <c r="D611" s="31"/>
    </row>
    <row r="612" spans="3:4">
      <c r="C612" s="2"/>
      <c r="D612" s="31"/>
    </row>
    <row r="613" spans="3:4">
      <c r="C613" s="2"/>
      <c r="D613" s="31"/>
    </row>
    <row r="614" spans="3:4">
      <c r="C614" s="2"/>
      <c r="D614" s="31"/>
    </row>
    <row r="615" spans="3:4">
      <c r="C615" s="2"/>
      <c r="D615" s="31"/>
    </row>
    <row r="616" spans="3:4">
      <c r="C616" s="2"/>
      <c r="D616" s="31"/>
    </row>
    <row r="617" spans="3:4">
      <c r="C617" s="2"/>
      <c r="D617" s="31"/>
    </row>
    <row r="618" spans="3:4">
      <c r="C618" s="2"/>
      <c r="D618" s="31"/>
    </row>
    <row r="619" spans="3:4">
      <c r="C619" s="2"/>
      <c r="D619" s="31"/>
    </row>
    <row r="620" spans="3:4">
      <c r="C620" s="2"/>
      <c r="D620" s="31"/>
    </row>
    <row r="621" spans="3:4">
      <c r="C621" s="2"/>
      <c r="D621" s="31"/>
    </row>
    <row r="622" spans="3:4">
      <c r="C622" s="2"/>
      <c r="D622" s="31"/>
    </row>
    <row r="623" spans="3:4">
      <c r="C623" s="2"/>
      <c r="D623" s="31"/>
    </row>
    <row r="624" spans="3:4">
      <c r="C624" s="2"/>
      <c r="D624" s="31"/>
    </row>
    <row r="625" spans="3:4">
      <c r="C625" s="2"/>
      <c r="D625" s="31"/>
    </row>
    <row r="626" spans="3:4">
      <c r="C626" s="2"/>
      <c r="D626" s="31"/>
    </row>
    <row r="627" spans="3:4">
      <c r="C627" s="2"/>
      <c r="D627" s="31"/>
    </row>
    <row r="628" spans="3:4">
      <c r="C628" s="2"/>
      <c r="D628" s="31"/>
    </row>
    <row r="629" spans="3:4">
      <c r="C629" s="2"/>
      <c r="D629" s="31"/>
    </row>
    <row r="630" spans="3:4">
      <c r="C630" s="2"/>
      <c r="D630" s="31"/>
    </row>
    <row r="631" spans="3:4">
      <c r="C631" s="2"/>
      <c r="D631" s="31"/>
    </row>
    <row r="632" spans="3:4">
      <c r="C632" s="2"/>
      <c r="D632" s="31"/>
    </row>
    <row r="633" spans="3:4">
      <c r="C633" s="2"/>
      <c r="D633" s="31"/>
    </row>
    <row r="634" spans="3:4">
      <c r="C634" s="2"/>
      <c r="D634" s="31"/>
    </row>
    <row r="635" spans="3:4">
      <c r="C635" s="2"/>
      <c r="D635" s="31"/>
    </row>
    <row r="636" spans="3:4">
      <c r="C636" s="2"/>
      <c r="D636" s="31"/>
    </row>
    <row r="637" spans="3:4">
      <c r="C637" s="2"/>
      <c r="D637" s="31"/>
    </row>
    <row r="638" spans="3:4">
      <c r="C638" s="2"/>
      <c r="D638" s="31"/>
    </row>
    <row r="639" spans="3:4">
      <c r="C639" s="2"/>
      <c r="D639" s="31"/>
    </row>
    <row r="640" spans="3:4">
      <c r="C640" s="2"/>
      <c r="D640" s="31"/>
    </row>
    <row r="641" spans="3:4">
      <c r="C641" s="2"/>
      <c r="D641" s="31"/>
    </row>
    <row r="642" spans="3:4">
      <c r="C642" s="2"/>
      <c r="D642" s="31"/>
    </row>
    <row r="643" spans="3:4">
      <c r="C643" s="2"/>
      <c r="D643" s="31"/>
    </row>
    <row r="644" spans="3:4">
      <c r="C644" s="2"/>
      <c r="D644" s="31"/>
    </row>
    <row r="645" spans="3:4">
      <c r="C645" s="2"/>
      <c r="D645" s="31"/>
    </row>
    <row r="646" spans="3:4">
      <c r="C646" s="2"/>
      <c r="D646" s="31"/>
    </row>
    <row r="647" spans="3:4">
      <c r="C647" s="2"/>
      <c r="D647" s="31"/>
    </row>
    <row r="648" spans="3:4">
      <c r="C648" s="2"/>
      <c r="D648" s="31"/>
    </row>
    <row r="649" spans="3:4">
      <c r="C649" s="2"/>
      <c r="D649" s="31"/>
    </row>
    <row r="650" spans="3:4">
      <c r="C650" s="2"/>
      <c r="D650" s="31"/>
    </row>
    <row r="651" spans="3:4">
      <c r="C651" s="2"/>
      <c r="D651" s="31"/>
    </row>
    <row r="652" spans="3:4">
      <c r="C652" s="2"/>
      <c r="D652" s="31"/>
    </row>
    <row r="653" spans="3:4">
      <c r="C653" s="2"/>
      <c r="D653" s="31"/>
    </row>
    <row r="654" spans="3:4">
      <c r="C654" s="2"/>
      <c r="D654" s="31"/>
    </row>
    <row r="655" spans="3:4">
      <c r="C655" s="2"/>
      <c r="D655" s="31"/>
    </row>
    <row r="656" spans="3:4">
      <c r="C656" s="2"/>
      <c r="D656" s="31"/>
    </row>
    <row r="657" spans="3:4">
      <c r="C657" s="2"/>
      <c r="D657" s="31"/>
    </row>
    <row r="658" spans="3:4">
      <c r="C658" s="2"/>
      <c r="D658" s="31"/>
    </row>
    <row r="659" spans="3:4">
      <c r="C659" s="2"/>
      <c r="D659" s="31"/>
    </row>
    <row r="660" spans="3:4">
      <c r="C660" s="2"/>
      <c r="D660" s="31"/>
    </row>
    <row r="661" spans="3:4">
      <c r="C661" s="2"/>
      <c r="D661" s="31"/>
    </row>
    <row r="662" spans="3:4">
      <c r="C662" s="2"/>
      <c r="D662" s="31"/>
    </row>
    <row r="663" spans="3:4">
      <c r="C663" s="2"/>
      <c r="D663" s="31"/>
    </row>
    <row r="664" spans="3:4">
      <c r="C664" s="2"/>
      <c r="D664" s="31"/>
    </row>
    <row r="665" spans="3:4">
      <c r="C665" s="2"/>
      <c r="D665" s="31"/>
    </row>
    <row r="666" spans="3:4">
      <c r="C666" s="2"/>
      <c r="D666" s="31"/>
    </row>
    <row r="667" spans="3:4">
      <c r="C667" s="2"/>
      <c r="D667" s="31"/>
    </row>
    <row r="668" spans="3:4">
      <c r="C668" s="2"/>
      <c r="D668" s="31"/>
    </row>
    <row r="669" spans="3:4">
      <c r="C669" s="2"/>
      <c r="D669" s="31"/>
    </row>
    <row r="670" spans="3:4">
      <c r="C670" s="2"/>
      <c r="D670" s="31"/>
    </row>
    <row r="671" spans="3:4">
      <c r="C671" s="2"/>
      <c r="D671" s="31"/>
    </row>
    <row r="672" spans="3:4">
      <c r="C672" s="2"/>
      <c r="D672" s="31"/>
    </row>
    <row r="673" spans="3:4">
      <c r="C673" s="2"/>
      <c r="D673" s="31"/>
    </row>
    <row r="674" spans="3:4">
      <c r="C674" s="2"/>
      <c r="D674" s="31"/>
    </row>
    <row r="675" spans="3:4">
      <c r="C675" s="2"/>
      <c r="D675" s="31"/>
    </row>
    <row r="676" spans="3:4">
      <c r="C676" s="2"/>
      <c r="D676" s="31"/>
    </row>
    <row r="677" spans="3:4">
      <c r="C677" s="2"/>
      <c r="D677" s="31"/>
    </row>
    <row r="678" spans="3:4">
      <c r="C678" s="2"/>
      <c r="D678" s="31"/>
    </row>
    <row r="679" spans="3:4">
      <c r="C679" s="2"/>
      <c r="D679" s="31"/>
    </row>
    <row r="680" spans="3:4">
      <c r="C680" s="2"/>
      <c r="D680" s="31"/>
    </row>
    <row r="681" spans="3:4">
      <c r="C681" s="2"/>
      <c r="D681" s="31"/>
    </row>
    <row r="682" spans="3:4">
      <c r="C682" s="2"/>
      <c r="D682" s="31"/>
    </row>
    <row r="683" spans="3:4">
      <c r="C683" s="2"/>
      <c r="D683" s="31"/>
    </row>
    <row r="684" spans="3:4">
      <c r="C684" s="2"/>
      <c r="D684" s="31"/>
    </row>
    <row r="685" spans="3:4">
      <c r="C685" s="2"/>
      <c r="D685" s="31"/>
    </row>
    <row r="686" spans="3:4">
      <c r="C686" s="2"/>
      <c r="D686" s="31"/>
    </row>
    <row r="687" spans="3:4">
      <c r="C687" s="2"/>
      <c r="D687" s="31"/>
    </row>
    <row r="688" spans="3:4">
      <c r="C688" s="2"/>
      <c r="D688" s="31"/>
    </row>
    <row r="689" spans="3:4">
      <c r="C689" s="2"/>
      <c r="D689" s="31"/>
    </row>
    <row r="690" spans="3:4">
      <c r="C690" s="2"/>
      <c r="D690" s="31"/>
    </row>
    <row r="691" spans="3:4">
      <c r="C691" s="2"/>
      <c r="D691" s="31"/>
    </row>
    <row r="692" spans="3:4">
      <c r="C692" s="2"/>
      <c r="D692" s="31"/>
    </row>
    <row r="693" spans="3:4">
      <c r="C693" s="2"/>
      <c r="D693" s="31"/>
    </row>
    <row r="694" spans="3:4">
      <c r="C694" s="2"/>
      <c r="D694" s="31"/>
    </row>
    <row r="695" spans="3:4">
      <c r="C695" s="2"/>
      <c r="D695" s="31"/>
    </row>
    <row r="696" spans="3:4">
      <c r="C696" s="2"/>
      <c r="D696" s="31"/>
    </row>
    <row r="697" spans="3:4">
      <c r="C697" s="2"/>
      <c r="D697" s="31"/>
    </row>
    <row r="698" spans="3:4">
      <c r="C698" s="2"/>
      <c r="D698" s="31"/>
    </row>
    <row r="699" spans="3:4">
      <c r="C699" s="2"/>
      <c r="D699" s="31"/>
    </row>
    <row r="700" spans="3:4">
      <c r="C700" s="2"/>
      <c r="D700" s="31"/>
    </row>
    <row r="701" spans="3:4">
      <c r="C701" s="2"/>
      <c r="D701" s="31"/>
    </row>
    <row r="702" spans="3:4">
      <c r="C702" s="2"/>
      <c r="D702" s="31"/>
    </row>
    <row r="703" spans="3:4">
      <c r="C703" s="2"/>
      <c r="D703" s="31"/>
    </row>
    <row r="704" spans="3:4">
      <c r="C704" s="2"/>
      <c r="D704" s="31"/>
    </row>
    <row r="705" spans="3:4">
      <c r="C705" s="2"/>
      <c r="D705" s="31"/>
    </row>
    <row r="706" spans="3:4">
      <c r="C706" s="2"/>
      <c r="D706" s="31"/>
    </row>
    <row r="707" spans="3:4">
      <c r="C707" s="2"/>
      <c r="D707" s="31"/>
    </row>
    <row r="708" spans="3:4">
      <c r="C708" s="2"/>
      <c r="D708" s="31"/>
    </row>
    <row r="709" spans="3:4">
      <c r="C709" s="2"/>
      <c r="D709" s="31"/>
    </row>
    <row r="710" spans="3:4">
      <c r="C710" s="2"/>
      <c r="D710" s="31"/>
    </row>
    <row r="711" spans="3:4">
      <c r="C711" s="2"/>
      <c r="D711" s="31"/>
    </row>
    <row r="712" spans="3:4">
      <c r="C712" s="2"/>
      <c r="D712" s="31"/>
    </row>
    <row r="713" spans="3:4">
      <c r="C713" s="2"/>
      <c r="D713" s="31"/>
    </row>
    <row r="714" spans="3:4">
      <c r="C714" s="2"/>
      <c r="D714" s="31"/>
    </row>
    <row r="715" spans="3:4">
      <c r="C715" s="2"/>
      <c r="D715" s="31"/>
    </row>
    <row r="716" spans="3:4">
      <c r="C716" s="2"/>
      <c r="D716" s="31"/>
    </row>
    <row r="717" spans="3:4">
      <c r="C717" s="2"/>
      <c r="D717" s="31"/>
    </row>
    <row r="718" spans="3:4">
      <c r="C718" s="2"/>
      <c r="D718" s="31"/>
    </row>
    <row r="719" spans="3:4">
      <c r="C719" s="2"/>
      <c r="D719" s="31"/>
    </row>
    <row r="720" spans="3:4">
      <c r="C720" s="2"/>
      <c r="D720" s="31"/>
    </row>
    <row r="721" spans="3:4">
      <c r="C721" s="2"/>
      <c r="D721" s="31"/>
    </row>
    <row r="722" spans="3:4">
      <c r="C722" s="2"/>
      <c r="D722" s="31"/>
    </row>
    <row r="723" spans="3:4">
      <c r="C723" s="2"/>
      <c r="D723" s="31"/>
    </row>
    <row r="724" spans="3:4">
      <c r="C724" s="2"/>
      <c r="D724" s="31"/>
    </row>
    <row r="725" spans="3:4">
      <c r="C725" s="2"/>
      <c r="D725" s="31"/>
    </row>
    <row r="726" spans="3:4">
      <c r="C726" s="2"/>
      <c r="D726" s="31"/>
    </row>
    <row r="727" spans="3:4">
      <c r="C727" s="2"/>
      <c r="D727" s="31"/>
    </row>
    <row r="728" spans="3:4">
      <c r="C728" s="2"/>
      <c r="D728" s="31"/>
    </row>
    <row r="729" spans="3:4">
      <c r="C729" s="2"/>
      <c r="D729" s="31"/>
    </row>
    <row r="730" spans="3:4">
      <c r="C730" s="2"/>
      <c r="D730" s="31"/>
    </row>
    <row r="731" spans="3:4">
      <c r="C731" s="2"/>
      <c r="D731" s="31"/>
    </row>
    <row r="732" spans="3:4">
      <c r="C732" s="2"/>
      <c r="D732" s="31"/>
    </row>
    <row r="733" spans="3:4">
      <c r="C733" s="2"/>
      <c r="D733" s="31"/>
    </row>
    <row r="734" spans="3:4">
      <c r="C734" s="2"/>
      <c r="D734" s="31"/>
    </row>
    <row r="735" spans="3:4">
      <c r="C735" s="2"/>
      <c r="D735" s="31"/>
    </row>
    <row r="736" spans="3:4">
      <c r="C736" s="2"/>
      <c r="D736" s="31"/>
    </row>
    <row r="737" spans="3:4">
      <c r="C737" s="2"/>
      <c r="D737" s="31"/>
    </row>
    <row r="738" spans="3:4">
      <c r="C738" s="2"/>
      <c r="D738" s="31"/>
    </row>
    <row r="739" spans="3:4">
      <c r="C739" s="2"/>
      <c r="D739" s="31"/>
    </row>
    <row r="740" spans="3:4">
      <c r="C740" s="2"/>
      <c r="D740" s="31"/>
    </row>
    <row r="741" spans="3:4">
      <c r="C741" s="2"/>
      <c r="D741" s="31"/>
    </row>
    <row r="742" spans="3:4">
      <c r="C742" s="2"/>
      <c r="D742" s="31"/>
    </row>
    <row r="743" spans="3:4">
      <c r="C743" s="2"/>
      <c r="D743" s="31"/>
    </row>
    <row r="744" spans="3:4">
      <c r="C744" s="2"/>
      <c r="D744" s="31"/>
    </row>
    <row r="745" spans="3:4">
      <c r="C745" s="2"/>
      <c r="D745" s="31"/>
    </row>
    <row r="746" spans="3:4">
      <c r="C746" s="2"/>
      <c r="D746" s="31"/>
    </row>
    <row r="747" spans="3:4">
      <c r="C747" s="2"/>
      <c r="D747" s="31"/>
    </row>
    <row r="748" spans="3:4">
      <c r="C748" s="2"/>
      <c r="D748" s="31"/>
    </row>
    <row r="749" spans="3:4">
      <c r="C749" s="2"/>
      <c r="D749" s="31"/>
    </row>
    <row r="750" spans="3:4">
      <c r="C750" s="2"/>
      <c r="D750" s="31"/>
    </row>
    <row r="751" spans="3:4">
      <c r="C751" s="2"/>
      <c r="D751" s="31"/>
    </row>
    <row r="752" spans="3:4">
      <c r="C752" s="2"/>
      <c r="D752" s="31"/>
    </row>
    <row r="753" spans="3:4">
      <c r="C753" s="2"/>
      <c r="D753" s="31"/>
    </row>
    <row r="754" spans="3:4">
      <c r="C754" s="2"/>
      <c r="D754" s="31"/>
    </row>
    <row r="755" spans="3:4">
      <c r="C755" s="2"/>
      <c r="D755" s="31"/>
    </row>
    <row r="756" spans="3:4">
      <c r="C756" s="2"/>
      <c r="D756" s="31"/>
    </row>
    <row r="757" spans="3:4">
      <c r="C757" s="2"/>
      <c r="D757" s="31"/>
    </row>
    <row r="758" spans="3:4">
      <c r="C758" s="2"/>
      <c r="D758" s="31"/>
    </row>
    <row r="759" spans="3:4">
      <c r="C759" s="2"/>
      <c r="D759" s="31"/>
    </row>
    <row r="760" spans="3:4">
      <c r="C760" s="2"/>
      <c r="D760" s="31"/>
    </row>
    <row r="761" spans="3:4">
      <c r="C761" s="2"/>
      <c r="D761" s="31"/>
    </row>
    <row r="762" spans="3:4">
      <c r="C762" s="2"/>
      <c r="D762" s="31"/>
    </row>
    <row r="763" spans="3:4">
      <c r="C763" s="2"/>
      <c r="D763" s="31"/>
    </row>
    <row r="764" spans="3:4">
      <c r="C764" s="2"/>
      <c r="D764" s="31"/>
    </row>
    <row r="765" spans="3:4">
      <c r="C765" s="2"/>
      <c r="D765" s="31"/>
    </row>
    <row r="766" spans="3:4">
      <c r="C766" s="2"/>
      <c r="D766" s="31"/>
    </row>
    <row r="767" spans="3:4">
      <c r="C767" s="2"/>
      <c r="D767" s="31"/>
    </row>
    <row r="768" spans="3:4">
      <c r="C768" s="2"/>
      <c r="D768" s="31"/>
    </row>
    <row r="769" spans="3:4">
      <c r="C769" s="2"/>
      <c r="D769" s="31"/>
    </row>
    <row r="770" spans="3:4">
      <c r="C770" s="2"/>
      <c r="D770" s="31"/>
    </row>
    <row r="771" spans="3:4">
      <c r="C771" s="2"/>
      <c r="D771" s="31"/>
    </row>
    <row r="772" spans="3:4">
      <c r="C772" s="2"/>
      <c r="D772" s="31"/>
    </row>
    <row r="773" spans="3:4">
      <c r="C773" s="2"/>
      <c r="D773" s="31"/>
    </row>
    <row r="774" spans="3:4">
      <c r="C774" s="2"/>
      <c r="D774" s="31"/>
    </row>
    <row r="775" spans="3:4">
      <c r="C775" s="2"/>
      <c r="D775" s="31"/>
    </row>
    <row r="776" spans="3:4">
      <c r="C776" s="2"/>
      <c r="D776" s="31"/>
    </row>
    <row r="777" spans="3:4">
      <c r="C777" s="2"/>
      <c r="D777" s="31"/>
    </row>
    <row r="778" spans="3:4">
      <c r="C778" s="2"/>
      <c r="D778" s="31"/>
    </row>
    <row r="779" spans="3:4">
      <c r="C779" s="2"/>
      <c r="D779" s="31"/>
    </row>
    <row r="780" spans="3:4">
      <c r="C780" s="2"/>
      <c r="D780" s="31"/>
    </row>
    <row r="781" spans="3:4">
      <c r="C781" s="2"/>
      <c r="D781" s="31"/>
    </row>
    <row r="782" spans="3:4">
      <c r="C782" s="2"/>
      <c r="D782" s="31"/>
    </row>
    <row r="783" spans="3:4">
      <c r="C783" s="2"/>
      <c r="D783" s="31"/>
    </row>
    <row r="784" spans="3:4">
      <c r="C784" s="2"/>
      <c r="D784" s="31"/>
    </row>
    <row r="785" spans="3:4">
      <c r="C785" s="2"/>
      <c r="D785" s="31"/>
    </row>
    <row r="786" spans="3:4">
      <c r="C786" s="2"/>
      <c r="D786" s="31"/>
    </row>
    <row r="787" spans="3:4">
      <c r="C787" s="2"/>
      <c r="D787" s="31"/>
    </row>
    <row r="788" spans="3:4">
      <c r="C788" s="2"/>
      <c r="D788" s="31"/>
    </row>
    <row r="789" spans="3:4">
      <c r="C789" s="2"/>
      <c r="D789" s="31"/>
    </row>
    <row r="790" spans="3:4">
      <c r="C790" s="2"/>
      <c r="D790" s="31"/>
    </row>
    <row r="791" spans="3:4">
      <c r="C791" s="2"/>
      <c r="D791" s="31"/>
    </row>
    <row r="792" spans="3:4">
      <c r="C792" s="2"/>
      <c r="D792" s="31"/>
    </row>
    <row r="793" spans="3:4">
      <c r="C793" s="2"/>
      <c r="D793" s="31"/>
    </row>
    <row r="794" spans="3:4">
      <c r="C794" s="2"/>
      <c r="D794" s="31"/>
    </row>
    <row r="795" spans="3:4">
      <c r="C795" s="2"/>
      <c r="D795" s="31"/>
    </row>
    <row r="796" spans="3:4">
      <c r="C796" s="2"/>
      <c r="D796" s="31"/>
    </row>
    <row r="797" spans="3:4">
      <c r="C797" s="2"/>
      <c r="D797" s="31"/>
    </row>
    <row r="798" spans="3:4">
      <c r="C798" s="2"/>
      <c r="D798" s="31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0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"/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35"/>
      <c r="T119" s="35"/>
      <c r="U119" s="2"/>
      <c r="V119" s="35"/>
      <c r="W119" s="35"/>
      <c r="X119" s="2"/>
      <c r="Y119" s="35"/>
      <c r="Z119" s="35"/>
      <c r="AA119" s="2"/>
      <c r="AB119" s="35"/>
      <c r="AC119" s="35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"/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35"/>
      <c r="T120" s="35"/>
      <c r="U120" s="2"/>
      <c r="V120" s="35"/>
      <c r="W120" s="35"/>
      <c r="X120" s="2"/>
      <c r="Y120" s="35"/>
      <c r="Z120" s="35"/>
      <c r="AA120" s="2"/>
      <c r="AB120" s="35"/>
      <c r="AC120" s="35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"/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35"/>
      <c r="T121" s="35"/>
      <c r="U121" s="2"/>
      <c r="V121" s="35"/>
      <c r="W121" s="35"/>
      <c r="X121" s="2"/>
      <c r="Y121" s="35"/>
      <c r="Z121" s="35"/>
      <c r="AA121" s="2"/>
      <c r="AB121" s="35"/>
      <c r="AC121" s="35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"/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35"/>
      <c r="T122" s="35"/>
      <c r="U122" s="2"/>
      <c r="V122" s="35"/>
      <c r="W122" s="35"/>
      <c r="X122" s="2"/>
      <c r="Y122" s="35"/>
      <c r="Z122" s="35"/>
      <c r="AA122" s="2"/>
      <c r="AB122" s="35"/>
      <c r="AC122" s="35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"/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35"/>
      <c r="T123" s="35"/>
      <c r="U123" s="2"/>
      <c r="V123" s="35"/>
      <c r="W123" s="35"/>
      <c r="X123" s="2"/>
      <c r="Y123" s="35"/>
      <c r="Z123" s="35"/>
      <c r="AA123" s="2"/>
      <c r="AB123" s="35"/>
      <c r="AC123" s="35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"/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35"/>
      <c r="T124" s="35"/>
      <c r="U124" s="2"/>
      <c r="V124" s="35"/>
      <c r="W124" s="35"/>
      <c r="X124" s="2"/>
      <c r="Y124" s="35"/>
      <c r="Z124" s="35"/>
      <c r="AA124" s="2"/>
      <c r="AB124" s="35"/>
      <c r="AC124" s="35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"/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35"/>
      <c r="T125" s="35"/>
      <c r="U125" s="2"/>
      <c r="V125" s="35"/>
      <c r="W125" s="35"/>
      <c r="X125" s="2"/>
      <c r="Y125" s="35"/>
      <c r="Z125" s="35"/>
      <c r="AA125" s="2"/>
      <c r="AB125" s="35"/>
      <c r="AC125" s="3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"/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35"/>
      <c r="T126" s="35"/>
      <c r="U126" s="2"/>
      <c r="V126" s="35"/>
      <c r="W126" s="35"/>
      <c r="X126" s="2"/>
      <c r="Y126" s="35"/>
      <c r="Z126" s="35"/>
      <c r="AA126" s="2"/>
      <c r="AB126" s="35"/>
      <c r="AC126" s="35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"/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35"/>
      <c r="T127" s="35"/>
      <c r="U127" s="2"/>
      <c r="V127" s="35"/>
      <c r="W127" s="35"/>
      <c r="X127" s="2"/>
      <c r="Y127" s="35"/>
      <c r="Z127" s="35"/>
      <c r="AA127" s="2"/>
      <c r="AB127" s="35"/>
      <c r="AC127" s="35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"/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35"/>
      <c r="T128" s="35"/>
      <c r="U128" s="2"/>
      <c r="V128" s="35"/>
      <c r="W128" s="35"/>
      <c r="X128" s="2"/>
      <c r="Y128" s="35"/>
      <c r="Z128" s="35"/>
      <c r="AA128" s="2"/>
      <c r="AB128" s="35"/>
      <c r="AC128" s="35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"/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35"/>
      <c r="T129" s="35"/>
      <c r="U129" s="2"/>
      <c r="V129" s="35"/>
      <c r="W129" s="35"/>
      <c r="X129" s="2"/>
      <c r="Y129" s="35"/>
      <c r="Z129" s="35"/>
      <c r="AA129" s="2"/>
      <c r="AB129" s="35"/>
      <c r="AC129" s="35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"/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35"/>
      <c r="T130" s="35"/>
      <c r="U130" s="2"/>
      <c r="V130" s="35"/>
      <c r="W130" s="35"/>
      <c r="X130" s="2"/>
      <c r="Y130" s="35"/>
      <c r="Z130" s="35"/>
      <c r="AA130" s="2"/>
      <c r="AB130" s="35"/>
      <c r="AC130" s="35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"/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35"/>
      <c r="T131" s="35"/>
      <c r="U131" s="2"/>
      <c r="V131" s="35"/>
      <c r="W131" s="35"/>
      <c r="X131" s="2"/>
      <c r="Y131" s="35"/>
      <c r="Z131" s="35"/>
      <c r="AA131" s="2"/>
      <c r="AB131" s="35"/>
      <c r="AC131" s="35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"/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35"/>
      <c r="T132" s="35"/>
      <c r="U132" s="2"/>
      <c r="V132" s="35"/>
      <c r="W132" s="35"/>
      <c r="X132" s="2"/>
      <c r="Y132" s="35"/>
      <c r="Z132" s="35"/>
      <c r="AA132" s="2"/>
      <c r="AB132" s="35"/>
      <c r="AC132" s="35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"/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35"/>
      <c r="T133" s="35"/>
      <c r="U133" s="2"/>
      <c r="V133" s="35"/>
      <c r="W133" s="35"/>
      <c r="X133" s="2"/>
      <c r="Y133" s="35"/>
      <c r="Z133" s="35"/>
      <c r="AA133" s="2"/>
      <c r="AB133" s="35"/>
      <c r="AC133" s="35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"/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35"/>
      <c r="T134" s="35"/>
      <c r="U134" s="2"/>
      <c r="V134" s="35"/>
      <c r="W134" s="35"/>
      <c r="X134" s="2"/>
      <c r="Y134" s="35"/>
      <c r="Z134" s="35"/>
      <c r="AA134" s="2"/>
      <c r="AB134" s="35"/>
      <c r="AC134" s="35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"/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35"/>
      <c r="T135" s="35"/>
      <c r="U135" s="2"/>
      <c r="V135" s="35"/>
      <c r="W135" s="35"/>
      <c r="X135" s="2"/>
      <c r="Y135" s="35"/>
      <c r="Z135" s="35"/>
      <c r="AA135" s="2"/>
      <c r="AB135" s="35"/>
      <c r="AC135" s="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"/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35"/>
      <c r="T136" s="35"/>
      <c r="U136" s="2"/>
      <c r="V136" s="35"/>
      <c r="W136" s="35"/>
      <c r="X136" s="2"/>
      <c r="Y136" s="35"/>
      <c r="Z136" s="35"/>
      <c r="AA136" s="2"/>
      <c r="AB136" s="35"/>
      <c r="AC136" s="35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"/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35"/>
      <c r="T137" s="35"/>
      <c r="U137" s="2"/>
      <c r="V137" s="35"/>
      <c r="W137" s="35"/>
      <c r="X137" s="2"/>
      <c r="Y137" s="35"/>
      <c r="Z137" s="35"/>
      <c r="AA137" s="2"/>
      <c r="AB137" s="35"/>
      <c r="AC137" s="35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"/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35"/>
      <c r="T138" s="35"/>
      <c r="U138" s="2"/>
      <c r="V138" s="35"/>
      <c r="W138" s="35"/>
      <c r="X138" s="2"/>
      <c r="Y138" s="35"/>
      <c r="Z138" s="35"/>
      <c r="AA138" s="2"/>
      <c r="AB138" s="35"/>
      <c r="AC138" s="35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"/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R139" s="2"/>
      <c r="S139" s="35"/>
      <c r="T139" s="35"/>
      <c r="U139" s="2"/>
      <c r="V139" s="35"/>
      <c r="W139" s="35"/>
      <c r="X139" s="2"/>
      <c r="Y139" s="35"/>
      <c r="Z139" s="35"/>
      <c r="AA139" s="2"/>
      <c r="AB139" s="35"/>
      <c r="AC139" s="35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"/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R140" s="2"/>
      <c r="S140" s="35"/>
      <c r="T140" s="35"/>
      <c r="U140" s="2"/>
      <c r="V140" s="35"/>
      <c r="W140" s="35"/>
      <c r="X140" s="2"/>
      <c r="Y140" s="35"/>
      <c r="Z140" s="35"/>
      <c r="AA140" s="2"/>
      <c r="AB140" s="35"/>
      <c r="AC140" s="35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"/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 s="2"/>
      <c r="S141" s="35"/>
      <c r="T141" s="35"/>
      <c r="U141" s="2"/>
      <c r="V141" s="35"/>
      <c r="W141" s="35"/>
      <c r="X141" s="2"/>
      <c r="Y141" s="35"/>
      <c r="Z141" s="35"/>
      <c r="AA141" s="2"/>
      <c r="AB141" s="35"/>
      <c r="AC141" s="35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"/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 s="2"/>
      <c r="S142" s="35"/>
      <c r="T142" s="35"/>
      <c r="U142" s="2"/>
      <c r="V142" s="35"/>
      <c r="W142" s="35"/>
      <c r="X142" s="2"/>
      <c r="Y142" s="35"/>
      <c r="Z142" s="35"/>
      <c r="AA142" s="2"/>
      <c r="AB142" s="35"/>
      <c r="AC142" s="35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"/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R143" s="2"/>
      <c r="S143" s="35"/>
      <c r="T143" s="35"/>
      <c r="U143" s="2"/>
      <c r="V143" s="35"/>
      <c r="W143" s="35"/>
      <c r="X143" s="2"/>
      <c r="Y143" s="35"/>
      <c r="Z143" s="35"/>
      <c r="AA143" s="2"/>
      <c r="AB143" s="35"/>
      <c r="AC143" s="35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"/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R144" s="2"/>
      <c r="S144" s="35"/>
      <c r="T144" s="35"/>
      <c r="U144" s="2"/>
      <c r="V144" s="35"/>
      <c r="W144" s="35"/>
      <c r="X144" s="2"/>
      <c r="Y144" s="35"/>
      <c r="Z144" s="35"/>
      <c r="AA144" s="2"/>
      <c r="AB144" s="35"/>
      <c r="AC144" s="35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"/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R145" s="2"/>
      <c r="S145" s="35"/>
      <c r="T145" s="35"/>
      <c r="U145" s="2"/>
      <c r="V145" s="35"/>
      <c r="W145" s="35"/>
      <c r="X145" s="2"/>
      <c r="Y145" s="35"/>
      <c r="Z145" s="35"/>
      <c r="AA145" s="2"/>
      <c r="AB145" s="35"/>
      <c r="AC145" s="3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"/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 s="2"/>
      <c r="S146" s="35"/>
      <c r="T146" s="35"/>
      <c r="U146" s="2"/>
      <c r="V146" s="35"/>
      <c r="W146" s="35"/>
      <c r="X146" s="2"/>
      <c r="Y146" s="35"/>
      <c r="Z146" s="35"/>
      <c r="AA146" s="2"/>
      <c r="AB146" s="35"/>
      <c r="AC146" s="35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"/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R147" s="2"/>
      <c r="S147" s="35"/>
      <c r="T147" s="35"/>
      <c r="U147" s="2"/>
      <c r="V147" s="35"/>
      <c r="W147" s="35"/>
      <c r="X147" s="2"/>
      <c r="Y147" s="35"/>
      <c r="Z147" s="35"/>
      <c r="AA147" s="2"/>
      <c r="AB147" s="35"/>
      <c r="AC147" s="35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"/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R148" s="2"/>
      <c r="S148" s="35"/>
      <c r="T148" s="35"/>
      <c r="U148" s="2"/>
      <c r="V148" s="35"/>
      <c r="W148" s="35"/>
      <c r="X148" s="2"/>
      <c r="Y148" s="35"/>
      <c r="Z148" s="35"/>
      <c r="AA148" s="2"/>
      <c r="AB148" s="35"/>
      <c r="AC148" s="35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"/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 s="2"/>
      <c r="S149" s="35"/>
      <c r="T149" s="35"/>
      <c r="U149" s="2"/>
      <c r="V149" s="35"/>
      <c r="W149" s="35"/>
      <c r="X149" s="2"/>
      <c r="Y149" s="35"/>
      <c r="Z149" s="35"/>
      <c r="AA149" s="2"/>
      <c r="AB149" s="35"/>
      <c r="AC149" s="35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"/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 s="2"/>
      <c r="S150" s="35"/>
      <c r="T150" s="35"/>
      <c r="U150" s="2"/>
      <c r="V150" s="35"/>
      <c r="W150" s="35"/>
      <c r="X150" s="2"/>
      <c r="Y150" s="35"/>
      <c r="Z150" s="35"/>
      <c r="AA150" s="2"/>
      <c r="AB150" s="35"/>
      <c r="AC150" s="35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"/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 s="2"/>
      <c r="S151" s="35"/>
      <c r="T151" s="35"/>
      <c r="U151" s="2"/>
      <c r="V151" s="35"/>
      <c r="W151" s="35"/>
      <c r="X151" s="2"/>
      <c r="Y151" s="35"/>
      <c r="Z151" s="35"/>
      <c r="AA151" s="2"/>
      <c r="AB151" s="35"/>
      <c r="AC151" s="35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"/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 s="2"/>
      <c r="S152" s="35"/>
      <c r="T152" s="35"/>
      <c r="U152" s="2"/>
      <c r="V152" s="35"/>
      <c r="W152" s="35"/>
      <c r="X152" s="2"/>
      <c r="Y152" s="35"/>
      <c r="Z152" s="35"/>
      <c r="AA152" s="2"/>
      <c r="AB152" s="35"/>
      <c r="AC152" s="35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"/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 s="2"/>
      <c r="S153" s="35"/>
      <c r="T153" s="35"/>
      <c r="U153" s="2"/>
      <c r="V153" s="35"/>
      <c r="W153" s="35"/>
      <c r="X153" s="2"/>
      <c r="Y153" s="35"/>
      <c r="Z153" s="35"/>
      <c r="AA153" s="2"/>
      <c r="AB153" s="35"/>
      <c r="AC153" s="35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"/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 s="2"/>
      <c r="S154" s="35"/>
      <c r="T154" s="35"/>
      <c r="U154" s="2"/>
      <c r="V154" s="35"/>
      <c r="W154" s="35"/>
      <c r="X154" s="2"/>
      <c r="Y154" s="35"/>
      <c r="Z154" s="35"/>
      <c r="AA154" s="2"/>
      <c r="AB154" s="35"/>
      <c r="AC154" s="35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"/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35"/>
      <c r="T155" s="35"/>
      <c r="U155" s="2"/>
      <c r="V155" s="35"/>
      <c r="W155" s="35"/>
      <c r="X155" s="2"/>
      <c r="Y155" s="35"/>
      <c r="Z155" s="35"/>
      <c r="AA155" s="2"/>
      <c r="AB155" s="35"/>
      <c r="AC155" s="3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"/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35"/>
      <c r="T156" s="35"/>
      <c r="U156" s="2"/>
      <c r="V156" s="35"/>
      <c r="W156" s="35"/>
      <c r="X156" s="2"/>
      <c r="Y156" s="35"/>
      <c r="Z156" s="35"/>
      <c r="AA156" s="2"/>
      <c r="AB156" s="35"/>
      <c r="AC156" s="35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"/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35"/>
      <c r="T157" s="35"/>
      <c r="U157" s="2"/>
      <c r="V157" s="35"/>
      <c r="W157" s="35"/>
      <c r="X157" s="2"/>
      <c r="Y157" s="35"/>
      <c r="Z157" s="35"/>
      <c r="AA157" s="2"/>
      <c r="AB157" s="35"/>
      <c r="AC157" s="35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"/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35"/>
      <c r="T158" s="35"/>
      <c r="U158" s="2"/>
      <c r="V158" s="35"/>
      <c r="W158" s="35"/>
      <c r="X158" s="2"/>
      <c r="Y158" s="35"/>
      <c r="Z158" s="35"/>
      <c r="AA158" s="2"/>
      <c r="AB158" s="35"/>
      <c r="AC158" s="35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"/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35"/>
      <c r="T159" s="35"/>
      <c r="U159" s="2"/>
      <c r="V159" s="35"/>
      <c r="W159" s="35"/>
      <c r="X159" s="2"/>
      <c r="Y159" s="35"/>
      <c r="Z159" s="35"/>
      <c r="AA159" s="2"/>
      <c r="AB159" s="35"/>
      <c r="AC159" s="35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"/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35"/>
      <c r="T160" s="35"/>
      <c r="U160" s="2"/>
      <c r="V160" s="35"/>
      <c r="W160" s="35"/>
      <c r="X160" s="2"/>
      <c r="Y160" s="35"/>
      <c r="Z160" s="35"/>
      <c r="AA160" s="2"/>
      <c r="AB160" s="35"/>
      <c r="AC160" s="35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"/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R161" s="2"/>
      <c r="S161" s="35"/>
      <c r="T161" s="35"/>
      <c r="U161" s="2"/>
      <c r="V161" s="35"/>
      <c r="W161" s="35"/>
      <c r="X161" s="2"/>
      <c r="Y161" s="35"/>
      <c r="Z161" s="35"/>
      <c r="AA161" s="2"/>
      <c r="AB161" s="35"/>
      <c r="AC161" s="35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"/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35"/>
      <c r="T162" s="35"/>
      <c r="U162" s="2"/>
      <c r="V162" s="35"/>
      <c r="W162" s="35"/>
      <c r="X162" s="2"/>
      <c r="Y162" s="35"/>
      <c r="Z162" s="35"/>
      <c r="AA162" s="2"/>
      <c r="AB162" s="35"/>
      <c r="AC162" s="35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"/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35"/>
      <c r="T163" s="35"/>
      <c r="U163" s="2"/>
      <c r="V163" s="35"/>
      <c r="W163" s="35"/>
      <c r="X163" s="2"/>
      <c r="Y163" s="35"/>
      <c r="Z163" s="35"/>
      <c r="AA163" s="2"/>
      <c r="AB163" s="35"/>
      <c r="AC163" s="35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"/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35"/>
      <c r="T164" s="35"/>
      <c r="U164" s="2"/>
      <c r="V164" s="35"/>
      <c r="W164" s="35"/>
      <c r="X164" s="2"/>
      <c r="Y164" s="35"/>
      <c r="Z164" s="35"/>
      <c r="AA164" s="2"/>
      <c r="AB164" s="35"/>
      <c r="AC164" s="35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"/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35"/>
      <c r="T165" s="35"/>
      <c r="U165" s="2"/>
      <c r="V165" s="35"/>
      <c r="W165" s="35"/>
      <c r="X165" s="2"/>
      <c r="Y165" s="35"/>
      <c r="Z165" s="35"/>
      <c r="AA165" s="2"/>
      <c r="AB165" s="35"/>
      <c r="AC165" s="3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"/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35"/>
      <c r="T166" s="35"/>
      <c r="U166" s="2"/>
      <c r="V166" s="35"/>
      <c r="W166" s="35"/>
      <c r="X166" s="2"/>
      <c r="Y166" s="35"/>
      <c r="Z166" s="35"/>
      <c r="AA166" s="2"/>
      <c r="AB166" s="35"/>
      <c r="AC166" s="35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"/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35"/>
      <c r="T167" s="35"/>
      <c r="U167" s="2"/>
      <c r="V167" s="35"/>
      <c r="W167" s="35"/>
      <c r="X167" s="2"/>
      <c r="Y167" s="35"/>
      <c r="Z167" s="35"/>
      <c r="AA167" s="2"/>
      <c r="AB167" s="35"/>
      <c r="AC167" s="35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"/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35"/>
      <c r="T168" s="35"/>
      <c r="U168" s="2"/>
      <c r="V168" s="35"/>
      <c r="W168" s="35"/>
      <c r="X168" s="2"/>
      <c r="Y168" s="35"/>
      <c r="Z168" s="35"/>
      <c r="AA168" s="2"/>
      <c r="AB168" s="35"/>
      <c r="AC168" s="35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"/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35"/>
      <c r="T169" s="35"/>
      <c r="U169" s="2"/>
      <c r="V169" s="35"/>
      <c r="W169" s="35"/>
      <c r="X169" s="2"/>
      <c r="Y169" s="35"/>
      <c r="Z169" s="35"/>
      <c r="AA169" s="2"/>
      <c r="AB169" s="35"/>
      <c r="AC169" s="35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35"/>
      <c r="T170" s="35"/>
      <c r="U170" s="2"/>
      <c r="V170" s="35"/>
      <c r="W170" s="35"/>
      <c r="X170" s="2"/>
      <c r="Y170" s="35"/>
      <c r="Z170" s="35"/>
      <c r="AA170" s="2"/>
      <c r="AB170" s="35"/>
      <c r="AC170" s="35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 s="2"/>
      <c r="S171" s="35"/>
      <c r="T171" s="35"/>
      <c r="U171" s="2"/>
      <c r="V171" s="35"/>
      <c r="W171" s="35"/>
      <c r="X171" s="2"/>
      <c r="Y171" s="35"/>
      <c r="Z171" s="35"/>
      <c r="AA171" s="2"/>
      <c r="AB171" s="35"/>
      <c r="AC171" s="35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35"/>
      <c r="T172" s="35"/>
      <c r="U172" s="2"/>
      <c r="V172" s="35"/>
      <c r="W172" s="35"/>
      <c r="X172" s="2"/>
      <c r="Y172" s="35"/>
      <c r="Z172" s="35"/>
      <c r="AA172" s="2"/>
      <c r="AB172" s="35"/>
      <c r="AC172" s="35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35"/>
      <c r="T173" s="35"/>
      <c r="U173" s="2"/>
      <c r="V173" s="35"/>
      <c r="W173" s="35"/>
      <c r="X173" s="2"/>
      <c r="Y173" s="35"/>
      <c r="Z173" s="35"/>
      <c r="AA173" s="2"/>
      <c r="AB173" s="35"/>
      <c r="AC173" s="35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35"/>
      <c r="T174" s="35"/>
      <c r="U174" s="2"/>
      <c r="V174" s="35"/>
      <c r="W174" s="35"/>
      <c r="X174" s="2"/>
      <c r="Y174" s="35"/>
      <c r="Z174" s="35"/>
      <c r="AA174" s="2"/>
      <c r="AB174" s="35"/>
      <c r="AC174" s="35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35"/>
      <c r="T175" s="35"/>
      <c r="U175" s="2"/>
      <c r="V175" s="35"/>
      <c r="W175" s="35"/>
      <c r="X175" s="2"/>
      <c r="Y175" s="35"/>
      <c r="Z175" s="35"/>
      <c r="AA175" s="2"/>
      <c r="AB175" s="35"/>
      <c r="AC175" s="3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35"/>
      <c r="T176" s="35"/>
      <c r="U176" s="2"/>
      <c r="V176" s="35"/>
      <c r="W176" s="35"/>
      <c r="X176" s="2"/>
      <c r="Y176" s="35"/>
      <c r="Z176" s="35"/>
      <c r="AA176" s="2"/>
      <c r="AB176" s="35"/>
      <c r="AC176" s="35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R177" s="2"/>
      <c r="S177" s="35"/>
      <c r="T177" s="35"/>
      <c r="U177" s="2"/>
      <c r="V177" s="35"/>
      <c r="W177" s="35"/>
      <c r="X177" s="2"/>
      <c r="Y177" s="35"/>
      <c r="Z177" s="35"/>
      <c r="AA177" s="2"/>
      <c r="AB177" s="35"/>
      <c r="AC177" s="35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 s="2"/>
      <c r="S178" s="35"/>
      <c r="T178" s="35"/>
      <c r="U178" s="2"/>
      <c r="V178" s="35"/>
      <c r="W178" s="35"/>
      <c r="X178" s="2"/>
      <c r="Y178" s="35"/>
      <c r="Z178" s="35"/>
      <c r="AA178" s="2"/>
      <c r="AB178" s="35"/>
      <c r="AC178" s="35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 s="2"/>
      <c r="S179" s="35"/>
      <c r="T179" s="35"/>
      <c r="U179" s="2"/>
      <c r="V179" s="35"/>
      <c r="W179" s="35"/>
      <c r="X179" s="2"/>
      <c r="Y179" s="35"/>
      <c r="Z179" s="35"/>
      <c r="AA179" s="2"/>
      <c r="AB179" s="35"/>
      <c r="AC179" s="35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 s="2"/>
      <c r="S180" s="35"/>
      <c r="T180" s="35"/>
      <c r="U180" s="2"/>
      <c r="V180" s="35"/>
      <c r="W180" s="35"/>
      <c r="X180" s="2"/>
      <c r="Y180" s="35"/>
      <c r="Z180" s="35"/>
      <c r="AA180" s="2"/>
      <c r="AB180" s="35"/>
      <c r="AC180" s="35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R181" s="2"/>
      <c r="S181" s="35"/>
      <c r="T181" s="35"/>
      <c r="U181" s="2"/>
      <c r="V181" s="35"/>
      <c r="W181" s="35"/>
      <c r="X181" s="2"/>
      <c r="Y181" s="35"/>
      <c r="Z181" s="35"/>
      <c r="AA181" s="2"/>
      <c r="AB181" s="35"/>
      <c r="AC181" s="35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R182" s="2"/>
      <c r="S182" s="35"/>
      <c r="T182" s="35"/>
      <c r="U182" s="2"/>
      <c r="V182" s="35"/>
      <c r="W182" s="35"/>
      <c r="X182" s="2"/>
      <c r="Y182" s="35"/>
      <c r="Z182" s="35"/>
      <c r="AA182" s="2"/>
      <c r="AB182" s="35"/>
      <c r="AC182" s="35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R183" s="2"/>
      <c r="S183" s="35"/>
      <c r="T183" s="35"/>
      <c r="U183" s="2"/>
      <c r="V183" s="35"/>
      <c r="W183" s="35"/>
      <c r="X183" s="2"/>
      <c r="Y183" s="35"/>
      <c r="Z183" s="35"/>
      <c r="AA183" s="2"/>
      <c r="AB183" s="35"/>
      <c r="AC183" s="35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 s="2"/>
      <c r="S184" s="35"/>
      <c r="T184" s="35"/>
      <c r="U184" s="2"/>
      <c r="V184" s="35"/>
      <c r="W184" s="35"/>
      <c r="X184" s="2"/>
      <c r="Y184" s="35"/>
      <c r="Z184" s="35"/>
      <c r="AA184" s="2"/>
      <c r="AB184" s="35"/>
      <c r="AC184" s="35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R185" s="2"/>
      <c r="S185" s="35"/>
      <c r="T185" s="35"/>
      <c r="U185" s="2"/>
      <c r="V185" s="35"/>
      <c r="W185" s="35"/>
      <c r="X185" s="2"/>
      <c r="Y185" s="35"/>
      <c r="Z185" s="35"/>
      <c r="AA185" s="2"/>
      <c r="AB185" s="35"/>
      <c r="AC185" s="3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R186" s="2"/>
      <c r="S186" s="35"/>
      <c r="T186" s="35"/>
      <c r="U186" s="2"/>
      <c r="V186" s="35"/>
      <c r="W186" s="35"/>
      <c r="X186" s="2"/>
      <c r="Y186" s="35"/>
      <c r="Z186" s="35"/>
      <c r="AA186" s="2"/>
      <c r="AB186" s="35"/>
      <c r="AC186" s="35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R187" s="2"/>
      <c r="S187" s="35"/>
      <c r="T187" s="35"/>
      <c r="U187" s="2"/>
      <c r="V187" s="35"/>
      <c r="W187" s="35"/>
      <c r="X187" s="2"/>
      <c r="Y187" s="35"/>
      <c r="Z187" s="35"/>
      <c r="AA187" s="2"/>
      <c r="AB187" s="35"/>
      <c r="AC187" s="35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R188" s="2"/>
      <c r="S188" s="35"/>
      <c r="T188" s="35"/>
      <c r="U188" s="2"/>
      <c r="V188" s="35"/>
      <c r="W188" s="35"/>
      <c r="X188" s="2"/>
      <c r="Y188" s="35"/>
      <c r="Z188" s="35"/>
      <c r="AA188" s="2"/>
      <c r="AB188" s="35"/>
      <c r="AC188" s="35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R189" s="2"/>
      <c r="S189" s="35"/>
      <c r="T189" s="35"/>
      <c r="U189" s="2"/>
      <c r="V189" s="35"/>
      <c r="W189" s="35"/>
      <c r="X189" s="2"/>
      <c r="Y189" s="35"/>
      <c r="Z189" s="35"/>
      <c r="AA189" s="2"/>
      <c r="AB189" s="35"/>
      <c r="AC189" s="35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R190" s="2"/>
      <c r="S190" s="35"/>
      <c r="T190" s="35"/>
      <c r="U190" s="2"/>
      <c r="V190" s="35"/>
      <c r="W190" s="35"/>
      <c r="X190" s="2"/>
      <c r="Y190" s="35"/>
      <c r="Z190" s="35"/>
      <c r="AA190" s="2"/>
      <c r="AB190" s="35"/>
      <c r="AC190" s="35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R191" s="2"/>
      <c r="S191" s="35"/>
      <c r="T191" s="35"/>
      <c r="U191" s="2"/>
      <c r="V191" s="35"/>
      <c r="W191" s="35"/>
      <c r="X191" s="2"/>
      <c r="Y191" s="35"/>
      <c r="Z191" s="35"/>
      <c r="AA191" s="2"/>
      <c r="AB191" s="35"/>
      <c r="AC191" s="35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R192" s="2"/>
      <c r="S192" s="35"/>
      <c r="T192" s="35"/>
      <c r="U192" s="2"/>
      <c r="V192" s="35"/>
      <c r="W192" s="35"/>
      <c r="X192" s="2"/>
      <c r="Y192" s="35"/>
      <c r="Z192" s="35"/>
      <c r="AA192" s="2"/>
      <c r="AB192" s="35"/>
      <c r="AC192" s="35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R193" s="2"/>
      <c r="S193" s="35"/>
      <c r="T193" s="35"/>
      <c r="U193" s="2"/>
      <c r="V193" s="35"/>
      <c r="W193" s="35"/>
      <c r="X193" s="2"/>
      <c r="Y193" s="35"/>
      <c r="Z193" s="35"/>
      <c r="AA193" s="2"/>
      <c r="AB193" s="35"/>
      <c r="AC193" s="35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R194" s="2"/>
      <c r="S194" s="35"/>
      <c r="T194" s="35"/>
      <c r="U194" s="2"/>
      <c r="V194" s="35"/>
      <c r="W194" s="35"/>
      <c r="X194" s="2"/>
      <c r="Y194" s="35"/>
      <c r="Z194" s="35"/>
      <c r="AA194" s="2"/>
      <c r="AB194" s="35"/>
      <c r="AC194" s="35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R195" s="2"/>
      <c r="S195" s="35"/>
      <c r="T195" s="35"/>
      <c r="U195" s="2"/>
      <c r="V195" s="35"/>
      <c r="W195" s="35"/>
      <c r="X195" s="2"/>
      <c r="Y195" s="35"/>
      <c r="Z195" s="35"/>
      <c r="AA195" s="2"/>
      <c r="AB195" s="35"/>
      <c r="AC195" s="3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R196" s="2"/>
      <c r="S196" s="35"/>
      <c r="T196" s="35"/>
      <c r="U196" s="2"/>
      <c r="V196" s="35"/>
      <c r="W196" s="35"/>
      <c r="X196" s="2"/>
      <c r="Y196" s="35"/>
      <c r="Z196" s="35"/>
      <c r="AA196" s="2"/>
      <c r="AB196" s="35"/>
      <c r="AC196" s="35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R197" s="2"/>
      <c r="S197" s="35"/>
      <c r="T197" s="35"/>
      <c r="U197" s="2"/>
      <c r="V197" s="35"/>
      <c r="W197" s="35"/>
      <c r="X197" s="2"/>
      <c r="Y197" s="35"/>
      <c r="Z197" s="35"/>
      <c r="AA197" s="2"/>
      <c r="AB197" s="35"/>
      <c r="AC197" s="35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R198" s="2"/>
      <c r="S198" s="35"/>
      <c r="T198" s="35"/>
      <c r="U198" s="2"/>
      <c r="V198" s="35"/>
      <c r="W198" s="35"/>
      <c r="X198" s="2"/>
      <c r="Y198" s="35"/>
      <c r="Z198" s="35"/>
      <c r="AA198" s="2"/>
      <c r="AB198" s="35"/>
      <c r="AC198" s="35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R199" s="2"/>
      <c r="S199" s="35"/>
      <c r="T199" s="35"/>
      <c r="U199" s="2"/>
      <c r="V199" s="35"/>
      <c r="W199" s="35"/>
      <c r="X199" s="2"/>
      <c r="Y199" s="35"/>
      <c r="Z199" s="35"/>
      <c r="AA199" s="2"/>
      <c r="AB199" s="35"/>
      <c r="AC199" s="35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R200" s="2"/>
      <c r="S200" s="35"/>
      <c r="T200" s="35"/>
      <c r="U200" s="2"/>
      <c r="V200" s="35"/>
      <c r="W200" s="35"/>
      <c r="X200" s="2"/>
      <c r="Y200" s="35"/>
      <c r="Z200" s="35"/>
      <c r="AA200" s="2"/>
      <c r="AB200" s="35"/>
      <c r="AC200" s="35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R201" s="2"/>
      <c r="S201" s="35"/>
      <c r="T201" s="35"/>
      <c r="U201" s="2"/>
      <c r="V201" s="35"/>
      <c r="W201" s="35"/>
      <c r="X201" s="2"/>
      <c r="Y201" s="35"/>
      <c r="Z201" s="35"/>
      <c r="AA201" s="2"/>
      <c r="AB201" s="35"/>
      <c r="AC201" s="35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R202" s="2"/>
      <c r="S202" s="35"/>
      <c r="T202" s="35"/>
      <c r="U202" s="2"/>
      <c r="V202" s="35"/>
      <c r="W202" s="35"/>
      <c r="X202" s="2"/>
      <c r="Y202" s="35"/>
      <c r="Z202" s="35"/>
      <c r="AA202" s="2"/>
      <c r="AB202" s="35"/>
      <c r="AC202" s="35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R203" s="2"/>
      <c r="S203" s="35"/>
      <c r="T203" s="35"/>
      <c r="U203" s="2"/>
      <c r="V203" s="35"/>
      <c r="W203" s="35"/>
      <c r="X203" s="2"/>
      <c r="Y203" s="35"/>
      <c r="Z203" s="35"/>
      <c r="AA203" s="2"/>
      <c r="AB203" s="35"/>
      <c r="AC203" s="35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R204" s="2"/>
      <c r="S204" s="35"/>
      <c r="T204" s="35"/>
      <c r="U204" s="2"/>
      <c r="V204" s="35"/>
      <c r="W204" s="35"/>
      <c r="X204" s="2"/>
      <c r="Y204" s="35"/>
      <c r="Z204" s="35"/>
      <c r="AA204" s="2"/>
      <c r="AB204" s="35"/>
      <c r="AC204" s="35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R205" s="2"/>
      <c r="S205" s="35"/>
      <c r="T205" s="35"/>
      <c r="U205" s="2"/>
      <c r="V205" s="35"/>
      <c r="W205" s="35"/>
      <c r="X205" s="2"/>
      <c r="Y205" s="35"/>
      <c r="Z205" s="35"/>
      <c r="AA205" s="2"/>
      <c r="AB205" s="35"/>
      <c r="AC205" s="3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R206" s="2"/>
      <c r="S206" s="35"/>
      <c r="T206" s="35"/>
      <c r="U206" s="2"/>
      <c r="V206" s="35"/>
      <c r="W206" s="35"/>
      <c r="X206" s="2"/>
      <c r="Y206" s="35"/>
      <c r="Z206" s="35"/>
      <c r="AA206" s="2"/>
      <c r="AB206" s="35"/>
      <c r="AC206" s="35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R207" s="2"/>
      <c r="S207" s="35"/>
      <c r="T207" s="35"/>
      <c r="U207" s="2"/>
      <c r="V207" s="35"/>
      <c r="W207" s="35"/>
      <c r="X207" s="2"/>
      <c r="Y207" s="35"/>
      <c r="Z207" s="35"/>
      <c r="AA207" s="2"/>
      <c r="AB207" s="35"/>
      <c r="AC207" s="35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R208" s="2"/>
      <c r="S208" s="35"/>
      <c r="T208" s="35"/>
      <c r="U208" s="2"/>
      <c r="V208" s="35"/>
      <c r="W208" s="35"/>
      <c r="X208" s="2"/>
      <c r="Y208" s="35"/>
      <c r="Z208" s="35"/>
      <c r="AA208" s="2"/>
      <c r="AB208" s="35"/>
      <c r="AC208" s="35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R209" s="2"/>
      <c r="S209" s="35"/>
      <c r="T209" s="35"/>
      <c r="U209" s="2"/>
      <c r="V209" s="35"/>
      <c r="W209" s="35"/>
      <c r="X209" s="2"/>
      <c r="Y209" s="35"/>
      <c r="Z209" s="35"/>
      <c r="AA209" s="2"/>
      <c r="AB209" s="35"/>
      <c r="AC209" s="35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R210" s="2"/>
      <c r="S210" s="35"/>
      <c r="T210" s="35"/>
      <c r="U210" s="2"/>
      <c r="V210" s="35"/>
      <c r="W210" s="35"/>
      <c r="X210" s="2"/>
      <c r="Y210" s="35"/>
      <c r="Z210" s="35"/>
      <c r="AA210" s="2"/>
      <c r="AB210" s="35"/>
      <c r="AC210" s="35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R211" s="2"/>
      <c r="S211" s="35"/>
      <c r="T211" s="35"/>
      <c r="U211" s="2"/>
      <c r="V211" s="35"/>
      <c r="W211" s="35"/>
      <c r="X211" s="2"/>
      <c r="Y211" s="35"/>
      <c r="Z211" s="35"/>
      <c r="AA211" s="2"/>
      <c r="AB211" s="35"/>
      <c r="AC211" s="35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R212" s="2"/>
      <c r="S212" s="35"/>
      <c r="T212" s="35"/>
      <c r="U212" s="2"/>
      <c r="V212" s="35"/>
      <c r="W212" s="35"/>
      <c r="X212" s="2"/>
      <c r="Y212" s="35"/>
      <c r="Z212" s="35"/>
      <c r="AA212" s="2"/>
      <c r="AB212" s="35"/>
      <c r="AC212" s="35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R213" s="2"/>
      <c r="S213" s="35"/>
      <c r="T213" s="35"/>
      <c r="U213" s="2"/>
      <c r="V213" s="35"/>
      <c r="W213" s="35"/>
      <c r="X213" s="2"/>
      <c r="Y213" s="35"/>
      <c r="Z213" s="35"/>
      <c r="AA213" s="2"/>
      <c r="AB213" s="35"/>
      <c r="AC213" s="35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2.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7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7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7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7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7"/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7"/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7"/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7"/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7"/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7"/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7"/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7"/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7"/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7"/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7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7"/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7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7"/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7"/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7"/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7"/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7"/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7"/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7"/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7"/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7"/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7"/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7"/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7"/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7"/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7"/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7"/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7"/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7"/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7"/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7"/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7"/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7"/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7"/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7"/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7"/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7"/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7"/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7"/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7"/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7"/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7"/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7"/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7"/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7"/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7"/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7"/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7"/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7"/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7"/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7"/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7"/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7"/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7"/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7"/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7"/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7"/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7"/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7"/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7"/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7"/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7"/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7"/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7"/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7"/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7"/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7"/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7"/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7"/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7"/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7"/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7"/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7"/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7"/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7"/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8.8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1:85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1:85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1:85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1:85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1:85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1:85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1:85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1:85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1:85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4"/>
  </sheetPr>
  <dimension ref="A1:CG370"/>
  <sheetViews>
    <sheetView zoomScale="70" zoomScaleNormal="70" workbookViewId="0">
      <pane ySplit="17" topLeftCell="A21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3:29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17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62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>
      <c r="B81" s="27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>
      <c r="B82" s="27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>
      <c r="B83" s="27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>
      <c r="B84" s="27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>
      <c r="B85" s="27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>
      <c r="B86" s="27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>
      <c r="B87" s="27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>
      <c r="B88" s="27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>
      <c r="B89" s="27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>
      <c r="B90" s="27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>
      <c r="B91" s="27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>
      <c r="B92" s="27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>
      <c r="B93" s="27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29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3:29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3:29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3:29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3:29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3:29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3:29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3:29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29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29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29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29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29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29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29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29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B6" s="2" t="s">
        <v>255</v>
      </c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2" customFormat="1"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85" s="2" customFormat="1"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85" s="2" customFormat="1"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85" s="2" customFormat="1"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85" s="2" customFormat="1"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85" s="2" customFormat="1"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1:85"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1:85"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</row>
    <row r="62" spans="1:85"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1:85"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</row>
    <row r="64" spans="1:85"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29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 s="2"/>
      <c r="S37" s="35"/>
      <c r="T37" s="35"/>
      <c r="U37" s="2"/>
      <c r="V37" s="35"/>
      <c r="W37" s="35"/>
      <c r="X37" s="2"/>
      <c r="Y37" s="35"/>
      <c r="Z37" s="35"/>
      <c r="AA37" s="2"/>
      <c r="AB37" s="35"/>
      <c r="AC37" s="35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4"/>
  </sheetPr>
  <dimension ref="A1:CG308"/>
  <sheetViews>
    <sheetView zoomScale="70" zoomScaleNormal="70" workbookViewId="0">
      <pane ySplit="14" topLeftCell="A15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29.6640625" customWidth="1"/>
    <col min="4" max="4" width="9.5" style="34" customWidth="1"/>
    <col min="5" max="5" width="7.6640625" style="31" customWidth="1"/>
    <col min="6" max="6" width="8.5" style="2" customWidth="1"/>
    <col min="7" max="7" width="8.1640625" style="31" customWidth="1"/>
    <col min="8" max="8" width="6.83203125" style="31" customWidth="1"/>
    <col min="9" max="9" width="8.33203125" style="2" customWidth="1"/>
    <col min="10" max="10" width="6.83203125" style="35" customWidth="1"/>
    <col min="11" max="11" width="8.33203125" style="35" customWidth="1"/>
    <col min="12" max="12" width="6.83203125" style="2" customWidth="1"/>
    <col min="13" max="13" width="8.1640625" style="35" customWidth="1"/>
    <col min="14" max="14" width="6.83203125" style="35" customWidth="1"/>
    <col min="15" max="15" width="8.1640625" style="2" customWidth="1"/>
    <col min="16" max="16" width="6.83203125" style="35" customWidth="1"/>
    <col min="17" max="17" width="8.33203125" style="35" customWidth="1"/>
    <col min="18" max="18" width="6.83203125" style="2" customWidth="1"/>
    <col min="19" max="19" width="8.33203125" style="35" customWidth="1"/>
    <col min="20" max="20" width="6.83203125" style="35" customWidth="1"/>
    <col min="21" max="21" width="8.332031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s="2" customFormat="1">
      <c r="D15" s="31"/>
      <c r="E15" s="31"/>
      <c r="G15" s="31"/>
      <c r="H15" s="31"/>
      <c r="J15" s="35"/>
      <c r="K15" s="35"/>
      <c r="M15" s="35"/>
      <c r="N15" s="35"/>
      <c r="P15" s="35"/>
      <c r="Q15" s="35"/>
      <c r="S15" s="35"/>
      <c r="T15" s="35"/>
      <c r="V15" s="35"/>
      <c r="W15" s="35"/>
      <c r="Y15" s="35"/>
      <c r="Z15" s="35"/>
      <c r="AB15" s="35"/>
      <c r="AC15" s="35"/>
    </row>
    <row r="16" spans="2:29" s="2" customFormat="1">
      <c r="D16" s="31"/>
      <c r="E16" s="31"/>
      <c r="G16" s="31"/>
      <c r="H16" s="31"/>
      <c r="J16" s="35"/>
      <c r="K16" s="35"/>
      <c r="M16" s="35"/>
      <c r="N16" s="35"/>
      <c r="P16" s="35"/>
      <c r="Q16" s="35"/>
      <c r="S16" s="35"/>
      <c r="T16" s="35"/>
      <c r="V16" s="35"/>
      <c r="W16" s="35"/>
      <c r="Y16" s="35"/>
      <c r="Z16" s="35"/>
      <c r="AB16" s="35"/>
      <c r="AC16" s="35"/>
    </row>
    <row r="17" spans="1:85" s="2" customFormat="1">
      <c r="D17" s="31"/>
      <c r="E17" s="31"/>
      <c r="G17" s="31"/>
      <c r="H17" s="31"/>
      <c r="J17" s="35"/>
      <c r="K17" s="35"/>
      <c r="M17" s="35"/>
      <c r="N17" s="35"/>
      <c r="P17" s="35"/>
      <c r="Q17" s="35"/>
      <c r="S17" s="35"/>
      <c r="T17" s="35"/>
      <c r="V17" s="35"/>
      <c r="W17" s="35"/>
      <c r="Y17" s="35"/>
      <c r="Z17" s="35"/>
      <c r="AB17" s="35"/>
      <c r="AC17" s="35"/>
    </row>
    <row r="18" spans="1:85" s="31" customFormat="1">
      <c r="A18" s="2"/>
      <c r="B18" s="2"/>
      <c r="C18" s="2"/>
      <c r="F18" s="2"/>
      <c r="I18" s="2"/>
      <c r="J18" s="35"/>
      <c r="K18" s="35"/>
      <c r="L18" s="2"/>
      <c r="M18" s="35"/>
      <c r="N18" s="35"/>
      <c r="O18" s="2"/>
      <c r="P18" s="35"/>
      <c r="Q18" s="35"/>
      <c r="R18" s="2"/>
      <c r="S18" s="35"/>
      <c r="T18" s="35"/>
      <c r="U18" s="2"/>
      <c r="V18" s="35"/>
      <c r="W18" s="35"/>
      <c r="X18" s="2"/>
      <c r="Y18" s="35"/>
      <c r="Z18" s="35"/>
      <c r="AA18" s="2"/>
      <c r="AB18" s="35"/>
      <c r="AC18" s="35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</row>
    <row r="19" spans="1:85" s="31" customFormat="1">
      <c r="A19" s="2"/>
      <c r="B19" s="2"/>
      <c r="C19" s="2"/>
      <c r="F19" s="2"/>
      <c r="I19" s="2"/>
      <c r="J19" s="35"/>
      <c r="K19" s="35"/>
      <c r="L19" s="2"/>
      <c r="M19" s="35"/>
      <c r="N19" s="35"/>
      <c r="O19" s="2"/>
      <c r="P19" s="35"/>
      <c r="Q19" s="35"/>
      <c r="R19" s="2"/>
      <c r="S19" s="35"/>
      <c r="T19" s="35"/>
      <c r="U19" s="2"/>
      <c r="V19" s="35"/>
      <c r="W19" s="35"/>
      <c r="X19" s="2"/>
      <c r="Y19" s="35"/>
      <c r="Z19" s="35"/>
      <c r="AA19" s="2"/>
      <c r="AB19" s="35"/>
      <c r="AC19" s="35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</row>
    <row r="20" spans="1:85" s="31" customFormat="1">
      <c r="A20" s="2"/>
      <c r="B20" s="2"/>
      <c r="C20" s="2"/>
      <c r="F20" s="2"/>
      <c r="I20" s="2"/>
      <c r="J20" s="35"/>
      <c r="K20" s="35"/>
      <c r="L20" s="2"/>
      <c r="M20" s="35"/>
      <c r="N20" s="35"/>
      <c r="O20" s="2"/>
      <c r="P20" s="35"/>
      <c r="Q20" s="35"/>
      <c r="R20" s="2"/>
      <c r="S20" s="35"/>
      <c r="T20" s="35"/>
      <c r="U20" s="2"/>
      <c r="V20" s="35"/>
      <c r="W20" s="35"/>
      <c r="X20" s="2"/>
      <c r="Y20" s="35"/>
      <c r="Z20" s="35"/>
      <c r="AA20" s="2"/>
      <c r="AB20" s="35"/>
      <c r="AC20" s="35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</row>
    <row r="21" spans="1:85" s="31" customFormat="1">
      <c r="A21" s="2"/>
      <c r="B21" s="2"/>
      <c r="C21" s="2"/>
      <c r="F21" s="2"/>
      <c r="I21" s="2"/>
      <c r="J21" s="35"/>
      <c r="K21" s="35"/>
      <c r="L21" s="2"/>
      <c r="M21" s="35"/>
      <c r="N21" s="35"/>
      <c r="O21" s="2"/>
      <c r="P21" s="35"/>
      <c r="Q21" s="35"/>
      <c r="R21" s="2"/>
      <c r="S21" s="35"/>
      <c r="T21" s="35"/>
      <c r="U21" s="2"/>
      <c r="V21" s="35"/>
      <c r="W21" s="35"/>
      <c r="X21" s="2"/>
      <c r="Y21" s="35"/>
      <c r="Z21" s="35"/>
      <c r="AA21" s="2"/>
      <c r="AB21" s="35"/>
      <c r="AC21" s="35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</row>
    <row r="22" spans="1:85" s="31" customFormat="1">
      <c r="A22" s="2"/>
      <c r="B22" s="2"/>
      <c r="C22" s="2"/>
      <c r="F22" s="2"/>
      <c r="I22" s="2"/>
      <c r="J22" s="35"/>
      <c r="K22" s="35"/>
      <c r="L22" s="2"/>
      <c r="M22" s="35"/>
      <c r="N22" s="35"/>
      <c r="O22" s="2"/>
      <c r="P22" s="35"/>
      <c r="Q22" s="35"/>
      <c r="R22" s="2"/>
      <c r="S22" s="35"/>
      <c r="T22" s="35"/>
      <c r="U22" s="2"/>
      <c r="V22" s="35"/>
      <c r="W22" s="35"/>
      <c r="X22" s="2"/>
      <c r="Y22" s="35"/>
      <c r="Z22" s="35"/>
      <c r="AA22" s="2"/>
      <c r="AB22" s="35"/>
      <c r="AC22" s="35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</row>
    <row r="23" spans="1:85" s="31" customFormat="1">
      <c r="A23" s="2"/>
      <c r="B23" s="2"/>
      <c r="C23" s="2"/>
      <c r="F23" s="2"/>
      <c r="I23" s="2"/>
      <c r="J23" s="35"/>
      <c r="K23" s="35"/>
      <c r="L23" s="2"/>
      <c r="M23" s="35"/>
      <c r="N23" s="35"/>
      <c r="O23" s="2"/>
      <c r="P23" s="35"/>
      <c r="Q23" s="35"/>
      <c r="R23" s="2"/>
      <c r="S23" s="35"/>
      <c r="T23" s="35"/>
      <c r="U23" s="2"/>
      <c r="V23" s="35"/>
      <c r="W23" s="35"/>
      <c r="X23" s="2"/>
      <c r="Y23" s="35"/>
      <c r="Z23" s="35"/>
      <c r="AA23" s="2"/>
      <c r="AB23" s="35"/>
      <c r="AC23" s="35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"/>
      <c r="C24" s="2"/>
      <c r="F24" s="2"/>
      <c r="I24" s="2"/>
      <c r="J24" s="35"/>
      <c r="K24" s="35"/>
      <c r="L24" s="2"/>
      <c r="M24" s="35"/>
      <c r="N24" s="35"/>
      <c r="O24" s="2"/>
      <c r="P24" s="35"/>
      <c r="Q24" s="35"/>
      <c r="R24" s="2"/>
      <c r="S24" s="35"/>
      <c r="T24" s="35"/>
      <c r="U24" s="2"/>
      <c r="V24" s="35"/>
      <c r="W24" s="35"/>
      <c r="X24" s="2"/>
      <c r="Y24" s="35"/>
      <c r="Z24" s="35"/>
      <c r="AA24" s="2"/>
      <c r="AB24" s="35"/>
      <c r="AC24" s="35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"/>
      <c r="C25" s="2"/>
      <c r="F25" s="2"/>
      <c r="I25" s="2"/>
      <c r="J25" s="35"/>
      <c r="K25" s="35"/>
      <c r="L25" s="2"/>
      <c r="M25" s="35"/>
      <c r="N25" s="35"/>
      <c r="O25" s="2"/>
      <c r="P25" s="35"/>
      <c r="Q25" s="35"/>
      <c r="R25" s="2"/>
      <c r="S25" s="35"/>
      <c r="T25" s="35"/>
      <c r="U25" s="2"/>
      <c r="V25" s="35"/>
      <c r="W25" s="35"/>
      <c r="X25" s="2"/>
      <c r="Y25" s="35"/>
      <c r="Z25" s="35"/>
      <c r="AA25" s="2"/>
      <c r="AB25" s="35"/>
      <c r="AC25" s="3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"/>
      <c r="C26" s="2"/>
      <c r="F26" s="2"/>
      <c r="I26" s="2"/>
      <c r="J26" s="35"/>
      <c r="K26" s="35"/>
      <c r="L26" s="2"/>
      <c r="M26" s="35"/>
      <c r="N26" s="35"/>
      <c r="O26" s="2"/>
      <c r="P26" s="35"/>
      <c r="Q26" s="35"/>
      <c r="R26" s="2"/>
      <c r="S26" s="35"/>
      <c r="T26" s="35"/>
      <c r="U26" s="2"/>
      <c r="V26" s="35"/>
      <c r="W26" s="35"/>
      <c r="X26" s="2"/>
      <c r="Y26" s="35"/>
      <c r="Z26" s="35"/>
      <c r="AA26" s="2"/>
      <c r="AB26" s="35"/>
      <c r="AC26" s="35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2"/>
      <c r="F27" s="2"/>
      <c r="I27" s="2"/>
      <c r="J27" s="35"/>
      <c r="K27" s="35"/>
      <c r="L27" s="2"/>
      <c r="M27" s="35"/>
      <c r="N27" s="35"/>
      <c r="O27" s="2"/>
      <c r="P27" s="35"/>
      <c r="Q27" s="35"/>
      <c r="R27" s="2"/>
      <c r="S27" s="35"/>
      <c r="T27" s="35"/>
      <c r="U27" s="2"/>
      <c r="V27" s="35"/>
      <c r="W27" s="35"/>
      <c r="X27" s="2"/>
      <c r="Y27" s="35"/>
      <c r="Z27" s="35"/>
      <c r="AA27" s="2"/>
      <c r="AB27" s="35"/>
      <c r="AC27" s="35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2"/>
      <c r="F28" s="2"/>
      <c r="I28" s="2"/>
      <c r="J28" s="35"/>
      <c r="K28" s="35"/>
      <c r="L28" s="2"/>
      <c r="M28" s="35"/>
      <c r="N28" s="35"/>
      <c r="O28" s="2"/>
      <c r="P28" s="35"/>
      <c r="Q28" s="35"/>
      <c r="R28" s="2"/>
      <c r="S28" s="35"/>
      <c r="T28" s="35"/>
      <c r="U28" s="2"/>
      <c r="V28" s="35"/>
      <c r="W28" s="35"/>
      <c r="X28" s="2"/>
      <c r="Y28" s="35"/>
      <c r="Z28" s="35"/>
      <c r="AA28" s="2"/>
      <c r="AB28" s="35"/>
      <c r="AC28" s="35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2"/>
      <c r="F29" s="2"/>
      <c r="I29" s="2"/>
      <c r="J29" s="35"/>
      <c r="K29" s="35"/>
      <c r="L29" s="2"/>
      <c r="M29" s="35"/>
      <c r="N29" s="35"/>
      <c r="O29" s="2"/>
      <c r="P29" s="35"/>
      <c r="Q29" s="35"/>
      <c r="R29" s="2"/>
      <c r="S29" s="35"/>
      <c r="T29" s="35"/>
      <c r="U29" s="2"/>
      <c r="V29" s="35"/>
      <c r="W29" s="35"/>
      <c r="X29" s="2"/>
      <c r="Y29" s="35"/>
      <c r="Z29" s="35"/>
      <c r="AA29" s="2"/>
      <c r="AB29" s="35"/>
      <c r="AC29" s="35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2"/>
      <c r="F30" s="2"/>
      <c r="I30" s="2"/>
      <c r="J30" s="35"/>
      <c r="K30" s="35"/>
      <c r="L30" s="2"/>
      <c r="M30" s="35"/>
      <c r="N30" s="35"/>
      <c r="O30" s="2"/>
      <c r="P30" s="35"/>
      <c r="Q30" s="35"/>
      <c r="R30" s="2"/>
      <c r="S30" s="35"/>
      <c r="T30" s="35"/>
      <c r="U30" s="2"/>
      <c r="V30" s="35"/>
      <c r="W30" s="35"/>
      <c r="X30" s="2"/>
      <c r="Y30" s="35"/>
      <c r="Z30" s="35"/>
      <c r="AA30" s="2"/>
      <c r="AB30" s="35"/>
      <c r="AC30" s="35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2"/>
      <c r="F31" s="2"/>
      <c r="I31" s="2"/>
      <c r="J31" s="35"/>
      <c r="K31" s="35"/>
      <c r="L31" s="2"/>
      <c r="M31" s="35"/>
      <c r="N31" s="35"/>
      <c r="O31" s="2"/>
      <c r="P31" s="35"/>
      <c r="Q31" s="35"/>
      <c r="R31" s="2"/>
      <c r="S31" s="35"/>
      <c r="T31" s="35"/>
      <c r="U31" s="2"/>
      <c r="V31" s="35"/>
      <c r="W31" s="35"/>
      <c r="X31" s="2"/>
      <c r="Y31" s="35"/>
      <c r="Z31" s="35"/>
      <c r="AA31" s="2"/>
      <c r="AB31" s="35"/>
      <c r="AC31" s="35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2"/>
      <c r="F32" s="2"/>
      <c r="I32" s="2"/>
      <c r="J32" s="35"/>
      <c r="K32" s="35"/>
      <c r="L32" s="2"/>
      <c r="M32" s="35"/>
      <c r="N32" s="35"/>
      <c r="O32" s="2"/>
      <c r="P32" s="35"/>
      <c r="Q32" s="35"/>
      <c r="R32" s="2"/>
      <c r="S32" s="35"/>
      <c r="T32" s="35"/>
      <c r="U32" s="2"/>
      <c r="V32" s="35"/>
      <c r="W32" s="35"/>
      <c r="X32" s="2"/>
      <c r="Y32" s="35"/>
      <c r="Z32" s="35"/>
      <c r="AA32" s="2"/>
      <c r="AB32" s="35"/>
      <c r="AC32" s="35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2"/>
      <c r="F33" s="2"/>
      <c r="I33" s="2"/>
      <c r="J33" s="35"/>
      <c r="K33" s="35"/>
      <c r="L33" s="2"/>
      <c r="M33" s="35"/>
      <c r="N33" s="35"/>
      <c r="O33" s="2"/>
      <c r="P33" s="35"/>
      <c r="Q33" s="35"/>
      <c r="R33" s="2"/>
      <c r="S33" s="35"/>
      <c r="T33" s="35"/>
      <c r="U33" s="2"/>
      <c r="V33" s="35"/>
      <c r="W33" s="35"/>
      <c r="X33" s="2"/>
      <c r="Y33" s="35"/>
      <c r="Z33" s="35"/>
      <c r="AA33" s="2"/>
      <c r="AB33" s="35"/>
      <c r="AC33" s="35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2"/>
      <c r="F34" s="2"/>
      <c r="I34" s="2"/>
      <c r="J34" s="35"/>
      <c r="K34" s="35"/>
      <c r="L34" s="2"/>
      <c r="M34" s="35"/>
      <c r="N34" s="35"/>
      <c r="O34" s="2"/>
      <c r="P34" s="35"/>
      <c r="Q34" s="35"/>
      <c r="R34" s="2"/>
      <c r="S34" s="35"/>
      <c r="T34" s="35"/>
      <c r="U34" s="2"/>
      <c r="V34" s="35"/>
      <c r="W34" s="35"/>
      <c r="X34" s="2"/>
      <c r="Y34" s="35"/>
      <c r="Z34" s="35"/>
      <c r="AA34" s="2"/>
      <c r="AB34" s="35"/>
      <c r="AC34" s="35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2"/>
      <c r="F35" s="2"/>
      <c r="I35" s="2"/>
      <c r="J35" s="35"/>
      <c r="K35" s="35"/>
      <c r="L35" s="2"/>
      <c r="M35" s="35"/>
      <c r="N35" s="35"/>
      <c r="O35" s="2"/>
      <c r="P35" s="35"/>
      <c r="Q35" s="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2"/>
      <c r="F36" s="2"/>
      <c r="I36" s="2"/>
      <c r="J36" s="35"/>
      <c r="K36" s="35"/>
      <c r="L36" s="2"/>
      <c r="M36" s="35"/>
      <c r="N36" s="35"/>
      <c r="O36" s="2"/>
      <c r="P36" s="35"/>
      <c r="Q36" s="35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>
      <c r="C37" s="2"/>
      <c r="D37" s="31"/>
    </row>
    <row r="38" spans="1:85">
      <c r="C38" s="2"/>
      <c r="D38" s="31"/>
    </row>
    <row r="39" spans="1:85">
      <c r="C39" s="2"/>
      <c r="D39" s="31"/>
    </row>
    <row r="40" spans="1:85" s="31" customFormat="1">
      <c r="A40" s="2"/>
      <c r="B40" s="2"/>
      <c r="C40" s="2"/>
      <c r="F40" s="2"/>
      <c r="I40" s="2"/>
      <c r="J40" s="35"/>
      <c r="K40" s="35"/>
      <c r="L40" s="2"/>
      <c r="M40" s="35"/>
      <c r="N40" s="35"/>
      <c r="O40" s="2"/>
      <c r="P40" s="35"/>
      <c r="Q40" s="35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2"/>
      <c r="F41" s="2"/>
      <c r="I41" s="2"/>
      <c r="J41" s="35"/>
      <c r="K41" s="35"/>
      <c r="L41" s="2"/>
      <c r="M41" s="35"/>
      <c r="N41" s="35"/>
      <c r="O41" s="2"/>
      <c r="P41" s="35"/>
      <c r="Q41" s="35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2"/>
      <c r="F42" s="2"/>
      <c r="I42" s="2"/>
      <c r="J42" s="35"/>
      <c r="K42" s="35"/>
      <c r="L42" s="2"/>
      <c r="M42" s="35"/>
      <c r="N42" s="35"/>
      <c r="O42" s="2"/>
      <c r="P42" s="35"/>
      <c r="Q42" s="35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2"/>
      <c r="F43" s="2"/>
      <c r="I43" s="2"/>
      <c r="J43" s="35"/>
      <c r="K43" s="35"/>
      <c r="L43" s="2"/>
      <c r="M43" s="35"/>
      <c r="N43" s="35"/>
      <c r="O43" s="2"/>
      <c r="P43" s="35"/>
      <c r="Q43" s="35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2"/>
      <c r="F44" s="2"/>
      <c r="I44" s="2"/>
      <c r="J44" s="35"/>
      <c r="K44" s="35"/>
      <c r="L44" s="2"/>
      <c r="M44" s="35"/>
      <c r="N44" s="35"/>
      <c r="O44" s="2"/>
      <c r="P44" s="35"/>
      <c r="Q44" s="35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2"/>
      <c r="F45" s="2"/>
      <c r="I45" s="2"/>
      <c r="J45" s="35"/>
      <c r="K45" s="35"/>
      <c r="L45" s="2"/>
      <c r="M45" s="35"/>
      <c r="N45" s="35"/>
      <c r="O45" s="2"/>
      <c r="P45" s="35"/>
      <c r="Q45" s="3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2"/>
      <c r="F46" s="2"/>
      <c r="I46" s="2"/>
      <c r="J46" s="35"/>
      <c r="K46" s="35"/>
      <c r="L46" s="2"/>
      <c r="M46" s="35"/>
      <c r="N46" s="35"/>
      <c r="O46" s="2"/>
      <c r="P46" s="35"/>
      <c r="Q46" s="35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2"/>
      <c r="F47" s="2"/>
      <c r="I47" s="2"/>
      <c r="J47" s="35"/>
      <c r="K47" s="35"/>
      <c r="L47" s="2"/>
      <c r="M47" s="35"/>
      <c r="N47" s="35"/>
      <c r="O47" s="2"/>
      <c r="P47" s="35"/>
      <c r="Q47" s="35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2"/>
      <c r="F48" s="2"/>
      <c r="I48" s="2"/>
      <c r="J48" s="35"/>
      <c r="K48" s="35"/>
      <c r="L48" s="2"/>
      <c r="M48" s="35"/>
      <c r="N48" s="35"/>
      <c r="O48" s="2"/>
      <c r="P48" s="35"/>
      <c r="Q48" s="35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2"/>
      <c r="F49" s="2"/>
      <c r="I49" s="2"/>
      <c r="J49" s="35"/>
      <c r="K49" s="35"/>
      <c r="L49" s="2"/>
      <c r="M49" s="35"/>
      <c r="N49" s="35"/>
      <c r="O49" s="2"/>
      <c r="P49" s="35"/>
      <c r="Q49" s="35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2"/>
      <c r="F50" s="2"/>
      <c r="I50" s="2"/>
      <c r="J50" s="35"/>
      <c r="K50" s="35"/>
      <c r="L50" s="2"/>
      <c r="M50" s="35"/>
      <c r="N50" s="35"/>
      <c r="O50" s="2"/>
      <c r="P50" s="35"/>
      <c r="Q50" s="35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2"/>
      <c r="F51" s="2"/>
      <c r="I51" s="2"/>
      <c r="J51" s="35"/>
      <c r="K51" s="35"/>
      <c r="L51" s="2"/>
      <c r="M51" s="35"/>
      <c r="N51" s="35"/>
      <c r="O51" s="2"/>
      <c r="P51" s="35"/>
      <c r="Q51" s="35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2"/>
      <c r="F52" s="2"/>
      <c r="I52" s="2"/>
      <c r="J52" s="35"/>
      <c r="K52" s="35"/>
      <c r="L52" s="2"/>
      <c r="M52" s="35"/>
      <c r="N52" s="35"/>
      <c r="O52" s="2"/>
      <c r="P52" s="35"/>
      <c r="Q52" s="35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2"/>
      <c r="F53" s="2"/>
      <c r="I53" s="2"/>
      <c r="J53" s="35"/>
      <c r="K53" s="35"/>
      <c r="L53" s="2"/>
      <c r="M53" s="35"/>
      <c r="N53" s="35"/>
      <c r="O53" s="2"/>
      <c r="P53" s="35"/>
      <c r="Q53" s="35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2"/>
      <c r="F54" s="2"/>
      <c r="I54" s="2"/>
      <c r="J54" s="35"/>
      <c r="K54" s="35"/>
      <c r="L54" s="2"/>
      <c r="M54" s="35"/>
      <c r="N54" s="35"/>
      <c r="O54" s="2"/>
      <c r="P54" s="35"/>
      <c r="Q54" s="35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2"/>
      <c r="F55" s="2"/>
      <c r="I55" s="2"/>
      <c r="J55" s="35"/>
      <c r="K55" s="35"/>
      <c r="L55" s="2"/>
      <c r="M55" s="35"/>
      <c r="N55" s="35"/>
      <c r="O55" s="2"/>
      <c r="P55" s="35"/>
      <c r="Q55" s="3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2"/>
      <c r="F56" s="2"/>
      <c r="I56" s="2"/>
      <c r="J56" s="35"/>
      <c r="K56" s="35"/>
      <c r="L56" s="2"/>
      <c r="M56" s="35"/>
      <c r="N56" s="35"/>
      <c r="O56" s="2"/>
      <c r="P56" s="35"/>
      <c r="Q56" s="35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2"/>
      <c r="F57" s="2"/>
      <c r="I57" s="2"/>
      <c r="J57" s="35"/>
      <c r="K57" s="35"/>
      <c r="L57" s="2"/>
      <c r="M57" s="35"/>
      <c r="N57" s="35"/>
      <c r="O57" s="2"/>
      <c r="P57" s="35"/>
      <c r="Q57" s="35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2"/>
      <c r="F58" s="2"/>
      <c r="I58" s="2"/>
      <c r="J58" s="35"/>
      <c r="K58" s="35"/>
      <c r="L58" s="2"/>
      <c r="M58" s="35"/>
      <c r="N58" s="35"/>
      <c r="O58" s="2"/>
      <c r="P58" s="35"/>
      <c r="Q58" s="35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2"/>
      <c r="F59" s="2"/>
      <c r="I59" s="2"/>
      <c r="J59" s="35"/>
      <c r="K59" s="35"/>
      <c r="L59" s="2"/>
      <c r="M59" s="35"/>
      <c r="N59" s="35"/>
      <c r="O59" s="2"/>
      <c r="P59" s="35"/>
      <c r="Q59" s="35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2"/>
      <c r="F60" s="2"/>
      <c r="I60" s="2"/>
      <c r="J60" s="35"/>
      <c r="K60" s="35"/>
      <c r="L60" s="2"/>
      <c r="M60" s="35"/>
      <c r="N60" s="35"/>
      <c r="O60" s="2"/>
      <c r="P60" s="35"/>
      <c r="Q60" s="35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2"/>
      <c r="F61" s="2"/>
      <c r="I61" s="2"/>
      <c r="J61" s="35"/>
      <c r="K61" s="35"/>
      <c r="L61" s="2"/>
      <c r="M61" s="35"/>
      <c r="N61" s="35"/>
      <c r="O61" s="2"/>
      <c r="P61" s="35"/>
      <c r="Q61" s="35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2"/>
      <c r="F62" s="2"/>
      <c r="I62" s="2"/>
      <c r="J62" s="35"/>
      <c r="K62" s="35"/>
      <c r="L62" s="2"/>
      <c r="M62" s="35"/>
      <c r="N62" s="35"/>
      <c r="O62" s="2"/>
      <c r="P62" s="35"/>
      <c r="Q62" s="35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2"/>
      <c r="F63" s="2"/>
      <c r="I63" s="2"/>
      <c r="J63" s="35"/>
      <c r="K63" s="35"/>
      <c r="L63" s="2"/>
      <c r="M63" s="35"/>
      <c r="N63" s="35"/>
      <c r="O63" s="2"/>
      <c r="P63" s="35"/>
      <c r="Q63" s="35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2"/>
      <c r="F64" s="2"/>
      <c r="I64" s="2"/>
      <c r="J64" s="35"/>
      <c r="K64" s="35"/>
      <c r="L64" s="2"/>
      <c r="M64" s="35"/>
      <c r="N64" s="35"/>
      <c r="O64" s="2"/>
      <c r="P64" s="35"/>
      <c r="Q64" s="35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2"/>
      <c r="F65" s="2"/>
      <c r="I65" s="2"/>
      <c r="J65" s="35"/>
      <c r="K65" s="35"/>
      <c r="L65" s="2"/>
      <c r="M65" s="35"/>
      <c r="N65" s="35"/>
      <c r="O65" s="2"/>
      <c r="P65" s="35"/>
      <c r="Q65" s="3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2"/>
      <c r="F66" s="2"/>
      <c r="I66" s="2"/>
      <c r="J66" s="35"/>
      <c r="K66" s="35"/>
      <c r="L66" s="2"/>
      <c r="M66" s="35"/>
      <c r="N66" s="35"/>
      <c r="O66" s="2"/>
      <c r="P66" s="35"/>
      <c r="Q66" s="35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2"/>
      <c r="F67" s="2"/>
      <c r="I67" s="2"/>
      <c r="J67" s="35"/>
      <c r="K67" s="35"/>
      <c r="L67" s="2"/>
      <c r="M67" s="35"/>
      <c r="N67" s="35"/>
      <c r="O67" s="2"/>
      <c r="P67" s="35"/>
      <c r="Q67" s="35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2"/>
      <c r="F68" s="2"/>
      <c r="I68" s="2"/>
      <c r="J68" s="35"/>
      <c r="K68" s="35"/>
      <c r="L68" s="2"/>
      <c r="M68" s="35"/>
      <c r="N68" s="35"/>
      <c r="O68" s="2"/>
      <c r="P68" s="35"/>
      <c r="Q68" s="35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2"/>
      <c r="F69" s="2"/>
      <c r="I69" s="2"/>
      <c r="J69" s="35"/>
      <c r="K69" s="35"/>
      <c r="L69" s="2"/>
      <c r="M69" s="35"/>
      <c r="N69" s="35"/>
      <c r="O69" s="2"/>
      <c r="P69" s="35"/>
      <c r="Q69" s="35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2"/>
      <c r="F70" s="2"/>
      <c r="I70" s="2"/>
      <c r="J70" s="35"/>
      <c r="K70" s="35"/>
      <c r="L70" s="2"/>
      <c r="M70" s="35"/>
      <c r="N70" s="35"/>
      <c r="O70" s="2"/>
      <c r="P70" s="35"/>
      <c r="Q70" s="35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2"/>
      <c r="F71" s="2"/>
      <c r="I71" s="2"/>
      <c r="J71" s="35"/>
      <c r="K71" s="35"/>
      <c r="L71" s="2"/>
      <c r="M71" s="35"/>
      <c r="N71" s="35"/>
      <c r="O71" s="2"/>
      <c r="P71" s="35"/>
      <c r="Q71" s="35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2"/>
      <c r="F72" s="2"/>
      <c r="I72" s="2"/>
      <c r="J72" s="35"/>
      <c r="K72" s="35"/>
      <c r="L72" s="2"/>
      <c r="M72" s="35"/>
      <c r="N72" s="35"/>
      <c r="O72" s="2"/>
      <c r="P72" s="35"/>
      <c r="Q72" s="35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2"/>
      <c r="F73" s="2"/>
      <c r="I73" s="2"/>
      <c r="J73" s="35"/>
      <c r="K73" s="35"/>
      <c r="L73" s="2"/>
      <c r="M73" s="35"/>
      <c r="N73" s="35"/>
      <c r="O73" s="2"/>
      <c r="P73" s="35"/>
      <c r="Q73" s="35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2"/>
      <c r="F74" s="2"/>
      <c r="I74" s="2"/>
      <c r="J74" s="35"/>
      <c r="K74" s="35"/>
      <c r="L74" s="2"/>
      <c r="M74" s="35"/>
      <c r="N74" s="35"/>
      <c r="O74" s="2"/>
      <c r="P74" s="35"/>
      <c r="Q74" s="35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2"/>
      <c r="F75" s="2"/>
      <c r="I75" s="2"/>
      <c r="J75" s="35"/>
      <c r="K75" s="35"/>
      <c r="L75" s="2"/>
      <c r="M75" s="35"/>
      <c r="N75" s="35"/>
      <c r="O75" s="2"/>
      <c r="P75" s="35"/>
      <c r="Q75" s="3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2"/>
      <c r="F76" s="2"/>
      <c r="I76" s="2"/>
      <c r="J76" s="35"/>
      <c r="K76" s="35"/>
      <c r="L76" s="2"/>
      <c r="M76" s="35"/>
      <c r="N76" s="35"/>
      <c r="O76" s="2"/>
      <c r="P76" s="35"/>
      <c r="Q76" s="35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2"/>
      <c r="F77" s="2"/>
      <c r="I77" s="2"/>
      <c r="J77" s="35"/>
      <c r="K77" s="35"/>
      <c r="L77" s="2"/>
      <c r="M77" s="35"/>
      <c r="N77" s="35"/>
      <c r="O77" s="2"/>
      <c r="P77" s="35"/>
      <c r="Q77" s="35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"/>
      <c r="F78" s="2"/>
      <c r="I78" s="2"/>
      <c r="J78" s="35"/>
      <c r="K78" s="35"/>
      <c r="L78" s="2"/>
      <c r="M78" s="35"/>
      <c r="N78" s="35"/>
      <c r="O78" s="2"/>
      <c r="P78" s="35"/>
      <c r="Q78" s="35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2"/>
      <c r="F79" s="2"/>
      <c r="I79" s="2"/>
      <c r="J79" s="35"/>
      <c r="K79" s="35"/>
      <c r="L79" s="2"/>
      <c r="M79" s="35"/>
      <c r="N79" s="35"/>
      <c r="O79" s="2"/>
      <c r="P79" s="35"/>
      <c r="Q79" s="35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2"/>
      <c r="F80" s="2"/>
      <c r="I80" s="2"/>
      <c r="J80" s="35"/>
      <c r="K80" s="35"/>
      <c r="L80" s="2"/>
      <c r="M80" s="35"/>
      <c r="N80" s="35"/>
      <c r="O80" s="2"/>
      <c r="P80" s="35"/>
      <c r="Q80" s="35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2"/>
      <c r="F81" s="2"/>
      <c r="I81" s="2"/>
      <c r="J81" s="35"/>
      <c r="K81" s="35"/>
      <c r="L81" s="2"/>
      <c r="M81" s="35"/>
      <c r="N81" s="35"/>
      <c r="O81" s="2"/>
      <c r="P81" s="35"/>
      <c r="Q81" s="35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2"/>
      <c r="F82" s="2"/>
      <c r="I82" s="2"/>
      <c r="J82" s="35"/>
      <c r="K82" s="35"/>
      <c r="L82" s="2"/>
      <c r="M82" s="35"/>
      <c r="N82" s="35"/>
      <c r="O82" s="2"/>
      <c r="P82" s="35"/>
      <c r="Q82" s="35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2"/>
      <c r="F83" s="2"/>
      <c r="I83" s="2"/>
      <c r="J83" s="35"/>
      <c r="K83" s="35"/>
      <c r="L83" s="2"/>
      <c r="M83" s="35"/>
      <c r="N83" s="35"/>
      <c r="O83" s="2"/>
      <c r="P83" s="35"/>
      <c r="Q83" s="35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2"/>
      <c r="F84" s="2"/>
      <c r="I84" s="2"/>
      <c r="J84" s="35"/>
      <c r="K84" s="35"/>
      <c r="L84" s="2"/>
      <c r="M84" s="35"/>
      <c r="N84" s="35"/>
      <c r="O84" s="2"/>
      <c r="P84" s="35"/>
      <c r="Q84" s="35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2"/>
      <c r="F85" s="2"/>
      <c r="I85" s="2"/>
      <c r="J85" s="35"/>
      <c r="K85" s="35"/>
      <c r="L85" s="2"/>
      <c r="M85" s="35"/>
      <c r="N85" s="35"/>
      <c r="O85" s="2"/>
      <c r="P85" s="35"/>
      <c r="Q85" s="3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2"/>
      <c r="F86" s="2"/>
      <c r="I86" s="2"/>
      <c r="J86" s="35"/>
      <c r="K86" s="35"/>
      <c r="L86" s="2"/>
      <c r="M86" s="35"/>
      <c r="N86" s="35"/>
      <c r="O86" s="2"/>
      <c r="P86" s="35"/>
      <c r="Q86" s="35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2"/>
      <c r="F87" s="2"/>
      <c r="I87" s="2"/>
      <c r="J87" s="35"/>
      <c r="K87" s="35"/>
      <c r="L87" s="2"/>
      <c r="M87" s="35"/>
      <c r="N87" s="35"/>
      <c r="O87" s="2"/>
      <c r="P87" s="35"/>
      <c r="Q87" s="35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2"/>
      <c r="F88" s="2"/>
      <c r="I88" s="2"/>
      <c r="J88" s="35"/>
      <c r="K88" s="35"/>
      <c r="L88" s="2"/>
      <c r="M88" s="35"/>
      <c r="N88" s="35"/>
      <c r="O88" s="2"/>
      <c r="P88" s="35"/>
      <c r="Q88" s="35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2"/>
      <c r="F89" s="2"/>
      <c r="I89" s="2"/>
      <c r="J89" s="35"/>
      <c r="K89" s="35"/>
      <c r="L89" s="2"/>
      <c r="M89" s="35"/>
      <c r="N89" s="35"/>
      <c r="O89" s="2"/>
      <c r="P89" s="35"/>
      <c r="Q89" s="35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2"/>
      <c r="F90" s="2"/>
      <c r="I90" s="2"/>
      <c r="J90" s="35"/>
      <c r="K90" s="35"/>
      <c r="L90" s="2"/>
      <c r="M90" s="35"/>
      <c r="N90" s="35"/>
      <c r="O90" s="2"/>
      <c r="P90" s="35"/>
      <c r="Q90" s="35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2"/>
      <c r="F91" s="2"/>
      <c r="I91" s="2"/>
      <c r="J91" s="35"/>
      <c r="K91" s="35"/>
      <c r="L91" s="2"/>
      <c r="M91" s="35"/>
      <c r="N91" s="35"/>
      <c r="O91" s="2"/>
      <c r="P91" s="35"/>
      <c r="Q91" s="35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2"/>
      <c r="F92" s="2"/>
      <c r="I92" s="2"/>
      <c r="J92" s="35"/>
      <c r="K92" s="35"/>
      <c r="L92" s="2"/>
      <c r="M92" s="35"/>
      <c r="N92" s="35"/>
      <c r="O92" s="2"/>
      <c r="P92" s="35"/>
      <c r="Q92" s="35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2"/>
      <c r="F93" s="2"/>
      <c r="I93" s="2"/>
      <c r="J93" s="35"/>
      <c r="K93" s="35"/>
      <c r="L93" s="2"/>
      <c r="M93" s="35"/>
      <c r="N93" s="35"/>
      <c r="O93" s="2"/>
      <c r="P93" s="35"/>
      <c r="Q93" s="35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2"/>
      <c r="F94" s="2"/>
      <c r="I94" s="2"/>
      <c r="J94" s="35"/>
      <c r="K94" s="35"/>
      <c r="L94" s="2"/>
      <c r="M94" s="35"/>
      <c r="N94" s="35"/>
      <c r="O94" s="2"/>
      <c r="P94" s="35"/>
      <c r="Q94" s="35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2"/>
      <c r="F95" s="2"/>
      <c r="I95" s="2"/>
      <c r="J95" s="35"/>
      <c r="K95" s="35"/>
      <c r="L95" s="2"/>
      <c r="M95" s="35"/>
      <c r="N95" s="35"/>
      <c r="O95" s="2"/>
      <c r="P95" s="35"/>
      <c r="Q95" s="3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2"/>
      <c r="F96" s="2"/>
      <c r="I96" s="2"/>
      <c r="J96" s="35"/>
      <c r="K96" s="35"/>
      <c r="L96" s="2"/>
      <c r="M96" s="35"/>
      <c r="N96" s="35"/>
      <c r="O96" s="2"/>
      <c r="P96" s="35"/>
      <c r="Q96" s="35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2"/>
      <c r="F97" s="2"/>
      <c r="I97" s="2"/>
      <c r="J97" s="35"/>
      <c r="K97" s="35"/>
      <c r="L97" s="2"/>
      <c r="M97" s="35"/>
      <c r="N97" s="35"/>
      <c r="O97" s="2"/>
      <c r="P97" s="35"/>
      <c r="Q97" s="35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2"/>
      <c r="F98" s="2"/>
      <c r="I98" s="2"/>
      <c r="J98" s="35"/>
      <c r="K98" s="35"/>
      <c r="L98" s="2"/>
      <c r="M98" s="35"/>
      <c r="N98" s="35"/>
      <c r="O98" s="2"/>
      <c r="P98" s="35"/>
      <c r="Q98" s="35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2"/>
      <c r="F99" s="2"/>
      <c r="I99" s="2"/>
      <c r="J99" s="35"/>
      <c r="K99" s="35"/>
      <c r="L99" s="2"/>
      <c r="M99" s="35"/>
      <c r="N99" s="35"/>
      <c r="O99" s="2"/>
      <c r="P99" s="35"/>
      <c r="Q99" s="35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2"/>
      <c r="F100" s="2"/>
      <c r="I100" s="2"/>
      <c r="J100" s="35"/>
      <c r="K100" s="35"/>
      <c r="L100" s="2"/>
      <c r="M100" s="35"/>
      <c r="N100" s="35"/>
      <c r="O100" s="2"/>
      <c r="P100" s="35"/>
      <c r="Q100" s="35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2"/>
      <c r="F101" s="2"/>
      <c r="I101" s="2"/>
      <c r="J101" s="35"/>
      <c r="K101" s="35"/>
      <c r="L101" s="2"/>
      <c r="M101" s="35"/>
      <c r="N101" s="35"/>
      <c r="O101" s="2"/>
      <c r="P101" s="35"/>
      <c r="Q101" s="35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2"/>
      <c r="F102" s="2"/>
      <c r="I102" s="2"/>
      <c r="J102" s="35"/>
      <c r="K102" s="35"/>
      <c r="L102" s="2"/>
      <c r="M102" s="35"/>
      <c r="N102" s="35"/>
      <c r="O102" s="2"/>
      <c r="P102" s="35"/>
      <c r="Q102" s="35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2"/>
      <c r="F103" s="2"/>
      <c r="I103" s="2"/>
      <c r="J103" s="35"/>
      <c r="K103" s="35"/>
      <c r="L103" s="2"/>
      <c r="M103" s="35"/>
      <c r="N103" s="35"/>
      <c r="O103" s="2"/>
      <c r="P103" s="35"/>
      <c r="Q103" s="35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2" customFormat="1">
      <c r="D104" s="31"/>
      <c r="E104" s="31"/>
      <c r="G104" s="31"/>
      <c r="H104" s="31"/>
      <c r="J104" s="35"/>
      <c r="K104" s="35"/>
      <c r="M104" s="35"/>
      <c r="N104" s="35"/>
      <c r="P104" s="35"/>
      <c r="Q104" s="35"/>
      <c r="S104" s="35"/>
      <c r="T104" s="35"/>
      <c r="V104" s="35"/>
      <c r="W104" s="35"/>
      <c r="Y104" s="35"/>
      <c r="Z104" s="35"/>
      <c r="AB104" s="35"/>
      <c r="AC104" s="35"/>
    </row>
    <row r="105" spans="1:85" s="2" customFormat="1">
      <c r="D105" s="31"/>
      <c r="E105" s="31"/>
      <c r="G105" s="31"/>
      <c r="H105" s="31"/>
      <c r="J105" s="35"/>
      <c r="K105" s="35"/>
      <c r="M105" s="35"/>
      <c r="N105" s="35"/>
      <c r="P105" s="35"/>
      <c r="Q105" s="35"/>
      <c r="S105" s="35"/>
      <c r="T105" s="35"/>
      <c r="V105" s="35"/>
      <c r="W105" s="35"/>
      <c r="Y105" s="35"/>
      <c r="Z105" s="35"/>
      <c r="AB105" s="35"/>
      <c r="AC105" s="35"/>
    </row>
    <row r="106" spans="1:85" s="2" customFormat="1">
      <c r="D106" s="31"/>
      <c r="E106" s="31"/>
      <c r="G106" s="31"/>
      <c r="H106" s="31"/>
      <c r="J106" s="35"/>
      <c r="K106" s="35"/>
      <c r="M106" s="35"/>
      <c r="N106" s="35"/>
      <c r="P106" s="35"/>
      <c r="Q106" s="35"/>
      <c r="S106" s="35"/>
      <c r="T106" s="35"/>
      <c r="V106" s="35"/>
      <c r="W106" s="35"/>
      <c r="Y106" s="35"/>
      <c r="Z106" s="35"/>
      <c r="AB106" s="35"/>
      <c r="AC106" s="35"/>
    </row>
    <row r="107" spans="1:85" s="2" customFormat="1">
      <c r="D107" s="31"/>
      <c r="E107" s="31"/>
      <c r="G107" s="31"/>
      <c r="H107" s="31"/>
      <c r="J107" s="35"/>
      <c r="K107" s="35"/>
      <c r="M107" s="35"/>
      <c r="N107" s="35"/>
      <c r="P107" s="35"/>
      <c r="Q107" s="35"/>
      <c r="S107" s="35"/>
      <c r="T107" s="35"/>
      <c r="V107" s="35"/>
      <c r="W107" s="35"/>
      <c r="Y107" s="35"/>
      <c r="Z107" s="35"/>
      <c r="AB107" s="35"/>
      <c r="AC107" s="35"/>
    </row>
    <row r="108" spans="1:85" s="2" customFormat="1">
      <c r="D108" s="31"/>
      <c r="E108" s="31"/>
      <c r="G108" s="31"/>
      <c r="H108" s="31"/>
      <c r="J108" s="35"/>
      <c r="K108" s="35"/>
      <c r="M108" s="35"/>
      <c r="N108" s="35"/>
      <c r="P108" s="35"/>
      <c r="Q108" s="35"/>
      <c r="S108" s="35"/>
      <c r="T108" s="35"/>
      <c r="V108" s="35"/>
      <c r="W108" s="35"/>
      <c r="Y108" s="35"/>
      <c r="Z108" s="35"/>
      <c r="AB108" s="35"/>
      <c r="AC108" s="35"/>
    </row>
    <row r="109" spans="1:85" s="2" customFormat="1">
      <c r="D109" s="31"/>
      <c r="E109" s="31"/>
      <c r="G109" s="31"/>
      <c r="H109" s="31"/>
      <c r="J109" s="35"/>
      <c r="K109" s="35"/>
      <c r="M109" s="35"/>
      <c r="N109" s="35"/>
      <c r="P109" s="35"/>
      <c r="Q109" s="35"/>
      <c r="S109" s="35"/>
      <c r="T109" s="35"/>
      <c r="V109" s="35"/>
      <c r="W109" s="35"/>
      <c r="Y109" s="35"/>
      <c r="Z109" s="35"/>
      <c r="AB109" s="35"/>
      <c r="AC109" s="35"/>
    </row>
    <row r="110" spans="1:85" s="2" customFormat="1">
      <c r="D110" s="31"/>
      <c r="E110" s="31"/>
      <c r="G110" s="31"/>
      <c r="H110" s="31"/>
      <c r="J110" s="35"/>
      <c r="K110" s="35"/>
      <c r="M110" s="35"/>
      <c r="N110" s="35"/>
      <c r="P110" s="35"/>
      <c r="Q110" s="35"/>
      <c r="S110" s="35"/>
      <c r="T110" s="35"/>
      <c r="V110" s="35"/>
      <c r="W110" s="35"/>
      <c r="Y110" s="35"/>
      <c r="Z110" s="35"/>
      <c r="AB110" s="35"/>
      <c r="AC110" s="35"/>
    </row>
    <row r="111" spans="1:85" s="2" customFormat="1">
      <c r="D111" s="31"/>
      <c r="E111" s="31"/>
      <c r="G111" s="31"/>
      <c r="H111" s="31"/>
      <c r="J111" s="35"/>
      <c r="K111" s="35"/>
      <c r="M111" s="35"/>
      <c r="N111" s="35"/>
      <c r="P111" s="35"/>
      <c r="Q111" s="35"/>
      <c r="S111" s="35"/>
      <c r="T111" s="35"/>
      <c r="V111" s="35"/>
      <c r="W111" s="35"/>
      <c r="Y111" s="35"/>
      <c r="Z111" s="35"/>
      <c r="AB111" s="35"/>
      <c r="AC111" s="35"/>
    </row>
    <row r="112" spans="1:85" s="2" customFormat="1">
      <c r="D112" s="31"/>
      <c r="E112" s="31"/>
      <c r="G112" s="31"/>
      <c r="H112" s="31"/>
      <c r="J112" s="35"/>
      <c r="K112" s="35"/>
      <c r="M112" s="35"/>
      <c r="N112" s="35"/>
      <c r="P112" s="35"/>
      <c r="Q112" s="35"/>
      <c r="S112" s="35"/>
      <c r="T112" s="35"/>
      <c r="V112" s="35"/>
      <c r="W112" s="35"/>
      <c r="Y112" s="35"/>
      <c r="Z112" s="35"/>
      <c r="AB112" s="35"/>
      <c r="AC112" s="35"/>
    </row>
    <row r="113" spans="4:29" s="2" customFormat="1">
      <c r="D113" s="31"/>
      <c r="E113" s="31"/>
      <c r="G113" s="31"/>
      <c r="H113" s="31"/>
      <c r="J113" s="35"/>
      <c r="K113" s="35"/>
      <c r="M113" s="35"/>
      <c r="N113" s="35"/>
      <c r="P113" s="35"/>
      <c r="Q113" s="35"/>
      <c r="S113" s="35"/>
      <c r="T113" s="35"/>
      <c r="V113" s="35"/>
      <c r="W113" s="35"/>
      <c r="Y113" s="35"/>
      <c r="Z113" s="35"/>
      <c r="AB113" s="35"/>
      <c r="AC113" s="35"/>
    </row>
    <row r="114" spans="4:29" s="2" customFormat="1">
      <c r="D114" s="31"/>
      <c r="E114" s="31"/>
      <c r="G114" s="31"/>
      <c r="H114" s="31"/>
      <c r="J114" s="35"/>
      <c r="K114" s="35"/>
      <c r="M114" s="35"/>
      <c r="N114" s="35"/>
      <c r="P114" s="35"/>
      <c r="Q114" s="35"/>
      <c r="S114" s="35"/>
      <c r="T114" s="35"/>
      <c r="V114" s="35"/>
      <c r="W114" s="35"/>
      <c r="Y114" s="35"/>
      <c r="Z114" s="35"/>
      <c r="AB114" s="35"/>
      <c r="AC114" s="35"/>
    </row>
    <row r="115" spans="4:29" s="2" customFormat="1">
      <c r="D115" s="31"/>
      <c r="E115" s="31"/>
      <c r="G115" s="31"/>
      <c r="H115" s="31"/>
      <c r="J115" s="35"/>
      <c r="K115" s="35"/>
      <c r="M115" s="35"/>
      <c r="N115" s="35"/>
      <c r="P115" s="35"/>
      <c r="Q115" s="35"/>
      <c r="S115" s="35"/>
      <c r="T115" s="35"/>
      <c r="V115" s="35"/>
      <c r="W115" s="35"/>
      <c r="Y115" s="35"/>
      <c r="Z115" s="35"/>
      <c r="AB115" s="35"/>
      <c r="AC115" s="35"/>
    </row>
    <row r="116" spans="4:29" s="2" customFormat="1">
      <c r="D116" s="31"/>
      <c r="E116" s="31"/>
      <c r="G116" s="31"/>
      <c r="H116" s="31"/>
      <c r="J116" s="35"/>
      <c r="K116" s="35"/>
      <c r="M116" s="35"/>
      <c r="N116" s="35"/>
      <c r="P116" s="35"/>
      <c r="Q116" s="35"/>
      <c r="S116" s="35"/>
      <c r="T116" s="35"/>
      <c r="V116" s="35"/>
      <c r="W116" s="35"/>
      <c r="Y116" s="35"/>
      <c r="Z116" s="35"/>
      <c r="AB116" s="35"/>
      <c r="AC116" s="35"/>
    </row>
    <row r="117" spans="4:29" s="2" customFormat="1">
      <c r="D117" s="31"/>
      <c r="E117" s="31"/>
      <c r="G117" s="31"/>
      <c r="H117" s="31"/>
      <c r="J117" s="35"/>
      <c r="K117" s="35"/>
      <c r="M117" s="35"/>
      <c r="N117" s="35"/>
      <c r="P117" s="35"/>
      <c r="Q117" s="35"/>
      <c r="S117" s="35"/>
      <c r="T117" s="35"/>
      <c r="V117" s="35"/>
      <c r="W117" s="35"/>
      <c r="Y117" s="35"/>
      <c r="Z117" s="35"/>
      <c r="AB117" s="35"/>
      <c r="AC117" s="35"/>
    </row>
    <row r="118" spans="4:29" s="2" customFormat="1">
      <c r="D118" s="31"/>
      <c r="E118" s="31"/>
      <c r="G118" s="31"/>
      <c r="H118" s="31"/>
      <c r="J118" s="35"/>
      <c r="K118" s="35"/>
      <c r="M118" s="35"/>
      <c r="N118" s="35"/>
      <c r="P118" s="35"/>
      <c r="Q118" s="35"/>
      <c r="S118" s="35"/>
      <c r="T118" s="35"/>
      <c r="V118" s="35"/>
      <c r="W118" s="35"/>
      <c r="Y118" s="35"/>
      <c r="Z118" s="35"/>
      <c r="AB118" s="35"/>
      <c r="AC118" s="35"/>
    </row>
    <row r="119" spans="4:29" s="2" customFormat="1">
      <c r="D119" s="31"/>
      <c r="E119" s="31"/>
      <c r="G119" s="31"/>
      <c r="H119" s="31"/>
      <c r="J119" s="35"/>
      <c r="K119" s="35"/>
      <c r="M119" s="35"/>
      <c r="N119" s="35"/>
      <c r="P119" s="35"/>
      <c r="Q119" s="35"/>
      <c r="S119" s="35"/>
      <c r="T119" s="35"/>
      <c r="V119" s="35"/>
      <c r="W119" s="35"/>
      <c r="Y119" s="35"/>
      <c r="Z119" s="35"/>
      <c r="AB119" s="35"/>
      <c r="AC119" s="35"/>
    </row>
    <row r="120" spans="4:29" s="2" customFormat="1">
      <c r="D120" s="31"/>
      <c r="E120" s="31"/>
      <c r="G120" s="31"/>
      <c r="H120" s="31"/>
      <c r="J120" s="35"/>
      <c r="K120" s="35"/>
      <c r="M120" s="35"/>
      <c r="N120" s="35"/>
      <c r="P120" s="35"/>
      <c r="Q120" s="35"/>
      <c r="S120" s="35"/>
      <c r="T120" s="35"/>
      <c r="V120" s="35"/>
      <c r="W120" s="35"/>
      <c r="Y120" s="35"/>
      <c r="Z120" s="35"/>
      <c r="AB120" s="35"/>
      <c r="AC120" s="35"/>
    </row>
    <row r="121" spans="4:29" s="2" customFormat="1">
      <c r="D121" s="31"/>
      <c r="E121" s="31"/>
      <c r="G121" s="31"/>
      <c r="H121" s="31"/>
      <c r="J121" s="35"/>
      <c r="K121" s="35"/>
      <c r="M121" s="35"/>
      <c r="N121" s="35"/>
      <c r="P121" s="35"/>
      <c r="Q121" s="35"/>
      <c r="S121" s="35"/>
      <c r="T121" s="35"/>
      <c r="V121" s="35"/>
      <c r="W121" s="35"/>
      <c r="Y121" s="35"/>
      <c r="Z121" s="35"/>
      <c r="AB121" s="35"/>
      <c r="AC121" s="35"/>
    </row>
    <row r="122" spans="4:29" s="2" customFormat="1">
      <c r="D122" s="31"/>
      <c r="E122" s="31"/>
      <c r="G122" s="31"/>
      <c r="H122" s="31"/>
      <c r="J122" s="35"/>
      <c r="K122" s="35"/>
      <c r="M122" s="35"/>
      <c r="N122" s="35"/>
      <c r="P122" s="35"/>
      <c r="Q122" s="35"/>
      <c r="S122" s="35"/>
      <c r="T122" s="35"/>
      <c r="V122" s="35"/>
      <c r="W122" s="35"/>
      <c r="Y122" s="35"/>
      <c r="Z122" s="35"/>
      <c r="AB122" s="35"/>
      <c r="AC122" s="35"/>
    </row>
    <row r="123" spans="4:29" s="2" customFormat="1">
      <c r="D123" s="31"/>
      <c r="E123" s="31"/>
      <c r="G123" s="31"/>
      <c r="H123" s="31"/>
      <c r="J123" s="35"/>
      <c r="K123" s="35"/>
      <c r="M123" s="35"/>
      <c r="N123" s="35"/>
      <c r="P123" s="35"/>
      <c r="Q123" s="35"/>
      <c r="S123" s="35"/>
      <c r="T123" s="35"/>
      <c r="V123" s="35"/>
      <c r="W123" s="35"/>
      <c r="Y123" s="35"/>
      <c r="Z123" s="35"/>
      <c r="AB123" s="35"/>
      <c r="AC123" s="35"/>
    </row>
    <row r="124" spans="4:29" s="2" customFormat="1">
      <c r="D124" s="31"/>
      <c r="E124" s="31"/>
      <c r="G124" s="31"/>
      <c r="H124" s="31"/>
      <c r="J124" s="35"/>
      <c r="K124" s="35"/>
      <c r="M124" s="35"/>
      <c r="N124" s="35"/>
      <c r="P124" s="35"/>
      <c r="Q124" s="35"/>
      <c r="S124" s="35"/>
      <c r="T124" s="35"/>
      <c r="V124" s="35"/>
      <c r="W124" s="35"/>
      <c r="Y124" s="35"/>
      <c r="Z124" s="35"/>
      <c r="AB124" s="35"/>
      <c r="AC124" s="35"/>
    </row>
    <row r="125" spans="4:29" s="2" customFormat="1">
      <c r="D125" s="31"/>
      <c r="E125" s="31"/>
      <c r="G125" s="31"/>
      <c r="H125" s="31"/>
      <c r="J125" s="35"/>
      <c r="K125" s="35"/>
      <c r="M125" s="35"/>
      <c r="N125" s="35"/>
      <c r="P125" s="35"/>
      <c r="Q125" s="35"/>
      <c r="S125" s="35"/>
      <c r="T125" s="35"/>
      <c r="V125" s="35"/>
      <c r="W125" s="35"/>
      <c r="Y125" s="35"/>
      <c r="Z125" s="35"/>
      <c r="AB125" s="35"/>
      <c r="AC125" s="35"/>
    </row>
    <row r="126" spans="4:29" s="2" customFormat="1">
      <c r="D126" s="31"/>
      <c r="E126" s="31"/>
      <c r="G126" s="31"/>
      <c r="H126" s="31"/>
      <c r="J126" s="35"/>
      <c r="K126" s="35"/>
      <c r="M126" s="35"/>
      <c r="N126" s="35"/>
      <c r="P126" s="35"/>
      <c r="Q126" s="35"/>
      <c r="S126" s="35"/>
      <c r="T126" s="35"/>
      <c r="V126" s="35"/>
      <c r="W126" s="35"/>
      <c r="Y126" s="35"/>
      <c r="Z126" s="35"/>
      <c r="AB126" s="35"/>
      <c r="AC126" s="35"/>
    </row>
    <row r="127" spans="4:29" s="2" customFormat="1">
      <c r="D127" s="31"/>
      <c r="E127" s="31"/>
      <c r="G127" s="31"/>
      <c r="H127" s="31"/>
      <c r="J127" s="35"/>
      <c r="K127" s="35"/>
      <c r="M127" s="35"/>
      <c r="N127" s="35"/>
      <c r="P127" s="35"/>
      <c r="Q127" s="35"/>
      <c r="S127" s="35"/>
      <c r="T127" s="35"/>
      <c r="V127" s="35"/>
      <c r="W127" s="35"/>
      <c r="Y127" s="35"/>
      <c r="Z127" s="35"/>
      <c r="AB127" s="35"/>
      <c r="AC127" s="35"/>
    </row>
    <row r="128" spans="4:29" s="2" customFormat="1">
      <c r="D128" s="31"/>
      <c r="E128" s="31"/>
      <c r="G128" s="31"/>
      <c r="H128" s="31"/>
      <c r="J128" s="35"/>
      <c r="K128" s="35"/>
      <c r="M128" s="35"/>
      <c r="N128" s="35"/>
      <c r="P128" s="35"/>
      <c r="Q128" s="35"/>
      <c r="S128" s="35"/>
      <c r="T128" s="35"/>
      <c r="V128" s="35"/>
      <c r="W128" s="35"/>
      <c r="Y128" s="35"/>
      <c r="Z128" s="35"/>
      <c r="AB128" s="35"/>
      <c r="AC128" s="35"/>
    </row>
    <row r="129" spans="4:29" s="2" customFormat="1">
      <c r="D129" s="31"/>
      <c r="E129" s="31"/>
      <c r="G129" s="31"/>
      <c r="H129" s="31"/>
      <c r="J129" s="35"/>
      <c r="K129" s="35"/>
      <c r="M129" s="35"/>
      <c r="N129" s="35"/>
      <c r="P129" s="35"/>
      <c r="Q129" s="35"/>
      <c r="S129" s="35"/>
      <c r="T129" s="35"/>
      <c r="V129" s="35"/>
      <c r="W129" s="35"/>
      <c r="Y129" s="35"/>
      <c r="Z129" s="35"/>
      <c r="AB129" s="35"/>
      <c r="AC129" s="35"/>
    </row>
    <row r="130" spans="4:29" s="2" customFormat="1">
      <c r="D130" s="31"/>
      <c r="E130" s="31"/>
      <c r="G130" s="31"/>
      <c r="H130" s="31"/>
      <c r="J130" s="35"/>
      <c r="K130" s="35"/>
      <c r="M130" s="35"/>
      <c r="N130" s="35"/>
      <c r="P130" s="35"/>
      <c r="Q130" s="35"/>
      <c r="S130" s="35"/>
      <c r="T130" s="35"/>
      <c r="V130" s="35"/>
      <c r="W130" s="35"/>
      <c r="Y130" s="35"/>
      <c r="Z130" s="35"/>
      <c r="AB130" s="35"/>
      <c r="AC130" s="35"/>
    </row>
    <row r="131" spans="4:29" s="2" customFormat="1">
      <c r="D131" s="31"/>
      <c r="E131" s="31"/>
      <c r="G131" s="31"/>
      <c r="H131" s="31"/>
      <c r="J131" s="35"/>
      <c r="K131" s="35"/>
      <c r="M131" s="35"/>
      <c r="N131" s="35"/>
      <c r="P131" s="35"/>
      <c r="Q131" s="35"/>
      <c r="S131" s="35"/>
      <c r="T131" s="35"/>
      <c r="V131" s="35"/>
      <c r="W131" s="35"/>
      <c r="Y131" s="35"/>
      <c r="Z131" s="35"/>
      <c r="AB131" s="35"/>
      <c r="AC131" s="35"/>
    </row>
    <row r="132" spans="4:29" s="2" customFormat="1">
      <c r="D132" s="31"/>
      <c r="E132" s="31"/>
      <c r="G132" s="31"/>
      <c r="H132" s="31"/>
      <c r="J132" s="35"/>
      <c r="K132" s="35"/>
      <c r="M132" s="35"/>
      <c r="N132" s="35"/>
      <c r="P132" s="35"/>
      <c r="Q132" s="35"/>
      <c r="S132" s="35"/>
      <c r="T132" s="35"/>
      <c r="V132" s="35"/>
      <c r="W132" s="35"/>
      <c r="Y132" s="35"/>
      <c r="Z132" s="35"/>
      <c r="AB132" s="35"/>
      <c r="AC132" s="35"/>
    </row>
    <row r="133" spans="4:29" s="2" customFormat="1">
      <c r="D133" s="31"/>
      <c r="E133" s="31"/>
      <c r="G133" s="31"/>
      <c r="H133" s="31"/>
      <c r="J133" s="35"/>
      <c r="K133" s="35"/>
      <c r="M133" s="35"/>
      <c r="N133" s="35"/>
      <c r="P133" s="35"/>
      <c r="Q133" s="35"/>
      <c r="S133" s="35"/>
      <c r="T133" s="35"/>
      <c r="V133" s="35"/>
      <c r="W133" s="35"/>
      <c r="Y133" s="35"/>
      <c r="Z133" s="35"/>
      <c r="AB133" s="35"/>
      <c r="AC133" s="35"/>
    </row>
    <row r="134" spans="4:29" s="2" customFormat="1">
      <c r="D134" s="31"/>
      <c r="E134" s="31"/>
      <c r="G134" s="31"/>
      <c r="H134" s="31"/>
      <c r="J134" s="35"/>
      <c r="K134" s="35"/>
      <c r="M134" s="35"/>
      <c r="N134" s="35"/>
      <c r="P134" s="35"/>
      <c r="Q134" s="35"/>
      <c r="S134" s="35"/>
      <c r="T134" s="35"/>
      <c r="V134" s="35"/>
      <c r="W134" s="35"/>
      <c r="Y134" s="35"/>
      <c r="Z134" s="35"/>
      <c r="AB134" s="35"/>
      <c r="AC134" s="35"/>
    </row>
    <row r="135" spans="4:29" s="2" customFormat="1">
      <c r="D135" s="31"/>
      <c r="E135" s="31"/>
      <c r="G135" s="31"/>
      <c r="H135" s="31"/>
      <c r="J135" s="35"/>
      <c r="K135" s="35"/>
      <c r="M135" s="35"/>
      <c r="N135" s="35"/>
      <c r="P135" s="35"/>
      <c r="Q135" s="35"/>
      <c r="S135" s="35"/>
      <c r="T135" s="35"/>
      <c r="V135" s="35"/>
      <c r="W135" s="35"/>
      <c r="Y135" s="35"/>
      <c r="Z135" s="35"/>
      <c r="AB135" s="35"/>
      <c r="AC135" s="35"/>
    </row>
    <row r="136" spans="4:29" s="2" customFormat="1">
      <c r="D136" s="31"/>
      <c r="E136" s="31"/>
      <c r="G136" s="31"/>
      <c r="H136" s="31"/>
      <c r="J136" s="35"/>
      <c r="K136" s="35"/>
      <c r="M136" s="35"/>
      <c r="N136" s="35"/>
      <c r="P136" s="35"/>
      <c r="Q136" s="35"/>
      <c r="S136" s="35"/>
      <c r="T136" s="35"/>
      <c r="V136" s="35"/>
      <c r="W136" s="35"/>
      <c r="Y136" s="35"/>
      <c r="Z136" s="35"/>
      <c r="AB136" s="35"/>
      <c r="AC136" s="35"/>
    </row>
    <row r="137" spans="4:29" s="2" customFormat="1">
      <c r="D137" s="31"/>
      <c r="E137" s="31"/>
      <c r="G137" s="31"/>
      <c r="H137" s="31"/>
      <c r="J137" s="35"/>
      <c r="K137" s="35"/>
      <c r="M137" s="35"/>
      <c r="N137" s="35"/>
      <c r="P137" s="35"/>
      <c r="Q137" s="35"/>
      <c r="S137" s="35"/>
      <c r="T137" s="35"/>
      <c r="V137" s="35"/>
      <c r="W137" s="35"/>
      <c r="Y137" s="35"/>
      <c r="Z137" s="35"/>
      <c r="AB137" s="35"/>
      <c r="AC137" s="35"/>
    </row>
    <row r="138" spans="4:29" s="2" customFormat="1">
      <c r="D138" s="31"/>
      <c r="E138" s="31"/>
      <c r="G138" s="31"/>
      <c r="H138" s="31"/>
      <c r="J138" s="35"/>
      <c r="K138" s="35"/>
      <c r="M138" s="35"/>
      <c r="N138" s="35"/>
      <c r="P138" s="35"/>
      <c r="Q138" s="35"/>
      <c r="S138" s="35"/>
      <c r="T138" s="35"/>
      <c r="V138" s="35"/>
      <c r="W138" s="35"/>
      <c r="Y138" s="35"/>
      <c r="Z138" s="35"/>
      <c r="AB138" s="35"/>
      <c r="AC138" s="35"/>
    </row>
    <row r="139" spans="4:29" s="2" customFormat="1">
      <c r="D139" s="31"/>
      <c r="E139" s="31"/>
      <c r="G139" s="31"/>
      <c r="H139" s="31"/>
      <c r="J139" s="35"/>
      <c r="K139" s="35"/>
      <c r="M139" s="35"/>
      <c r="N139" s="35"/>
      <c r="P139" s="35"/>
      <c r="Q139" s="35"/>
      <c r="S139" s="35"/>
      <c r="T139" s="35"/>
      <c r="V139" s="35"/>
      <c r="W139" s="35"/>
      <c r="Y139" s="35"/>
      <c r="Z139" s="35"/>
      <c r="AB139" s="35"/>
      <c r="AC139" s="35"/>
    </row>
    <row r="140" spans="4:29" s="2" customFormat="1">
      <c r="D140" s="31"/>
      <c r="E140" s="31"/>
      <c r="G140" s="31"/>
      <c r="H140" s="31"/>
      <c r="J140" s="35"/>
      <c r="K140" s="35"/>
      <c r="M140" s="35"/>
      <c r="N140" s="35"/>
      <c r="P140" s="35"/>
      <c r="Q140" s="35"/>
      <c r="S140" s="35"/>
      <c r="T140" s="35"/>
      <c r="V140" s="35"/>
      <c r="W140" s="35"/>
      <c r="Y140" s="35"/>
      <c r="Z140" s="35"/>
      <c r="AB140" s="35"/>
      <c r="AC140" s="35"/>
    </row>
    <row r="141" spans="4:29" s="2" customFormat="1">
      <c r="D141" s="31"/>
      <c r="E141" s="31"/>
      <c r="G141" s="31"/>
      <c r="H141" s="31"/>
      <c r="J141" s="35"/>
      <c r="K141" s="35"/>
      <c r="M141" s="35"/>
      <c r="N141" s="35"/>
      <c r="P141" s="35"/>
      <c r="Q141" s="35"/>
      <c r="S141" s="35"/>
      <c r="T141" s="35"/>
      <c r="V141" s="35"/>
      <c r="W141" s="35"/>
      <c r="Y141" s="35"/>
      <c r="Z141" s="35"/>
      <c r="AB141" s="35"/>
      <c r="AC141" s="35"/>
    </row>
    <row r="142" spans="4:29" s="2" customFormat="1">
      <c r="D142" s="31"/>
      <c r="E142" s="31"/>
      <c r="G142" s="31"/>
      <c r="H142" s="31"/>
      <c r="J142" s="35"/>
      <c r="K142" s="35"/>
      <c r="M142" s="35"/>
      <c r="N142" s="35"/>
      <c r="P142" s="35"/>
      <c r="Q142" s="35"/>
      <c r="S142" s="35"/>
      <c r="T142" s="35"/>
      <c r="V142" s="35"/>
      <c r="W142" s="35"/>
      <c r="Y142" s="35"/>
      <c r="Z142" s="35"/>
      <c r="AB142" s="35"/>
      <c r="AC142" s="35"/>
    </row>
    <row r="143" spans="4:29" s="2" customFormat="1">
      <c r="D143" s="31"/>
      <c r="E143" s="31"/>
      <c r="G143" s="31"/>
      <c r="H143" s="31"/>
      <c r="J143" s="35"/>
      <c r="K143" s="35"/>
      <c r="M143" s="35"/>
      <c r="N143" s="35"/>
      <c r="P143" s="35"/>
      <c r="Q143" s="35"/>
      <c r="S143" s="35"/>
      <c r="T143" s="35"/>
      <c r="V143" s="35"/>
      <c r="W143" s="35"/>
      <c r="Y143" s="35"/>
      <c r="Z143" s="35"/>
      <c r="AB143" s="35"/>
      <c r="AC143" s="35"/>
    </row>
    <row r="144" spans="4:29" s="2" customFormat="1">
      <c r="D144" s="31"/>
      <c r="E144" s="31"/>
      <c r="G144" s="31"/>
      <c r="H144" s="31"/>
      <c r="J144" s="35"/>
      <c r="K144" s="35"/>
      <c r="M144" s="35"/>
      <c r="N144" s="35"/>
      <c r="P144" s="35"/>
      <c r="Q144" s="35"/>
      <c r="S144" s="35"/>
      <c r="T144" s="35"/>
      <c r="V144" s="35"/>
      <c r="W144" s="35"/>
      <c r="Y144" s="35"/>
      <c r="Z144" s="35"/>
      <c r="AB144" s="35"/>
      <c r="AC144" s="35"/>
    </row>
    <row r="145" spans="4:29" s="2" customFormat="1">
      <c r="D145" s="31"/>
      <c r="E145" s="31"/>
      <c r="G145" s="31"/>
      <c r="H145" s="31"/>
      <c r="J145" s="35"/>
      <c r="K145" s="35"/>
      <c r="M145" s="35"/>
      <c r="N145" s="35"/>
      <c r="P145" s="35"/>
      <c r="Q145" s="35"/>
      <c r="S145" s="35"/>
      <c r="T145" s="35"/>
      <c r="V145" s="35"/>
      <c r="W145" s="35"/>
      <c r="Y145" s="35"/>
      <c r="Z145" s="35"/>
      <c r="AB145" s="35"/>
      <c r="AC145" s="35"/>
    </row>
    <row r="146" spans="4:29" s="2" customFormat="1">
      <c r="D146" s="31"/>
      <c r="E146" s="31"/>
      <c r="G146" s="31"/>
      <c r="H146" s="31"/>
      <c r="J146" s="35"/>
      <c r="K146" s="35"/>
      <c r="M146" s="35"/>
      <c r="N146" s="35"/>
      <c r="P146" s="35"/>
      <c r="Q146" s="35"/>
      <c r="S146" s="35"/>
      <c r="T146" s="35"/>
      <c r="V146" s="35"/>
      <c r="W146" s="35"/>
      <c r="Y146" s="35"/>
      <c r="Z146" s="35"/>
      <c r="AB146" s="35"/>
      <c r="AC146" s="35"/>
    </row>
    <row r="147" spans="4:29" s="2" customFormat="1">
      <c r="D147" s="31"/>
      <c r="E147" s="31"/>
      <c r="G147" s="31"/>
      <c r="H147" s="31"/>
      <c r="J147" s="35"/>
      <c r="K147" s="35"/>
      <c r="M147" s="35"/>
      <c r="N147" s="35"/>
      <c r="P147" s="35"/>
      <c r="Q147" s="35"/>
      <c r="S147" s="35"/>
      <c r="T147" s="35"/>
      <c r="V147" s="35"/>
      <c r="W147" s="35"/>
      <c r="Y147" s="35"/>
      <c r="Z147" s="35"/>
      <c r="AB147" s="35"/>
      <c r="AC147" s="35"/>
    </row>
    <row r="148" spans="4:29" s="2" customFormat="1">
      <c r="D148" s="31"/>
      <c r="E148" s="31"/>
      <c r="G148" s="31"/>
      <c r="H148" s="31"/>
      <c r="J148" s="35"/>
      <c r="K148" s="35"/>
      <c r="M148" s="35"/>
      <c r="N148" s="35"/>
      <c r="P148" s="35"/>
      <c r="Q148" s="35"/>
      <c r="S148" s="35"/>
      <c r="T148" s="35"/>
      <c r="V148" s="35"/>
      <c r="W148" s="35"/>
      <c r="Y148" s="35"/>
      <c r="Z148" s="35"/>
      <c r="AB148" s="35"/>
      <c r="AC148" s="35"/>
    </row>
    <row r="149" spans="4:29" s="2" customFormat="1">
      <c r="D149" s="31"/>
      <c r="E149" s="31"/>
      <c r="G149" s="31"/>
      <c r="H149" s="31"/>
      <c r="J149" s="35"/>
      <c r="K149" s="35"/>
      <c r="M149" s="35"/>
      <c r="N149" s="35"/>
      <c r="P149" s="35"/>
      <c r="Q149" s="35"/>
      <c r="S149" s="35"/>
      <c r="T149" s="35"/>
      <c r="V149" s="35"/>
      <c r="W149" s="35"/>
      <c r="Y149" s="35"/>
      <c r="Z149" s="35"/>
      <c r="AB149" s="35"/>
      <c r="AC149" s="35"/>
    </row>
    <row r="150" spans="4:29" s="2" customFormat="1">
      <c r="D150" s="31"/>
      <c r="E150" s="31"/>
      <c r="G150" s="31"/>
      <c r="H150" s="31"/>
      <c r="J150" s="35"/>
      <c r="K150" s="35"/>
      <c r="M150" s="35"/>
      <c r="N150" s="35"/>
      <c r="P150" s="35"/>
      <c r="Q150" s="35"/>
      <c r="S150" s="35"/>
      <c r="T150" s="35"/>
      <c r="V150" s="35"/>
      <c r="W150" s="35"/>
      <c r="Y150" s="35"/>
      <c r="Z150" s="35"/>
      <c r="AB150" s="35"/>
      <c r="AC150" s="35"/>
    </row>
    <row r="151" spans="4:29" s="2" customFormat="1">
      <c r="D151" s="31"/>
      <c r="E151" s="31"/>
      <c r="G151" s="31"/>
      <c r="H151" s="31"/>
      <c r="J151" s="35"/>
      <c r="K151" s="35"/>
      <c r="M151" s="35"/>
      <c r="N151" s="35"/>
      <c r="P151" s="35"/>
      <c r="Q151" s="35"/>
      <c r="S151" s="35"/>
      <c r="T151" s="35"/>
      <c r="V151" s="35"/>
      <c r="W151" s="35"/>
      <c r="Y151" s="35"/>
      <c r="Z151" s="35"/>
      <c r="AB151" s="35"/>
      <c r="AC151" s="35"/>
    </row>
    <row r="152" spans="4:29" s="2" customFormat="1">
      <c r="D152" s="31"/>
      <c r="E152" s="31"/>
      <c r="G152" s="31"/>
      <c r="H152" s="31"/>
      <c r="J152" s="35"/>
      <c r="K152" s="35"/>
      <c r="M152" s="35"/>
      <c r="N152" s="35"/>
      <c r="P152" s="35"/>
      <c r="Q152" s="35"/>
      <c r="S152" s="35"/>
      <c r="T152" s="35"/>
      <c r="V152" s="35"/>
      <c r="W152" s="35"/>
      <c r="Y152" s="35"/>
      <c r="Z152" s="35"/>
      <c r="AB152" s="35"/>
      <c r="AC152" s="35"/>
    </row>
    <row r="153" spans="4:29" s="2" customFormat="1">
      <c r="D153" s="31"/>
      <c r="E153" s="31"/>
      <c r="G153" s="31"/>
      <c r="H153" s="31"/>
      <c r="J153" s="35"/>
      <c r="K153" s="35"/>
      <c r="M153" s="35"/>
      <c r="N153" s="35"/>
      <c r="P153" s="35"/>
      <c r="Q153" s="35"/>
      <c r="S153" s="35"/>
      <c r="T153" s="35"/>
      <c r="V153" s="35"/>
      <c r="W153" s="35"/>
      <c r="Y153" s="35"/>
      <c r="Z153" s="35"/>
      <c r="AB153" s="35"/>
      <c r="AC153" s="35"/>
    </row>
    <row r="154" spans="4:29" s="2" customFormat="1">
      <c r="D154" s="31"/>
      <c r="E154" s="31"/>
      <c r="G154" s="31"/>
      <c r="H154" s="31"/>
      <c r="J154" s="35"/>
      <c r="K154" s="35"/>
      <c r="M154" s="35"/>
      <c r="N154" s="35"/>
      <c r="P154" s="35"/>
      <c r="Q154" s="35"/>
      <c r="S154" s="35"/>
      <c r="T154" s="35"/>
      <c r="V154" s="35"/>
      <c r="W154" s="35"/>
      <c r="Y154" s="35"/>
      <c r="Z154" s="35"/>
      <c r="AB154" s="35"/>
      <c r="AC154" s="35"/>
    </row>
    <row r="155" spans="4:29" s="2" customFormat="1">
      <c r="D155" s="31"/>
      <c r="E155" s="31"/>
      <c r="G155" s="31"/>
      <c r="H155" s="31"/>
      <c r="J155" s="35"/>
      <c r="K155" s="35"/>
      <c r="M155" s="35"/>
      <c r="N155" s="35"/>
      <c r="P155" s="35"/>
      <c r="Q155" s="35"/>
      <c r="S155" s="35"/>
      <c r="T155" s="35"/>
      <c r="V155" s="35"/>
      <c r="W155" s="35"/>
      <c r="Y155" s="35"/>
      <c r="Z155" s="35"/>
      <c r="AB155" s="35"/>
      <c r="AC155" s="35"/>
    </row>
    <row r="156" spans="4:29" s="2" customFormat="1">
      <c r="D156" s="31"/>
      <c r="E156" s="31"/>
      <c r="G156" s="31"/>
      <c r="H156" s="31"/>
      <c r="J156" s="35"/>
      <c r="K156" s="35"/>
      <c r="M156" s="35"/>
      <c r="N156" s="35"/>
      <c r="P156" s="35"/>
      <c r="Q156" s="35"/>
      <c r="S156" s="35"/>
      <c r="T156" s="35"/>
      <c r="V156" s="35"/>
      <c r="W156" s="35"/>
      <c r="Y156" s="35"/>
      <c r="Z156" s="35"/>
      <c r="AB156" s="35"/>
      <c r="AC156" s="35"/>
    </row>
    <row r="157" spans="4:29" s="2" customFormat="1">
      <c r="D157" s="31"/>
      <c r="E157" s="31"/>
      <c r="G157" s="31"/>
      <c r="H157" s="31"/>
      <c r="J157" s="35"/>
      <c r="K157" s="35"/>
      <c r="M157" s="35"/>
      <c r="N157" s="35"/>
      <c r="P157" s="35"/>
      <c r="Q157" s="35"/>
      <c r="S157" s="35"/>
      <c r="T157" s="35"/>
      <c r="V157" s="35"/>
      <c r="W157" s="35"/>
      <c r="Y157" s="35"/>
      <c r="Z157" s="35"/>
      <c r="AB157" s="35"/>
      <c r="AC157" s="35"/>
    </row>
    <row r="158" spans="4:29" s="2" customFormat="1">
      <c r="D158" s="31"/>
      <c r="E158" s="31"/>
      <c r="G158" s="31"/>
      <c r="H158" s="31"/>
      <c r="J158" s="35"/>
      <c r="K158" s="35"/>
      <c r="M158" s="35"/>
      <c r="N158" s="35"/>
      <c r="P158" s="35"/>
      <c r="Q158" s="35"/>
      <c r="S158" s="35"/>
      <c r="T158" s="35"/>
      <c r="V158" s="35"/>
      <c r="W158" s="35"/>
      <c r="Y158" s="35"/>
      <c r="Z158" s="35"/>
      <c r="AB158" s="35"/>
      <c r="AC158" s="35"/>
    </row>
    <row r="159" spans="4:29" s="2" customFormat="1">
      <c r="D159" s="31"/>
      <c r="E159" s="31"/>
      <c r="G159" s="31"/>
      <c r="H159" s="31"/>
      <c r="J159" s="35"/>
      <c r="K159" s="35"/>
      <c r="M159" s="35"/>
      <c r="N159" s="35"/>
      <c r="P159" s="35"/>
      <c r="Q159" s="35"/>
      <c r="S159" s="35"/>
      <c r="T159" s="35"/>
      <c r="V159" s="35"/>
      <c r="W159" s="35"/>
      <c r="Y159" s="35"/>
      <c r="Z159" s="35"/>
      <c r="AB159" s="35"/>
      <c r="AC159" s="35"/>
    </row>
    <row r="160" spans="4:29" s="2" customFormat="1">
      <c r="D160" s="31"/>
      <c r="E160" s="31"/>
      <c r="G160" s="31"/>
      <c r="H160" s="31"/>
      <c r="J160" s="35"/>
      <c r="K160" s="35"/>
      <c r="M160" s="35"/>
      <c r="N160" s="35"/>
      <c r="P160" s="35"/>
      <c r="Q160" s="35"/>
      <c r="S160" s="35"/>
      <c r="T160" s="35"/>
      <c r="V160" s="35"/>
      <c r="W160" s="35"/>
      <c r="Y160" s="35"/>
      <c r="Z160" s="35"/>
      <c r="AB160" s="35"/>
      <c r="AC160" s="35"/>
    </row>
    <row r="161" spans="4:29" s="2" customFormat="1">
      <c r="D161" s="31"/>
      <c r="E161" s="31"/>
      <c r="G161" s="31"/>
      <c r="H161" s="31"/>
      <c r="J161" s="35"/>
      <c r="K161" s="35"/>
      <c r="M161" s="35"/>
      <c r="N161" s="35"/>
      <c r="P161" s="35"/>
      <c r="Q161" s="35"/>
      <c r="S161" s="35"/>
      <c r="T161" s="35"/>
      <c r="V161" s="35"/>
      <c r="W161" s="35"/>
      <c r="Y161" s="35"/>
      <c r="Z161" s="35"/>
      <c r="AB161" s="35"/>
      <c r="AC161" s="35"/>
    </row>
    <row r="162" spans="4:29" s="2" customFormat="1">
      <c r="D162" s="31"/>
      <c r="E162" s="31"/>
      <c r="G162" s="31"/>
      <c r="H162" s="31"/>
      <c r="J162" s="35"/>
      <c r="K162" s="35"/>
      <c r="M162" s="35"/>
      <c r="N162" s="35"/>
      <c r="P162" s="35"/>
      <c r="Q162" s="35"/>
      <c r="S162" s="35"/>
      <c r="T162" s="35"/>
      <c r="V162" s="35"/>
      <c r="W162" s="35"/>
      <c r="Y162" s="35"/>
      <c r="Z162" s="35"/>
      <c r="AB162" s="35"/>
      <c r="AC162" s="35"/>
    </row>
    <row r="163" spans="4:29" s="2" customFormat="1">
      <c r="D163" s="31"/>
      <c r="E163" s="31"/>
      <c r="G163" s="31"/>
      <c r="H163" s="31"/>
      <c r="J163" s="35"/>
      <c r="K163" s="35"/>
      <c r="M163" s="35"/>
      <c r="N163" s="35"/>
      <c r="P163" s="35"/>
      <c r="Q163" s="35"/>
      <c r="S163" s="35"/>
      <c r="T163" s="35"/>
      <c r="V163" s="35"/>
      <c r="W163" s="35"/>
      <c r="Y163" s="35"/>
      <c r="Z163" s="35"/>
      <c r="AB163" s="35"/>
      <c r="AC163" s="35"/>
    </row>
    <row r="164" spans="4:29" s="2" customFormat="1">
      <c r="D164" s="31"/>
      <c r="E164" s="31"/>
      <c r="G164" s="31"/>
      <c r="H164" s="31"/>
      <c r="J164" s="35"/>
      <c r="K164" s="35"/>
      <c r="M164" s="35"/>
      <c r="N164" s="35"/>
      <c r="P164" s="35"/>
      <c r="Q164" s="35"/>
      <c r="S164" s="35"/>
      <c r="T164" s="35"/>
      <c r="V164" s="35"/>
      <c r="W164" s="35"/>
      <c r="Y164" s="35"/>
      <c r="Z164" s="35"/>
      <c r="AB164" s="35"/>
      <c r="AC164" s="35"/>
    </row>
    <row r="165" spans="4:29" s="2" customFormat="1">
      <c r="D165" s="31"/>
      <c r="E165" s="31"/>
      <c r="G165" s="31"/>
      <c r="H165" s="31"/>
      <c r="J165" s="35"/>
      <c r="K165" s="35"/>
      <c r="M165" s="35"/>
      <c r="N165" s="35"/>
      <c r="P165" s="35"/>
      <c r="Q165" s="35"/>
      <c r="S165" s="35"/>
      <c r="T165" s="35"/>
      <c r="V165" s="35"/>
      <c r="W165" s="35"/>
      <c r="Y165" s="35"/>
      <c r="Z165" s="35"/>
      <c r="AB165" s="35"/>
      <c r="AC165" s="35"/>
    </row>
    <row r="166" spans="4:29" s="2" customFormat="1">
      <c r="D166" s="31"/>
      <c r="E166" s="31"/>
      <c r="G166" s="31"/>
      <c r="H166" s="31"/>
      <c r="J166" s="35"/>
      <c r="K166" s="35"/>
      <c r="M166" s="35"/>
      <c r="N166" s="35"/>
      <c r="P166" s="35"/>
      <c r="Q166" s="35"/>
      <c r="S166" s="35"/>
      <c r="T166" s="35"/>
      <c r="V166" s="35"/>
      <c r="W166" s="35"/>
      <c r="Y166" s="35"/>
      <c r="Z166" s="35"/>
      <c r="AB166" s="35"/>
      <c r="AC166" s="35"/>
    </row>
    <row r="167" spans="4:29" s="2" customFormat="1">
      <c r="D167" s="31"/>
      <c r="E167" s="31"/>
      <c r="G167" s="31"/>
      <c r="H167" s="31"/>
      <c r="J167" s="35"/>
      <c r="K167" s="35"/>
      <c r="M167" s="35"/>
      <c r="N167" s="35"/>
      <c r="P167" s="35"/>
      <c r="Q167" s="35"/>
      <c r="S167" s="35"/>
      <c r="T167" s="35"/>
      <c r="V167" s="35"/>
      <c r="W167" s="35"/>
      <c r="Y167" s="35"/>
      <c r="Z167" s="35"/>
      <c r="AB167" s="35"/>
      <c r="AC167" s="35"/>
    </row>
    <row r="168" spans="4:29" s="2" customFormat="1">
      <c r="D168" s="31"/>
      <c r="E168" s="31"/>
      <c r="G168" s="31"/>
      <c r="H168" s="31"/>
      <c r="J168" s="35"/>
      <c r="K168" s="35"/>
      <c r="M168" s="35"/>
      <c r="N168" s="35"/>
      <c r="P168" s="35"/>
      <c r="Q168" s="35"/>
      <c r="S168" s="35"/>
      <c r="T168" s="35"/>
      <c r="V168" s="35"/>
      <c r="W168" s="35"/>
      <c r="Y168" s="35"/>
      <c r="Z168" s="35"/>
      <c r="AB168" s="35"/>
      <c r="AC168" s="35"/>
    </row>
    <row r="169" spans="4:29" s="2" customFormat="1">
      <c r="D169" s="31"/>
      <c r="E169" s="31"/>
      <c r="G169" s="31"/>
      <c r="H169" s="31"/>
      <c r="J169" s="35"/>
      <c r="K169" s="35"/>
      <c r="M169" s="35"/>
      <c r="N169" s="35"/>
      <c r="P169" s="35"/>
      <c r="Q169" s="35"/>
      <c r="S169" s="35"/>
      <c r="T169" s="35"/>
      <c r="V169" s="35"/>
      <c r="W169" s="35"/>
      <c r="Y169" s="35"/>
      <c r="Z169" s="35"/>
      <c r="AB169" s="35"/>
      <c r="AC169" s="35"/>
    </row>
    <row r="170" spans="4:29" s="2" customFormat="1">
      <c r="D170" s="31"/>
      <c r="E170" s="31"/>
      <c r="G170" s="31"/>
      <c r="H170" s="31"/>
      <c r="J170" s="35"/>
      <c r="K170" s="35"/>
      <c r="M170" s="35"/>
      <c r="N170" s="35"/>
      <c r="P170" s="35"/>
      <c r="Q170" s="35"/>
      <c r="S170" s="35"/>
      <c r="T170" s="35"/>
      <c r="V170" s="35"/>
      <c r="W170" s="35"/>
      <c r="Y170" s="35"/>
      <c r="Z170" s="35"/>
      <c r="AB170" s="35"/>
      <c r="AC170" s="35"/>
    </row>
    <row r="171" spans="4:29" s="2" customFormat="1">
      <c r="D171" s="31"/>
      <c r="E171" s="31"/>
      <c r="G171" s="31"/>
      <c r="H171" s="31"/>
      <c r="J171" s="35"/>
      <c r="K171" s="35"/>
      <c r="M171" s="35"/>
      <c r="N171" s="35"/>
      <c r="P171" s="35"/>
      <c r="Q171" s="35"/>
      <c r="S171" s="35"/>
      <c r="T171" s="35"/>
      <c r="V171" s="35"/>
      <c r="W171" s="35"/>
      <c r="Y171" s="35"/>
      <c r="Z171" s="35"/>
      <c r="AB171" s="35"/>
      <c r="AC171" s="35"/>
    </row>
    <row r="172" spans="4:29" s="2" customFormat="1">
      <c r="D172" s="31"/>
      <c r="E172" s="31"/>
      <c r="G172" s="31"/>
      <c r="H172" s="31"/>
      <c r="J172" s="35"/>
      <c r="K172" s="35"/>
      <c r="M172" s="35"/>
      <c r="N172" s="35"/>
      <c r="P172" s="35"/>
      <c r="Q172" s="35"/>
      <c r="S172" s="35"/>
      <c r="T172" s="35"/>
      <c r="V172" s="35"/>
      <c r="W172" s="35"/>
      <c r="Y172" s="35"/>
      <c r="Z172" s="35"/>
      <c r="AB172" s="35"/>
      <c r="AC172" s="35"/>
    </row>
    <row r="173" spans="4:29" s="2" customFormat="1">
      <c r="D173" s="31"/>
      <c r="E173" s="31"/>
      <c r="G173" s="31"/>
      <c r="H173" s="31"/>
      <c r="J173" s="35"/>
      <c r="K173" s="35"/>
      <c r="M173" s="35"/>
      <c r="N173" s="35"/>
      <c r="P173" s="35"/>
      <c r="Q173" s="35"/>
      <c r="S173" s="35"/>
      <c r="T173" s="35"/>
      <c r="V173" s="35"/>
      <c r="W173" s="35"/>
      <c r="Y173" s="35"/>
      <c r="Z173" s="35"/>
      <c r="AB173" s="35"/>
      <c r="AC173" s="35"/>
    </row>
    <row r="174" spans="4:29" s="2" customFormat="1">
      <c r="D174" s="31"/>
      <c r="E174" s="31"/>
      <c r="G174" s="31"/>
      <c r="H174" s="31"/>
      <c r="J174" s="35"/>
      <c r="K174" s="35"/>
      <c r="M174" s="35"/>
      <c r="N174" s="35"/>
      <c r="P174" s="35"/>
      <c r="Q174" s="35"/>
      <c r="S174" s="35"/>
      <c r="T174" s="35"/>
      <c r="V174" s="35"/>
      <c r="W174" s="35"/>
      <c r="Y174" s="35"/>
      <c r="Z174" s="35"/>
      <c r="AB174" s="35"/>
      <c r="AC174" s="35"/>
    </row>
    <row r="175" spans="4:29" s="2" customFormat="1">
      <c r="D175" s="31"/>
      <c r="E175" s="31"/>
      <c r="G175" s="31"/>
      <c r="H175" s="31"/>
      <c r="J175" s="35"/>
      <c r="K175" s="35"/>
      <c r="M175" s="35"/>
      <c r="N175" s="35"/>
      <c r="P175" s="35"/>
      <c r="Q175" s="35"/>
      <c r="S175" s="35"/>
      <c r="T175" s="35"/>
      <c r="V175" s="35"/>
      <c r="W175" s="35"/>
      <c r="Y175" s="35"/>
      <c r="Z175" s="35"/>
      <c r="AB175" s="35"/>
      <c r="AC175" s="35"/>
    </row>
    <row r="176" spans="4:29" s="2" customFormat="1">
      <c r="D176" s="31"/>
      <c r="E176" s="31"/>
      <c r="G176" s="31"/>
      <c r="H176" s="31"/>
      <c r="J176" s="35"/>
      <c r="K176" s="35"/>
      <c r="M176" s="35"/>
      <c r="N176" s="35"/>
      <c r="P176" s="35"/>
      <c r="Q176" s="35"/>
      <c r="S176" s="35"/>
      <c r="T176" s="35"/>
      <c r="V176" s="35"/>
      <c r="W176" s="35"/>
      <c r="Y176" s="35"/>
      <c r="Z176" s="35"/>
      <c r="AB176" s="35"/>
      <c r="AC176" s="35"/>
    </row>
    <row r="177" spans="4:29" s="2" customFormat="1">
      <c r="D177" s="31"/>
      <c r="E177" s="31"/>
      <c r="G177" s="31"/>
      <c r="H177" s="31"/>
      <c r="J177" s="35"/>
      <c r="K177" s="35"/>
      <c r="M177" s="35"/>
      <c r="N177" s="35"/>
      <c r="P177" s="35"/>
      <c r="Q177" s="35"/>
      <c r="S177" s="35"/>
      <c r="T177" s="35"/>
      <c r="V177" s="35"/>
      <c r="W177" s="35"/>
      <c r="Y177" s="35"/>
      <c r="Z177" s="35"/>
      <c r="AB177" s="35"/>
      <c r="AC177" s="35"/>
    </row>
    <row r="178" spans="4:29" s="2" customFormat="1">
      <c r="D178" s="31"/>
      <c r="E178" s="31"/>
      <c r="G178" s="31"/>
      <c r="H178" s="31"/>
      <c r="J178" s="35"/>
      <c r="K178" s="35"/>
      <c r="M178" s="35"/>
      <c r="N178" s="35"/>
      <c r="P178" s="35"/>
      <c r="Q178" s="35"/>
      <c r="S178" s="35"/>
      <c r="T178" s="35"/>
      <c r="V178" s="35"/>
      <c r="W178" s="35"/>
      <c r="Y178" s="35"/>
      <c r="Z178" s="35"/>
      <c r="AB178" s="35"/>
      <c r="AC178" s="35"/>
    </row>
    <row r="179" spans="4:29" s="2" customFormat="1">
      <c r="D179" s="31"/>
      <c r="E179" s="31"/>
      <c r="G179" s="31"/>
      <c r="H179" s="31"/>
      <c r="J179" s="35"/>
      <c r="K179" s="35"/>
      <c r="M179" s="35"/>
      <c r="N179" s="35"/>
      <c r="P179" s="35"/>
      <c r="Q179" s="35"/>
      <c r="S179" s="35"/>
      <c r="T179" s="35"/>
      <c r="V179" s="35"/>
      <c r="W179" s="35"/>
      <c r="Y179" s="35"/>
      <c r="Z179" s="35"/>
      <c r="AB179" s="35"/>
      <c r="AC179" s="35"/>
    </row>
    <row r="180" spans="4:29" s="2" customFormat="1">
      <c r="D180" s="31"/>
      <c r="E180" s="31"/>
      <c r="G180" s="31"/>
      <c r="H180" s="31"/>
      <c r="J180" s="35"/>
      <c r="K180" s="35"/>
      <c r="M180" s="35"/>
      <c r="N180" s="35"/>
      <c r="P180" s="35"/>
      <c r="Q180" s="35"/>
      <c r="S180" s="35"/>
      <c r="T180" s="35"/>
      <c r="V180" s="35"/>
      <c r="W180" s="35"/>
      <c r="Y180" s="35"/>
      <c r="Z180" s="35"/>
      <c r="AB180" s="35"/>
      <c r="AC180" s="35"/>
    </row>
    <row r="181" spans="4:29" s="2" customFormat="1">
      <c r="D181" s="31"/>
      <c r="E181" s="31"/>
      <c r="G181" s="31"/>
      <c r="H181" s="31"/>
      <c r="J181" s="35"/>
      <c r="K181" s="35"/>
      <c r="M181" s="35"/>
      <c r="N181" s="35"/>
      <c r="P181" s="35"/>
      <c r="Q181" s="35"/>
      <c r="S181" s="35"/>
      <c r="T181" s="35"/>
      <c r="V181" s="35"/>
      <c r="W181" s="35"/>
      <c r="Y181" s="35"/>
      <c r="Z181" s="35"/>
      <c r="AB181" s="35"/>
      <c r="AC181" s="35"/>
    </row>
    <row r="182" spans="4:29" s="2" customFormat="1">
      <c r="D182" s="31"/>
      <c r="E182" s="31"/>
      <c r="G182" s="31"/>
      <c r="H182" s="31"/>
      <c r="J182" s="35"/>
      <c r="K182" s="35"/>
      <c r="M182" s="35"/>
      <c r="N182" s="35"/>
      <c r="P182" s="35"/>
      <c r="Q182" s="35"/>
      <c r="S182" s="35"/>
      <c r="T182" s="35"/>
      <c r="V182" s="35"/>
      <c r="W182" s="35"/>
      <c r="Y182" s="35"/>
      <c r="Z182" s="35"/>
      <c r="AB182" s="35"/>
      <c r="AC182" s="35"/>
    </row>
    <row r="183" spans="4:29" s="2" customFormat="1">
      <c r="D183" s="31"/>
      <c r="E183" s="31"/>
      <c r="G183" s="31"/>
      <c r="H183" s="31"/>
      <c r="J183" s="35"/>
      <c r="K183" s="35"/>
      <c r="M183" s="35"/>
      <c r="N183" s="35"/>
      <c r="P183" s="35"/>
      <c r="Q183" s="35"/>
      <c r="S183" s="35"/>
      <c r="T183" s="35"/>
      <c r="V183" s="35"/>
      <c r="W183" s="35"/>
      <c r="Y183" s="35"/>
      <c r="Z183" s="35"/>
      <c r="AB183" s="35"/>
      <c r="AC183" s="35"/>
    </row>
    <row r="184" spans="4:29" s="2" customFormat="1">
      <c r="D184" s="31"/>
      <c r="E184" s="31"/>
      <c r="G184" s="31"/>
      <c r="H184" s="31"/>
      <c r="J184" s="35"/>
      <c r="K184" s="35"/>
      <c r="M184" s="35"/>
      <c r="N184" s="35"/>
      <c r="P184" s="35"/>
      <c r="Q184" s="35"/>
      <c r="S184" s="35"/>
      <c r="T184" s="35"/>
      <c r="V184" s="35"/>
      <c r="W184" s="35"/>
      <c r="Y184" s="35"/>
      <c r="Z184" s="35"/>
      <c r="AB184" s="35"/>
      <c r="AC184" s="35"/>
    </row>
    <row r="185" spans="4:29" s="2" customFormat="1">
      <c r="D185" s="31"/>
      <c r="E185" s="31"/>
      <c r="G185" s="31"/>
      <c r="H185" s="31"/>
      <c r="J185" s="35"/>
      <c r="K185" s="35"/>
      <c r="M185" s="35"/>
      <c r="N185" s="35"/>
      <c r="P185" s="35"/>
      <c r="Q185" s="35"/>
      <c r="S185" s="35"/>
      <c r="T185" s="35"/>
      <c r="V185" s="35"/>
      <c r="W185" s="35"/>
      <c r="Y185" s="35"/>
      <c r="Z185" s="35"/>
      <c r="AB185" s="35"/>
      <c r="AC185" s="35"/>
    </row>
    <row r="186" spans="4:29" s="2" customFormat="1">
      <c r="D186" s="31"/>
      <c r="E186" s="31"/>
      <c r="G186" s="31"/>
      <c r="H186" s="31"/>
      <c r="J186" s="35"/>
      <c r="K186" s="35"/>
      <c r="M186" s="35"/>
      <c r="N186" s="35"/>
      <c r="P186" s="35"/>
      <c r="Q186" s="35"/>
      <c r="S186" s="35"/>
      <c r="T186" s="35"/>
      <c r="V186" s="35"/>
      <c r="W186" s="35"/>
      <c r="Y186" s="35"/>
      <c r="Z186" s="35"/>
      <c r="AB186" s="35"/>
      <c r="AC186" s="35"/>
    </row>
    <row r="187" spans="4:29" s="2" customFormat="1">
      <c r="D187" s="31"/>
      <c r="E187" s="31"/>
      <c r="G187" s="31"/>
      <c r="H187" s="31"/>
      <c r="J187" s="35"/>
      <c r="K187" s="35"/>
      <c r="M187" s="35"/>
      <c r="N187" s="35"/>
      <c r="P187" s="35"/>
      <c r="Q187" s="35"/>
      <c r="S187" s="35"/>
      <c r="T187" s="35"/>
      <c r="V187" s="35"/>
      <c r="W187" s="35"/>
      <c r="Y187" s="35"/>
      <c r="Z187" s="35"/>
      <c r="AB187" s="35"/>
      <c r="AC187" s="35"/>
    </row>
    <row r="188" spans="4:29" s="2" customFormat="1">
      <c r="D188" s="31"/>
      <c r="E188" s="31"/>
      <c r="G188" s="31"/>
      <c r="H188" s="31"/>
      <c r="J188" s="35"/>
      <c r="K188" s="35"/>
      <c r="M188" s="35"/>
      <c r="N188" s="35"/>
      <c r="P188" s="35"/>
      <c r="Q188" s="35"/>
      <c r="S188" s="35"/>
      <c r="T188" s="35"/>
      <c r="V188" s="35"/>
      <c r="W188" s="35"/>
      <c r="Y188" s="35"/>
      <c r="Z188" s="35"/>
      <c r="AB188" s="35"/>
      <c r="AC188" s="35"/>
    </row>
    <row r="189" spans="4:29" s="2" customFormat="1">
      <c r="D189" s="31"/>
      <c r="E189" s="31"/>
      <c r="G189" s="31"/>
      <c r="H189" s="31"/>
      <c r="J189" s="35"/>
      <c r="K189" s="35"/>
      <c r="M189" s="35"/>
      <c r="N189" s="35"/>
      <c r="P189" s="35"/>
      <c r="Q189" s="35"/>
      <c r="S189" s="35"/>
      <c r="T189" s="35"/>
      <c r="V189" s="35"/>
      <c r="W189" s="35"/>
      <c r="Y189" s="35"/>
      <c r="Z189" s="35"/>
      <c r="AB189" s="35"/>
      <c r="AC189" s="35"/>
    </row>
    <row r="190" spans="4:29" s="2" customFormat="1">
      <c r="D190" s="31"/>
      <c r="E190" s="31"/>
      <c r="G190" s="31"/>
      <c r="H190" s="31"/>
      <c r="J190" s="35"/>
      <c r="K190" s="35"/>
      <c r="M190" s="35"/>
      <c r="N190" s="35"/>
      <c r="P190" s="35"/>
      <c r="Q190" s="35"/>
      <c r="S190" s="35"/>
      <c r="T190" s="35"/>
      <c r="V190" s="35"/>
      <c r="W190" s="35"/>
      <c r="Y190" s="35"/>
      <c r="Z190" s="35"/>
      <c r="AB190" s="35"/>
      <c r="AC190" s="35"/>
    </row>
    <row r="191" spans="4:29" s="2" customFormat="1">
      <c r="D191" s="31"/>
      <c r="E191" s="31"/>
      <c r="G191" s="31"/>
      <c r="H191" s="31"/>
      <c r="J191" s="35"/>
      <c r="K191" s="35"/>
      <c r="M191" s="35"/>
      <c r="N191" s="35"/>
      <c r="P191" s="35"/>
      <c r="Q191" s="35"/>
      <c r="S191" s="35"/>
      <c r="T191" s="35"/>
      <c r="V191" s="35"/>
      <c r="W191" s="35"/>
      <c r="Y191" s="35"/>
      <c r="Z191" s="35"/>
      <c r="AB191" s="35"/>
      <c r="AC191" s="35"/>
    </row>
    <row r="192" spans="4:29" s="2" customFormat="1">
      <c r="D192" s="31"/>
      <c r="E192" s="31"/>
      <c r="G192" s="31"/>
      <c r="H192" s="31"/>
      <c r="J192" s="35"/>
      <c r="K192" s="35"/>
      <c r="M192" s="35"/>
      <c r="N192" s="35"/>
      <c r="P192" s="35"/>
      <c r="Q192" s="35"/>
      <c r="S192" s="35"/>
      <c r="T192" s="35"/>
      <c r="V192" s="35"/>
      <c r="W192" s="35"/>
      <c r="Y192" s="35"/>
      <c r="Z192" s="35"/>
      <c r="AB192" s="35"/>
      <c r="AC192" s="35"/>
    </row>
    <row r="193" spans="4:29" s="2" customFormat="1">
      <c r="D193" s="31"/>
      <c r="E193" s="31"/>
      <c r="G193" s="31"/>
      <c r="H193" s="31"/>
      <c r="J193" s="35"/>
      <c r="K193" s="35"/>
      <c r="M193" s="35"/>
      <c r="N193" s="35"/>
      <c r="P193" s="35"/>
      <c r="Q193" s="35"/>
      <c r="S193" s="35"/>
      <c r="T193" s="35"/>
      <c r="V193" s="35"/>
      <c r="W193" s="35"/>
      <c r="Y193" s="35"/>
      <c r="Z193" s="35"/>
      <c r="AB193" s="35"/>
      <c r="AC193" s="35"/>
    </row>
    <row r="194" spans="4:29" s="2" customFormat="1">
      <c r="D194" s="31"/>
      <c r="E194" s="31"/>
      <c r="G194" s="31"/>
      <c r="H194" s="31"/>
      <c r="J194" s="35"/>
      <c r="K194" s="35"/>
      <c r="M194" s="35"/>
      <c r="N194" s="35"/>
      <c r="P194" s="35"/>
      <c r="Q194" s="35"/>
      <c r="S194" s="35"/>
      <c r="T194" s="35"/>
      <c r="V194" s="35"/>
      <c r="W194" s="35"/>
      <c r="Y194" s="35"/>
      <c r="Z194" s="35"/>
      <c r="AB194" s="35"/>
      <c r="AC194" s="35"/>
    </row>
    <row r="195" spans="4:29" s="2" customFormat="1">
      <c r="D195" s="31"/>
      <c r="E195" s="31"/>
      <c r="G195" s="31"/>
      <c r="H195" s="31"/>
      <c r="J195" s="35"/>
      <c r="K195" s="35"/>
      <c r="M195" s="35"/>
      <c r="N195" s="35"/>
      <c r="P195" s="35"/>
      <c r="Q195" s="35"/>
      <c r="S195" s="35"/>
      <c r="T195" s="35"/>
      <c r="V195" s="35"/>
      <c r="W195" s="35"/>
      <c r="Y195" s="35"/>
      <c r="Z195" s="35"/>
      <c r="AB195" s="35"/>
      <c r="AC195" s="35"/>
    </row>
    <row r="196" spans="4:29" s="2" customFormat="1">
      <c r="D196" s="31"/>
      <c r="E196" s="31"/>
      <c r="G196" s="31"/>
      <c r="H196" s="31"/>
      <c r="J196" s="35"/>
      <c r="K196" s="35"/>
      <c r="M196" s="35"/>
      <c r="N196" s="35"/>
      <c r="P196" s="35"/>
      <c r="Q196" s="35"/>
      <c r="S196" s="35"/>
      <c r="T196" s="35"/>
      <c r="V196" s="35"/>
      <c r="W196" s="35"/>
      <c r="Y196" s="35"/>
      <c r="Z196" s="35"/>
      <c r="AB196" s="35"/>
      <c r="AC196" s="35"/>
    </row>
    <row r="197" spans="4:29" s="2" customFormat="1">
      <c r="D197" s="31"/>
      <c r="E197" s="31"/>
      <c r="G197" s="31"/>
      <c r="H197" s="31"/>
      <c r="J197" s="35"/>
      <c r="K197" s="35"/>
      <c r="M197" s="35"/>
      <c r="N197" s="35"/>
      <c r="P197" s="35"/>
      <c r="Q197" s="35"/>
      <c r="S197" s="35"/>
      <c r="T197" s="35"/>
      <c r="V197" s="35"/>
      <c r="W197" s="35"/>
      <c r="Y197" s="35"/>
      <c r="Z197" s="35"/>
      <c r="AB197" s="35"/>
      <c r="AC197" s="35"/>
    </row>
    <row r="198" spans="4:29" s="2" customFormat="1">
      <c r="D198" s="31"/>
      <c r="E198" s="31"/>
      <c r="G198" s="31"/>
      <c r="H198" s="31"/>
      <c r="J198" s="35"/>
      <c r="K198" s="35"/>
      <c r="M198" s="35"/>
      <c r="N198" s="35"/>
      <c r="P198" s="35"/>
      <c r="Q198" s="35"/>
      <c r="S198" s="35"/>
      <c r="T198" s="35"/>
      <c r="V198" s="35"/>
      <c r="W198" s="35"/>
      <c r="Y198" s="35"/>
      <c r="Z198" s="35"/>
      <c r="AB198" s="35"/>
      <c r="AC198" s="35"/>
    </row>
    <row r="199" spans="4:29" s="2" customFormat="1">
      <c r="D199" s="31"/>
      <c r="E199" s="31"/>
      <c r="G199" s="31"/>
      <c r="H199" s="31"/>
      <c r="J199" s="35"/>
      <c r="K199" s="35"/>
      <c r="M199" s="35"/>
      <c r="N199" s="35"/>
      <c r="P199" s="35"/>
      <c r="Q199" s="35"/>
      <c r="S199" s="35"/>
      <c r="T199" s="35"/>
      <c r="V199" s="35"/>
      <c r="W199" s="35"/>
      <c r="Y199" s="35"/>
      <c r="Z199" s="35"/>
      <c r="AB199" s="35"/>
      <c r="AC199" s="35"/>
    </row>
    <row r="200" spans="4:29" s="2" customFormat="1">
      <c r="D200" s="31"/>
      <c r="E200" s="31"/>
      <c r="G200" s="31"/>
      <c r="H200" s="31"/>
      <c r="J200" s="35"/>
      <c r="K200" s="35"/>
      <c r="M200" s="35"/>
      <c r="N200" s="35"/>
      <c r="P200" s="35"/>
      <c r="Q200" s="35"/>
      <c r="S200" s="35"/>
      <c r="T200" s="35"/>
      <c r="V200" s="35"/>
      <c r="W200" s="35"/>
      <c r="Y200" s="35"/>
      <c r="Z200" s="35"/>
      <c r="AB200" s="35"/>
      <c r="AC200" s="35"/>
    </row>
    <row r="201" spans="4:29" s="2" customFormat="1">
      <c r="D201" s="31"/>
      <c r="E201" s="31"/>
      <c r="G201" s="31"/>
      <c r="H201" s="31"/>
      <c r="J201" s="35"/>
      <c r="K201" s="35"/>
      <c r="M201" s="35"/>
      <c r="N201" s="35"/>
      <c r="P201" s="35"/>
      <c r="Q201" s="35"/>
      <c r="S201" s="35"/>
      <c r="T201" s="35"/>
      <c r="V201" s="35"/>
      <c r="W201" s="35"/>
      <c r="Y201" s="35"/>
      <c r="Z201" s="35"/>
      <c r="AB201" s="35"/>
      <c r="AC201" s="35"/>
    </row>
    <row r="202" spans="4:29" s="2" customFormat="1">
      <c r="D202" s="31"/>
      <c r="E202" s="31"/>
      <c r="G202" s="31"/>
      <c r="H202" s="31"/>
      <c r="J202" s="35"/>
      <c r="K202" s="35"/>
      <c r="M202" s="35"/>
      <c r="N202" s="35"/>
      <c r="P202" s="35"/>
      <c r="Q202" s="35"/>
      <c r="S202" s="35"/>
      <c r="T202" s="35"/>
      <c r="V202" s="35"/>
      <c r="W202" s="35"/>
      <c r="Y202" s="35"/>
      <c r="Z202" s="35"/>
      <c r="AB202" s="35"/>
      <c r="AC202" s="35"/>
    </row>
    <row r="203" spans="4:29" s="2" customFormat="1">
      <c r="D203" s="31"/>
      <c r="E203" s="31"/>
      <c r="G203" s="31"/>
      <c r="H203" s="31"/>
      <c r="J203" s="35"/>
      <c r="K203" s="35"/>
      <c r="M203" s="35"/>
      <c r="N203" s="35"/>
      <c r="P203" s="35"/>
      <c r="Q203" s="35"/>
      <c r="S203" s="35"/>
      <c r="T203" s="35"/>
      <c r="V203" s="35"/>
      <c r="W203" s="35"/>
      <c r="Y203" s="35"/>
      <c r="Z203" s="35"/>
      <c r="AB203" s="35"/>
      <c r="AC203" s="35"/>
    </row>
    <row r="204" spans="4:29" s="2" customFormat="1">
      <c r="D204" s="31"/>
      <c r="E204" s="31"/>
      <c r="G204" s="31"/>
      <c r="H204" s="31"/>
      <c r="J204" s="35"/>
      <c r="K204" s="35"/>
      <c r="M204" s="35"/>
      <c r="N204" s="35"/>
      <c r="P204" s="35"/>
      <c r="Q204" s="35"/>
      <c r="S204" s="35"/>
      <c r="T204" s="35"/>
      <c r="V204" s="35"/>
      <c r="W204" s="35"/>
      <c r="Y204" s="35"/>
      <c r="Z204" s="35"/>
      <c r="AB204" s="35"/>
      <c r="AC204" s="35"/>
    </row>
    <row r="205" spans="4:29" s="2" customFormat="1">
      <c r="D205" s="31"/>
      <c r="E205" s="31"/>
      <c r="G205" s="31"/>
      <c r="H205" s="31"/>
      <c r="J205" s="35"/>
      <c r="K205" s="35"/>
      <c r="M205" s="35"/>
      <c r="N205" s="35"/>
      <c r="P205" s="35"/>
      <c r="Q205" s="35"/>
      <c r="S205" s="35"/>
      <c r="T205" s="35"/>
      <c r="V205" s="35"/>
      <c r="W205" s="35"/>
      <c r="Y205" s="35"/>
      <c r="Z205" s="35"/>
      <c r="AB205" s="35"/>
      <c r="AC205" s="35"/>
    </row>
    <row r="206" spans="4:29" s="2" customFormat="1">
      <c r="D206" s="31"/>
      <c r="E206" s="31"/>
      <c r="G206" s="31"/>
      <c r="H206" s="31"/>
      <c r="J206" s="35"/>
      <c r="K206" s="35"/>
      <c r="M206" s="35"/>
      <c r="N206" s="35"/>
      <c r="P206" s="35"/>
      <c r="Q206" s="35"/>
      <c r="S206" s="35"/>
      <c r="T206" s="35"/>
      <c r="V206" s="35"/>
      <c r="W206" s="35"/>
      <c r="Y206" s="35"/>
      <c r="Z206" s="35"/>
      <c r="AB206" s="35"/>
      <c r="AC206" s="35"/>
    </row>
    <row r="207" spans="4:29" s="2" customFormat="1">
      <c r="D207" s="31"/>
      <c r="E207" s="31"/>
      <c r="G207" s="31"/>
      <c r="H207" s="31"/>
      <c r="J207" s="35"/>
      <c r="K207" s="35"/>
      <c r="M207" s="35"/>
      <c r="N207" s="35"/>
      <c r="P207" s="35"/>
      <c r="Q207" s="35"/>
      <c r="S207" s="35"/>
      <c r="T207" s="35"/>
      <c r="V207" s="35"/>
      <c r="W207" s="35"/>
      <c r="Y207" s="35"/>
      <c r="Z207" s="35"/>
      <c r="AB207" s="35"/>
      <c r="AC207" s="35"/>
    </row>
    <row r="208" spans="4:29" s="2" customFormat="1">
      <c r="D208" s="31"/>
      <c r="E208" s="31"/>
      <c r="G208" s="31"/>
      <c r="H208" s="31"/>
      <c r="J208" s="35"/>
      <c r="K208" s="35"/>
      <c r="M208" s="35"/>
      <c r="N208" s="35"/>
      <c r="P208" s="35"/>
      <c r="Q208" s="35"/>
      <c r="S208" s="35"/>
      <c r="T208" s="35"/>
      <c r="V208" s="35"/>
      <c r="W208" s="35"/>
      <c r="Y208" s="35"/>
      <c r="Z208" s="35"/>
      <c r="AB208" s="35"/>
      <c r="AC208" s="35"/>
    </row>
    <row r="209" spans="4:29" s="2" customFormat="1">
      <c r="D209" s="31"/>
      <c r="E209" s="31"/>
      <c r="G209" s="31"/>
      <c r="H209" s="31"/>
      <c r="J209" s="35"/>
      <c r="K209" s="35"/>
      <c r="M209" s="35"/>
      <c r="N209" s="35"/>
      <c r="P209" s="35"/>
      <c r="Q209" s="35"/>
      <c r="S209" s="35"/>
      <c r="T209" s="35"/>
      <c r="V209" s="35"/>
      <c r="W209" s="35"/>
      <c r="Y209" s="35"/>
      <c r="Z209" s="35"/>
      <c r="AB209" s="35"/>
      <c r="AC209" s="35"/>
    </row>
    <row r="210" spans="4:29" s="2" customFormat="1">
      <c r="D210" s="31"/>
      <c r="E210" s="31"/>
      <c r="G210" s="31"/>
      <c r="H210" s="31"/>
      <c r="J210" s="35"/>
      <c r="K210" s="35"/>
      <c r="M210" s="35"/>
      <c r="N210" s="35"/>
      <c r="P210" s="35"/>
      <c r="Q210" s="35"/>
      <c r="S210" s="35"/>
      <c r="T210" s="35"/>
      <c r="V210" s="35"/>
      <c r="W210" s="35"/>
      <c r="Y210" s="35"/>
      <c r="Z210" s="35"/>
      <c r="AB210" s="35"/>
      <c r="AC210" s="35"/>
    </row>
    <row r="211" spans="4:29" s="2" customFormat="1">
      <c r="D211" s="31"/>
      <c r="E211" s="31"/>
      <c r="G211" s="31"/>
      <c r="H211" s="31"/>
      <c r="J211" s="35"/>
      <c r="K211" s="35"/>
      <c r="M211" s="35"/>
      <c r="N211" s="35"/>
      <c r="P211" s="35"/>
      <c r="Q211" s="35"/>
      <c r="S211" s="35"/>
      <c r="T211" s="35"/>
      <c r="V211" s="35"/>
      <c r="W211" s="35"/>
      <c r="Y211" s="35"/>
      <c r="Z211" s="35"/>
      <c r="AB211" s="35"/>
      <c r="AC211" s="35"/>
    </row>
    <row r="212" spans="4:29" s="2" customFormat="1">
      <c r="D212" s="31"/>
      <c r="E212" s="31"/>
      <c r="G212" s="31"/>
      <c r="H212" s="31"/>
      <c r="J212" s="35"/>
      <c r="K212" s="35"/>
      <c r="M212" s="35"/>
      <c r="N212" s="35"/>
      <c r="P212" s="35"/>
      <c r="Q212" s="35"/>
      <c r="S212" s="35"/>
      <c r="T212" s="35"/>
      <c r="V212" s="35"/>
      <c r="W212" s="35"/>
      <c r="Y212" s="35"/>
      <c r="Z212" s="35"/>
      <c r="AB212" s="35"/>
      <c r="AC212" s="35"/>
    </row>
    <row r="213" spans="4:29" s="2" customFormat="1">
      <c r="D213" s="31"/>
      <c r="E213" s="31"/>
      <c r="G213" s="31"/>
      <c r="H213" s="31"/>
      <c r="J213" s="35"/>
      <c r="K213" s="35"/>
      <c r="M213" s="35"/>
      <c r="N213" s="35"/>
      <c r="P213" s="35"/>
      <c r="Q213" s="35"/>
      <c r="S213" s="35"/>
      <c r="T213" s="35"/>
      <c r="V213" s="35"/>
      <c r="W213" s="35"/>
      <c r="Y213" s="35"/>
      <c r="Z213" s="35"/>
      <c r="AB213" s="35"/>
      <c r="AC213" s="35"/>
    </row>
    <row r="214" spans="4:29" s="2" customFormat="1">
      <c r="D214" s="31"/>
      <c r="E214" s="31"/>
      <c r="G214" s="31"/>
      <c r="H214" s="31"/>
      <c r="J214" s="35"/>
      <c r="K214" s="35"/>
      <c r="M214" s="35"/>
      <c r="N214" s="35"/>
      <c r="P214" s="35"/>
      <c r="Q214" s="35"/>
      <c r="S214" s="35"/>
      <c r="T214" s="35"/>
      <c r="V214" s="35"/>
      <c r="W214" s="35"/>
      <c r="Y214" s="35"/>
      <c r="Z214" s="35"/>
      <c r="AB214" s="35"/>
      <c r="AC214" s="35"/>
    </row>
    <row r="215" spans="4:29" s="2" customFormat="1">
      <c r="D215" s="31"/>
      <c r="E215" s="31"/>
      <c r="G215" s="31"/>
      <c r="H215" s="31"/>
      <c r="J215" s="35"/>
      <c r="K215" s="35"/>
      <c r="M215" s="35"/>
      <c r="N215" s="35"/>
      <c r="P215" s="35"/>
      <c r="Q215" s="35"/>
      <c r="S215" s="35"/>
      <c r="T215" s="35"/>
      <c r="V215" s="35"/>
      <c r="W215" s="35"/>
      <c r="Y215" s="35"/>
      <c r="Z215" s="35"/>
      <c r="AB215" s="35"/>
      <c r="AC215" s="35"/>
    </row>
    <row r="216" spans="4:29" s="2" customFormat="1">
      <c r="D216" s="31"/>
      <c r="E216" s="31"/>
      <c r="G216" s="31"/>
      <c r="H216" s="31"/>
      <c r="J216" s="35"/>
      <c r="K216" s="35"/>
      <c r="M216" s="35"/>
      <c r="N216" s="35"/>
      <c r="P216" s="35"/>
      <c r="Q216" s="35"/>
      <c r="S216" s="35"/>
      <c r="T216" s="35"/>
      <c r="V216" s="35"/>
      <c r="W216" s="35"/>
      <c r="Y216" s="35"/>
      <c r="Z216" s="35"/>
      <c r="AB216" s="35"/>
      <c r="AC216" s="35"/>
    </row>
    <row r="217" spans="4:29" s="2" customFormat="1">
      <c r="D217" s="31"/>
      <c r="E217" s="31"/>
      <c r="G217" s="31"/>
      <c r="H217" s="31"/>
      <c r="J217" s="35"/>
      <c r="K217" s="35"/>
      <c r="M217" s="35"/>
      <c r="N217" s="35"/>
      <c r="P217" s="35"/>
      <c r="Q217" s="35"/>
      <c r="S217" s="35"/>
      <c r="T217" s="35"/>
      <c r="V217" s="35"/>
      <c r="W217" s="35"/>
      <c r="Y217" s="35"/>
      <c r="Z217" s="35"/>
      <c r="AB217" s="35"/>
      <c r="AC217" s="35"/>
    </row>
    <row r="218" spans="4:29" s="2" customFormat="1">
      <c r="D218" s="31"/>
      <c r="E218" s="31"/>
      <c r="G218" s="31"/>
      <c r="H218" s="31"/>
      <c r="J218" s="35"/>
      <c r="K218" s="35"/>
      <c r="M218" s="35"/>
      <c r="N218" s="35"/>
      <c r="P218" s="35"/>
      <c r="Q218" s="35"/>
      <c r="S218" s="35"/>
      <c r="T218" s="35"/>
      <c r="V218" s="35"/>
      <c r="W218" s="35"/>
      <c r="Y218" s="35"/>
      <c r="Z218" s="35"/>
      <c r="AB218" s="35"/>
      <c r="AC218" s="35"/>
    </row>
    <row r="219" spans="4:29" s="2" customFormat="1">
      <c r="D219" s="31"/>
      <c r="E219" s="31"/>
      <c r="G219" s="31"/>
      <c r="H219" s="31"/>
      <c r="J219" s="35"/>
      <c r="K219" s="35"/>
      <c r="M219" s="35"/>
      <c r="N219" s="35"/>
      <c r="P219" s="35"/>
      <c r="Q219" s="35"/>
      <c r="S219" s="35"/>
      <c r="T219" s="35"/>
      <c r="V219" s="35"/>
      <c r="W219" s="35"/>
      <c r="Y219" s="35"/>
      <c r="Z219" s="35"/>
      <c r="AB219" s="35"/>
      <c r="AC219" s="35"/>
    </row>
    <row r="220" spans="4:29" s="2" customFormat="1">
      <c r="D220" s="31"/>
      <c r="E220" s="31"/>
      <c r="G220" s="31"/>
      <c r="H220" s="31"/>
      <c r="J220" s="35"/>
      <c r="K220" s="35"/>
      <c r="M220" s="35"/>
      <c r="N220" s="35"/>
      <c r="P220" s="35"/>
      <c r="Q220" s="35"/>
      <c r="S220" s="35"/>
      <c r="T220" s="35"/>
      <c r="V220" s="35"/>
      <c r="W220" s="35"/>
      <c r="Y220" s="35"/>
      <c r="Z220" s="35"/>
      <c r="AB220" s="35"/>
      <c r="AC220" s="35"/>
    </row>
    <row r="221" spans="4:29" s="2" customFormat="1">
      <c r="D221" s="31"/>
      <c r="E221" s="31"/>
      <c r="G221" s="31"/>
      <c r="H221" s="31"/>
      <c r="J221" s="35"/>
      <c r="K221" s="35"/>
      <c r="M221" s="35"/>
      <c r="N221" s="35"/>
      <c r="P221" s="35"/>
      <c r="Q221" s="35"/>
      <c r="S221" s="35"/>
      <c r="T221" s="35"/>
      <c r="V221" s="35"/>
      <c r="W221" s="35"/>
      <c r="Y221" s="35"/>
      <c r="Z221" s="35"/>
      <c r="AB221" s="35"/>
      <c r="AC221" s="35"/>
    </row>
    <row r="222" spans="4:29" s="2" customFormat="1">
      <c r="D222" s="31"/>
      <c r="E222" s="31"/>
      <c r="G222" s="31"/>
      <c r="H222" s="31"/>
      <c r="J222" s="35"/>
      <c r="K222" s="35"/>
      <c r="M222" s="35"/>
      <c r="N222" s="35"/>
      <c r="P222" s="35"/>
      <c r="Q222" s="35"/>
      <c r="S222" s="35"/>
      <c r="T222" s="35"/>
      <c r="V222" s="35"/>
      <c r="W222" s="35"/>
      <c r="Y222" s="35"/>
      <c r="Z222" s="35"/>
      <c r="AB222" s="35"/>
      <c r="AC222" s="35"/>
    </row>
    <row r="223" spans="4:29" s="2" customFormat="1">
      <c r="D223" s="31"/>
      <c r="E223" s="31"/>
      <c r="G223" s="31"/>
      <c r="H223" s="31"/>
      <c r="J223" s="35"/>
      <c r="K223" s="35"/>
      <c r="M223" s="35"/>
      <c r="N223" s="35"/>
      <c r="P223" s="35"/>
      <c r="Q223" s="35"/>
      <c r="S223" s="35"/>
      <c r="T223" s="35"/>
      <c r="V223" s="35"/>
      <c r="W223" s="35"/>
      <c r="Y223" s="35"/>
      <c r="Z223" s="35"/>
      <c r="AB223" s="35"/>
      <c r="AC223" s="35"/>
    </row>
    <row r="224" spans="4:29" s="2" customFormat="1">
      <c r="D224" s="31"/>
      <c r="E224" s="31"/>
      <c r="G224" s="31"/>
      <c r="H224" s="31"/>
      <c r="J224" s="35"/>
      <c r="K224" s="35"/>
      <c r="M224" s="35"/>
      <c r="N224" s="35"/>
      <c r="P224" s="35"/>
      <c r="Q224" s="35"/>
      <c r="S224" s="35"/>
      <c r="T224" s="35"/>
      <c r="V224" s="35"/>
      <c r="W224" s="35"/>
      <c r="Y224" s="35"/>
      <c r="Z224" s="35"/>
      <c r="AB224" s="35"/>
      <c r="AC224" s="35"/>
    </row>
    <row r="225" spans="4:29" s="2" customFormat="1">
      <c r="D225" s="31"/>
      <c r="E225" s="31"/>
      <c r="G225" s="31"/>
      <c r="H225" s="31"/>
      <c r="J225" s="35"/>
      <c r="K225" s="35"/>
      <c r="M225" s="35"/>
      <c r="N225" s="35"/>
      <c r="P225" s="35"/>
      <c r="Q225" s="35"/>
      <c r="S225" s="35"/>
      <c r="T225" s="35"/>
      <c r="V225" s="35"/>
      <c r="W225" s="35"/>
      <c r="Y225" s="35"/>
      <c r="Z225" s="35"/>
      <c r="AB225" s="35"/>
      <c r="AC225" s="35"/>
    </row>
    <row r="226" spans="4:29" s="2" customFormat="1">
      <c r="D226" s="31"/>
      <c r="E226" s="31"/>
      <c r="G226" s="31"/>
      <c r="H226" s="31"/>
      <c r="J226" s="35"/>
      <c r="K226" s="35"/>
      <c r="M226" s="35"/>
      <c r="N226" s="35"/>
      <c r="P226" s="35"/>
      <c r="Q226" s="35"/>
      <c r="S226" s="35"/>
      <c r="T226" s="35"/>
      <c r="V226" s="35"/>
      <c r="W226" s="35"/>
      <c r="Y226" s="35"/>
      <c r="Z226" s="35"/>
      <c r="AB226" s="35"/>
      <c r="AC226" s="35"/>
    </row>
    <row r="227" spans="4:29" s="2" customFormat="1">
      <c r="D227" s="31"/>
      <c r="E227" s="31"/>
      <c r="G227" s="31"/>
      <c r="H227" s="31"/>
      <c r="J227" s="35"/>
      <c r="K227" s="35"/>
      <c r="M227" s="35"/>
      <c r="N227" s="35"/>
      <c r="P227" s="35"/>
      <c r="Q227" s="35"/>
      <c r="S227" s="35"/>
      <c r="T227" s="35"/>
      <c r="V227" s="35"/>
      <c r="W227" s="35"/>
      <c r="Y227" s="35"/>
      <c r="Z227" s="35"/>
      <c r="AB227" s="35"/>
      <c r="AC227" s="35"/>
    </row>
    <row r="228" spans="4:29" s="2" customFormat="1">
      <c r="D228" s="31"/>
      <c r="E228" s="31"/>
      <c r="G228" s="31"/>
      <c r="H228" s="31"/>
      <c r="J228" s="35"/>
      <c r="K228" s="35"/>
      <c r="M228" s="35"/>
      <c r="N228" s="35"/>
      <c r="P228" s="35"/>
      <c r="Q228" s="35"/>
      <c r="S228" s="35"/>
      <c r="T228" s="35"/>
      <c r="V228" s="35"/>
      <c r="W228" s="35"/>
      <c r="Y228" s="35"/>
      <c r="Z228" s="35"/>
      <c r="AB228" s="35"/>
      <c r="AC228" s="35"/>
    </row>
    <row r="229" spans="4:29" s="2" customFormat="1">
      <c r="D229" s="31"/>
      <c r="E229" s="31"/>
      <c r="G229" s="31"/>
      <c r="H229" s="31"/>
      <c r="J229" s="35"/>
      <c r="K229" s="35"/>
      <c r="M229" s="35"/>
      <c r="N229" s="35"/>
      <c r="P229" s="35"/>
      <c r="Q229" s="35"/>
      <c r="S229" s="35"/>
      <c r="T229" s="35"/>
      <c r="V229" s="35"/>
      <c r="W229" s="35"/>
      <c r="Y229" s="35"/>
      <c r="Z229" s="35"/>
      <c r="AB229" s="35"/>
      <c r="AC229" s="35"/>
    </row>
    <row r="230" spans="4:29" s="2" customFormat="1">
      <c r="D230" s="31"/>
      <c r="E230" s="31"/>
      <c r="G230" s="31"/>
      <c r="H230" s="31"/>
      <c r="J230" s="35"/>
      <c r="K230" s="35"/>
      <c r="M230" s="35"/>
      <c r="N230" s="35"/>
      <c r="P230" s="35"/>
      <c r="Q230" s="35"/>
      <c r="S230" s="35"/>
      <c r="T230" s="35"/>
      <c r="V230" s="35"/>
      <c r="W230" s="35"/>
      <c r="Y230" s="35"/>
      <c r="Z230" s="35"/>
      <c r="AB230" s="35"/>
      <c r="AC230" s="35"/>
    </row>
    <row r="231" spans="4:29" s="2" customFormat="1">
      <c r="D231" s="31"/>
      <c r="E231" s="31"/>
      <c r="G231" s="31"/>
      <c r="H231" s="31"/>
      <c r="J231" s="35"/>
      <c r="K231" s="35"/>
      <c r="M231" s="35"/>
      <c r="N231" s="35"/>
      <c r="P231" s="35"/>
      <c r="Q231" s="35"/>
      <c r="S231" s="35"/>
      <c r="T231" s="35"/>
      <c r="V231" s="35"/>
      <c r="W231" s="35"/>
      <c r="Y231" s="35"/>
      <c r="Z231" s="35"/>
      <c r="AB231" s="35"/>
      <c r="AC231" s="35"/>
    </row>
    <row r="232" spans="4:29" s="2" customFormat="1">
      <c r="D232" s="31"/>
      <c r="E232" s="31"/>
      <c r="G232" s="31"/>
      <c r="H232" s="31"/>
      <c r="J232" s="35"/>
      <c r="K232" s="35"/>
      <c r="M232" s="35"/>
      <c r="N232" s="35"/>
      <c r="P232" s="35"/>
      <c r="Q232" s="35"/>
      <c r="S232" s="35"/>
      <c r="T232" s="35"/>
      <c r="V232" s="35"/>
      <c r="W232" s="35"/>
      <c r="Y232" s="35"/>
      <c r="Z232" s="35"/>
      <c r="AB232" s="35"/>
      <c r="AC232" s="35"/>
    </row>
    <row r="233" spans="4:29" s="2" customFormat="1">
      <c r="D233" s="31"/>
      <c r="E233" s="31"/>
      <c r="G233" s="31"/>
      <c r="H233" s="31"/>
      <c r="J233" s="35"/>
      <c r="K233" s="35"/>
      <c r="M233" s="35"/>
      <c r="N233" s="35"/>
      <c r="P233" s="35"/>
      <c r="Q233" s="35"/>
      <c r="S233" s="35"/>
      <c r="T233" s="35"/>
      <c r="V233" s="35"/>
      <c r="W233" s="35"/>
      <c r="Y233" s="35"/>
      <c r="Z233" s="35"/>
      <c r="AB233" s="35"/>
      <c r="AC233" s="35"/>
    </row>
    <row r="234" spans="4:29" s="2" customFormat="1">
      <c r="D234" s="31"/>
      <c r="E234" s="31"/>
      <c r="G234" s="31"/>
      <c r="H234" s="31"/>
      <c r="J234" s="35"/>
      <c r="K234" s="35"/>
      <c r="M234" s="35"/>
      <c r="N234" s="35"/>
      <c r="P234" s="35"/>
      <c r="Q234" s="35"/>
      <c r="S234" s="35"/>
      <c r="T234" s="35"/>
      <c r="V234" s="35"/>
      <c r="W234" s="35"/>
      <c r="Y234" s="35"/>
      <c r="Z234" s="35"/>
      <c r="AB234" s="35"/>
      <c r="AC234" s="35"/>
    </row>
    <row r="235" spans="4:29" s="2" customFormat="1">
      <c r="D235" s="31"/>
      <c r="E235" s="31"/>
      <c r="G235" s="31"/>
      <c r="H235" s="31"/>
      <c r="J235" s="35"/>
      <c r="K235" s="35"/>
      <c r="M235" s="35"/>
      <c r="N235" s="35"/>
      <c r="P235" s="35"/>
      <c r="Q235" s="35"/>
      <c r="S235" s="35"/>
      <c r="T235" s="35"/>
      <c r="V235" s="35"/>
      <c r="W235" s="35"/>
      <c r="Y235" s="35"/>
      <c r="Z235" s="35"/>
      <c r="AB235" s="35"/>
      <c r="AC235" s="35"/>
    </row>
    <row r="236" spans="4:29" s="2" customFormat="1">
      <c r="D236" s="31"/>
      <c r="E236" s="31"/>
      <c r="G236" s="31"/>
      <c r="H236" s="31"/>
      <c r="J236" s="35"/>
      <c r="K236" s="35"/>
      <c r="M236" s="35"/>
      <c r="N236" s="35"/>
      <c r="P236" s="35"/>
      <c r="Q236" s="35"/>
      <c r="S236" s="35"/>
      <c r="T236" s="35"/>
      <c r="V236" s="35"/>
      <c r="W236" s="35"/>
      <c r="Y236" s="35"/>
      <c r="Z236" s="35"/>
      <c r="AB236" s="35"/>
      <c r="AC236" s="35"/>
    </row>
    <row r="237" spans="4:29" s="2" customFormat="1">
      <c r="D237" s="31"/>
      <c r="E237" s="31"/>
      <c r="G237" s="31"/>
      <c r="H237" s="31"/>
      <c r="J237" s="35"/>
      <c r="K237" s="35"/>
      <c r="M237" s="35"/>
      <c r="N237" s="35"/>
      <c r="P237" s="35"/>
      <c r="Q237" s="35"/>
      <c r="S237" s="35"/>
      <c r="T237" s="35"/>
      <c r="V237" s="35"/>
      <c r="W237" s="35"/>
      <c r="Y237" s="35"/>
      <c r="Z237" s="35"/>
      <c r="AB237" s="35"/>
      <c r="AC237" s="35"/>
    </row>
    <row r="238" spans="4:29" s="2" customFormat="1">
      <c r="D238" s="31"/>
      <c r="E238" s="31"/>
      <c r="G238" s="31"/>
      <c r="H238" s="31"/>
      <c r="J238" s="35"/>
      <c r="K238" s="35"/>
      <c r="M238" s="35"/>
      <c r="N238" s="35"/>
      <c r="P238" s="35"/>
      <c r="Q238" s="35"/>
      <c r="S238" s="35"/>
      <c r="T238" s="35"/>
      <c r="V238" s="35"/>
      <c r="W238" s="35"/>
      <c r="Y238" s="35"/>
      <c r="Z238" s="35"/>
      <c r="AB238" s="35"/>
      <c r="AC238" s="35"/>
    </row>
    <row r="239" spans="4:29" s="2" customFormat="1">
      <c r="D239" s="31"/>
      <c r="E239" s="31"/>
      <c r="G239" s="31"/>
      <c r="H239" s="31"/>
      <c r="J239" s="35"/>
      <c r="K239" s="35"/>
      <c r="M239" s="35"/>
      <c r="N239" s="35"/>
      <c r="P239" s="35"/>
      <c r="Q239" s="35"/>
      <c r="S239" s="35"/>
      <c r="T239" s="35"/>
      <c r="V239" s="35"/>
      <c r="W239" s="35"/>
      <c r="Y239" s="35"/>
      <c r="Z239" s="35"/>
      <c r="AB239" s="35"/>
      <c r="AC239" s="35"/>
    </row>
    <row r="240" spans="4:29" s="2" customFormat="1">
      <c r="D240" s="31"/>
      <c r="E240" s="31"/>
      <c r="G240" s="31"/>
      <c r="H240" s="31"/>
      <c r="J240" s="35"/>
      <c r="K240" s="35"/>
      <c r="M240" s="35"/>
      <c r="N240" s="35"/>
      <c r="P240" s="35"/>
      <c r="Q240" s="35"/>
      <c r="S240" s="35"/>
      <c r="T240" s="35"/>
      <c r="V240" s="35"/>
      <c r="W240" s="35"/>
      <c r="Y240" s="35"/>
      <c r="Z240" s="35"/>
      <c r="AB240" s="35"/>
      <c r="AC240" s="35"/>
    </row>
    <row r="241" spans="4:29" s="2" customFormat="1">
      <c r="D241" s="31"/>
      <c r="E241" s="31"/>
      <c r="G241" s="31"/>
      <c r="H241" s="31"/>
      <c r="J241" s="35"/>
      <c r="K241" s="35"/>
      <c r="M241" s="35"/>
      <c r="N241" s="35"/>
      <c r="P241" s="35"/>
      <c r="Q241" s="35"/>
      <c r="S241" s="35"/>
      <c r="T241" s="35"/>
      <c r="V241" s="35"/>
      <c r="W241" s="35"/>
      <c r="Y241" s="35"/>
      <c r="Z241" s="35"/>
      <c r="AB241" s="35"/>
      <c r="AC241" s="35"/>
    </row>
    <row r="242" spans="4:29" s="2" customFormat="1">
      <c r="D242" s="31"/>
      <c r="E242" s="31"/>
      <c r="G242" s="31"/>
      <c r="H242" s="31"/>
      <c r="J242" s="35"/>
      <c r="K242" s="35"/>
      <c r="M242" s="35"/>
      <c r="N242" s="35"/>
      <c r="P242" s="35"/>
      <c r="Q242" s="35"/>
      <c r="S242" s="35"/>
      <c r="T242" s="35"/>
      <c r="V242" s="35"/>
      <c r="W242" s="35"/>
      <c r="Y242" s="35"/>
      <c r="Z242" s="35"/>
      <c r="AB242" s="35"/>
      <c r="AC242" s="35"/>
    </row>
    <row r="243" spans="4:29" s="2" customFormat="1">
      <c r="D243" s="31"/>
      <c r="E243" s="31"/>
      <c r="G243" s="31"/>
      <c r="H243" s="31"/>
      <c r="J243" s="35"/>
      <c r="K243" s="35"/>
      <c r="M243" s="35"/>
      <c r="N243" s="35"/>
      <c r="P243" s="35"/>
      <c r="Q243" s="35"/>
      <c r="S243" s="35"/>
      <c r="T243" s="35"/>
      <c r="V243" s="35"/>
      <c r="W243" s="35"/>
      <c r="Y243" s="35"/>
      <c r="Z243" s="35"/>
      <c r="AB243" s="35"/>
      <c r="AC243" s="35"/>
    </row>
    <row r="244" spans="4:29" s="2" customFormat="1">
      <c r="D244" s="31"/>
      <c r="E244" s="31"/>
      <c r="G244" s="31"/>
      <c r="H244" s="31"/>
      <c r="J244" s="35"/>
      <c r="K244" s="35"/>
      <c r="M244" s="35"/>
      <c r="N244" s="35"/>
      <c r="P244" s="35"/>
      <c r="Q244" s="35"/>
      <c r="S244" s="35"/>
      <c r="T244" s="35"/>
      <c r="V244" s="35"/>
      <c r="W244" s="35"/>
      <c r="Y244" s="35"/>
      <c r="Z244" s="35"/>
      <c r="AB244" s="35"/>
      <c r="AC244" s="35"/>
    </row>
    <row r="245" spans="4:29" s="2" customFormat="1">
      <c r="D245" s="31"/>
      <c r="E245" s="31"/>
      <c r="G245" s="31"/>
      <c r="H245" s="31"/>
      <c r="J245" s="35"/>
      <c r="K245" s="35"/>
      <c r="M245" s="35"/>
      <c r="N245" s="35"/>
      <c r="P245" s="35"/>
      <c r="Q245" s="35"/>
      <c r="S245" s="35"/>
      <c r="T245" s="35"/>
      <c r="V245" s="35"/>
      <c r="W245" s="35"/>
      <c r="Y245" s="35"/>
      <c r="Z245" s="35"/>
      <c r="AB245" s="35"/>
      <c r="AC245" s="35"/>
    </row>
    <row r="246" spans="4:29" s="2" customFormat="1">
      <c r="D246" s="31"/>
      <c r="E246" s="31"/>
      <c r="G246" s="31"/>
      <c r="H246" s="31"/>
      <c r="J246" s="35"/>
      <c r="K246" s="35"/>
      <c r="M246" s="35"/>
      <c r="N246" s="35"/>
      <c r="P246" s="35"/>
      <c r="Q246" s="35"/>
      <c r="S246" s="35"/>
      <c r="T246" s="35"/>
      <c r="V246" s="35"/>
      <c r="W246" s="35"/>
      <c r="Y246" s="35"/>
      <c r="Z246" s="35"/>
      <c r="AB246" s="35"/>
      <c r="AC246" s="35"/>
    </row>
    <row r="247" spans="4:29" s="2" customFormat="1">
      <c r="D247" s="31"/>
      <c r="E247" s="31"/>
      <c r="G247" s="31"/>
      <c r="H247" s="31"/>
      <c r="J247" s="35"/>
      <c r="K247" s="35"/>
      <c r="M247" s="35"/>
      <c r="N247" s="35"/>
      <c r="P247" s="35"/>
      <c r="Q247" s="35"/>
      <c r="S247" s="35"/>
      <c r="T247" s="35"/>
      <c r="V247" s="35"/>
      <c r="W247" s="35"/>
      <c r="Y247" s="35"/>
      <c r="Z247" s="35"/>
      <c r="AB247" s="35"/>
      <c r="AC247" s="35"/>
    </row>
    <row r="248" spans="4:29" s="2" customFormat="1">
      <c r="D248" s="31"/>
      <c r="E248" s="31"/>
      <c r="G248" s="31"/>
      <c r="H248" s="31"/>
      <c r="J248" s="35"/>
      <c r="K248" s="35"/>
      <c r="M248" s="35"/>
      <c r="N248" s="35"/>
      <c r="P248" s="35"/>
      <c r="Q248" s="35"/>
      <c r="S248" s="35"/>
      <c r="T248" s="35"/>
      <c r="V248" s="35"/>
      <c r="W248" s="35"/>
      <c r="Y248" s="35"/>
      <c r="Z248" s="35"/>
      <c r="AB248" s="35"/>
      <c r="AC248" s="35"/>
    </row>
    <row r="249" spans="4:29" s="2" customFormat="1">
      <c r="D249" s="31"/>
      <c r="E249" s="31"/>
      <c r="G249" s="31"/>
      <c r="H249" s="31"/>
      <c r="J249" s="35"/>
      <c r="K249" s="35"/>
      <c r="M249" s="35"/>
      <c r="N249" s="35"/>
      <c r="P249" s="35"/>
      <c r="Q249" s="35"/>
      <c r="S249" s="35"/>
      <c r="T249" s="35"/>
      <c r="V249" s="35"/>
      <c r="W249" s="35"/>
      <c r="Y249" s="35"/>
      <c r="Z249" s="35"/>
      <c r="AB249" s="35"/>
      <c r="AC249" s="35"/>
    </row>
    <row r="250" spans="4:29" s="2" customFormat="1">
      <c r="D250" s="31"/>
      <c r="E250" s="31"/>
      <c r="G250" s="31"/>
      <c r="H250" s="31"/>
      <c r="J250" s="35"/>
      <c r="K250" s="35"/>
      <c r="M250" s="35"/>
      <c r="N250" s="35"/>
      <c r="P250" s="35"/>
      <c r="Q250" s="35"/>
      <c r="S250" s="35"/>
      <c r="T250" s="35"/>
      <c r="V250" s="35"/>
      <c r="W250" s="35"/>
      <c r="Y250" s="35"/>
      <c r="Z250" s="35"/>
      <c r="AB250" s="35"/>
      <c r="AC250" s="35"/>
    </row>
    <row r="251" spans="4:29" s="2" customFormat="1">
      <c r="D251" s="31"/>
      <c r="E251" s="31"/>
      <c r="G251" s="31"/>
      <c r="H251" s="31"/>
      <c r="J251" s="35"/>
      <c r="K251" s="35"/>
      <c r="M251" s="35"/>
      <c r="N251" s="35"/>
      <c r="P251" s="35"/>
      <c r="Q251" s="35"/>
      <c r="S251" s="35"/>
      <c r="T251" s="35"/>
      <c r="V251" s="35"/>
      <c r="W251" s="35"/>
      <c r="Y251" s="35"/>
      <c r="Z251" s="35"/>
      <c r="AB251" s="35"/>
      <c r="AC251" s="35"/>
    </row>
    <row r="252" spans="4:29" s="2" customFormat="1">
      <c r="D252" s="31"/>
      <c r="E252" s="31"/>
      <c r="G252" s="31"/>
      <c r="H252" s="31"/>
      <c r="J252" s="35"/>
      <c r="K252" s="35"/>
      <c r="M252" s="35"/>
      <c r="N252" s="35"/>
      <c r="P252" s="35"/>
      <c r="Q252" s="35"/>
      <c r="S252" s="35"/>
      <c r="T252" s="35"/>
      <c r="V252" s="35"/>
      <c r="W252" s="35"/>
      <c r="Y252" s="35"/>
      <c r="Z252" s="35"/>
      <c r="AB252" s="35"/>
      <c r="AC252" s="35"/>
    </row>
    <row r="253" spans="4:29" s="2" customFormat="1">
      <c r="D253" s="31"/>
      <c r="E253" s="31"/>
      <c r="G253" s="31"/>
      <c r="H253" s="31"/>
      <c r="J253" s="35"/>
      <c r="K253" s="35"/>
      <c r="M253" s="35"/>
      <c r="N253" s="35"/>
      <c r="P253" s="35"/>
      <c r="Q253" s="35"/>
      <c r="S253" s="35"/>
      <c r="T253" s="35"/>
      <c r="V253" s="35"/>
      <c r="W253" s="35"/>
      <c r="Y253" s="35"/>
      <c r="Z253" s="35"/>
      <c r="AB253" s="35"/>
      <c r="AC253" s="35"/>
    </row>
    <row r="254" spans="4:29" s="2" customFormat="1">
      <c r="D254" s="31"/>
      <c r="E254" s="31"/>
      <c r="G254" s="31"/>
      <c r="H254" s="31"/>
      <c r="J254" s="35"/>
      <c r="K254" s="35"/>
      <c r="M254" s="35"/>
      <c r="N254" s="35"/>
      <c r="P254" s="35"/>
      <c r="Q254" s="35"/>
      <c r="S254" s="35"/>
      <c r="T254" s="35"/>
      <c r="V254" s="35"/>
      <c r="W254" s="35"/>
      <c r="Y254" s="35"/>
      <c r="Z254" s="35"/>
      <c r="AB254" s="35"/>
      <c r="AC254" s="35"/>
    </row>
    <row r="255" spans="4:29" s="2" customFormat="1">
      <c r="D255" s="31"/>
      <c r="E255" s="31"/>
      <c r="G255" s="31"/>
      <c r="H255" s="31"/>
      <c r="J255" s="35"/>
      <c r="K255" s="35"/>
      <c r="M255" s="35"/>
      <c r="N255" s="35"/>
      <c r="P255" s="35"/>
      <c r="Q255" s="35"/>
      <c r="S255" s="35"/>
      <c r="T255" s="35"/>
      <c r="V255" s="35"/>
      <c r="W255" s="35"/>
      <c r="Y255" s="35"/>
      <c r="Z255" s="35"/>
      <c r="AB255" s="35"/>
      <c r="AC255" s="35"/>
    </row>
    <row r="256" spans="4:29" s="2" customFormat="1">
      <c r="D256" s="31"/>
      <c r="E256" s="31"/>
      <c r="G256" s="31"/>
      <c r="H256" s="31"/>
      <c r="J256" s="35"/>
      <c r="K256" s="35"/>
      <c r="M256" s="35"/>
      <c r="N256" s="35"/>
      <c r="P256" s="35"/>
      <c r="Q256" s="35"/>
      <c r="S256" s="35"/>
      <c r="T256" s="35"/>
      <c r="V256" s="35"/>
      <c r="W256" s="35"/>
      <c r="Y256" s="35"/>
      <c r="Z256" s="35"/>
      <c r="AB256" s="35"/>
      <c r="AC256" s="35"/>
    </row>
    <row r="257" spans="4:29" s="2" customFormat="1">
      <c r="D257" s="31"/>
      <c r="E257" s="31"/>
      <c r="G257" s="31"/>
      <c r="H257" s="31"/>
      <c r="J257" s="35"/>
      <c r="K257" s="35"/>
      <c r="M257" s="35"/>
      <c r="N257" s="35"/>
      <c r="P257" s="35"/>
      <c r="Q257" s="35"/>
      <c r="S257" s="35"/>
      <c r="T257" s="35"/>
      <c r="V257" s="35"/>
      <c r="W257" s="35"/>
      <c r="Y257" s="35"/>
      <c r="Z257" s="35"/>
      <c r="AB257" s="35"/>
      <c r="AC257" s="35"/>
    </row>
    <row r="258" spans="4:29" s="2" customFormat="1">
      <c r="D258" s="31"/>
      <c r="E258" s="31"/>
      <c r="G258" s="31"/>
      <c r="H258" s="31"/>
      <c r="J258" s="35"/>
      <c r="K258" s="35"/>
      <c r="M258" s="35"/>
      <c r="N258" s="35"/>
      <c r="P258" s="35"/>
      <c r="Q258" s="35"/>
      <c r="S258" s="35"/>
      <c r="T258" s="35"/>
      <c r="V258" s="35"/>
      <c r="W258" s="35"/>
      <c r="Y258" s="35"/>
      <c r="Z258" s="35"/>
      <c r="AB258" s="35"/>
      <c r="AC258" s="35"/>
    </row>
    <row r="259" spans="4:29" s="2" customFormat="1">
      <c r="D259" s="31"/>
      <c r="E259" s="31"/>
      <c r="G259" s="31"/>
      <c r="H259" s="31"/>
      <c r="J259" s="35"/>
      <c r="K259" s="35"/>
      <c r="M259" s="35"/>
      <c r="N259" s="35"/>
      <c r="P259" s="35"/>
      <c r="Q259" s="35"/>
      <c r="S259" s="35"/>
      <c r="T259" s="35"/>
      <c r="V259" s="35"/>
      <c r="W259" s="35"/>
      <c r="Y259" s="35"/>
      <c r="Z259" s="35"/>
      <c r="AB259" s="35"/>
      <c r="AC259" s="35"/>
    </row>
    <row r="260" spans="4:29" s="2" customFormat="1">
      <c r="D260" s="31"/>
      <c r="E260" s="31"/>
      <c r="G260" s="31"/>
      <c r="H260" s="31"/>
      <c r="J260" s="35"/>
      <c r="K260" s="35"/>
      <c r="M260" s="35"/>
      <c r="N260" s="35"/>
      <c r="P260" s="35"/>
      <c r="Q260" s="35"/>
      <c r="S260" s="35"/>
      <c r="T260" s="35"/>
      <c r="V260" s="35"/>
      <c r="W260" s="35"/>
      <c r="Y260" s="35"/>
      <c r="Z260" s="35"/>
      <c r="AB260" s="35"/>
      <c r="AC260" s="35"/>
    </row>
    <row r="261" spans="4:29" s="2" customFormat="1">
      <c r="D261" s="31"/>
      <c r="E261" s="31"/>
      <c r="G261" s="31"/>
      <c r="H261" s="31"/>
      <c r="J261" s="35"/>
      <c r="K261" s="35"/>
      <c r="M261" s="35"/>
      <c r="N261" s="35"/>
      <c r="P261" s="35"/>
      <c r="Q261" s="35"/>
      <c r="S261" s="35"/>
      <c r="T261" s="35"/>
      <c r="V261" s="35"/>
      <c r="W261" s="35"/>
      <c r="Y261" s="35"/>
      <c r="Z261" s="35"/>
      <c r="AB261" s="35"/>
      <c r="AC261" s="35"/>
    </row>
    <row r="262" spans="4:29" s="2" customFormat="1">
      <c r="D262" s="31"/>
      <c r="E262" s="31"/>
      <c r="G262" s="31"/>
      <c r="H262" s="31"/>
      <c r="J262" s="35"/>
      <c r="K262" s="35"/>
      <c r="M262" s="35"/>
      <c r="N262" s="35"/>
      <c r="P262" s="35"/>
      <c r="Q262" s="35"/>
      <c r="S262" s="35"/>
      <c r="T262" s="35"/>
      <c r="V262" s="35"/>
      <c r="W262" s="35"/>
      <c r="Y262" s="35"/>
      <c r="Z262" s="35"/>
      <c r="AB262" s="35"/>
      <c r="AC262" s="35"/>
    </row>
    <row r="263" spans="4:29" s="2" customFormat="1">
      <c r="D263" s="31"/>
      <c r="E263" s="31"/>
      <c r="G263" s="31"/>
      <c r="H263" s="31"/>
      <c r="J263" s="35"/>
      <c r="K263" s="35"/>
      <c r="M263" s="35"/>
      <c r="N263" s="35"/>
      <c r="P263" s="35"/>
      <c r="Q263" s="35"/>
      <c r="S263" s="35"/>
      <c r="T263" s="35"/>
      <c r="V263" s="35"/>
      <c r="W263" s="35"/>
      <c r="Y263" s="35"/>
      <c r="Z263" s="35"/>
      <c r="AB263" s="35"/>
      <c r="AC263" s="35"/>
    </row>
    <row r="264" spans="4:29" s="2" customFormat="1">
      <c r="D264" s="31"/>
      <c r="E264" s="31"/>
      <c r="G264" s="31"/>
      <c r="H264" s="31"/>
      <c r="J264" s="35"/>
      <c r="K264" s="35"/>
      <c r="M264" s="35"/>
      <c r="N264" s="35"/>
      <c r="P264" s="35"/>
      <c r="Q264" s="35"/>
      <c r="S264" s="35"/>
      <c r="T264" s="35"/>
      <c r="V264" s="35"/>
      <c r="W264" s="35"/>
      <c r="Y264" s="35"/>
      <c r="Z264" s="35"/>
      <c r="AB264" s="35"/>
      <c r="AC264" s="35"/>
    </row>
    <row r="265" spans="4:29" s="2" customFormat="1">
      <c r="D265" s="31"/>
      <c r="E265" s="31"/>
      <c r="G265" s="31"/>
      <c r="H265" s="31"/>
      <c r="J265" s="35"/>
      <c r="K265" s="35"/>
      <c r="M265" s="35"/>
      <c r="N265" s="35"/>
      <c r="P265" s="35"/>
      <c r="Q265" s="35"/>
      <c r="S265" s="35"/>
      <c r="T265" s="35"/>
      <c r="V265" s="35"/>
      <c r="W265" s="35"/>
      <c r="Y265" s="35"/>
      <c r="Z265" s="35"/>
      <c r="AB265" s="35"/>
      <c r="AC265" s="35"/>
    </row>
    <row r="266" spans="4:29" s="2" customFormat="1">
      <c r="D266" s="31"/>
      <c r="E266" s="31"/>
      <c r="G266" s="31"/>
      <c r="H266" s="31"/>
      <c r="J266" s="35"/>
      <c r="K266" s="35"/>
      <c r="M266" s="35"/>
      <c r="N266" s="35"/>
      <c r="P266" s="35"/>
      <c r="Q266" s="35"/>
      <c r="S266" s="35"/>
      <c r="T266" s="35"/>
      <c r="V266" s="35"/>
      <c r="W266" s="35"/>
      <c r="Y266" s="35"/>
      <c r="Z266" s="35"/>
      <c r="AB266" s="35"/>
      <c r="AC266" s="35"/>
    </row>
    <row r="267" spans="4:29" s="2" customFormat="1">
      <c r="D267" s="31"/>
      <c r="E267" s="31"/>
      <c r="G267" s="31"/>
      <c r="H267" s="31"/>
      <c r="J267" s="35"/>
      <c r="K267" s="35"/>
      <c r="M267" s="35"/>
      <c r="N267" s="35"/>
      <c r="P267" s="35"/>
      <c r="Q267" s="35"/>
      <c r="S267" s="35"/>
      <c r="T267" s="35"/>
      <c r="V267" s="35"/>
      <c r="W267" s="35"/>
      <c r="Y267" s="35"/>
      <c r="Z267" s="35"/>
      <c r="AB267" s="35"/>
      <c r="AC267" s="35"/>
    </row>
    <row r="268" spans="4:29" s="2" customFormat="1">
      <c r="D268" s="31"/>
      <c r="E268" s="31"/>
      <c r="G268" s="31"/>
      <c r="H268" s="31"/>
      <c r="J268" s="35"/>
      <c r="K268" s="35"/>
      <c r="M268" s="35"/>
      <c r="N268" s="35"/>
      <c r="P268" s="35"/>
      <c r="Q268" s="35"/>
      <c r="S268" s="35"/>
      <c r="T268" s="35"/>
      <c r="V268" s="35"/>
      <c r="W268" s="35"/>
      <c r="Y268" s="35"/>
      <c r="Z268" s="35"/>
      <c r="AB268" s="35"/>
      <c r="AC268" s="35"/>
    </row>
    <row r="269" spans="4:29" s="2" customFormat="1">
      <c r="D269" s="31"/>
      <c r="E269" s="31"/>
      <c r="G269" s="31"/>
      <c r="H269" s="31"/>
      <c r="J269" s="35"/>
      <c r="K269" s="35"/>
      <c r="M269" s="35"/>
      <c r="N269" s="35"/>
      <c r="P269" s="35"/>
      <c r="Q269" s="35"/>
      <c r="S269" s="35"/>
      <c r="T269" s="35"/>
      <c r="V269" s="35"/>
      <c r="W269" s="35"/>
      <c r="Y269" s="35"/>
      <c r="Z269" s="35"/>
      <c r="AB269" s="35"/>
      <c r="AC269" s="35"/>
    </row>
    <row r="270" spans="4:29" s="2" customFormat="1">
      <c r="D270" s="31"/>
      <c r="E270" s="31"/>
      <c r="G270" s="31"/>
      <c r="H270" s="31"/>
      <c r="J270" s="35"/>
      <c r="K270" s="35"/>
      <c r="M270" s="35"/>
      <c r="N270" s="35"/>
      <c r="P270" s="35"/>
      <c r="Q270" s="35"/>
      <c r="S270" s="35"/>
      <c r="T270" s="35"/>
      <c r="V270" s="35"/>
      <c r="W270" s="35"/>
      <c r="Y270" s="35"/>
      <c r="Z270" s="35"/>
      <c r="AB270" s="35"/>
      <c r="AC270" s="35"/>
    </row>
    <row r="271" spans="4:29" s="2" customFormat="1">
      <c r="D271" s="31"/>
      <c r="E271" s="31"/>
      <c r="G271" s="31"/>
      <c r="H271" s="31"/>
      <c r="J271" s="35"/>
      <c r="K271" s="35"/>
      <c r="M271" s="35"/>
      <c r="N271" s="35"/>
      <c r="P271" s="35"/>
      <c r="Q271" s="35"/>
      <c r="S271" s="35"/>
      <c r="T271" s="35"/>
      <c r="V271" s="35"/>
      <c r="W271" s="35"/>
      <c r="Y271" s="35"/>
      <c r="Z271" s="35"/>
      <c r="AB271" s="35"/>
      <c r="AC271" s="35"/>
    </row>
    <row r="272" spans="4:29" s="2" customFormat="1">
      <c r="D272" s="31"/>
      <c r="E272" s="31"/>
      <c r="G272" s="31"/>
      <c r="H272" s="31"/>
      <c r="J272" s="35"/>
      <c r="K272" s="35"/>
      <c r="M272" s="35"/>
      <c r="N272" s="35"/>
      <c r="P272" s="35"/>
      <c r="Q272" s="35"/>
      <c r="S272" s="35"/>
      <c r="T272" s="35"/>
      <c r="V272" s="35"/>
      <c r="W272" s="35"/>
      <c r="Y272" s="35"/>
      <c r="Z272" s="35"/>
      <c r="AB272" s="35"/>
      <c r="AC272" s="35"/>
    </row>
    <row r="273" spans="4:29" s="2" customFormat="1">
      <c r="D273" s="31"/>
      <c r="E273" s="31"/>
      <c r="G273" s="31"/>
      <c r="H273" s="31"/>
      <c r="J273" s="35"/>
      <c r="K273" s="35"/>
      <c r="M273" s="35"/>
      <c r="N273" s="35"/>
      <c r="P273" s="35"/>
      <c r="Q273" s="35"/>
      <c r="S273" s="35"/>
      <c r="T273" s="35"/>
      <c r="V273" s="35"/>
      <c r="W273" s="35"/>
      <c r="Y273" s="35"/>
      <c r="Z273" s="35"/>
      <c r="AB273" s="35"/>
      <c r="AC273" s="35"/>
    </row>
    <row r="274" spans="4:29" s="2" customFormat="1">
      <c r="D274" s="31"/>
      <c r="E274" s="31"/>
      <c r="G274" s="31"/>
      <c r="H274" s="31"/>
      <c r="J274" s="35"/>
      <c r="K274" s="35"/>
      <c r="M274" s="35"/>
      <c r="N274" s="35"/>
      <c r="P274" s="35"/>
      <c r="Q274" s="35"/>
      <c r="S274" s="35"/>
      <c r="T274" s="35"/>
      <c r="V274" s="35"/>
      <c r="W274" s="35"/>
      <c r="Y274" s="35"/>
      <c r="Z274" s="35"/>
      <c r="AB274" s="35"/>
      <c r="AC274" s="35"/>
    </row>
    <row r="275" spans="4:29" s="2" customFormat="1">
      <c r="D275" s="31"/>
      <c r="E275" s="31"/>
      <c r="G275" s="31"/>
      <c r="H275" s="31"/>
      <c r="J275" s="35"/>
      <c r="K275" s="35"/>
      <c r="M275" s="35"/>
      <c r="N275" s="35"/>
      <c r="P275" s="35"/>
      <c r="Q275" s="35"/>
      <c r="S275" s="35"/>
      <c r="T275" s="35"/>
      <c r="V275" s="35"/>
      <c r="W275" s="35"/>
      <c r="Y275" s="35"/>
      <c r="Z275" s="35"/>
      <c r="AB275" s="35"/>
      <c r="AC275" s="35"/>
    </row>
    <row r="276" spans="4:29" s="2" customFormat="1">
      <c r="D276" s="31"/>
      <c r="E276" s="31"/>
      <c r="G276" s="31"/>
      <c r="H276" s="31"/>
      <c r="J276" s="35"/>
      <c r="K276" s="35"/>
      <c r="M276" s="35"/>
      <c r="N276" s="35"/>
      <c r="P276" s="35"/>
      <c r="Q276" s="35"/>
      <c r="S276" s="35"/>
      <c r="T276" s="35"/>
      <c r="V276" s="35"/>
      <c r="W276" s="35"/>
      <c r="Y276" s="35"/>
      <c r="Z276" s="35"/>
      <c r="AB276" s="35"/>
      <c r="AC276" s="35"/>
    </row>
    <row r="277" spans="4:29" s="2" customFormat="1">
      <c r="D277" s="31"/>
      <c r="E277" s="31"/>
      <c r="G277" s="31"/>
      <c r="H277" s="31"/>
      <c r="J277" s="35"/>
      <c r="K277" s="35"/>
      <c r="M277" s="35"/>
      <c r="N277" s="35"/>
      <c r="P277" s="35"/>
      <c r="Q277" s="35"/>
      <c r="S277" s="35"/>
      <c r="T277" s="35"/>
      <c r="V277" s="35"/>
      <c r="W277" s="35"/>
      <c r="Y277" s="35"/>
      <c r="Z277" s="35"/>
      <c r="AB277" s="35"/>
      <c r="AC277" s="35"/>
    </row>
    <row r="278" spans="4:29" s="2" customFormat="1">
      <c r="D278" s="31"/>
      <c r="E278" s="31"/>
      <c r="G278" s="31"/>
      <c r="H278" s="31"/>
      <c r="J278" s="35"/>
      <c r="K278" s="35"/>
      <c r="M278" s="35"/>
      <c r="N278" s="35"/>
      <c r="P278" s="35"/>
      <c r="Q278" s="35"/>
      <c r="S278" s="35"/>
      <c r="T278" s="35"/>
      <c r="V278" s="35"/>
      <c r="W278" s="35"/>
      <c r="Y278" s="35"/>
      <c r="Z278" s="35"/>
      <c r="AB278" s="35"/>
      <c r="AC278" s="35"/>
    </row>
    <row r="279" spans="4:29" s="2" customFormat="1">
      <c r="D279" s="31"/>
      <c r="E279" s="31"/>
      <c r="G279" s="31"/>
      <c r="H279" s="31"/>
      <c r="J279" s="35"/>
      <c r="K279" s="35"/>
      <c r="M279" s="35"/>
      <c r="N279" s="35"/>
      <c r="P279" s="35"/>
      <c r="Q279" s="35"/>
      <c r="S279" s="35"/>
      <c r="T279" s="35"/>
      <c r="V279" s="35"/>
      <c r="W279" s="35"/>
      <c r="Y279" s="35"/>
      <c r="Z279" s="35"/>
      <c r="AB279" s="35"/>
      <c r="AC279" s="35"/>
    </row>
    <row r="280" spans="4:29" s="2" customFormat="1">
      <c r="D280" s="31"/>
      <c r="E280" s="31"/>
      <c r="G280" s="31"/>
      <c r="H280" s="31"/>
      <c r="J280" s="35"/>
      <c r="K280" s="35"/>
      <c r="M280" s="35"/>
      <c r="N280" s="35"/>
      <c r="P280" s="35"/>
      <c r="Q280" s="35"/>
      <c r="S280" s="35"/>
      <c r="T280" s="35"/>
      <c r="V280" s="35"/>
      <c r="W280" s="35"/>
      <c r="Y280" s="35"/>
      <c r="Z280" s="35"/>
      <c r="AB280" s="35"/>
      <c r="AC280" s="35"/>
    </row>
    <row r="281" spans="4:29" s="2" customFormat="1">
      <c r="D281" s="31"/>
      <c r="E281" s="31"/>
      <c r="G281" s="31"/>
      <c r="H281" s="31"/>
      <c r="J281" s="35"/>
      <c r="K281" s="35"/>
      <c r="M281" s="35"/>
      <c r="N281" s="35"/>
      <c r="P281" s="35"/>
      <c r="Q281" s="35"/>
      <c r="S281" s="35"/>
      <c r="T281" s="35"/>
      <c r="V281" s="35"/>
      <c r="W281" s="35"/>
      <c r="Y281" s="35"/>
      <c r="Z281" s="35"/>
      <c r="AB281" s="35"/>
      <c r="AC281" s="35"/>
    </row>
    <row r="282" spans="4:29" s="2" customFormat="1">
      <c r="D282" s="31"/>
      <c r="E282" s="31"/>
      <c r="G282" s="31"/>
      <c r="H282" s="31"/>
      <c r="J282" s="35"/>
      <c r="K282" s="35"/>
      <c r="M282" s="35"/>
      <c r="N282" s="35"/>
      <c r="P282" s="35"/>
      <c r="Q282" s="35"/>
      <c r="S282" s="35"/>
      <c r="T282" s="35"/>
      <c r="V282" s="35"/>
      <c r="W282" s="35"/>
      <c r="Y282" s="35"/>
      <c r="Z282" s="35"/>
      <c r="AB282" s="35"/>
      <c r="AC282" s="35"/>
    </row>
    <row r="283" spans="4:29" s="2" customFormat="1">
      <c r="D283" s="31"/>
      <c r="E283" s="31"/>
      <c r="G283" s="31"/>
      <c r="H283" s="31"/>
      <c r="J283" s="35"/>
      <c r="K283" s="35"/>
      <c r="M283" s="35"/>
      <c r="N283" s="35"/>
      <c r="P283" s="35"/>
      <c r="Q283" s="35"/>
      <c r="S283" s="35"/>
      <c r="T283" s="35"/>
      <c r="V283" s="35"/>
      <c r="W283" s="35"/>
      <c r="Y283" s="35"/>
      <c r="Z283" s="35"/>
      <c r="AB283" s="35"/>
      <c r="AC283" s="35"/>
    </row>
    <row r="284" spans="4:29" s="2" customFormat="1">
      <c r="D284" s="31"/>
      <c r="E284" s="31"/>
      <c r="G284" s="31"/>
      <c r="H284" s="31"/>
      <c r="J284" s="35"/>
      <c r="K284" s="35"/>
      <c r="M284" s="35"/>
      <c r="N284" s="35"/>
      <c r="P284" s="35"/>
      <c r="Q284" s="35"/>
      <c r="S284" s="35"/>
      <c r="T284" s="35"/>
      <c r="V284" s="35"/>
      <c r="W284" s="35"/>
      <c r="Y284" s="35"/>
      <c r="Z284" s="35"/>
      <c r="AB284" s="35"/>
      <c r="AC284" s="35"/>
    </row>
    <row r="285" spans="4:29" s="2" customFormat="1">
      <c r="D285" s="31"/>
      <c r="E285" s="31"/>
      <c r="G285" s="31"/>
      <c r="H285" s="31"/>
      <c r="J285" s="35"/>
      <c r="K285" s="35"/>
      <c r="M285" s="35"/>
      <c r="N285" s="35"/>
      <c r="P285" s="35"/>
      <c r="Q285" s="35"/>
      <c r="S285" s="35"/>
      <c r="T285" s="35"/>
      <c r="V285" s="35"/>
      <c r="W285" s="35"/>
      <c r="Y285" s="35"/>
      <c r="Z285" s="35"/>
      <c r="AB285" s="35"/>
      <c r="AC285" s="35"/>
    </row>
    <row r="286" spans="4:29" s="2" customFormat="1">
      <c r="D286" s="31"/>
      <c r="E286" s="31"/>
      <c r="G286" s="31"/>
      <c r="H286" s="31"/>
      <c r="J286" s="35"/>
      <c r="K286" s="35"/>
      <c r="M286" s="35"/>
      <c r="N286" s="35"/>
      <c r="P286" s="35"/>
      <c r="Q286" s="35"/>
      <c r="S286" s="35"/>
      <c r="T286" s="35"/>
      <c r="V286" s="35"/>
      <c r="W286" s="35"/>
      <c r="Y286" s="35"/>
      <c r="Z286" s="35"/>
      <c r="AB286" s="35"/>
      <c r="AC286" s="35"/>
    </row>
    <row r="287" spans="4:29" s="2" customFormat="1">
      <c r="D287" s="31"/>
      <c r="E287" s="31"/>
      <c r="G287" s="31"/>
      <c r="H287" s="31"/>
      <c r="J287" s="35"/>
      <c r="K287" s="35"/>
      <c r="M287" s="35"/>
      <c r="N287" s="35"/>
      <c r="P287" s="35"/>
      <c r="Q287" s="35"/>
      <c r="S287" s="35"/>
      <c r="T287" s="35"/>
      <c r="V287" s="35"/>
      <c r="W287" s="35"/>
      <c r="Y287" s="35"/>
      <c r="Z287" s="35"/>
      <c r="AB287" s="35"/>
      <c r="AC287" s="35"/>
    </row>
    <row r="288" spans="4:29" s="2" customFormat="1">
      <c r="D288" s="31"/>
      <c r="E288" s="31"/>
      <c r="G288" s="31"/>
      <c r="H288" s="31"/>
      <c r="J288" s="35"/>
      <c r="K288" s="35"/>
      <c r="M288" s="35"/>
      <c r="N288" s="35"/>
      <c r="P288" s="35"/>
      <c r="Q288" s="35"/>
      <c r="S288" s="35"/>
      <c r="T288" s="35"/>
      <c r="V288" s="35"/>
      <c r="W288" s="35"/>
      <c r="Y288" s="35"/>
      <c r="Z288" s="35"/>
      <c r="AB288" s="35"/>
      <c r="AC288" s="35"/>
    </row>
    <row r="289" spans="4:29" s="2" customFormat="1">
      <c r="D289" s="31"/>
      <c r="E289" s="31"/>
      <c r="G289" s="31"/>
      <c r="H289" s="31"/>
      <c r="J289" s="35"/>
      <c r="K289" s="35"/>
      <c r="M289" s="35"/>
      <c r="N289" s="35"/>
      <c r="P289" s="35"/>
      <c r="Q289" s="35"/>
      <c r="S289" s="35"/>
      <c r="T289" s="35"/>
      <c r="V289" s="35"/>
      <c r="W289" s="35"/>
      <c r="Y289" s="35"/>
      <c r="Z289" s="35"/>
      <c r="AB289" s="35"/>
      <c r="AC289" s="35"/>
    </row>
    <row r="290" spans="4:29" s="2" customFormat="1">
      <c r="D290" s="31"/>
      <c r="E290" s="31"/>
      <c r="G290" s="31"/>
      <c r="H290" s="31"/>
      <c r="J290" s="35"/>
      <c r="K290" s="35"/>
      <c r="M290" s="35"/>
      <c r="N290" s="35"/>
      <c r="P290" s="35"/>
      <c r="Q290" s="35"/>
      <c r="S290" s="35"/>
      <c r="T290" s="35"/>
      <c r="V290" s="35"/>
      <c r="W290" s="35"/>
      <c r="Y290" s="35"/>
      <c r="Z290" s="35"/>
      <c r="AB290" s="35"/>
      <c r="AC290" s="35"/>
    </row>
    <row r="291" spans="4:29" s="2" customFormat="1">
      <c r="D291" s="31"/>
      <c r="E291" s="31"/>
      <c r="G291" s="31"/>
      <c r="H291" s="31"/>
      <c r="J291" s="35"/>
      <c r="K291" s="35"/>
      <c r="M291" s="35"/>
      <c r="N291" s="35"/>
      <c r="P291" s="35"/>
      <c r="Q291" s="35"/>
      <c r="S291" s="35"/>
      <c r="T291" s="35"/>
      <c r="V291" s="35"/>
      <c r="W291" s="35"/>
      <c r="Y291" s="35"/>
      <c r="Z291" s="35"/>
      <c r="AB291" s="35"/>
      <c r="AC291" s="35"/>
    </row>
    <row r="292" spans="4:29" s="2" customFormat="1">
      <c r="D292" s="31"/>
      <c r="E292" s="31"/>
      <c r="G292" s="31"/>
      <c r="H292" s="31"/>
      <c r="J292" s="35"/>
      <c r="K292" s="35"/>
      <c r="M292" s="35"/>
      <c r="N292" s="35"/>
      <c r="P292" s="35"/>
      <c r="Q292" s="35"/>
      <c r="S292" s="35"/>
      <c r="T292" s="35"/>
      <c r="V292" s="35"/>
      <c r="W292" s="35"/>
      <c r="Y292" s="35"/>
      <c r="Z292" s="35"/>
      <c r="AB292" s="35"/>
      <c r="AC292" s="35"/>
    </row>
    <row r="293" spans="4:29" s="2" customFormat="1">
      <c r="D293" s="31"/>
      <c r="E293" s="31"/>
      <c r="G293" s="31"/>
      <c r="H293" s="31"/>
      <c r="J293" s="35"/>
      <c r="K293" s="35"/>
      <c r="M293" s="35"/>
      <c r="N293" s="35"/>
      <c r="P293" s="35"/>
      <c r="Q293" s="35"/>
      <c r="S293" s="35"/>
      <c r="T293" s="35"/>
      <c r="V293" s="35"/>
      <c r="W293" s="35"/>
      <c r="Y293" s="35"/>
      <c r="Z293" s="35"/>
      <c r="AB293" s="35"/>
      <c r="AC293" s="35"/>
    </row>
    <row r="294" spans="4:29" s="2" customFormat="1">
      <c r="D294" s="31"/>
      <c r="E294" s="31"/>
      <c r="G294" s="31"/>
      <c r="H294" s="31"/>
      <c r="J294" s="35"/>
      <c r="K294" s="35"/>
      <c r="M294" s="35"/>
      <c r="N294" s="35"/>
      <c r="P294" s="35"/>
      <c r="Q294" s="35"/>
      <c r="S294" s="35"/>
      <c r="T294" s="35"/>
      <c r="V294" s="35"/>
      <c r="W294" s="35"/>
      <c r="Y294" s="35"/>
      <c r="Z294" s="35"/>
      <c r="AB294" s="35"/>
      <c r="AC294" s="35"/>
    </row>
    <row r="295" spans="4:29" s="2" customFormat="1">
      <c r="D295" s="31"/>
      <c r="E295" s="31"/>
      <c r="G295" s="31"/>
      <c r="H295" s="31"/>
      <c r="J295" s="35"/>
      <c r="K295" s="35"/>
      <c r="M295" s="35"/>
      <c r="N295" s="35"/>
      <c r="P295" s="35"/>
      <c r="Q295" s="35"/>
      <c r="S295" s="35"/>
      <c r="T295" s="35"/>
      <c r="V295" s="35"/>
      <c r="W295" s="35"/>
      <c r="Y295" s="35"/>
      <c r="Z295" s="35"/>
      <c r="AB295" s="35"/>
      <c r="AC295" s="35"/>
    </row>
    <row r="296" spans="4:29" s="2" customFormat="1">
      <c r="D296" s="31"/>
      <c r="E296" s="31"/>
      <c r="G296" s="31"/>
      <c r="H296" s="31"/>
      <c r="J296" s="35"/>
      <c r="K296" s="35"/>
      <c r="M296" s="35"/>
      <c r="N296" s="35"/>
      <c r="P296" s="35"/>
      <c r="Q296" s="35"/>
      <c r="S296" s="35"/>
      <c r="T296" s="35"/>
      <c r="V296" s="35"/>
      <c r="W296" s="35"/>
      <c r="Y296" s="35"/>
      <c r="Z296" s="35"/>
      <c r="AB296" s="35"/>
      <c r="AC296" s="35"/>
    </row>
    <row r="297" spans="4:29" s="2" customFormat="1">
      <c r="D297" s="31"/>
      <c r="E297" s="31"/>
      <c r="G297" s="31"/>
      <c r="H297" s="31"/>
      <c r="J297" s="35"/>
      <c r="K297" s="35"/>
      <c r="M297" s="35"/>
      <c r="N297" s="35"/>
      <c r="P297" s="35"/>
      <c r="Q297" s="35"/>
      <c r="S297" s="35"/>
      <c r="T297" s="35"/>
      <c r="V297" s="35"/>
      <c r="W297" s="35"/>
      <c r="Y297" s="35"/>
      <c r="Z297" s="35"/>
      <c r="AB297" s="35"/>
      <c r="AC297" s="35"/>
    </row>
    <row r="298" spans="4:29" s="2" customFormat="1">
      <c r="D298" s="31"/>
      <c r="E298" s="31"/>
      <c r="G298" s="31"/>
      <c r="H298" s="31"/>
      <c r="J298" s="35"/>
      <c r="K298" s="35"/>
      <c r="M298" s="35"/>
      <c r="N298" s="35"/>
      <c r="P298" s="35"/>
      <c r="Q298" s="35"/>
      <c r="S298" s="35"/>
      <c r="T298" s="35"/>
      <c r="V298" s="35"/>
      <c r="W298" s="35"/>
      <c r="Y298" s="35"/>
      <c r="Z298" s="35"/>
      <c r="AB298" s="35"/>
      <c r="AC298" s="35"/>
    </row>
    <row r="299" spans="4:29" s="2" customFormat="1">
      <c r="D299" s="31"/>
      <c r="E299" s="31"/>
      <c r="G299" s="31"/>
      <c r="H299" s="31"/>
      <c r="J299" s="35"/>
      <c r="K299" s="35"/>
      <c r="M299" s="35"/>
      <c r="N299" s="35"/>
      <c r="P299" s="35"/>
      <c r="Q299" s="35"/>
      <c r="S299" s="35"/>
      <c r="T299" s="35"/>
      <c r="V299" s="35"/>
      <c r="W299" s="35"/>
      <c r="Y299" s="35"/>
      <c r="Z299" s="35"/>
      <c r="AB299" s="35"/>
      <c r="AC299" s="35"/>
    </row>
    <row r="300" spans="4:29" s="2" customFormat="1">
      <c r="D300" s="31"/>
      <c r="E300" s="31"/>
      <c r="G300" s="31"/>
      <c r="H300" s="31"/>
      <c r="J300" s="35"/>
      <c r="K300" s="35"/>
      <c r="M300" s="35"/>
      <c r="N300" s="35"/>
      <c r="P300" s="35"/>
      <c r="Q300" s="35"/>
      <c r="S300" s="35"/>
      <c r="T300" s="35"/>
      <c r="V300" s="35"/>
      <c r="W300" s="35"/>
      <c r="Y300" s="35"/>
      <c r="Z300" s="35"/>
      <c r="AB300" s="35"/>
      <c r="AC300" s="35"/>
    </row>
    <row r="301" spans="4:29" s="2" customFormat="1">
      <c r="D301" s="31"/>
      <c r="E301" s="31"/>
      <c r="G301" s="31"/>
      <c r="H301" s="31"/>
      <c r="J301" s="35"/>
      <c r="K301" s="35"/>
      <c r="M301" s="35"/>
      <c r="N301" s="35"/>
      <c r="P301" s="35"/>
      <c r="Q301" s="35"/>
      <c r="S301" s="35"/>
      <c r="T301" s="35"/>
      <c r="V301" s="35"/>
      <c r="W301" s="35"/>
      <c r="Y301" s="35"/>
      <c r="Z301" s="35"/>
      <c r="AB301" s="35"/>
      <c r="AC301" s="35"/>
    </row>
    <row r="302" spans="4:29" s="2" customFormat="1">
      <c r="D302" s="31"/>
      <c r="E302" s="31"/>
      <c r="G302" s="31"/>
      <c r="H302" s="31"/>
      <c r="J302" s="35"/>
      <c r="K302" s="35"/>
      <c r="M302" s="35"/>
      <c r="N302" s="35"/>
      <c r="P302" s="35"/>
      <c r="Q302" s="35"/>
      <c r="S302" s="35"/>
      <c r="T302" s="35"/>
      <c r="V302" s="35"/>
      <c r="W302" s="35"/>
      <c r="Y302" s="35"/>
      <c r="Z302" s="35"/>
      <c r="AB302" s="35"/>
      <c r="AC302" s="35"/>
    </row>
    <row r="303" spans="4:29" s="2" customFormat="1">
      <c r="D303" s="31"/>
      <c r="E303" s="31"/>
      <c r="G303" s="31"/>
      <c r="H303" s="31"/>
      <c r="J303" s="35"/>
      <c r="K303" s="35"/>
      <c r="M303" s="35"/>
      <c r="N303" s="35"/>
      <c r="P303" s="35"/>
      <c r="Q303" s="35"/>
      <c r="S303" s="35"/>
      <c r="T303" s="35"/>
      <c r="V303" s="35"/>
      <c r="W303" s="35"/>
      <c r="Y303" s="35"/>
      <c r="Z303" s="35"/>
      <c r="AB303" s="35"/>
      <c r="AC303" s="35"/>
    </row>
    <row r="304" spans="4:29" s="2" customFormat="1">
      <c r="D304" s="31"/>
      <c r="E304" s="31"/>
      <c r="G304" s="31"/>
      <c r="H304" s="31"/>
      <c r="J304" s="35"/>
      <c r="K304" s="35"/>
      <c r="M304" s="35"/>
      <c r="N304" s="35"/>
      <c r="P304" s="35"/>
      <c r="Q304" s="35"/>
      <c r="S304" s="35"/>
      <c r="T304" s="35"/>
      <c r="V304" s="35"/>
      <c r="W304" s="35"/>
      <c r="Y304" s="35"/>
      <c r="Z304" s="35"/>
      <c r="AB304" s="35"/>
      <c r="AC304" s="35"/>
    </row>
    <row r="305" spans="4:29" s="2" customFormat="1">
      <c r="D305" s="31"/>
      <c r="E305" s="31"/>
      <c r="G305" s="31"/>
      <c r="H305" s="31"/>
      <c r="J305" s="35"/>
      <c r="K305" s="35"/>
      <c r="M305" s="35"/>
      <c r="N305" s="35"/>
      <c r="P305" s="35"/>
      <c r="Q305" s="35"/>
      <c r="S305" s="35"/>
      <c r="T305" s="35"/>
      <c r="V305" s="35"/>
      <c r="W305" s="35"/>
      <c r="Y305" s="35"/>
      <c r="Z305" s="35"/>
      <c r="AB305" s="35"/>
      <c r="AC305" s="35"/>
    </row>
    <row r="306" spans="4:29" s="2" customFormat="1">
      <c r="D306" s="31"/>
      <c r="E306" s="31"/>
      <c r="G306" s="31"/>
      <c r="H306" s="31"/>
      <c r="J306" s="35"/>
      <c r="K306" s="35"/>
      <c r="M306" s="35"/>
      <c r="N306" s="35"/>
      <c r="P306" s="35"/>
      <c r="Q306" s="35"/>
      <c r="S306" s="35"/>
      <c r="T306" s="35"/>
      <c r="V306" s="35"/>
      <c r="W306" s="35"/>
      <c r="Y306" s="35"/>
      <c r="Z306" s="35"/>
      <c r="AB306" s="35"/>
      <c r="AC306" s="35"/>
    </row>
    <row r="307" spans="4:29" s="2" customFormat="1">
      <c r="D307" s="31"/>
      <c r="E307" s="31"/>
      <c r="G307" s="31"/>
      <c r="H307" s="31"/>
      <c r="J307" s="35"/>
      <c r="K307" s="35"/>
      <c r="M307" s="35"/>
      <c r="N307" s="35"/>
      <c r="P307" s="35"/>
      <c r="Q307" s="35"/>
      <c r="S307" s="35"/>
      <c r="T307" s="35"/>
      <c r="V307" s="35"/>
      <c r="W307" s="35"/>
      <c r="Y307" s="35"/>
      <c r="Z307" s="35"/>
      <c r="AB307" s="35"/>
      <c r="AC307" s="35"/>
    </row>
    <row r="308" spans="4:29" s="2" customFormat="1">
      <c r="D308" s="31"/>
      <c r="E308" s="31"/>
      <c r="G308" s="31"/>
      <c r="H308" s="31"/>
      <c r="J308" s="35"/>
      <c r="K308" s="35"/>
      <c r="M308" s="35"/>
      <c r="N308" s="35"/>
      <c r="P308" s="35"/>
      <c r="Q308" s="35"/>
      <c r="S308" s="35"/>
      <c r="T308" s="35"/>
      <c r="V308" s="35"/>
      <c r="W308" s="35"/>
      <c r="Y308" s="35"/>
      <c r="Z308" s="35"/>
      <c r="AB308" s="35"/>
      <c r="AC308" s="35"/>
    </row>
  </sheetData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237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237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107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107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107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107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107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107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107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107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107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107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107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107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107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107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107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107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107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107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07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107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107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107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107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107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07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107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107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107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107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107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107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107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107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07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107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107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107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107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107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107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107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107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107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31" customFormat="1">
      <c r="A25" s="2"/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2" customFormat="1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1:85" s="2" customFormat="1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1:85" s="2" customFormat="1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1:85" s="2" customFormat="1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4"/>
  </sheetPr>
  <dimension ref="A1:CG373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81.3320312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56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243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252</v>
      </c>
      <c r="C7" s="84" t="e">
        <f>VLOOKUP($B$2,'1. Overview'!$D$6:$AD$11,28,)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253</v>
      </c>
      <c r="C8" s="84" t="e">
        <f>VLOOKUP($B$2,'1. Overview'!$D$6:$AD$11,20,)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249</v>
      </c>
      <c r="C9" s="101" t="e">
        <f>VLOOKUP($B$2,'1. Overview'!$D$6:$AD$11,24,)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248</v>
      </c>
      <c r="C10" s="101" t="e">
        <f>VLOOKUP($B$2,'1. Overview'!$D$6:$AD$11,25,)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206</v>
      </c>
      <c r="C11" s="84" t="e">
        <f>VLOOKUP($B$2,'1. Overview'!$D$6:$AD$11,27,)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254</v>
      </c>
      <c r="C12" s="84" t="e">
        <f>VLOOKUP($B$2,'1. Overview'!$D$6:$AD$11,29,)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290</v>
      </c>
    </row>
    <row r="16" spans="2:29">
      <c r="C16" s="2"/>
      <c r="D16" s="301" t="s">
        <v>64</v>
      </c>
      <c r="E16" s="301"/>
      <c r="F16" s="301" t="s">
        <v>34</v>
      </c>
      <c r="G16" s="301"/>
      <c r="H16" s="301" t="s">
        <v>65</v>
      </c>
      <c r="I16" s="301"/>
      <c r="J16" s="301" t="s">
        <v>35</v>
      </c>
      <c r="K16" s="301"/>
      <c r="L16" s="301" t="s">
        <v>66</v>
      </c>
      <c r="M16" s="301"/>
      <c r="N16" s="301" t="s">
        <v>67</v>
      </c>
      <c r="O16" s="301"/>
      <c r="P16" s="301" t="s">
        <v>68</v>
      </c>
      <c r="Q16" s="301"/>
      <c r="R16" s="301" t="s">
        <v>69</v>
      </c>
      <c r="S16" s="301"/>
      <c r="T16" s="301" t="s">
        <v>70</v>
      </c>
      <c r="U16" s="301"/>
      <c r="V16" s="301" t="s">
        <v>217</v>
      </c>
      <c r="W16" s="301"/>
      <c r="X16" s="301" t="s">
        <v>207</v>
      </c>
      <c r="Y16" s="301"/>
      <c r="Z16" s="301" t="s">
        <v>208</v>
      </c>
      <c r="AA16" s="301"/>
      <c r="AB16" s="301" t="s">
        <v>30</v>
      </c>
      <c r="AC16" s="301"/>
    </row>
    <row r="17" spans="1:85">
      <c r="B17" s="29"/>
      <c r="C17" s="120" t="s">
        <v>55</v>
      </c>
      <c r="D17" s="122" t="s">
        <v>60</v>
      </c>
      <c r="E17" s="121" t="s">
        <v>61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4273.6888797943438</v>
      </c>
      <c r="E18" s="83">
        <v>6191432.7238890883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2539.3513797943438</v>
      </c>
      <c r="E19" s="24">
        <v>3484973.965555755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 t="s">
        <v>447</v>
      </c>
      <c r="D20" s="37">
        <v>44.741</v>
      </c>
      <c r="E20" s="18">
        <v>106607.93855950001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558</v>
      </c>
      <c r="D21" s="37">
        <v>0</v>
      </c>
      <c r="E21" s="18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6" t="s">
        <v>270</v>
      </c>
      <c r="D22" s="37">
        <v>0</v>
      </c>
      <c r="E22" s="18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303</v>
      </c>
      <c r="D23" s="37">
        <v>4.9909999999999997</v>
      </c>
      <c r="E23" s="18">
        <v>7835.87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6" t="s">
        <v>441</v>
      </c>
      <c r="D24" s="37">
        <v>5</v>
      </c>
      <c r="E24" s="18">
        <v>38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556</v>
      </c>
      <c r="D25" s="37">
        <v>14</v>
      </c>
      <c r="E25" s="18">
        <v>48942.015529750002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6" t="s">
        <v>557</v>
      </c>
      <c r="D26" s="37">
        <v>20.75</v>
      </c>
      <c r="E26" s="18">
        <v>49792.053029750001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559</v>
      </c>
      <c r="D27" s="37">
        <v>0</v>
      </c>
      <c r="E27" s="18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6" t="s">
        <v>560</v>
      </c>
      <c r="D28" s="37">
        <v>0</v>
      </c>
      <c r="E28" s="18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1" t="s">
        <v>448</v>
      </c>
      <c r="D29" s="37">
        <v>245.0609667578905</v>
      </c>
      <c r="E29" s="18">
        <v>260610.94121399999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6" t="s">
        <v>49</v>
      </c>
      <c r="D30" s="37">
        <v>3</v>
      </c>
      <c r="E30" s="18">
        <v>6090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270</v>
      </c>
      <c r="D31" s="37">
        <v>9</v>
      </c>
      <c r="E31" s="18">
        <v>14130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6" t="s">
        <v>505</v>
      </c>
      <c r="D32" s="37">
        <v>1</v>
      </c>
      <c r="E32" s="18">
        <v>1130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409</v>
      </c>
      <c r="D33" s="37">
        <v>14.998478959661639</v>
      </c>
      <c r="E33" s="18">
        <v>16631.363364000001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6" t="s">
        <v>410</v>
      </c>
      <c r="D34" s="37">
        <v>49.8125</v>
      </c>
      <c r="E34" s="18">
        <v>52218.443749999999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411</v>
      </c>
      <c r="D35" s="37">
        <v>59.000100855654978</v>
      </c>
      <c r="E35" s="18">
        <v>97677.449099999998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6" t="s">
        <v>504</v>
      </c>
      <c r="D36" s="37">
        <v>23.75</v>
      </c>
      <c r="E36" s="18">
        <v>24897.125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506</v>
      </c>
      <c r="D37" s="37">
        <v>52.5</v>
      </c>
      <c r="E37" s="18">
        <v>2550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6" t="s">
        <v>575</v>
      </c>
      <c r="D38" s="37">
        <v>31.999886942573891</v>
      </c>
      <c r="E38" s="18">
        <v>45286.559999999998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1" t="s">
        <v>449</v>
      </c>
      <c r="D39" s="37">
        <v>16.675000000000001</v>
      </c>
      <c r="E39" s="18">
        <v>15580.25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287</v>
      </c>
      <c r="D40" s="37">
        <v>6.0750000000000002</v>
      </c>
      <c r="E40" s="18">
        <v>10302.25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339</v>
      </c>
      <c r="D41" s="37">
        <v>10.6</v>
      </c>
      <c r="E41" s="18">
        <v>5278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1" t="s">
        <v>450</v>
      </c>
      <c r="D42" s="37">
        <v>119.72457129328643</v>
      </c>
      <c r="E42" s="18">
        <v>163211.94273426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49</v>
      </c>
      <c r="D43" s="37">
        <v>1</v>
      </c>
      <c r="E43" s="18">
        <v>2030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287</v>
      </c>
      <c r="D44" s="37">
        <v>4</v>
      </c>
      <c r="E44" s="18">
        <v>6090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414</v>
      </c>
      <c r="D45" s="37">
        <v>2.6</v>
      </c>
      <c r="E45" s="18">
        <v>678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303</v>
      </c>
      <c r="D46" s="37">
        <v>18</v>
      </c>
      <c r="E46" s="18">
        <v>25120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418</v>
      </c>
      <c r="D47" s="37">
        <v>5</v>
      </c>
      <c r="E47" s="18">
        <v>4520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413</v>
      </c>
      <c r="D48" s="37">
        <v>0</v>
      </c>
      <c r="E48" s="18">
        <v>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415</v>
      </c>
      <c r="D49" s="37">
        <v>0</v>
      </c>
      <c r="E49" s="18">
        <v>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6" t="s">
        <v>416</v>
      </c>
      <c r="D50" s="37">
        <v>2</v>
      </c>
      <c r="E50" s="18">
        <v>2260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417</v>
      </c>
      <c r="D51" s="37">
        <v>0</v>
      </c>
      <c r="E51" s="18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508</v>
      </c>
      <c r="D52" s="37">
        <v>30.545146701467015</v>
      </c>
      <c r="E52" s="18">
        <v>57695.811249999999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510</v>
      </c>
      <c r="D53" s="37">
        <v>52.204427519250075</v>
      </c>
      <c r="E53" s="18">
        <v>57695.811249999999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511</v>
      </c>
      <c r="D54" s="37">
        <v>0</v>
      </c>
      <c r="E54" s="18">
        <v>0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512</v>
      </c>
      <c r="D55" s="37">
        <v>0</v>
      </c>
      <c r="E55" s="18">
        <v>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513</v>
      </c>
      <c r="D56" s="37">
        <v>4.3749970725693501</v>
      </c>
      <c r="E56" s="18">
        <v>7122.3202342599998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1" t="s">
        <v>451</v>
      </c>
      <c r="D57" s="37">
        <v>271.17249196009476</v>
      </c>
      <c r="E57" s="18">
        <v>310578.36793499999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49</v>
      </c>
      <c r="D58" s="37">
        <v>3</v>
      </c>
      <c r="E58" s="18">
        <v>4060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287</v>
      </c>
      <c r="D59" s="37">
        <v>4</v>
      </c>
      <c r="E59" s="18">
        <v>6090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424</v>
      </c>
      <c r="D60" s="37">
        <v>3</v>
      </c>
      <c r="E60" s="18">
        <v>1582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303</v>
      </c>
      <c r="D61" s="37">
        <v>23.5</v>
      </c>
      <c r="E61" s="18">
        <v>36895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425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342</v>
      </c>
      <c r="D63" s="37">
        <v>50</v>
      </c>
      <c r="E63" s="18">
        <v>57656.5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416</v>
      </c>
      <c r="D64" s="37">
        <v>2</v>
      </c>
      <c r="E64" s="18">
        <v>1130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419</v>
      </c>
      <c r="D65" s="37">
        <v>53.437314906621637</v>
      </c>
      <c r="E65" s="18">
        <v>75625.022429000004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420</v>
      </c>
      <c r="D66" s="37">
        <v>64.985177053473137</v>
      </c>
      <c r="E66" s="18">
        <v>121601.563006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421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6" t="s">
        <v>422</v>
      </c>
      <c r="D68" s="37">
        <v>5</v>
      </c>
      <c r="E68" s="18">
        <v>5650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423</v>
      </c>
      <c r="D69" s="37">
        <v>0</v>
      </c>
      <c r="E69" s="18">
        <v>0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6" t="s">
        <v>426</v>
      </c>
      <c r="D70" s="37">
        <v>0</v>
      </c>
      <c r="E70" s="18">
        <v>0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514</v>
      </c>
      <c r="D71" s="37">
        <v>62</v>
      </c>
      <c r="E71" s="18">
        <v>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6" t="s">
        <v>563</v>
      </c>
      <c r="D72" s="37">
        <v>0.25</v>
      </c>
      <c r="E72" s="18">
        <v>288.28250000000003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1" t="s">
        <v>452</v>
      </c>
      <c r="D73" s="37">
        <v>130.05737445007873</v>
      </c>
      <c r="E73" s="18">
        <v>193193.7775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6" t="s">
        <v>49</v>
      </c>
      <c r="D74" s="37">
        <v>3</v>
      </c>
      <c r="E74" s="18">
        <v>6090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B75" s="27"/>
      <c r="C75" s="76" t="s">
        <v>287</v>
      </c>
      <c r="D75" s="37">
        <v>3</v>
      </c>
      <c r="E75" s="18">
        <v>6090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B76" s="27"/>
      <c r="C76" s="76" t="s">
        <v>366</v>
      </c>
      <c r="D76" s="37">
        <v>0</v>
      </c>
      <c r="E76" s="18">
        <v>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B77" s="27"/>
      <c r="C77" s="76" t="s">
        <v>303</v>
      </c>
      <c r="D77" s="37">
        <v>25</v>
      </c>
      <c r="E77" s="18">
        <v>34540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B78" s="27"/>
      <c r="C78" s="76" t="s">
        <v>363</v>
      </c>
      <c r="D78" s="37">
        <v>0</v>
      </c>
      <c r="E78" s="18">
        <v>0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B79" s="27"/>
      <c r="C79" s="76" t="s">
        <v>427</v>
      </c>
      <c r="D79" s="37">
        <v>0</v>
      </c>
      <c r="E79" s="18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B80" s="27"/>
      <c r="C80" s="76" t="s">
        <v>428</v>
      </c>
      <c r="D80" s="37">
        <v>0</v>
      </c>
      <c r="E80" s="18">
        <v>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429</v>
      </c>
      <c r="D81" s="37">
        <v>0</v>
      </c>
      <c r="E81" s="18">
        <v>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430</v>
      </c>
      <c r="D82" s="37">
        <v>0</v>
      </c>
      <c r="E82" s="18">
        <v>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6" t="s">
        <v>431</v>
      </c>
      <c r="D83" s="37">
        <v>5</v>
      </c>
      <c r="E83" s="18">
        <v>5650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432</v>
      </c>
      <c r="D84" s="37">
        <v>7</v>
      </c>
      <c r="E84" s="18">
        <v>6720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433</v>
      </c>
      <c r="D85" s="37">
        <v>0</v>
      </c>
      <c r="E85" s="18">
        <v>0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434</v>
      </c>
      <c r="D86" s="37">
        <v>0</v>
      </c>
      <c r="E86" s="18">
        <v>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516</v>
      </c>
      <c r="D87" s="37">
        <v>36.542530246879934</v>
      </c>
      <c r="E87" s="18">
        <v>67051.888749999998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C88" s="76" t="s">
        <v>517</v>
      </c>
      <c r="D88" s="37">
        <v>50.514844203198805</v>
      </c>
      <c r="E88" s="18">
        <v>67051.888749999998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C89" s="71" t="s">
        <v>453</v>
      </c>
      <c r="D89" s="37">
        <v>151.84065997357391</v>
      </c>
      <c r="E89" s="18">
        <v>171419.42577642939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C90" s="76" t="s">
        <v>438</v>
      </c>
      <c r="D90" s="37">
        <v>27.226185524999998</v>
      </c>
      <c r="E90" s="18">
        <v>3158.2375208999997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414</v>
      </c>
      <c r="D91" s="37">
        <v>0</v>
      </c>
      <c r="E91" s="18">
        <v>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440</v>
      </c>
      <c r="D92" s="37">
        <v>0</v>
      </c>
      <c r="E92" s="18">
        <v>0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303</v>
      </c>
      <c r="D93" s="37">
        <v>0</v>
      </c>
      <c r="E93" s="18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418</v>
      </c>
      <c r="D94" s="37">
        <v>2</v>
      </c>
      <c r="E94" s="18">
        <v>2260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6" t="s">
        <v>361</v>
      </c>
      <c r="D95" s="37">
        <v>40</v>
      </c>
      <c r="E95" s="18">
        <v>45200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416</v>
      </c>
      <c r="D96" s="37">
        <v>3</v>
      </c>
      <c r="E96" s="18">
        <v>3390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439</v>
      </c>
      <c r="D97" s="37">
        <v>0</v>
      </c>
      <c r="E97" s="18">
        <v>0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441</v>
      </c>
      <c r="D98" s="37">
        <v>8</v>
      </c>
      <c r="E98" s="18">
        <v>9040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517</v>
      </c>
      <c r="D99" s="37">
        <v>24.361460210910675</v>
      </c>
      <c r="E99" s="18">
        <v>44700.843341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518</v>
      </c>
      <c r="D100" s="37">
        <v>33.67624953178089</v>
      </c>
      <c r="E100" s="18">
        <v>44700.843341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519</v>
      </c>
      <c r="D101" s="37">
        <v>9.1649999999999991</v>
      </c>
      <c r="E101" s="18">
        <v>14291.442749999998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520</v>
      </c>
      <c r="D102" s="37">
        <v>4.4117647058823533</v>
      </c>
      <c r="E102" s="18">
        <v>4678.0588235294117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454</v>
      </c>
      <c r="D103" s="37">
        <v>373.19580532149325</v>
      </c>
      <c r="E103" s="18">
        <v>294773.40779167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49</v>
      </c>
      <c r="D104" s="37">
        <v>3</v>
      </c>
      <c r="E104" s="18">
        <v>6090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6" t="s">
        <v>287</v>
      </c>
      <c r="D105" s="37">
        <v>5.9989999999999997</v>
      </c>
      <c r="E105" s="18">
        <v>12177.97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270</v>
      </c>
      <c r="D106" s="37">
        <v>4</v>
      </c>
      <c r="E106" s="18">
        <v>6280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6" t="s">
        <v>339</v>
      </c>
      <c r="D107" s="37">
        <v>2</v>
      </c>
      <c r="E107" s="18">
        <v>4060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340</v>
      </c>
      <c r="D108" s="37">
        <v>61.781427372711178</v>
      </c>
      <c r="E108" s="18">
        <v>73217.169579400012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347</v>
      </c>
      <c r="D109" s="37">
        <v>38</v>
      </c>
      <c r="E109" s="18">
        <v>9500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345</v>
      </c>
      <c r="D110" s="37">
        <v>30.653888066451675</v>
      </c>
      <c r="E110" s="18">
        <v>33268.664718519998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343</v>
      </c>
      <c r="D111" s="37">
        <v>73</v>
      </c>
      <c r="E111" s="18">
        <v>64723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6" t="s">
        <v>344</v>
      </c>
      <c r="D112" s="37">
        <v>22.124944989098026</v>
      </c>
      <c r="E112" s="18">
        <v>34500.532968750005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409</v>
      </c>
      <c r="D113" s="37">
        <v>14.911667167976759</v>
      </c>
      <c r="E113" s="18">
        <v>16731.785262500001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6" t="s">
        <v>442</v>
      </c>
      <c r="D114" s="37">
        <v>19</v>
      </c>
      <c r="E114" s="18">
        <v>4750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508</v>
      </c>
      <c r="D115" s="37">
        <v>8.7248777252556433</v>
      </c>
      <c r="E115" s="18">
        <v>16731.785262500001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76" t="s">
        <v>565</v>
      </c>
      <c r="D116" s="37">
        <v>46.5</v>
      </c>
      <c r="E116" s="18">
        <v>5347.5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6" t="s">
        <v>576</v>
      </c>
      <c r="D117" s="37">
        <v>43.5</v>
      </c>
      <c r="E117" s="18">
        <v>7395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577</v>
      </c>
      <c r="D118" s="37">
        <v>0</v>
      </c>
      <c r="E118" s="18">
        <v>0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76" t="s">
        <v>578</v>
      </c>
      <c r="D119" s="37">
        <v>0</v>
      </c>
      <c r="E119" s="18">
        <v>0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 t="s">
        <v>455</v>
      </c>
      <c r="D120" s="37">
        <v>91.45</v>
      </c>
      <c r="E120" s="18">
        <v>137257.107085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49</v>
      </c>
      <c r="D121" s="37">
        <v>3</v>
      </c>
      <c r="E121" s="18">
        <v>6090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76" t="s">
        <v>287</v>
      </c>
      <c r="D122" s="37">
        <v>6.6</v>
      </c>
      <c r="E122" s="18">
        <v>9338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6" t="s">
        <v>270</v>
      </c>
      <c r="D123" s="37">
        <v>14</v>
      </c>
      <c r="E123" s="18">
        <v>21980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339</v>
      </c>
      <c r="D124" s="37">
        <v>10.6</v>
      </c>
      <c r="E124" s="18">
        <v>5278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76" t="s">
        <v>446</v>
      </c>
      <c r="D125" s="37">
        <v>30</v>
      </c>
      <c r="E125" s="18">
        <v>53200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6" t="s">
        <v>507</v>
      </c>
      <c r="D126" s="37">
        <v>23.75</v>
      </c>
      <c r="E126" s="18">
        <v>24897.125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562</v>
      </c>
      <c r="D127" s="37">
        <v>0</v>
      </c>
      <c r="E127" s="18">
        <v>0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76" t="s">
        <v>563</v>
      </c>
      <c r="D128" s="37">
        <v>2.5</v>
      </c>
      <c r="E128" s="18">
        <v>2620.75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6" t="s">
        <v>580</v>
      </c>
      <c r="D129" s="37">
        <v>1</v>
      </c>
      <c r="E129" s="18">
        <v>13853.232085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1" t="s">
        <v>524</v>
      </c>
      <c r="D130" s="37">
        <v>101.85532463122087</v>
      </c>
      <c r="E130" s="18">
        <v>128862.76134442104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76" t="s">
        <v>346</v>
      </c>
      <c r="D131" s="37">
        <v>39.00014936872342</v>
      </c>
      <c r="E131" s="18">
        <v>35029.154159999998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6" t="s">
        <v>342</v>
      </c>
      <c r="D132" s="37">
        <v>0</v>
      </c>
      <c r="E132" s="18">
        <v>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396</v>
      </c>
      <c r="D133" s="37">
        <v>21.999943538306162</v>
      </c>
      <c r="E133" s="18">
        <v>38120.402166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76" t="s">
        <v>397</v>
      </c>
      <c r="D134" s="37">
        <v>28.749968566296538</v>
      </c>
      <c r="E134" s="18">
        <v>38734.25765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6" t="s">
        <v>398</v>
      </c>
      <c r="D135" s="37">
        <v>0</v>
      </c>
      <c r="E135" s="18">
        <v>0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399</v>
      </c>
      <c r="D136" s="37">
        <v>0</v>
      </c>
      <c r="E136" s="18">
        <v>0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76" t="s">
        <v>400</v>
      </c>
      <c r="D137" s="37">
        <v>7.5</v>
      </c>
      <c r="E137" s="18">
        <v>11775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76" t="s">
        <v>401</v>
      </c>
      <c r="D138" s="37">
        <v>4.6052631578947372</v>
      </c>
      <c r="E138" s="18">
        <v>5203.9473684210534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525</v>
      </c>
      <c r="D139" s="37">
        <v>235.32234604788258</v>
      </c>
      <c r="E139" s="18">
        <v>356717.57885647478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407</v>
      </c>
      <c r="D140" s="37">
        <v>49.999999999999993</v>
      </c>
      <c r="E140" s="18">
        <v>52414.999999999993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76" t="s">
        <v>334</v>
      </c>
      <c r="D141" s="37">
        <v>1</v>
      </c>
      <c r="E141" s="18">
        <v>0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76" t="s">
        <v>341</v>
      </c>
      <c r="D142" s="37">
        <v>0</v>
      </c>
      <c r="E142" s="18">
        <v>0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6" t="s">
        <v>408</v>
      </c>
      <c r="D143" s="37">
        <v>7.37</v>
      </c>
      <c r="E143" s="18">
        <v>7075.2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499</v>
      </c>
      <c r="D144" s="37">
        <v>12.4</v>
      </c>
      <c r="E144" s="18">
        <v>2712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76" t="s">
        <v>403</v>
      </c>
      <c r="D145" s="37">
        <v>48.000075260891052</v>
      </c>
      <c r="E145" s="18">
        <v>101973.759888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76" t="s">
        <v>404</v>
      </c>
      <c r="D146" s="37">
        <v>54.83371561466042</v>
      </c>
      <c r="E146" s="18">
        <v>102916.85250000001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6" t="s">
        <v>405</v>
      </c>
      <c r="D147" s="37">
        <v>5.0000000066666672</v>
      </c>
      <c r="E147" s="18">
        <v>9356.1000124748007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406</v>
      </c>
      <c r="D148" s="37">
        <v>56.718555165664462</v>
      </c>
      <c r="E148" s="18">
        <v>80268.666456000006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498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500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501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502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503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555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573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574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1" t="s">
        <v>526</v>
      </c>
      <c r="D157" s="37">
        <v>44</v>
      </c>
      <c r="E157" s="18">
        <v>578499.32634000003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49</v>
      </c>
      <c r="D158" s="37">
        <v>4</v>
      </c>
      <c r="E158" s="18">
        <v>6090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287</v>
      </c>
      <c r="D159" s="37">
        <v>7</v>
      </c>
      <c r="E159" s="18">
        <v>10150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270</v>
      </c>
      <c r="D160" s="37">
        <v>15</v>
      </c>
      <c r="E160" s="18">
        <v>23550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348</v>
      </c>
      <c r="D161" s="37">
        <v>6</v>
      </c>
      <c r="E161" s="18">
        <v>170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339</v>
      </c>
      <c r="D162" s="37">
        <v>3</v>
      </c>
      <c r="E162" s="18">
        <v>6090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76" t="s">
        <v>412</v>
      </c>
      <c r="D163" s="37">
        <v>8</v>
      </c>
      <c r="E163" s="18">
        <v>10480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76" t="s">
        <v>421</v>
      </c>
      <c r="D164" s="37">
        <v>1</v>
      </c>
      <c r="E164" s="18">
        <v>521969.32634000003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483</v>
      </c>
      <c r="D165" s="37">
        <v>280.85583935882306</v>
      </c>
      <c r="E165" s="18">
        <v>280686.09041900001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49</v>
      </c>
      <c r="D166" s="37">
        <v>3</v>
      </c>
      <c r="E166" s="18">
        <v>6090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287</v>
      </c>
      <c r="D167" s="37">
        <v>6.6</v>
      </c>
      <c r="E167" s="18">
        <v>9338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270</v>
      </c>
      <c r="D168" s="37">
        <v>13</v>
      </c>
      <c r="E168" s="18">
        <v>20410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445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339</v>
      </c>
      <c r="D170" s="37">
        <v>10.6</v>
      </c>
      <c r="E170" s="18">
        <v>5278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443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76" t="s">
        <v>444</v>
      </c>
      <c r="D172" s="37">
        <v>36</v>
      </c>
      <c r="E172" s="18">
        <v>6120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76" t="s">
        <v>521</v>
      </c>
      <c r="D173" s="37">
        <v>57.327919679411536</v>
      </c>
      <c r="E173" s="18">
        <v>81131.045209500007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6" t="s">
        <v>522</v>
      </c>
      <c r="D174" s="37">
        <v>60</v>
      </c>
      <c r="E174" s="18">
        <v>62898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523</v>
      </c>
      <c r="D175" s="37">
        <v>57.327919679411536</v>
      </c>
      <c r="E175" s="18">
        <v>81131.045209500007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566</v>
      </c>
      <c r="D176" s="37">
        <v>25</v>
      </c>
      <c r="E176" s="18">
        <v>6250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567</v>
      </c>
      <c r="D177" s="37">
        <v>12</v>
      </c>
      <c r="E177" s="18">
        <v>2040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585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586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579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1" t="s">
        <v>536</v>
      </c>
      <c r="D181" s="37">
        <v>380</v>
      </c>
      <c r="E181" s="18">
        <v>432773.05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527</v>
      </c>
      <c r="D182" s="37">
        <v>18</v>
      </c>
      <c r="E182" s="18">
        <v>18900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528</v>
      </c>
      <c r="D183" s="37">
        <v>70</v>
      </c>
      <c r="E183" s="18">
        <v>73500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529</v>
      </c>
      <c r="D184" s="37">
        <v>70</v>
      </c>
      <c r="E184" s="18">
        <v>137694.90000000002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76" t="s">
        <v>530</v>
      </c>
      <c r="D185" s="37">
        <v>65</v>
      </c>
      <c r="E185" s="18">
        <v>82841.849999999991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76" t="s">
        <v>531</v>
      </c>
      <c r="D186" s="37">
        <v>70</v>
      </c>
      <c r="E186" s="18">
        <v>99126.299999999988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6" t="s">
        <v>532</v>
      </c>
      <c r="D187" s="37">
        <v>22</v>
      </c>
      <c r="E187" s="18">
        <v>3520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533</v>
      </c>
      <c r="D188" s="37">
        <v>36</v>
      </c>
      <c r="E188" s="18">
        <v>5760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534</v>
      </c>
      <c r="D189" s="37">
        <v>22</v>
      </c>
      <c r="E189" s="18">
        <v>3520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535</v>
      </c>
      <c r="D190" s="37">
        <v>7</v>
      </c>
      <c r="E190" s="18">
        <v>7910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1" t="s">
        <v>564</v>
      </c>
      <c r="D191" s="37">
        <v>53.4</v>
      </c>
      <c r="E191" s="18">
        <v>54202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491</v>
      </c>
      <c r="D192" s="37">
        <v>6</v>
      </c>
      <c r="E192" s="18">
        <v>7500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492</v>
      </c>
      <c r="D193" s="37">
        <v>8</v>
      </c>
      <c r="E193" s="18">
        <v>8000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76" t="s">
        <v>495</v>
      </c>
      <c r="D194" s="37">
        <v>8</v>
      </c>
      <c r="E194" s="18">
        <v>16000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76" t="s">
        <v>496</v>
      </c>
      <c r="D195" s="37">
        <v>20</v>
      </c>
      <c r="E195" s="18">
        <v>6400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6" t="s">
        <v>497</v>
      </c>
      <c r="D196" s="37">
        <v>11.399999999999999</v>
      </c>
      <c r="E196" s="18">
        <v>16302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28" t="s">
        <v>51</v>
      </c>
      <c r="D197" s="36">
        <v>1734.3375000000001</v>
      </c>
      <c r="E197" s="24">
        <v>2102907.625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1" t="s">
        <v>457</v>
      </c>
      <c r="D198" s="37">
        <v>503.53125</v>
      </c>
      <c r="E198" s="18">
        <v>535643.75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53</v>
      </c>
      <c r="D199" s="37">
        <v>30.5</v>
      </c>
      <c r="E199" s="18">
        <v>41175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267</v>
      </c>
      <c r="D200" s="37">
        <v>44.34375</v>
      </c>
      <c r="E200" s="18">
        <v>44343.75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54</v>
      </c>
      <c r="D201" s="37">
        <v>2.0625</v>
      </c>
      <c r="E201" s="18">
        <v>2784.375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266</v>
      </c>
      <c r="D202" s="37">
        <v>31.34375</v>
      </c>
      <c r="E202" s="18">
        <v>31343.75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265</v>
      </c>
      <c r="D203" s="37">
        <v>37.125</v>
      </c>
      <c r="E203" s="18">
        <v>37125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258</v>
      </c>
      <c r="D204" s="37">
        <v>59.1875</v>
      </c>
      <c r="E204" s="18">
        <v>79903.125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330</v>
      </c>
      <c r="D205" s="37">
        <v>61.3125</v>
      </c>
      <c r="E205" s="18">
        <v>61312.5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331</v>
      </c>
      <c r="D206" s="37">
        <v>73.75</v>
      </c>
      <c r="E206" s="18">
        <v>73750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76" t="s">
        <v>327</v>
      </c>
      <c r="D207" s="37">
        <v>15.5625</v>
      </c>
      <c r="E207" s="18">
        <v>15562.5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76" t="s">
        <v>351</v>
      </c>
      <c r="D208" s="37">
        <v>16.625</v>
      </c>
      <c r="E208" s="18">
        <v>16625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6" t="s">
        <v>365</v>
      </c>
      <c r="D209" s="37">
        <v>58.90625</v>
      </c>
      <c r="E209" s="18">
        <v>58906.25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472</v>
      </c>
      <c r="D210" s="37">
        <v>26.625</v>
      </c>
      <c r="E210" s="18">
        <v>26625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538</v>
      </c>
      <c r="D211" s="37">
        <v>2.125</v>
      </c>
      <c r="E211" s="18">
        <v>2125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539</v>
      </c>
      <c r="D212" s="37">
        <v>44.0625</v>
      </c>
      <c r="E212" s="18">
        <v>44062.5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1" t="s">
        <v>461</v>
      </c>
      <c r="D213" s="37">
        <v>322.78125</v>
      </c>
      <c r="E213" s="18">
        <v>405096.875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29</v>
      </c>
      <c r="D214" s="37">
        <v>60</v>
      </c>
      <c r="E214" s="18">
        <v>81000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76" t="s">
        <v>52</v>
      </c>
      <c r="D215" s="37">
        <v>23.59375</v>
      </c>
      <c r="E215" s="18">
        <v>23593.75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76" t="s">
        <v>551</v>
      </c>
      <c r="D216" s="37">
        <v>27</v>
      </c>
      <c r="E216" s="18">
        <v>36450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6" t="s">
        <v>475</v>
      </c>
      <c r="D217" s="37">
        <v>64</v>
      </c>
      <c r="E217" s="18">
        <v>64000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474</v>
      </c>
      <c r="D218" s="37">
        <v>55</v>
      </c>
      <c r="E218" s="18">
        <v>74250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549</v>
      </c>
      <c r="D219" s="37">
        <v>47</v>
      </c>
      <c r="E219" s="18">
        <v>63450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550</v>
      </c>
      <c r="D220" s="37">
        <v>46.1875</v>
      </c>
      <c r="E220" s="18">
        <v>62353.125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1" t="s">
        <v>460</v>
      </c>
      <c r="D221" s="37">
        <v>188.08750000000001</v>
      </c>
      <c r="E221" s="18">
        <v>243614.375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291</v>
      </c>
      <c r="D222" s="37">
        <v>36.5625</v>
      </c>
      <c r="E222" s="18">
        <v>49359.375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328</v>
      </c>
      <c r="D223" s="37">
        <v>47.1875</v>
      </c>
      <c r="E223" s="18">
        <v>47187.5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357</v>
      </c>
      <c r="D224" s="37">
        <v>77.4375</v>
      </c>
      <c r="E224" s="18">
        <v>112284.375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360</v>
      </c>
      <c r="D225" s="37">
        <v>16.6875</v>
      </c>
      <c r="E225" s="18">
        <v>22528.125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553</v>
      </c>
      <c r="D226" s="37">
        <v>10.212499999999999</v>
      </c>
      <c r="E226" s="18">
        <v>12255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71" t="s">
        <v>462</v>
      </c>
      <c r="D227" s="37">
        <v>214.125</v>
      </c>
      <c r="E227" s="18">
        <v>257656.25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76" t="s">
        <v>335</v>
      </c>
      <c r="D228" s="37">
        <v>66</v>
      </c>
      <c r="E228" s="18">
        <v>89100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6" t="s">
        <v>543</v>
      </c>
      <c r="D229" s="37">
        <v>41.75</v>
      </c>
      <c r="E229" s="18">
        <v>65547.5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544</v>
      </c>
      <c r="D230" s="37">
        <v>11.875</v>
      </c>
      <c r="E230" s="18">
        <v>18643.75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554</v>
      </c>
      <c r="D231" s="37">
        <v>14.5</v>
      </c>
      <c r="E231" s="18">
        <v>22765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359</v>
      </c>
      <c r="D232" s="37">
        <v>80</v>
      </c>
      <c r="E232" s="18">
        <v>61600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1" t="s">
        <v>459</v>
      </c>
      <c r="D233" s="37">
        <v>269.71875</v>
      </c>
      <c r="E233" s="18">
        <v>303493.75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367</v>
      </c>
      <c r="D234" s="37">
        <v>58.4375</v>
      </c>
      <c r="E234" s="18">
        <v>58437.5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362</v>
      </c>
      <c r="D235" s="37">
        <v>17.125</v>
      </c>
      <c r="E235" s="18">
        <v>23118.75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266</v>
      </c>
      <c r="D236" s="37">
        <v>10.25</v>
      </c>
      <c r="E236" s="18">
        <v>10250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265</v>
      </c>
      <c r="D237" s="37">
        <v>6.5625</v>
      </c>
      <c r="E237" s="18">
        <v>6562.5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76" t="s">
        <v>349</v>
      </c>
      <c r="D238" s="37">
        <v>31.25</v>
      </c>
      <c r="E238" s="18">
        <v>31250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76" t="s">
        <v>352</v>
      </c>
      <c r="D239" s="37">
        <v>51.8125</v>
      </c>
      <c r="E239" s="18">
        <v>51812.5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6" t="s">
        <v>473</v>
      </c>
      <c r="D240" s="37">
        <v>14.15625</v>
      </c>
      <c r="E240" s="18">
        <v>14156.25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392</v>
      </c>
      <c r="D241" s="37">
        <v>79.375</v>
      </c>
      <c r="E241" s="18">
        <v>107156.25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568</v>
      </c>
      <c r="D242" s="37">
        <v>0.75</v>
      </c>
      <c r="E242" s="18">
        <v>750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1" t="s">
        <v>456</v>
      </c>
      <c r="D243" s="37">
        <v>127.4375</v>
      </c>
      <c r="E243" s="18">
        <v>134292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294</v>
      </c>
      <c r="D244" s="37">
        <v>67.875</v>
      </c>
      <c r="E244" s="18">
        <v>75477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349</v>
      </c>
      <c r="D245" s="37">
        <v>22.1875</v>
      </c>
      <c r="E245" s="18">
        <v>22187.5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356</v>
      </c>
      <c r="D246" s="37">
        <v>37.375</v>
      </c>
      <c r="E246" s="18">
        <v>36627.5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1" t="s">
        <v>463</v>
      </c>
      <c r="D247" s="37">
        <v>36.40625</v>
      </c>
      <c r="E247" s="18">
        <v>111398.125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267</v>
      </c>
      <c r="D248" s="37">
        <v>17.0625</v>
      </c>
      <c r="E248" s="18">
        <v>23034.375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551</v>
      </c>
      <c r="D249" s="37">
        <v>10</v>
      </c>
      <c r="E249" s="18">
        <v>10000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350</v>
      </c>
      <c r="D250" s="37">
        <v>9.34375</v>
      </c>
      <c r="E250" s="18">
        <v>9343.75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572</v>
      </c>
      <c r="D251" s="37">
        <v>0</v>
      </c>
      <c r="E251" s="18">
        <v>69020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1" t="s">
        <v>458</v>
      </c>
      <c r="D252" s="37">
        <v>8.625</v>
      </c>
      <c r="E252" s="18">
        <v>8625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327</v>
      </c>
      <c r="D253" s="37">
        <v>8.625</v>
      </c>
      <c r="E253" s="18">
        <v>8625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1" t="s">
        <v>484</v>
      </c>
      <c r="D254" s="37">
        <v>0</v>
      </c>
      <c r="E254" s="18">
        <v>35700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288</v>
      </c>
      <c r="D255" s="37">
        <v>0</v>
      </c>
      <c r="E255" s="18">
        <v>35700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71" t="s">
        <v>537</v>
      </c>
      <c r="D256" s="37">
        <v>62.125</v>
      </c>
      <c r="E256" s="18">
        <v>65362.5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76" t="s">
        <v>540</v>
      </c>
      <c r="D257" s="37">
        <v>52.875</v>
      </c>
      <c r="E257" s="18">
        <v>52875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6" t="s">
        <v>541</v>
      </c>
      <c r="D258" s="37">
        <v>9.25</v>
      </c>
      <c r="E258" s="18">
        <v>12487.5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1" t="s">
        <v>546</v>
      </c>
      <c r="D259" s="37">
        <v>1.5</v>
      </c>
      <c r="E259" s="18">
        <v>2025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53</v>
      </c>
      <c r="D260" s="37">
        <v>1.5</v>
      </c>
      <c r="E260" s="18">
        <v>2025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28" t="s">
        <v>268</v>
      </c>
      <c r="D261" s="37">
        <v>0</v>
      </c>
      <c r="E261" s="18">
        <v>35580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1">
        <v>0</v>
      </c>
      <c r="D262" s="37">
        <v>0</v>
      </c>
      <c r="E262" s="18">
        <v>35580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288</v>
      </c>
      <c r="D263" s="37">
        <v>0</v>
      </c>
      <c r="E263" s="18">
        <v>35580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28" t="s">
        <v>486</v>
      </c>
      <c r="D264" s="37">
        <v>0</v>
      </c>
      <c r="E264" s="18">
        <v>55533.333333333336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1" t="s">
        <v>488</v>
      </c>
      <c r="D265" s="37">
        <v>0</v>
      </c>
      <c r="E265" s="18">
        <v>55533.333333333336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288</v>
      </c>
      <c r="D266" s="37">
        <v>0</v>
      </c>
      <c r="E266" s="18">
        <v>55533.333333333336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28" t="s">
        <v>487</v>
      </c>
      <c r="D267" s="37">
        <v>0</v>
      </c>
      <c r="E267" s="18">
        <v>123760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1" t="s">
        <v>489</v>
      </c>
      <c r="D268" s="37">
        <v>0</v>
      </c>
      <c r="E268" s="18">
        <v>123760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288</v>
      </c>
      <c r="D269" s="37">
        <v>0</v>
      </c>
      <c r="E269" s="18">
        <v>123760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28" t="s">
        <v>324</v>
      </c>
      <c r="D270" s="37">
        <v>0</v>
      </c>
      <c r="E270" s="18">
        <v>203037.80000000002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1" t="s">
        <v>493</v>
      </c>
      <c r="D271" s="37">
        <v>0</v>
      </c>
      <c r="E271" s="18">
        <v>203037.80000000002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288</v>
      </c>
      <c r="D272" s="37">
        <v>0</v>
      </c>
      <c r="E272" s="18">
        <v>203037.80000000002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28" t="s">
        <v>569</v>
      </c>
      <c r="D273" s="37">
        <v>0</v>
      </c>
      <c r="E273" s="18">
        <v>185640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1" t="s">
        <v>570</v>
      </c>
      <c r="D274" s="37">
        <v>0</v>
      </c>
      <c r="E274" s="18">
        <v>185640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288</v>
      </c>
      <c r="D275" s="37">
        <v>0</v>
      </c>
      <c r="E275" s="18">
        <v>185640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143" t="s">
        <v>288</v>
      </c>
      <c r="D276" s="37">
        <v>4273.6888797943448</v>
      </c>
      <c r="E276" s="18">
        <v>5683934.9641427556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28" t="s">
        <v>288</v>
      </c>
      <c r="D277" s="37">
        <v>4273.6888797943448</v>
      </c>
      <c r="E277" s="18">
        <v>5683934.9641427556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1" t="s">
        <v>288</v>
      </c>
      <c r="D278" s="37">
        <v>4273.6888797943448</v>
      </c>
      <c r="E278" s="18">
        <v>5683934.9641427556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288</v>
      </c>
      <c r="D279" s="37">
        <v>4273.6888797943448</v>
      </c>
      <c r="E279" s="18">
        <v>5683934.9641427556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143">
        <v>0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28">
        <v>0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71">
        <v>0</v>
      </c>
      <c r="D282" s="37">
        <v>0</v>
      </c>
      <c r="E282" s="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6" t="s">
        <v>288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143" t="s">
        <v>247</v>
      </c>
      <c r="D284" s="37">
        <v>0</v>
      </c>
      <c r="E284" s="18">
        <v>875819.05358699989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273" t="s">
        <v>45</v>
      </c>
      <c r="D285" s="275">
        <v>0</v>
      </c>
      <c r="E285" s="274">
        <v>352253.37358699995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71">
        <v>0</v>
      </c>
      <c r="D286" s="37">
        <v>0</v>
      </c>
      <c r="E286" s="18">
        <v>220500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76" t="s">
        <v>288</v>
      </c>
      <c r="D287" s="37">
        <v>0</v>
      </c>
      <c r="E287" s="18">
        <v>220500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450</v>
      </c>
      <c r="D288" s="37">
        <v>0</v>
      </c>
      <c r="E288" s="18">
        <v>0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509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1" t="s">
        <v>451</v>
      </c>
      <c r="D290" s="37">
        <v>0</v>
      </c>
      <c r="E290" s="18">
        <v>0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515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1" t="s">
        <v>452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435</v>
      </c>
      <c r="D293" s="37">
        <v>0</v>
      </c>
      <c r="E293" s="18">
        <v>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76" t="s">
        <v>436</v>
      </c>
      <c r="D294" s="37">
        <v>0</v>
      </c>
      <c r="E294" s="18">
        <v>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76" t="s">
        <v>437</v>
      </c>
      <c r="D295" s="37">
        <v>0</v>
      </c>
      <c r="E295" s="18">
        <v>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454</v>
      </c>
      <c r="D296" s="37">
        <v>0</v>
      </c>
      <c r="E296" s="18">
        <v>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561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584</v>
      </c>
      <c r="D298" s="37">
        <v>0</v>
      </c>
      <c r="E298" s="18">
        <v>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1" t="s">
        <v>455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561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1" t="s">
        <v>524</v>
      </c>
      <c r="D301" s="37">
        <v>0</v>
      </c>
      <c r="E301" s="18">
        <v>131753.37358699998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76" t="s">
        <v>402</v>
      </c>
      <c r="D302" s="37">
        <v>0</v>
      </c>
      <c r="E302" s="18">
        <v>131753.37358699998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76" t="s">
        <v>582</v>
      </c>
      <c r="D303" s="37">
        <v>0</v>
      </c>
      <c r="E303" s="18">
        <v>0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525</v>
      </c>
      <c r="D304" s="37">
        <v>0</v>
      </c>
      <c r="E304" s="18">
        <v>0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583</v>
      </c>
      <c r="D305" s="37">
        <v>0</v>
      </c>
      <c r="E305" s="18">
        <v>0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28" t="s">
        <v>268</v>
      </c>
      <c r="D306" s="37">
        <v>0</v>
      </c>
      <c r="E306" s="18">
        <v>83565.679999999993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1">
        <v>0</v>
      </c>
      <c r="D307" s="37">
        <v>0</v>
      </c>
      <c r="E307" s="18">
        <v>83565.679999999993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288</v>
      </c>
      <c r="D308" s="37">
        <v>0</v>
      </c>
      <c r="E308" s="18">
        <v>83565.679999999993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28" t="s">
        <v>369</v>
      </c>
      <c r="D309" s="37">
        <v>0</v>
      </c>
      <c r="E309" s="18">
        <v>440000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1">
        <v>0</v>
      </c>
      <c r="D310" s="37">
        <v>0</v>
      </c>
      <c r="E310" s="18">
        <v>440000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288</v>
      </c>
      <c r="D311" s="37">
        <v>0</v>
      </c>
      <c r="E311" s="18">
        <v>440000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25" t="s">
        <v>27</v>
      </c>
      <c r="D312" s="85">
        <v>8547.3777595886895</v>
      </c>
      <c r="E312" s="72">
        <v>12751186.741618844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4:17"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4:17"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4:17"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4:17"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4:17"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4:17"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4:17"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4:17"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4:17"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4:17"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4:17"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4:17"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4:17"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4:17"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4:17"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4:17"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customProperties>
    <customPr name="EpmWorksheetKeyString_GUID" r:id="rId3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 filterMode="1"/>
  <dimension ref="A1:M3230"/>
  <sheetViews>
    <sheetView topLeftCell="A1182" zoomScale="80" zoomScaleNormal="80" workbookViewId="0">
      <selection activeCell="B1943" sqref="B1943"/>
    </sheetView>
  </sheetViews>
  <sheetFormatPr baseColWidth="10" defaultColWidth="11.5" defaultRowHeight="13"/>
  <cols>
    <col min="1" max="1" width="14" style="7" customWidth="1"/>
    <col min="2" max="2" width="19.83203125" bestFit="1" customWidth="1"/>
    <col min="3" max="3" width="14" style="7" customWidth="1"/>
    <col min="4" max="6" width="14" style="175" customWidth="1"/>
    <col min="7" max="7" width="14" style="8" customWidth="1"/>
    <col min="8" max="8" width="21" style="230" customWidth="1"/>
    <col min="9" max="9" width="14" style="7" customWidth="1"/>
    <col min="10" max="11" width="14" style="263" customWidth="1"/>
    <col min="12" max="12" width="14" style="148" customWidth="1"/>
    <col min="13" max="13" width="16.6640625" style="148" bestFit="1" customWidth="1"/>
  </cols>
  <sheetData>
    <row r="1" spans="1:13">
      <c r="A1" s="283" t="s">
        <v>295</v>
      </c>
      <c r="B1" s="40" t="s">
        <v>71</v>
      </c>
      <c r="C1" s="283" t="s">
        <v>587</v>
      </c>
      <c r="D1" s="283" t="s">
        <v>593</v>
      </c>
      <c r="E1" s="283" t="s">
        <v>298</v>
      </c>
      <c r="F1" s="283" t="s">
        <v>72</v>
      </c>
      <c r="G1" s="40" t="s">
        <v>73</v>
      </c>
      <c r="H1" s="283" t="s">
        <v>74</v>
      </c>
      <c r="I1" s="283" t="s">
        <v>368</v>
      </c>
      <c r="J1" s="283" t="s">
        <v>325</v>
      </c>
      <c r="K1" s="283" t="s">
        <v>292</v>
      </c>
      <c r="L1" s="205" t="s">
        <v>581</v>
      </c>
      <c r="M1" s="205" t="s">
        <v>326</v>
      </c>
    </row>
    <row r="2" spans="1:13" hidden="1">
      <c r="A2" s="284" t="s">
        <v>458</v>
      </c>
      <c r="B2" s="230" t="str">
        <f t="shared" ref="B2:B14" si="0">MID(C2,9,11)</f>
        <v>Measure 272</v>
      </c>
      <c r="C2" s="284" t="s">
        <v>466</v>
      </c>
      <c r="D2" s="285">
        <v>44197</v>
      </c>
      <c r="E2" s="285">
        <v>44408</v>
      </c>
      <c r="F2" s="285">
        <v>44214</v>
      </c>
      <c r="G2" s="41">
        <f t="shared" ref="G2:G14" si="1">MONTH(F2)</f>
        <v>1</v>
      </c>
      <c r="H2" s="286" t="s">
        <v>327</v>
      </c>
      <c r="I2" s="284" t="s">
        <v>353</v>
      </c>
      <c r="J2" s="287">
        <v>1.5</v>
      </c>
      <c r="K2" s="287">
        <f>J2/8</f>
        <v>0.1875</v>
      </c>
      <c r="L2" s="203">
        <v>1000</v>
      </c>
      <c r="M2" s="203">
        <f>L2*K2</f>
        <v>187.5</v>
      </c>
    </row>
    <row r="3" spans="1:13" hidden="1">
      <c r="A3" s="284" t="s">
        <v>458</v>
      </c>
      <c r="B3" s="230" t="str">
        <f t="shared" si="0"/>
        <v>Measure 272</v>
      </c>
      <c r="C3" s="284" t="s">
        <v>466</v>
      </c>
      <c r="D3" s="285">
        <v>44197</v>
      </c>
      <c r="E3" s="285">
        <v>44408</v>
      </c>
      <c r="F3" s="285">
        <v>44217</v>
      </c>
      <c r="G3" s="41">
        <f t="shared" si="1"/>
        <v>1</v>
      </c>
      <c r="H3" s="286" t="s">
        <v>327</v>
      </c>
      <c r="I3" s="284" t="s">
        <v>353</v>
      </c>
      <c r="J3" s="287">
        <v>1</v>
      </c>
      <c r="K3" s="287">
        <f t="shared" ref="K3:K66" si="2">J3/8</f>
        <v>0.125</v>
      </c>
      <c r="L3" s="203">
        <v>1000</v>
      </c>
      <c r="M3" s="203">
        <f t="shared" ref="M3:M66" si="3">L3*K3</f>
        <v>125</v>
      </c>
    </row>
    <row r="4" spans="1:13" hidden="1">
      <c r="A4" s="284" t="s">
        <v>458</v>
      </c>
      <c r="B4" s="230" t="str">
        <f t="shared" si="0"/>
        <v>Measure 272</v>
      </c>
      <c r="C4" s="284" t="s">
        <v>466</v>
      </c>
      <c r="D4" s="285">
        <v>44197</v>
      </c>
      <c r="E4" s="285">
        <v>44408</v>
      </c>
      <c r="F4" s="285">
        <v>44221</v>
      </c>
      <c r="G4" s="41">
        <f t="shared" si="1"/>
        <v>1</v>
      </c>
      <c r="H4" s="286" t="s">
        <v>327</v>
      </c>
      <c r="I4" s="284" t="s">
        <v>353</v>
      </c>
      <c r="J4" s="287">
        <v>1</v>
      </c>
      <c r="K4" s="287">
        <f t="shared" si="2"/>
        <v>0.125</v>
      </c>
      <c r="L4" s="203">
        <v>1000</v>
      </c>
      <c r="M4" s="203">
        <f t="shared" si="3"/>
        <v>125</v>
      </c>
    </row>
    <row r="5" spans="1:13" hidden="1">
      <c r="A5" s="284" t="s">
        <v>458</v>
      </c>
      <c r="B5" s="230" t="str">
        <f t="shared" si="0"/>
        <v>Measure 272</v>
      </c>
      <c r="C5" s="284" t="s">
        <v>466</v>
      </c>
      <c r="D5" s="285">
        <v>44197</v>
      </c>
      <c r="E5" s="285">
        <v>44408</v>
      </c>
      <c r="F5" s="285">
        <v>44225</v>
      </c>
      <c r="G5" s="41">
        <f t="shared" si="1"/>
        <v>1</v>
      </c>
      <c r="H5" s="286" t="s">
        <v>327</v>
      </c>
      <c r="I5" s="284" t="s">
        <v>353</v>
      </c>
      <c r="J5" s="287">
        <v>5</v>
      </c>
      <c r="K5" s="287">
        <f t="shared" si="2"/>
        <v>0.625</v>
      </c>
      <c r="L5" s="203">
        <v>1000</v>
      </c>
      <c r="M5" s="203">
        <f t="shared" si="3"/>
        <v>625</v>
      </c>
    </row>
    <row r="6" spans="1:13" hidden="1">
      <c r="A6" s="284" t="s">
        <v>458</v>
      </c>
      <c r="B6" s="230" t="str">
        <f t="shared" si="0"/>
        <v>Measure 272</v>
      </c>
      <c r="C6" s="284" t="s">
        <v>466</v>
      </c>
      <c r="D6" s="285">
        <v>44197</v>
      </c>
      <c r="E6" s="285">
        <v>44408</v>
      </c>
      <c r="F6" s="285">
        <v>44228</v>
      </c>
      <c r="G6" s="41">
        <f t="shared" si="1"/>
        <v>2</v>
      </c>
      <c r="H6" s="286" t="s">
        <v>327</v>
      </c>
      <c r="I6" s="284" t="s">
        <v>353</v>
      </c>
      <c r="J6" s="287">
        <v>1</v>
      </c>
      <c r="K6" s="287">
        <f t="shared" si="2"/>
        <v>0.125</v>
      </c>
      <c r="L6" s="203">
        <v>1000</v>
      </c>
      <c r="M6" s="203">
        <f t="shared" si="3"/>
        <v>125</v>
      </c>
    </row>
    <row r="7" spans="1:13" hidden="1">
      <c r="A7" s="284" t="s">
        <v>458</v>
      </c>
      <c r="B7" s="230" t="str">
        <f t="shared" si="0"/>
        <v>Measure 272</v>
      </c>
      <c r="C7" s="284" t="s">
        <v>466</v>
      </c>
      <c r="D7" s="285">
        <v>44197</v>
      </c>
      <c r="E7" s="285">
        <v>44408</v>
      </c>
      <c r="F7" s="285">
        <v>44230</v>
      </c>
      <c r="G7" s="41">
        <f t="shared" si="1"/>
        <v>2</v>
      </c>
      <c r="H7" s="286" t="s">
        <v>327</v>
      </c>
      <c r="I7" s="284" t="s">
        <v>353</v>
      </c>
      <c r="J7" s="287">
        <v>2</v>
      </c>
      <c r="K7" s="287">
        <f t="shared" si="2"/>
        <v>0.25</v>
      </c>
      <c r="L7" s="203">
        <v>1000</v>
      </c>
      <c r="M7" s="203">
        <f t="shared" si="3"/>
        <v>250</v>
      </c>
    </row>
    <row r="8" spans="1:13" hidden="1">
      <c r="A8" s="284" t="s">
        <v>458</v>
      </c>
      <c r="B8" s="230" t="str">
        <f t="shared" si="0"/>
        <v>Measure 272</v>
      </c>
      <c r="C8" s="284" t="s">
        <v>466</v>
      </c>
      <c r="D8" s="285">
        <v>44197</v>
      </c>
      <c r="E8" s="285">
        <v>44408</v>
      </c>
      <c r="F8" s="285">
        <v>44231</v>
      </c>
      <c r="G8" s="41">
        <f t="shared" si="1"/>
        <v>2</v>
      </c>
      <c r="H8" s="286" t="s">
        <v>327</v>
      </c>
      <c r="I8" s="284" t="s">
        <v>353</v>
      </c>
      <c r="J8" s="287">
        <v>1.5</v>
      </c>
      <c r="K8" s="287">
        <f t="shared" si="2"/>
        <v>0.1875</v>
      </c>
      <c r="L8" s="203">
        <v>1000</v>
      </c>
      <c r="M8" s="203">
        <f t="shared" si="3"/>
        <v>187.5</v>
      </c>
    </row>
    <row r="9" spans="1:13" hidden="1">
      <c r="A9" s="284" t="s">
        <v>458</v>
      </c>
      <c r="B9" s="230" t="str">
        <f t="shared" si="0"/>
        <v>Measure 272</v>
      </c>
      <c r="C9" s="284" t="s">
        <v>466</v>
      </c>
      <c r="D9" s="285">
        <v>44197</v>
      </c>
      <c r="E9" s="285">
        <v>44408</v>
      </c>
      <c r="F9" s="285">
        <v>44235</v>
      </c>
      <c r="G9" s="41">
        <f t="shared" si="1"/>
        <v>2</v>
      </c>
      <c r="H9" s="286" t="s">
        <v>327</v>
      </c>
      <c r="I9" s="284" t="s">
        <v>353</v>
      </c>
      <c r="J9" s="287">
        <v>1</v>
      </c>
      <c r="K9" s="287">
        <f t="shared" si="2"/>
        <v>0.125</v>
      </c>
      <c r="L9" s="203">
        <v>1000</v>
      </c>
      <c r="M9" s="203">
        <f t="shared" si="3"/>
        <v>125</v>
      </c>
    </row>
    <row r="10" spans="1:13" hidden="1">
      <c r="A10" s="284" t="s">
        <v>458</v>
      </c>
      <c r="B10" s="230" t="str">
        <f t="shared" si="0"/>
        <v>Measure 272</v>
      </c>
      <c r="C10" s="284" t="s">
        <v>466</v>
      </c>
      <c r="D10" s="285">
        <v>44197</v>
      </c>
      <c r="E10" s="285">
        <v>44408</v>
      </c>
      <c r="F10" s="285">
        <v>44239</v>
      </c>
      <c r="G10" s="41">
        <f t="shared" si="1"/>
        <v>2</v>
      </c>
      <c r="H10" s="286" t="s">
        <v>327</v>
      </c>
      <c r="I10" s="284" t="s">
        <v>353</v>
      </c>
      <c r="J10" s="287">
        <v>1.5</v>
      </c>
      <c r="K10" s="287">
        <f t="shared" si="2"/>
        <v>0.1875</v>
      </c>
      <c r="L10" s="203">
        <v>1000</v>
      </c>
      <c r="M10" s="203">
        <f t="shared" si="3"/>
        <v>187.5</v>
      </c>
    </row>
    <row r="11" spans="1:13" hidden="1">
      <c r="A11" s="284" t="s">
        <v>458</v>
      </c>
      <c r="B11" s="230" t="str">
        <f t="shared" si="0"/>
        <v>Measure 272</v>
      </c>
      <c r="C11" s="284" t="s">
        <v>466</v>
      </c>
      <c r="D11" s="285">
        <v>44197</v>
      </c>
      <c r="E11" s="285">
        <v>44408</v>
      </c>
      <c r="F11" s="285">
        <v>44242</v>
      </c>
      <c r="G11" s="41">
        <f t="shared" si="1"/>
        <v>2</v>
      </c>
      <c r="H11" s="286" t="s">
        <v>327</v>
      </c>
      <c r="I11" s="284" t="s">
        <v>353</v>
      </c>
      <c r="J11" s="287">
        <v>2</v>
      </c>
      <c r="K11" s="287">
        <f t="shared" si="2"/>
        <v>0.25</v>
      </c>
      <c r="L11" s="203">
        <v>1000</v>
      </c>
      <c r="M11" s="203">
        <f t="shared" si="3"/>
        <v>250</v>
      </c>
    </row>
    <row r="12" spans="1:13" hidden="1">
      <c r="A12" s="284" t="s">
        <v>458</v>
      </c>
      <c r="B12" s="230" t="str">
        <f t="shared" si="0"/>
        <v>Measure 272</v>
      </c>
      <c r="C12" s="284" t="s">
        <v>466</v>
      </c>
      <c r="D12" s="285">
        <v>44197</v>
      </c>
      <c r="E12" s="285">
        <v>44408</v>
      </c>
      <c r="F12" s="285">
        <v>44244</v>
      </c>
      <c r="G12" s="41">
        <f t="shared" si="1"/>
        <v>2</v>
      </c>
      <c r="H12" s="286" t="s">
        <v>327</v>
      </c>
      <c r="I12" s="284" t="s">
        <v>353</v>
      </c>
      <c r="J12" s="287">
        <v>1</v>
      </c>
      <c r="K12" s="287">
        <f t="shared" si="2"/>
        <v>0.125</v>
      </c>
      <c r="L12" s="203">
        <v>1000</v>
      </c>
      <c r="M12" s="203">
        <f t="shared" si="3"/>
        <v>125</v>
      </c>
    </row>
    <row r="13" spans="1:13" hidden="1">
      <c r="A13" s="284" t="s">
        <v>458</v>
      </c>
      <c r="B13" s="230" t="str">
        <f t="shared" si="0"/>
        <v>Measure 272</v>
      </c>
      <c r="C13" s="284" t="s">
        <v>466</v>
      </c>
      <c r="D13" s="285">
        <v>44197</v>
      </c>
      <c r="E13" s="285">
        <v>44408</v>
      </c>
      <c r="F13" s="285">
        <v>44246</v>
      </c>
      <c r="G13" s="41">
        <f t="shared" si="1"/>
        <v>2</v>
      </c>
      <c r="H13" s="286" t="s">
        <v>327</v>
      </c>
      <c r="I13" s="284" t="s">
        <v>353</v>
      </c>
      <c r="J13" s="287">
        <v>2</v>
      </c>
      <c r="K13" s="287">
        <f t="shared" si="2"/>
        <v>0.25</v>
      </c>
      <c r="L13" s="203">
        <v>1000</v>
      </c>
      <c r="M13" s="203">
        <f t="shared" si="3"/>
        <v>250</v>
      </c>
    </row>
    <row r="14" spans="1:13" hidden="1">
      <c r="A14" s="284" t="s">
        <v>458</v>
      </c>
      <c r="B14" s="230" t="str">
        <f t="shared" si="0"/>
        <v>Measure 272</v>
      </c>
      <c r="C14" s="284" t="s">
        <v>466</v>
      </c>
      <c r="D14" s="285">
        <v>44197</v>
      </c>
      <c r="E14" s="285">
        <v>44408</v>
      </c>
      <c r="F14" s="285">
        <v>44249</v>
      </c>
      <c r="G14" s="41">
        <f t="shared" si="1"/>
        <v>2</v>
      </c>
      <c r="H14" s="286" t="s">
        <v>327</v>
      </c>
      <c r="I14" s="284" t="s">
        <v>353</v>
      </c>
      <c r="J14" s="287">
        <v>1.5</v>
      </c>
      <c r="K14" s="287">
        <f t="shared" si="2"/>
        <v>0.1875</v>
      </c>
      <c r="L14" s="203">
        <v>1000</v>
      </c>
      <c r="M14" s="203">
        <f t="shared" si="3"/>
        <v>187.5</v>
      </c>
    </row>
    <row r="15" spans="1:13" hidden="1">
      <c r="A15" s="284" t="s">
        <v>458</v>
      </c>
      <c r="B15" s="230" t="str">
        <f t="shared" ref="B15:B63" si="4">MID(C15,9,11)</f>
        <v>Measure 272</v>
      </c>
      <c r="C15" s="284" t="s">
        <v>466</v>
      </c>
      <c r="D15" s="285">
        <v>44197</v>
      </c>
      <c r="E15" s="285">
        <v>44408</v>
      </c>
      <c r="F15" s="285">
        <v>44256</v>
      </c>
      <c r="G15" s="41">
        <f t="shared" ref="G15:G63" si="5">MONTH(F15)</f>
        <v>3</v>
      </c>
      <c r="H15" s="286" t="s">
        <v>327</v>
      </c>
      <c r="I15" s="284" t="s">
        <v>353</v>
      </c>
      <c r="J15" s="287">
        <v>0.5</v>
      </c>
      <c r="K15" s="287">
        <f t="shared" si="2"/>
        <v>6.25E-2</v>
      </c>
      <c r="L15" s="203">
        <v>1000</v>
      </c>
      <c r="M15" s="203">
        <f t="shared" si="3"/>
        <v>62.5</v>
      </c>
    </row>
    <row r="16" spans="1:13" hidden="1">
      <c r="A16" s="284" t="s">
        <v>458</v>
      </c>
      <c r="B16" s="230" t="str">
        <f t="shared" si="4"/>
        <v>Measure 272</v>
      </c>
      <c r="C16" s="284" t="s">
        <v>466</v>
      </c>
      <c r="D16" s="285">
        <v>44197</v>
      </c>
      <c r="E16" s="285">
        <v>44408</v>
      </c>
      <c r="F16" s="285">
        <v>44257</v>
      </c>
      <c r="G16" s="41">
        <f t="shared" si="5"/>
        <v>3</v>
      </c>
      <c r="H16" s="286" t="s">
        <v>327</v>
      </c>
      <c r="I16" s="284" t="s">
        <v>353</v>
      </c>
      <c r="J16" s="287">
        <v>1</v>
      </c>
      <c r="K16" s="287">
        <f t="shared" si="2"/>
        <v>0.125</v>
      </c>
      <c r="L16" s="203">
        <v>1000</v>
      </c>
      <c r="M16" s="203">
        <f t="shared" si="3"/>
        <v>125</v>
      </c>
    </row>
    <row r="17" spans="1:13" hidden="1">
      <c r="A17" s="284" t="s">
        <v>458</v>
      </c>
      <c r="B17" s="230" t="str">
        <f t="shared" si="4"/>
        <v>Measure 272</v>
      </c>
      <c r="C17" s="284" t="s">
        <v>466</v>
      </c>
      <c r="D17" s="285">
        <v>44197</v>
      </c>
      <c r="E17" s="285">
        <v>44408</v>
      </c>
      <c r="F17" s="285">
        <v>44263</v>
      </c>
      <c r="G17" s="41">
        <f t="shared" si="5"/>
        <v>3</v>
      </c>
      <c r="H17" s="286" t="s">
        <v>327</v>
      </c>
      <c r="I17" s="284" t="s">
        <v>353</v>
      </c>
      <c r="J17" s="287">
        <v>1</v>
      </c>
      <c r="K17" s="287">
        <f t="shared" si="2"/>
        <v>0.125</v>
      </c>
      <c r="L17" s="203">
        <v>1000</v>
      </c>
      <c r="M17" s="203">
        <f t="shared" si="3"/>
        <v>125</v>
      </c>
    </row>
    <row r="18" spans="1:13" hidden="1">
      <c r="A18" s="284" t="s">
        <v>458</v>
      </c>
      <c r="B18" s="230" t="str">
        <f t="shared" si="4"/>
        <v>Measure 272</v>
      </c>
      <c r="C18" s="284" t="s">
        <v>466</v>
      </c>
      <c r="D18" s="285">
        <v>44197</v>
      </c>
      <c r="E18" s="285">
        <v>44408</v>
      </c>
      <c r="F18" s="285">
        <v>44265</v>
      </c>
      <c r="G18" s="41">
        <f t="shared" si="5"/>
        <v>3</v>
      </c>
      <c r="H18" s="286" t="s">
        <v>327</v>
      </c>
      <c r="I18" s="284" t="s">
        <v>353</v>
      </c>
      <c r="J18" s="287">
        <v>0.5</v>
      </c>
      <c r="K18" s="287">
        <f t="shared" si="2"/>
        <v>6.25E-2</v>
      </c>
      <c r="L18" s="203">
        <v>1000</v>
      </c>
      <c r="M18" s="203">
        <f t="shared" si="3"/>
        <v>62.5</v>
      </c>
    </row>
    <row r="19" spans="1:13" hidden="1">
      <c r="A19" s="284" t="s">
        <v>458</v>
      </c>
      <c r="B19" s="230" t="str">
        <f t="shared" si="4"/>
        <v>Measure 272</v>
      </c>
      <c r="C19" s="284" t="s">
        <v>466</v>
      </c>
      <c r="D19" s="285">
        <v>44197</v>
      </c>
      <c r="E19" s="285">
        <v>44408</v>
      </c>
      <c r="F19" s="285">
        <v>44267</v>
      </c>
      <c r="G19" s="41">
        <f t="shared" si="5"/>
        <v>3</v>
      </c>
      <c r="H19" s="286" t="s">
        <v>327</v>
      </c>
      <c r="I19" s="284" t="s">
        <v>353</v>
      </c>
      <c r="J19" s="287">
        <v>8</v>
      </c>
      <c r="K19" s="287">
        <f t="shared" si="2"/>
        <v>1</v>
      </c>
      <c r="L19" s="203">
        <v>1000</v>
      </c>
      <c r="M19" s="203">
        <f t="shared" si="3"/>
        <v>1000</v>
      </c>
    </row>
    <row r="20" spans="1:13" hidden="1">
      <c r="A20" s="284" t="s">
        <v>458</v>
      </c>
      <c r="B20" s="230" t="str">
        <f t="shared" si="4"/>
        <v>Measure 272</v>
      </c>
      <c r="C20" s="284" t="s">
        <v>466</v>
      </c>
      <c r="D20" s="285">
        <v>44197</v>
      </c>
      <c r="E20" s="285">
        <v>44408</v>
      </c>
      <c r="F20" s="285">
        <v>44270</v>
      </c>
      <c r="G20" s="41">
        <f t="shared" si="5"/>
        <v>3</v>
      </c>
      <c r="H20" s="286" t="s">
        <v>327</v>
      </c>
      <c r="I20" s="284" t="s">
        <v>353</v>
      </c>
      <c r="J20" s="287">
        <v>2</v>
      </c>
      <c r="K20" s="287">
        <f t="shared" si="2"/>
        <v>0.25</v>
      </c>
      <c r="L20" s="203">
        <v>1000</v>
      </c>
      <c r="M20" s="203">
        <f t="shared" si="3"/>
        <v>250</v>
      </c>
    </row>
    <row r="21" spans="1:13" hidden="1">
      <c r="A21" s="284" t="s">
        <v>458</v>
      </c>
      <c r="B21" s="230" t="str">
        <f t="shared" si="4"/>
        <v>Measure 272</v>
      </c>
      <c r="C21" s="284" t="s">
        <v>466</v>
      </c>
      <c r="D21" s="285">
        <v>44197</v>
      </c>
      <c r="E21" s="285">
        <v>44408</v>
      </c>
      <c r="F21" s="285">
        <v>44272</v>
      </c>
      <c r="G21" s="41">
        <f t="shared" si="5"/>
        <v>3</v>
      </c>
      <c r="H21" s="286" t="s">
        <v>327</v>
      </c>
      <c r="I21" s="284" t="s">
        <v>353</v>
      </c>
      <c r="J21" s="287">
        <v>1</v>
      </c>
      <c r="K21" s="287">
        <f t="shared" si="2"/>
        <v>0.125</v>
      </c>
      <c r="L21" s="203">
        <v>1000</v>
      </c>
      <c r="M21" s="203">
        <f t="shared" si="3"/>
        <v>125</v>
      </c>
    </row>
    <row r="22" spans="1:13" hidden="1">
      <c r="A22" s="284" t="s">
        <v>458</v>
      </c>
      <c r="B22" s="230" t="str">
        <f t="shared" si="4"/>
        <v>Measure 272</v>
      </c>
      <c r="C22" s="284" t="s">
        <v>466</v>
      </c>
      <c r="D22" s="285">
        <v>44197</v>
      </c>
      <c r="E22" s="285">
        <v>44408</v>
      </c>
      <c r="F22" s="285">
        <v>44274</v>
      </c>
      <c r="G22" s="41">
        <f t="shared" si="5"/>
        <v>3</v>
      </c>
      <c r="H22" s="286" t="s">
        <v>327</v>
      </c>
      <c r="I22" s="284" t="s">
        <v>353</v>
      </c>
      <c r="J22" s="287">
        <v>3</v>
      </c>
      <c r="K22" s="287">
        <f t="shared" si="2"/>
        <v>0.375</v>
      </c>
      <c r="L22" s="203">
        <v>1000</v>
      </c>
      <c r="M22" s="203">
        <f t="shared" si="3"/>
        <v>375</v>
      </c>
    </row>
    <row r="23" spans="1:13" hidden="1">
      <c r="A23" s="284" t="s">
        <v>458</v>
      </c>
      <c r="B23" s="230" t="str">
        <f t="shared" si="4"/>
        <v>Measure 272</v>
      </c>
      <c r="C23" s="284" t="s">
        <v>466</v>
      </c>
      <c r="D23" s="285">
        <v>44197</v>
      </c>
      <c r="E23" s="285">
        <v>44408</v>
      </c>
      <c r="F23" s="285">
        <v>44277</v>
      </c>
      <c r="G23" s="41">
        <f t="shared" si="5"/>
        <v>3</v>
      </c>
      <c r="H23" s="286" t="s">
        <v>327</v>
      </c>
      <c r="I23" s="284" t="s">
        <v>353</v>
      </c>
      <c r="J23" s="287">
        <v>0.5</v>
      </c>
      <c r="K23" s="287">
        <f t="shared" si="2"/>
        <v>6.25E-2</v>
      </c>
      <c r="L23" s="203">
        <v>1000</v>
      </c>
      <c r="M23" s="203">
        <f t="shared" si="3"/>
        <v>62.5</v>
      </c>
    </row>
    <row r="24" spans="1:13" hidden="1">
      <c r="A24" s="284" t="s">
        <v>458</v>
      </c>
      <c r="B24" s="230" t="str">
        <f t="shared" si="4"/>
        <v>Measure 272</v>
      </c>
      <c r="C24" s="284" t="s">
        <v>466</v>
      </c>
      <c r="D24" s="285">
        <v>44197</v>
      </c>
      <c r="E24" s="285">
        <v>44408</v>
      </c>
      <c r="F24" s="285">
        <v>44278</v>
      </c>
      <c r="G24" s="41">
        <f t="shared" si="5"/>
        <v>3</v>
      </c>
      <c r="H24" s="286" t="s">
        <v>327</v>
      </c>
      <c r="I24" s="284" t="s">
        <v>353</v>
      </c>
      <c r="J24" s="287">
        <v>2</v>
      </c>
      <c r="K24" s="287">
        <f t="shared" si="2"/>
        <v>0.25</v>
      </c>
      <c r="L24" s="203">
        <v>1000</v>
      </c>
      <c r="M24" s="203">
        <f t="shared" si="3"/>
        <v>250</v>
      </c>
    </row>
    <row r="25" spans="1:13" hidden="1">
      <c r="A25" s="284" t="s">
        <v>458</v>
      </c>
      <c r="B25" s="230" t="str">
        <f t="shared" si="4"/>
        <v>Measure 272</v>
      </c>
      <c r="C25" s="284" t="s">
        <v>466</v>
      </c>
      <c r="D25" s="285">
        <v>44197</v>
      </c>
      <c r="E25" s="285">
        <v>44408</v>
      </c>
      <c r="F25" s="285">
        <v>44279</v>
      </c>
      <c r="G25" s="41">
        <f t="shared" si="5"/>
        <v>3</v>
      </c>
      <c r="H25" s="286" t="s">
        <v>327</v>
      </c>
      <c r="I25" s="284" t="s">
        <v>353</v>
      </c>
      <c r="J25" s="287">
        <v>1</v>
      </c>
      <c r="K25" s="287">
        <f t="shared" si="2"/>
        <v>0.125</v>
      </c>
      <c r="L25" s="203">
        <v>1000</v>
      </c>
      <c r="M25" s="203">
        <f t="shared" si="3"/>
        <v>125</v>
      </c>
    </row>
    <row r="26" spans="1:13" hidden="1">
      <c r="A26" s="284" t="s">
        <v>458</v>
      </c>
      <c r="B26" s="230" t="str">
        <f t="shared" si="4"/>
        <v>Measure 272</v>
      </c>
      <c r="C26" s="284" t="s">
        <v>466</v>
      </c>
      <c r="D26" s="285">
        <v>44197</v>
      </c>
      <c r="E26" s="285">
        <v>44408</v>
      </c>
      <c r="F26" s="285">
        <v>44293</v>
      </c>
      <c r="G26" s="41">
        <f t="shared" si="5"/>
        <v>4</v>
      </c>
      <c r="H26" s="286" t="s">
        <v>327</v>
      </c>
      <c r="I26" s="284" t="s">
        <v>353</v>
      </c>
      <c r="J26" s="287">
        <v>1.5</v>
      </c>
      <c r="K26" s="287">
        <f t="shared" si="2"/>
        <v>0.1875</v>
      </c>
      <c r="L26" s="203">
        <v>1000</v>
      </c>
      <c r="M26" s="203">
        <f t="shared" si="3"/>
        <v>187.5</v>
      </c>
    </row>
    <row r="27" spans="1:13" hidden="1">
      <c r="A27" s="284" t="s">
        <v>458</v>
      </c>
      <c r="B27" s="230" t="str">
        <f t="shared" si="4"/>
        <v>Measure 272</v>
      </c>
      <c r="C27" s="284" t="s">
        <v>466</v>
      </c>
      <c r="D27" s="285">
        <v>44197</v>
      </c>
      <c r="E27" s="285">
        <v>44408</v>
      </c>
      <c r="F27" s="285">
        <v>44300</v>
      </c>
      <c r="G27" s="41">
        <f t="shared" si="5"/>
        <v>4</v>
      </c>
      <c r="H27" s="286" t="s">
        <v>327</v>
      </c>
      <c r="I27" s="284" t="s">
        <v>353</v>
      </c>
      <c r="J27" s="287">
        <v>3</v>
      </c>
      <c r="K27" s="287">
        <f t="shared" si="2"/>
        <v>0.375</v>
      </c>
      <c r="L27" s="203">
        <v>1000</v>
      </c>
      <c r="M27" s="203">
        <f t="shared" si="3"/>
        <v>375</v>
      </c>
    </row>
    <row r="28" spans="1:13" hidden="1">
      <c r="A28" s="284" t="s">
        <v>458</v>
      </c>
      <c r="B28" s="230" t="str">
        <f t="shared" si="4"/>
        <v>Measure 272</v>
      </c>
      <c r="C28" s="284" t="s">
        <v>466</v>
      </c>
      <c r="D28" s="285">
        <v>44197</v>
      </c>
      <c r="E28" s="285">
        <v>44408</v>
      </c>
      <c r="F28" s="285">
        <v>44307</v>
      </c>
      <c r="G28" s="41">
        <f t="shared" si="5"/>
        <v>4</v>
      </c>
      <c r="H28" s="286" t="s">
        <v>327</v>
      </c>
      <c r="I28" s="284" t="s">
        <v>353</v>
      </c>
      <c r="J28" s="287">
        <v>4</v>
      </c>
      <c r="K28" s="287">
        <f t="shared" si="2"/>
        <v>0.5</v>
      </c>
      <c r="L28" s="203">
        <v>1000</v>
      </c>
      <c r="M28" s="203">
        <f t="shared" si="3"/>
        <v>500</v>
      </c>
    </row>
    <row r="29" spans="1:13" hidden="1">
      <c r="A29" s="284" t="s">
        <v>458</v>
      </c>
      <c r="B29" s="230" t="str">
        <f t="shared" si="4"/>
        <v>Measure 272</v>
      </c>
      <c r="C29" s="284" t="s">
        <v>466</v>
      </c>
      <c r="D29" s="285">
        <v>44197</v>
      </c>
      <c r="E29" s="285">
        <v>44408</v>
      </c>
      <c r="F29" s="285">
        <v>44308</v>
      </c>
      <c r="G29" s="41">
        <f t="shared" si="5"/>
        <v>4</v>
      </c>
      <c r="H29" s="286" t="s">
        <v>327</v>
      </c>
      <c r="I29" s="284" t="s">
        <v>353</v>
      </c>
      <c r="J29" s="287">
        <v>4</v>
      </c>
      <c r="K29" s="287">
        <f t="shared" si="2"/>
        <v>0.5</v>
      </c>
      <c r="L29" s="203">
        <v>1000</v>
      </c>
      <c r="M29" s="203">
        <f t="shared" si="3"/>
        <v>500</v>
      </c>
    </row>
    <row r="30" spans="1:13" hidden="1">
      <c r="A30" s="284" t="s">
        <v>458</v>
      </c>
      <c r="B30" s="230" t="str">
        <f t="shared" si="4"/>
        <v>Measure 272</v>
      </c>
      <c r="C30" s="284" t="s">
        <v>466</v>
      </c>
      <c r="D30" s="285">
        <v>44197</v>
      </c>
      <c r="E30" s="285">
        <v>44408</v>
      </c>
      <c r="F30" s="285">
        <v>44309</v>
      </c>
      <c r="G30" s="41">
        <f t="shared" si="5"/>
        <v>4</v>
      </c>
      <c r="H30" s="286" t="s">
        <v>327</v>
      </c>
      <c r="I30" s="284" t="s">
        <v>353</v>
      </c>
      <c r="J30" s="287">
        <v>5</v>
      </c>
      <c r="K30" s="287">
        <f t="shared" si="2"/>
        <v>0.625</v>
      </c>
      <c r="L30" s="203">
        <v>1000</v>
      </c>
      <c r="M30" s="203">
        <f t="shared" si="3"/>
        <v>625</v>
      </c>
    </row>
    <row r="31" spans="1:13" hidden="1">
      <c r="A31" s="284" t="s">
        <v>458</v>
      </c>
      <c r="B31" s="230" t="str">
        <f t="shared" si="4"/>
        <v>Measure 272</v>
      </c>
      <c r="C31" s="284" t="s">
        <v>466</v>
      </c>
      <c r="D31" s="285">
        <v>44197</v>
      </c>
      <c r="E31" s="285">
        <v>44408</v>
      </c>
      <c r="F31" s="285">
        <v>44312</v>
      </c>
      <c r="G31" s="41">
        <f t="shared" si="5"/>
        <v>4</v>
      </c>
      <c r="H31" s="286" t="s">
        <v>327</v>
      </c>
      <c r="I31" s="284" t="s">
        <v>353</v>
      </c>
      <c r="J31" s="287">
        <v>4</v>
      </c>
      <c r="K31" s="287">
        <f t="shared" si="2"/>
        <v>0.5</v>
      </c>
      <c r="L31" s="203">
        <v>1000</v>
      </c>
      <c r="M31" s="203">
        <f t="shared" si="3"/>
        <v>500</v>
      </c>
    </row>
    <row r="32" spans="1:13" hidden="1">
      <c r="A32" s="284" t="s">
        <v>458</v>
      </c>
      <c r="B32" s="230" t="str">
        <f t="shared" si="4"/>
        <v>Measure 272</v>
      </c>
      <c r="C32" s="284" t="s">
        <v>466</v>
      </c>
      <c r="D32" s="285">
        <v>44197</v>
      </c>
      <c r="E32" s="285">
        <v>44408</v>
      </c>
      <c r="F32" s="285">
        <v>44314</v>
      </c>
      <c r="G32" s="41">
        <f t="shared" si="5"/>
        <v>4</v>
      </c>
      <c r="H32" s="286" t="s">
        <v>327</v>
      </c>
      <c r="I32" s="284" t="s">
        <v>353</v>
      </c>
      <c r="J32" s="287">
        <v>2</v>
      </c>
      <c r="K32" s="287">
        <f t="shared" si="2"/>
        <v>0.25</v>
      </c>
      <c r="L32" s="203">
        <v>1000</v>
      </c>
      <c r="M32" s="203">
        <f t="shared" si="3"/>
        <v>250</v>
      </c>
    </row>
    <row r="33" spans="1:13" hidden="1">
      <c r="A33" s="284" t="s">
        <v>458</v>
      </c>
      <c r="B33" s="230" t="str">
        <f t="shared" si="4"/>
        <v>Measure 272</v>
      </c>
      <c r="C33" s="284" t="s">
        <v>466</v>
      </c>
      <c r="D33" s="285">
        <v>44197</v>
      </c>
      <c r="E33" s="285">
        <v>44408</v>
      </c>
      <c r="F33" s="285">
        <v>44316</v>
      </c>
      <c r="G33" s="41">
        <f t="shared" si="5"/>
        <v>4</v>
      </c>
      <c r="H33" s="286" t="s">
        <v>327</v>
      </c>
      <c r="I33" s="284" t="s">
        <v>353</v>
      </c>
      <c r="J33" s="287">
        <v>3</v>
      </c>
      <c r="K33" s="287">
        <f t="shared" si="2"/>
        <v>0.375</v>
      </c>
      <c r="L33" s="203">
        <v>1000</v>
      </c>
      <c r="M33" s="203">
        <f t="shared" si="3"/>
        <v>375</v>
      </c>
    </row>
    <row r="34" spans="1:13" hidden="1">
      <c r="A34" s="284" t="s">
        <v>456</v>
      </c>
      <c r="B34" s="230" t="str">
        <f t="shared" si="4"/>
        <v>Measure 251</v>
      </c>
      <c r="C34" s="284" t="s">
        <v>464</v>
      </c>
      <c r="D34" s="285">
        <v>44197</v>
      </c>
      <c r="E34" s="285">
        <v>44408</v>
      </c>
      <c r="F34" s="285">
        <v>44200</v>
      </c>
      <c r="G34" s="41">
        <f t="shared" si="5"/>
        <v>1</v>
      </c>
      <c r="H34" s="286" t="s">
        <v>294</v>
      </c>
      <c r="I34" s="284" t="s">
        <v>354</v>
      </c>
      <c r="J34" s="287">
        <v>1.5</v>
      </c>
      <c r="K34" s="287">
        <f t="shared" si="2"/>
        <v>0.1875</v>
      </c>
      <c r="L34" s="203">
        <v>1112</v>
      </c>
      <c r="M34" s="203">
        <f t="shared" si="3"/>
        <v>208.5</v>
      </c>
    </row>
    <row r="35" spans="1:13" hidden="1">
      <c r="A35" s="284" t="s">
        <v>456</v>
      </c>
      <c r="B35" s="230" t="str">
        <f t="shared" si="4"/>
        <v>Measure 251</v>
      </c>
      <c r="C35" s="284" t="s">
        <v>464</v>
      </c>
      <c r="D35" s="285">
        <v>44197</v>
      </c>
      <c r="E35" s="285">
        <v>44408</v>
      </c>
      <c r="F35" s="285">
        <v>44200</v>
      </c>
      <c r="G35" s="41">
        <f t="shared" si="5"/>
        <v>1</v>
      </c>
      <c r="H35" s="286" t="s">
        <v>349</v>
      </c>
      <c r="I35" s="284" t="s">
        <v>353</v>
      </c>
      <c r="J35" s="287">
        <v>2</v>
      </c>
      <c r="K35" s="287">
        <f t="shared" si="2"/>
        <v>0.25</v>
      </c>
      <c r="L35" s="203">
        <v>1000</v>
      </c>
      <c r="M35" s="203">
        <f t="shared" si="3"/>
        <v>250</v>
      </c>
    </row>
    <row r="36" spans="1:13" hidden="1">
      <c r="A36" s="284" t="s">
        <v>456</v>
      </c>
      <c r="B36" s="230" t="str">
        <f t="shared" si="4"/>
        <v>Measure 251</v>
      </c>
      <c r="C36" s="284" t="s">
        <v>464</v>
      </c>
      <c r="D36" s="285">
        <v>44197</v>
      </c>
      <c r="E36" s="285">
        <v>44408</v>
      </c>
      <c r="F36" s="285">
        <v>44201</v>
      </c>
      <c r="G36" s="41">
        <f t="shared" si="5"/>
        <v>1</v>
      </c>
      <c r="H36" s="286" t="s">
        <v>349</v>
      </c>
      <c r="I36" s="284" t="s">
        <v>353</v>
      </c>
      <c r="J36" s="287">
        <v>2</v>
      </c>
      <c r="K36" s="287">
        <f t="shared" si="2"/>
        <v>0.25</v>
      </c>
      <c r="L36" s="203">
        <v>1000</v>
      </c>
      <c r="M36" s="203">
        <f t="shared" si="3"/>
        <v>250</v>
      </c>
    </row>
    <row r="37" spans="1:13" hidden="1">
      <c r="A37" s="284" t="s">
        <v>456</v>
      </c>
      <c r="B37" s="230" t="str">
        <f t="shared" si="4"/>
        <v>Measure 251</v>
      </c>
      <c r="C37" s="284" t="s">
        <v>464</v>
      </c>
      <c r="D37" s="285">
        <v>44197</v>
      </c>
      <c r="E37" s="285">
        <v>44408</v>
      </c>
      <c r="F37" s="285">
        <v>44203</v>
      </c>
      <c r="G37" s="41">
        <f t="shared" si="5"/>
        <v>1</v>
      </c>
      <c r="H37" s="286" t="s">
        <v>294</v>
      </c>
      <c r="I37" s="284" t="s">
        <v>354</v>
      </c>
      <c r="J37" s="287">
        <v>1</v>
      </c>
      <c r="K37" s="287">
        <f t="shared" si="2"/>
        <v>0.125</v>
      </c>
      <c r="L37" s="203">
        <v>1112</v>
      </c>
      <c r="M37" s="203">
        <f t="shared" si="3"/>
        <v>139</v>
      </c>
    </row>
    <row r="38" spans="1:13" hidden="1">
      <c r="A38" s="284" t="s">
        <v>456</v>
      </c>
      <c r="B38" s="230" t="str">
        <f t="shared" si="4"/>
        <v>Measure 251</v>
      </c>
      <c r="C38" s="284" t="s">
        <v>464</v>
      </c>
      <c r="D38" s="285">
        <v>44197</v>
      </c>
      <c r="E38" s="285">
        <v>44408</v>
      </c>
      <c r="F38" s="285">
        <v>44203</v>
      </c>
      <c r="G38" s="41">
        <f t="shared" si="5"/>
        <v>1</v>
      </c>
      <c r="H38" s="286" t="s">
        <v>349</v>
      </c>
      <c r="I38" s="284" t="s">
        <v>353</v>
      </c>
      <c r="J38" s="287">
        <v>2</v>
      </c>
      <c r="K38" s="287">
        <f t="shared" si="2"/>
        <v>0.25</v>
      </c>
      <c r="L38" s="203">
        <v>1000</v>
      </c>
      <c r="M38" s="203">
        <f t="shared" si="3"/>
        <v>250</v>
      </c>
    </row>
    <row r="39" spans="1:13" hidden="1">
      <c r="A39" s="284" t="s">
        <v>456</v>
      </c>
      <c r="B39" s="230" t="str">
        <f t="shared" si="4"/>
        <v>Measure 251</v>
      </c>
      <c r="C39" s="284" t="s">
        <v>464</v>
      </c>
      <c r="D39" s="285">
        <v>44197</v>
      </c>
      <c r="E39" s="285">
        <v>44408</v>
      </c>
      <c r="F39" s="285">
        <v>44204</v>
      </c>
      <c r="G39" s="41">
        <f t="shared" si="5"/>
        <v>1</v>
      </c>
      <c r="H39" s="286" t="s">
        <v>294</v>
      </c>
      <c r="I39" s="284" t="s">
        <v>354</v>
      </c>
      <c r="J39" s="287">
        <v>1</v>
      </c>
      <c r="K39" s="287">
        <f t="shared" si="2"/>
        <v>0.125</v>
      </c>
      <c r="L39" s="203">
        <v>1112</v>
      </c>
      <c r="M39" s="203">
        <f t="shared" si="3"/>
        <v>139</v>
      </c>
    </row>
    <row r="40" spans="1:13" hidden="1">
      <c r="A40" s="284" t="s">
        <v>456</v>
      </c>
      <c r="B40" s="230" t="str">
        <f t="shared" si="4"/>
        <v>Measure 251</v>
      </c>
      <c r="C40" s="284" t="s">
        <v>464</v>
      </c>
      <c r="D40" s="285">
        <v>44197</v>
      </c>
      <c r="E40" s="285">
        <v>44408</v>
      </c>
      <c r="F40" s="285">
        <v>44204</v>
      </c>
      <c r="G40" s="41">
        <f t="shared" si="5"/>
        <v>1</v>
      </c>
      <c r="H40" s="286" t="s">
        <v>349</v>
      </c>
      <c r="I40" s="284" t="s">
        <v>353</v>
      </c>
      <c r="J40" s="287">
        <v>4</v>
      </c>
      <c r="K40" s="287">
        <f t="shared" si="2"/>
        <v>0.5</v>
      </c>
      <c r="L40" s="203">
        <v>1000</v>
      </c>
      <c r="M40" s="203">
        <f t="shared" si="3"/>
        <v>500</v>
      </c>
    </row>
    <row r="41" spans="1:13" hidden="1">
      <c r="A41" s="284" t="s">
        <v>456</v>
      </c>
      <c r="B41" s="230" t="str">
        <f t="shared" si="4"/>
        <v>Measure 251</v>
      </c>
      <c r="C41" s="284" t="s">
        <v>464</v>
      </c>
      <c r="D41" s="285">
        <v>44197</v>
      </c>
      <c r="E41" s="285">
        <v>44408</v>
      </c>
      <c r="F41" s="285">
        <v>44207</v>
      </c>
      <c r="G41" s="41">
        <f t="shared" si="5"/>
        <v>1</v>
      </c>
      <c r="H41" s="286" t="s">
        <v>294</v>
      </c>
      <c r="I41" s="284" t="s">
        <v>354</v>
      </c>
      <c r="J41" s="287">
        <v>1</v>
      </c>
      <c r="K41" s="287">
        <f t="shared" si="2"/>
        <v>0.125</v>
      </c>
      <c r="L41" s="203">
        <v>1112</v>
      </c>
      <c r="M41" s="203">
        <f t="shared" si="3"/>
        <v>139</v>
      </c>
    </row>
    <row r="42" spans="1:13" hidden="1">
      <c r="A42" s="284" t="s">
        <v>456</v>
      </c>
      <c r="B42" s="230" t="str">
        <f t="shared" si="4"/>
        <v>Measure 251</v>
      </c>
      <c r="C42" s="284" t="s">
        <v>464</v>
      </c>
      <c r="D42" s="285">
        <v>44197</v>
      </c>
      <c r="E42" s="285">
        <v>44408</v>
      </c>
      <c r="F42" s="285">
        <v>44207</v>
      </c>
      <c r="G42" s="41">
        <f t="shared" si="5"/>
        <v>1</v>
      </c>
      <c r="H42" s="286" t="s">
        <v>349</v>
      </c>
      <c r="I42" s="284" t="s">
        <v>353</v>
      </c>
      <c r="J42" s="287">
        <v>6</v>
      </c>
      <c r="K42" s="287">
        <f t="shared" si="2"/>
        <v>0.75</v>
      </c>
      <c r="L42" s="203">
        <v>1000</v>
      </c>
      <c r="M42" s="203">
        <f t="shared" si="3"/>
        <v>750</v>
      </c>
    </row>
    <row r="43" spans="1:13" hidden="1">
      <c r="A43" s="284" t="s">
        <v>456</v>
      </c>
      <c r="B43" s="230" t="str">
        <f t="shared" si="4"/>
        <v>Measure 251</v>
      </c>
      <c r="C43" s="284" t="s">
        <v>464</v>
      </c>
      <c r="D43" s="285">
        <v>44197</v>
      </c>
      <c r="E43" s="285">
        <v>44408</v>
      </c>
      <c r="F43" s="285">
        <v>44208</v>
      </c>
      <c r="G43" s="41">
        <f t="shared" si="5"/>
        <v>1</v>
      </c>
      <c r="H43" s="286" t="s">
        <v>294</v>
      </c>
      <c r="I43" s="284" t="s">
        <v>354</v>
      </c>
      <c r="J43" s="287">
        <v>3</v>
      </c>
      <c r="K43" s="287">
        <f t="shared" si="2"/>
        <v>0.375</v>
      </c>
      <c r="L43" s="203">
        <v>1112</v>
      </c>
      <c r="M43" s="203">
        <f t="shared" si="3"/>
        <v>417</v>
      </c>
    </row>
    <row r="44" spans="1:13" hidden="1">
      <c r="A44" s="284" t="s">
        <v>456</v>
      </c>
      <c r="B44" s="230" t="str">
        <f t="shared" si="4"/>
        <v>Measure 251</v>
      </c>
      <c r="C44" s="284" t="s">
        <v>464</v>
      </c>
      <c r="D44" s="285">
        <v>44197</v>
      </c>
      <c r="E44" s="285">
        <v>44408</v>
      </c>
      <c r="F44" s="285">
        <v>44208</v>
      </c>
      <c r="G44" s="41">
        <f t="shared" si="5"/>
        <v>1</v>
      </c>
      <c r="H44" s="286" t="s">
        <v>356</v>
      </c>
      <c r="I44" s="284" t="s">
        <v>354</v>
      </c>
      <c r="J44" s="287">
        <v>0.5</v>
      </c>
      <c r="K44" s="287">
        <f t="shared" si="2"/>
        <v>6.25E-2</v>
      </c>
      <c r="L44" s="203">
        <v>980</v>
      </c>
      <c r="M44" s="203">
        <f t="shared" si="3"/>
        <v>61.25</v>
      </c>
    </row>
    <row r="45" spans="1:13" hidden="1">
      <c r="A45" s="284" t="s">
        <v>456</v>
      </c>
      <c r="B45" s="230" t="str">
        <f t="shared" si="4"/>
        <v>Measure 251</v>
      </c>
      <c r="C45" s="284" t="s">
        <v>464</v>
      </c>
      <c r="D45" s="285">
        <v>44197</v>
      </c>
      <c r="E45" s="285">
        <v>44408</v>
      </c>
      <c r="F45" s="285">
        <v>44208</v>
      </c>
      <c r="G45" s="41">
        <f t="shared" si="5"/>
        <v>1</v>
      </c>
      <c r="H45" s="286" t="s">
        <v>349</v>
      </c>
      <c r="I45" s="284" t="s">
        <v>353</v>
      </c>
      <c r="J45" s="287">
        <v>6</v>
      </c>
      <c r="K45" s="287">
        <f t="shared" si="2"/>
        <v>0.75</v>
      </c>
      <c r="L45" s="203">
        <v>1000</v>
      </c>
      <c r="M45" s="203">
        <f t="shared" si="3"/>
        <v>750</v>
      </c>
    </row>
    <row r="46" spans="1:13" hidden="1">
      <c r="A46" s="284" t="s">
        <v>456</v>
      </c>
      <c r="B46" s="230" t="str">
        <f t="shared" si="4"/>
        <v>Measure 251</v>
      </c>
      <c r="C46" s="284" t="s">
        <v>464</v>
      </c>
      <c r="D46" s="285">
        <v>44197</v>
      </c>
      <c r="E46" s="285">
        <v>44408</v>
      </c>
      <c r="F46" s="285">
        <v>44209</v>
      </c>
      <c r="G46" s="41">
        <f t="shared" si="5"/>
        <v>1</v>
      </c>
      <c r="H46" s="286" t="s">
        <v>294</v>
      </c>
      <c r="I46" s="284" t="s">
        <v>354</v>
      </c>
      <c r="J46" s="287">
        <v>3</v>
      </c>
      <c r="K46" s="287">
        <f t="shared" si="2"/>
        <v>0.375</v>
      </c>
      <c r="L46" s="203">
        <v>1112</v>
      </c>
      <c r="M46" s="203">
        <f t="shared" si="3"/>
        <v>417</v>
      </c>
    </row>
    <row r="47" spans="1:13" hidden="1">
      <c r="A47" s="284" t="s">
        <v>456</v>
      </c>
      <c r="B47" s="230" t="str">
        <f t="shared" si="4"/>
        <v>Measure 251</v>
      </c>
      <c r="C47" s="284" t="s">
        <v>464</v>
      </c>
      <c r="D47" s="285">
        <v>44197</v>
      </c>
      <c r="E47" s="285">
        <v>44408</v>
      </c>
      <c r="F47" s="285">
        <v>44209</v>
      </c>
      <c r="G47" s="41">
        <f t="shared" si="5"/>
        <v>1</v>
      </c>
      <c r="H47" s="286" t="s">
        <v>356</v>
      </c>
      <c r="I47" s="284" t="s">
        <v>354</v>
      </c>
      <c r="J47" s="287">
        <v>2.5</v>
      </c>
      <c r="K47" s="287">
        <f t="shared" si="2"/>
        <v>0.3125</v>
      </c>
      <c r="L47" s="203">
        <v>980</v>
      </c>
      <c r="M47" s="203">
        <f t="shared" si="3"/>
        <v>306.25</v>
      </c>
    </row>
    <row r="48" spans="1:13" hidden="1">
      <c r="A48" s="284" t="s">
        <v>456</v>
      </c>
      <c r="B48" s="230" t="str">
        <f t="shared" si="4"/>
        <v>Measure 251</v>
      </c>
      <c r="C48" s="284" t="s">
        <v>464</v>
      </c>
      <c r="D48" s="285">
        <v>44197</v>
      </c>
      <c r="E48" s="285">
        <v>44408</v>
      </c>
      <c r="F48" s="285">
        <v>44209</v>
      </c>
      <c r="G48" s="41">
        <f t="shared" si="5"/>
        <v>1</v>
      </c>
      <c r="H48" s="286" t="s">
        <v>349</v>
      </c>
      <c r="I48" s="284" t="s">
        <v>353</v>
      </c>
      <c r="J48" s="287">
        <v>5.5</v>
      </c>
      <c r="K48" s="287">
        <f t="shared" si="2"/>
        <v>0.6875</v>
      </c>
      <c r="L48" s="203">
        <v>1000</v>
      </c>
      <c r="M48" s="203">
        <f t="shared" si="3"/>
        <v>687.5</v>
      </c>
    </row>
    <row r="49" spans="1:13" hidden="1">
      <c r="A49" s="284" t="s">
        <v>456</v>
      </c>
      <c r="B49" s="230" t="str">
        <f t="shared" si="4"/>
        <v>Measure 251</v>
      </c>
      <c r="C49" s="284" t="s">
        <v>464</v>
      </c>
      <c r="D49" s="285">
        <v>44197</v>
      </c>
      <c r="E49" s="285">
        <v>44408</v>
      </c>
      <c r="F49" s="285">
        <v>44210</v>
      </c>
      <c r="G49" s="41">
        <f t="shared" si="5"/>
        <v>1</v>
      </c>
      <c r="H49" s="286" t="s">
        <v>294</v>
      </c>
      <c r="I49" s="284" t="s">
        <v>354</v>
      </c>
      <c r="J49" s="287">
        <v>5</v>
      </c>
      <c r="K49" s="287">
        <f t="shared" si="2"/>
        <v>0.625</v>
      </c>
      <c r="L49" s="203">
        <v>1112</v>
      </c>
      <c r="M49" s="203">
        <f t="shared" si="3"/>
        <v>695</v>
      </c>
    </row>
    <row r="50" spans="1:13" hidden="1">
      <c r="A50" s="284" t="s">
        <v>456</v>
      </c>
      <c r="B50" s="230" t="str">
        <f t="shared" si="4"/>
        <v>Measure 251</v>
      </c>
      <c r="C50" s="284" t="s">
        <v>464</v>
      </c>
      <c r="D50" s="285">
        <v>44197</v>
      </c>
      <c r="E50" s="285">
        <v>44408</v>
      </c>
      <c r="F50" s="285">
        <v>44210</v>
      </c>
      <c r="G50" s="41">
        <f t="shared" si="5"/>
        <v>1</v>
      </c>
      <c r="H50" s="286" t="s">
        <v>356</v>
      </c>
      <c r="I50" s="284" t="s">
        <v>354</v>
      </c>
      <c r="J50" s="287">
        <v>1.75</v>
      </c>
      <c r="K50" s="287">
        <f t="shared" si="2"/>
        <v>0.21875</v>
      </c>
      <c r="L50" s="203">
        <v>980</v>
      </c>
      <c r="M50" s="203">
        <f t="shared" si="3"/>
        <v>214.375</v>
      </c>
    </row>
    <row r="51" spans="1:13" hidden="1">
      <c r="A51" s="284" t="s">
        <v>456</v>
      </c>
      <c r="B51" s="230" t="str">
        <f t="shared" si="4"/>
        <v>Measure 251</v>
      </c>
      <c r="C51" s="284" t="s">
        <v>464</v>
      </c>
      <c r="D51" s="285">
        <v>44197</v>
      </c>
      <c r="E51" s="285">
        <v>44408</v>
      </c>
      <c r="F51" s="285">
        <v>44210</v>
      </c>
      <c r="G51" s="41">
        <f t="shared" si="5"/>
        <v>1</v>
      </c>
      <c r="H51" s="286" t="s">
        <v>349</v>
      </c>
      <c r="I51" s="284" t="s">
        <v>353</v>
      </c>
      <c r="J51" s="287">
        <v>4</v>
      </c>
      <c r="K51" s="287">
        <f t="shared" si="2"/>
        <v>0.5</v>
      </c>
      <c r="L51" s="203">
        <v>1000</v>
      </c>
      <c r="M51" s="203">
        <f t="shared" si="3"/>
        <v>500</v>
      </c>
    </row>
    <row r="52" spans="1:13" hidden="1">
      <c r="A52" s="284" t="s">
        <v>456</v>
      </c>
      <c r="B52" s="230" t="str">
        <f t="shared" si="4"/>
        <v>Measure 251</v>
      </c>
      <c r="C52" s="284" t="s">
        <v>464</v>
      </c>
      <c r="D52" s="285">
        <v>44197</v>
      </c>
      <c r="E52" s="285">
        <v>44408</v>
      </c>
      <c r="F52" s="285">
        <v>44211</v>
      </c>
      <c r="G52" s="41">
        <f t="shared" si="5"/>
        <v>1</v>
      </c>
      <c r="H52" s="286" t="s">
        <v>294</v>
      </c>
      <c r="I52" s="284" t="s">
        <v>354</v>
      </c>
      <c r="J52" s="287">
        <v>5.5</v>
      </c>
      <c r="K52" s="287">
        <f t="shared" si="2"/>
        <v>0.6875</v>
      </c>
      <c r="L52" s="203">
        <v>1112</v>
      </c>
      <c r="M52" s="203">
        <f t="shared" si="3"/>
        <v>764.5</v>
      </c>
    </row>
    <row r="53" spans="1:13" hidden="1">
      <c r="A53" s="284" t="s">
        <v>456</v>
      </c>
      <c r="B53" s="230" t="str">
        <f t="shared" si="4"/>
        <v>Measure 251</v>
      </c>
      <c r="C53" s="284" t="s">
        <v>464</v>
      </c>
      <c r="D53" s="285">
        <v>44197</v>
      </c>
      <c r="E53" s="285">
        <v>44408</v>
      </c>
      <c r="F53" s="285">
        <v>44211</v>
      </c>
      <c r="G53" s="41">
        <f t="shared" si="5"/>
        <v>1</v>
      </c>
      <c r="H53" s="286" t="s">
        <v>356</v>
      </c>
      <c r="I53" s="284" t="s">
        <v>354</v>
      </c>
      <c r="J53" s="287">
        <v>5</v>
      </c>
      <c r="K53" s="287">
        <f t="shared" si="2"/>
        <v>0.625</v>
      </c>
      <c r="L53" s="203">
        <v>980</v>
      </c>
      <c r="M53" s="203">
        <f t="shared" si="3"/>
        <v>612.5</v>
      </c>
    </row>
    <row r="54" spans="1:13" hidden="1">
      <c r="A54" s="284" t="s">
        <v>456</v>
      </c>
      <c r="B54" s="230" t="str">
        <f t="shared" si="4"/>
        <v>Measure 251</v>
      </c>
      <c r="C54" s="284" t="s">
        <v>464</v>
      </c>
      <c r="D54" s="285">
        <v>44197</v>
      </c>
      <c r="E54" s="285">
        <v>44408</v>
      </c>
      <c r="F54" s="285">
        <v>44211</v>
      </c>
      <c r="G54" s="41">
        <f t="shared" si="5"/>
        <v>1</v>
      </c>
      <c r="H54" s="286" t="s">
        <v>349</v>
      </c>
      <c r="I54" s="284" t="s">
        <v>353</v>
      </c>
      <c r="J54" s="287">
        <v>4.5</v>
      </c>
      <c r="K54" s="287">
        <f t="shared" si="2"/>
        <v>0.5625</v>
      </c>
      <c r="L54" s="203">
        <v>1000</v>
      </c>
      <c r="M54" s="203">
        <f t="shared" si="3"/>
        <v>562.5</v>
      </c>
    </row>
    <row r="55" spans="1:13" hidden="1">
      <c r="A55" s="284" t="s">
        <v>456</v>
      </c>
      <c r="B55" s="230" t="str">
        <f t="shared" si="4"/>
        <v>Measure 251</v>
      </c>
      <c r="C55" s="284" t="s">
        <v>464</v>
      </c>
      <c r="D55" s="285">
        <v>44197</v>
      </c>
      <c r="E55" s="285">
        <v>44408</v>
      </c>
      <c r="F55" s="285">
        <v>44214</v>
      </c>
      <c r="G55" s="41">
        <f t="shared" si="5"/>
        <v>1</v>
      </c>
      <c r="H55" s="286" t="s">
        <v>294</v>
      </c>
      <c r="I55" s="284" t="s">
        <v>354</v>
      </c>
      <c r="J55" s="287">
        <v>6</v>
      </c>
      <c r="K55" s="287">
        <f t="shared" si="2"/>
        <v>0.75</v>
      </c>
      <c r="L55" s="203">
        <v>1112</v>
      </c>
      <c r="M55" s="203">
        <f t="shared" si="3"/>
        <v>834</v>
      </c>
    </row>
    <row r="56" spans="1:13" hidden="1">
      <c r="A56" s="284" t="s">
        <v>456</v>
      </c>
      <c r="B56" s="230" t="str">
        <f t="shared" si="4"/>
        <v>Measure 251</v>
      </c>
      <c r="C56" s="284" t="s">
        <v>464</v>
      </c>
      <c r="D56" s="285">
        <v>44197</v>
      </c>
      <c r="E56" s="285">
        <v>44408</v>
      </c>
      <c r="F56" s="285">
        <v>44214</v>
      </c>
      <c r="G56" s="41">
        <f t="shared" si="5"/>
        <v>1</v>
      </c>
      <c r="H56" s="286" t="s">
        <v>356</v>
      </c>
      <c r="I56" s="284" t="s">
        <v>354</v>
      </c>
      <c r="J56" s="287">
        <v>5</v>
      </c>
      <c r="K56" s="287">
        <f t="shared" si="2"/>
        <v>0.625</v>
      </c>
      <c r="L56" s="203">
        <v>980</v>
      </c>
      <c r="M56" s="203">
        <f t="shared" si="3"/>
        <v>612.5</v>
      </c>
    </row>
    <row r="57" spans="1:13" hidden="1">
      <c r="A57" s="284" t="s">
        <v>456</v>
      </c>
      <c r="B57" s="230" t="str">
        <f t="shared" si="4"/>
        <v>Measure 251</v>
      </c>
      <c r="C57" s="284" t="s">
        <v>464</v>
      </c>
      <c r="D57" s="285">
        <v>44197</v>
      </c>
      <c r="E57" s="285">
        <v>44408</v>
      </c>
      <c r="F57" s="285">
        <v>44214</v>
      </c>
      <c r="G57" s="41">
        <f t="shared" si="5"/>
        <v>1</v>
      </c>
      <c r="H57" s="286" t="s">
        <v>349</v>
      </c>
      <c r="I57" s="284" t="s">
        <v>353</v>
      </c>
      <c r="J57" s="287">
        <v>4.5</v>
      </c>
      <c r="K57" s="287">
        <f t="shared" si="2"/>
        <v>0.5625</v>
      </c>
      <c r="L57" s="203">
        <v>1000</v>
      </c>
      <c r="M57" s="203">
        <f t="shared" si="3"/>
        <v>562.5</v>
      </c>
    </row>
    <row r="58" spans="1:13" hidden="1">
      <c r="A58" s="284" t="s">
        <v>456</v>
      </c>
      <c r="B58" s="230" t="str">
        <f t="shared" si="4"/>
        <v>Measure 251</v>
      </c>
      <c r="C58" s="284" t="s">
        <v>464</v>
      </c>
      <c r="D58" s="285">
        <v>44197</v>
      </c>
      <c r="E58" s="285">
        <v>44408</v>
      </c>
      <c r="F58" s="285">
        <v>44215</v>
      </c>
      <c r="G58" s="41">
        <f t="shared" si="5"/>
        <v>1</v>
      </c>
      <c r="H58" s="286" t="s">
        <v>294</v>
      </c>
      <c r="I58" s="284" t="s">
        <v>354</v>
      </c>
      <c r="J58" s="287">
        <v>6.5</v>
      </c>
      <c r="K58" s="287">
        <f t="shared" si="2"/>
        <v>0.8125</v>
      </c>
      <c r="L58" s="203">
        <v>1112</v>
      </c>
      <c r="M58" s="203">
        <f t="shared" si="3"/>
        <v>903.5</v>
      </c>
    </row>
    <row r="59" spans="1:13" hidden="1">
      <c r="A59" s="284" t="s">
        <v>456</v>
      </c>
      <c r="B59" s="230" t="str">
        <f t="shared" si="4"/>
        <v>Measure 251</v>
      </c>
      <c r="C59" s="284" t="s">
        <v>464</v>
      </c>
      <c r="D59" s="285">
        <v>44197</v>
      </c>
      <c r="E59" s="285">
        <v>44408</v>
      </c>
      <c r="F59" s="285">
        <v>44215</v>
      </c>
      <c r="G59" s="41">
        <f t="shared" si="5"/>
        <v>1</v>
      </c>
      <c r="H59" s="286" t="s">
        <v>356</v>
      </c>
      <c r="I59" s="284" t="s">
        <v>354</v>
      </c>
      <c r="J59" s="287">
        <v>6</v>
      </c>
      <c r="K59" s="287">
        <f t="shared" si="2"/>
        <v>0.75</v>
      </c>
      <c r="L59" s="203">
        <v>980</v>
      </c>
      <c r="M59" s="203">
        <f t="shared" si="3"/>
        <v>735</v>
      </c>
    </row>
    <row r="60" spans="1:13" hidden="1">
      <c r="A60" s="284" t="s">
        <v>456</v>
      </c>
      <c r="B60" s="230" t="str">
        <f t="shared" si="4"/>
        <v>Measure 251</v>
      </c>
      <c r="C60" s="284" t="s">
        <v>464</v>
      </c>
      <c r="D60" s="285">
        <v>44197</v>
      </c>
      <c r="E60" s="285">
        <v>44408</v>
      </c>
      <c r="F60" s="285">
        <v>44215</v>
      </c>
      <c r="G60" s="41">
        <f t="shared" si="5"/>
        <v>1</v>
      </c>
      <c r="H60" s="286" t="s">
        <v>349</v>
      </c>
      <c r="I60" s="284" t="s">
        <v>353</v>
      </c>
      <c r="J60" s="287">
        <v>6</v>
      </c>
      <c r="K60" s="287">
        <f t="shared" si="2"/>
        <v>0.75</v>
      </c>
      <c r="L60" s="203">
        <v>1000</v>
      </c>
      <c r="M60" s="203">
        <f t="shared" si="3"/>
        <v>750</v>
      </c>
    </row>
    <row r="61" spans="1:13" hidden="1">
      <c r="A61" s="284" t="s">
        <v>456</v>
      </c>
      <c r="B61" s="230" t="str">
        <f t="shared" si="4"/>
        <v>Measure 251</v>
      </c>
      <c r="C61" s="284" t="s">
        <v>464</v>
      </c>
      <c r="D61" s="285">
        <v>44197</v>
      </c>
      <c r="E61" s="285">
        <v>44408</v>
      </c>
      <c r="F61" s="285">
        <v>44216</v>
      </c>
      <c r="G61" s="41">
        <f t="shared" si="5"/>
        <v>1</v>
      </c>
      <c r="H61" s="286" t="s">
        <v>294</v>
      </c>
      <c r="I61" s="284" t="s">
        <v>354</v>
      </c>
      <c r="J61" s="287">
        <v>5.5</v>
      </c>
      <c r="K61" s="287">
        <f t="shared" si="2"/>
        <v>0.6875</v>
      </c>
      <c r="L61" s="203">
        <v>1112</v>
      </c>
      <c r="M61" s="203">
        <f t="shared" si="3"/>
        <v>764.5</v>
      </c>
    </row>
    <row r="62" spans="1:13" hidden="1">
      <c r="A62" s="284" t="s">
        <v>456</v>
      </c>
      <c r="B62" s="230" t="str">
        <f t="shared" si="4"/>
        <v>Measure 251</v>
      </c>
      <c r="C62" s="284" t="s">
        <v>464</v>
      </c>
      <c r="D62" s="285">
        <v>44197</v>
      </c>
      <c r="E62" s="285">
        <v>44408</v>
      </c>
      <c r="F62" s="285">
        <v>44216</v>
      </c>
      <c r="G62" s="41">
        <f t="shared" si="5"/>
        <v>1</v>
      </c>
      <c r="H62" s="286" t="s">
        <v>356</v>
      </c>
      <c r="I62" s="284" t="s">
        <v>354</v>
      </c>
      <c r="J62" s="287">
        <v>4.75</v>
      </c>
      <c r="K62" s="287">
        <f t="shared" si="2"/>
        <v>0.59375</v>
      </c>
      <c r="L62" s="203">
        <v>980</v>
      </c>
      <c r="M62" s="203">
        <f t="shared" si="3"/>
        <v>581.875</v>
      </c>
    </row>
    <row r="63" spans="1:13" hidden="1">
      <c r="A63" s="284" t="s">
        <v>456</v>
      </c>
      <c r="B63" s="230" t="str">
        <f t="shared" si="4"/>
        <v>Measure 251</v>
      </c>
      <c r="C63" s="284" t="s">
        <v>464</v>
      </c>
      <c r="D63" s="285">
        <v>44197</v>
      </c>
      <c r="E63" s="285">
        <v>44408</v>
      </c>
      <c r="F63" s="285">
        <v>44216</v>
      </c>
      <c r="G63" s="41">
        <f t="shared" si="5"/>
        <v>1</v>
      </c>
      <c r="H63" s="286" t="s">
        <v>349</v>
      </c>
      <c r="I63" s="284" t="s">
        <v>353</v>
      </c>
      <c r="J63" s="287">
        <v>4</v>
      </c>
      <c r="K63" s="287">
        <f t="shared" si="2"/>
        <v>0.5</v>
      </c>
      <c r="L63" s="203">
        <v>1000</v>
      </c>
      <c r="M63" s="203">
        <f t="shared" si="3"/>
        <v>500</v>
      </c>
    </row>
    <row r="64" spans="1:13" hidden="1">
      <c r="A64" s="284" t="s">
        <v>456</v>
      </c>
      <c r="B64" s="230" t="str">
        <f t="shared" ref="B64:B127" si="6">MID(C64,9,11)</f>
        <v>Measure 251</v>
      </c>
      <c r="C64" s="284" t="s">
        <v>464</v>
      </c>
      <c r="D64" s="285">
        <v>44197</v>
      </c>
      <c r="E64" s="285">
        <v>44408</v>
      </c>
      <c r="F64" s="285">
        <v>44217</v>
      </c>
      <c r="G64" s="41">
        <f t="shared" ref="G64:G127" si="7">MONTH(F64)</f>
        <v>1</v>
      </c>
      <c r="H64" s="286" t="s">
        <v>294</v>
      </c>
      <c r="I64" s="284" t="s">
        <v>354</v>
      </c>
      <c r="J64" s="287">
        <v>7</v>
      </c>
      <c r="K64" s="287">
        <f t="shared" si="2"/>
        <v>0.875</v>
      </c>
      <c r="L64" s="203">
        <v>1112</v>
      </c>
      <c r="M64" s="203">
        <f t="shared" si="3"/>
        <v>973</v>
      </c>
    </row>
    <row r="65" spans="1:13" hidden="1">
      <c r="A65" s="284" t="s">
        <v>456</v>
      </c>
      <c r="B65" s="230" t="str">
        <f t="shared" si="6"/>
        <v>Measure 251</v>
      </c>
      <c r="C65" s="284" t="s">
        <v>464</v>
      </c>
      <c r="D65" s="285">
        <v>44197</v>
      </c>
      <c r="E65" s="285">
        <v>44408</v>
      </c>
      <c r="F65" s="285">
        <v>44217</v>
      </c>
      <c r="G65" s="41">
        <f t="shared" si="7"/>
        <v>1</v>
      </c>
      <c r="H65" s="286" t="s">
        <v>356</v>
      </c>
      <c r="I65" s="284" t="s">
        <v>354</v>
      </c>
      <c r="J65" s="287">
        <v>1.75</v>
      </c>
      <c r="K65" s="287">
        <f t="shared" si="2"/>
        <v>0.21875</v>
      </c>
      <c r="L65" s="203">
        <v>980</v>
      </c>
      <c r="M65" s="203">
        <f t="shared" si="3"/>
        <v>214.375</v>
      </c>
    </row>
    <row r="66" spans="1:13" hidden="1">
      <c r="A66" s="284" t="s">
        <v>456</v>
      </c>
      <c r="B66" s="230" t="str">
        <f t="shared" si="6"/>
        <v>Measure 251</v>
      </c>
      <c r="C66" s="284" t="s">
        <v>464</v>
      </c>
      <c r="D66" s="285">
        <v>44197</v>
      </c>
      <c r="E66" s="285">
        <v>44408</v>
      </c>
      <c r="F66" s="285">
        <v>44217</v>
      </c>
      <c r="G66" s="41">
        <f t="shared" si="7"/>
        <v>1</v>
      </c>
      <c r="H66" s="286" t="s">
        <v>349</v>
      </c>
      <c r="I66" s="284" t="s">
        <v>353</v>
      </c>
      <c r="J66" s="287">
        <v>4</v>
      </c>
      <c r="K66" s="287">
        <f t="shared" si="2"/>
        <v>0.5</v>
      </c>
      <c r="L66" s="203">
        <v>1000</v>
      </c>
      <c r="M66" s="203">
        <f t="shared" si="3"/>
        <v>500</v>
      </c>
    </row>
    <row r="67" spans="1:13" hidden="1">
      <c r="A67" s="284" t="s">
        <v>456</v>
      </c>
      <c r="B67" s="230" t="str">
        <f t="shared" si="6"/>
        <v>Measure 251</v>
      </c>
      <c r="C67" s="284" t="s">
        <v>464</v>
      </c>
      <c r="D67" s="285">
        <v>44197</v>
      </c>
      <c r="E67" s="285">
        <v>44408</v>
      </c>
      <c r="F67" s="285">
        <v>44218</v>
      </c>
      <c r="G67" s="41">
        <f t="shared" si="7"/>
        <v>1</v>
      </c>
      <c r="H67" s="286" t="s">
        <v>294</v>
      </c>
      <c r="I67" s="284" t="s">
        <v>354</v>
      </c>
      <c r="J67" s="287">
        <v>6</v>
      </c>
      <c r="K67" s="287">
        <f t="shared" ref="K67:K130" si="8">J67/8</f>
        <v>0.75</v>
      </c>
      <c r="L67" s="203">
        <v>1112</v>
      </c>
      <c r="M67" s="203">
        <f t="shared" ref="M67:M130" si="9">L67*K67</f>
        <v>834</v>
      </c>
    </row>
    <row r="68" spans="1:13" hidden="1">
      <c r="A68" s="284" t="s">
        <v>456</v>
      </c>
      <c r="B68" s="230" t="str">
        <f t="shared" si="6"/>
        <v>Measure 251</v>
      </c>
      <c r="C68" s="284" t="s">
        <v>464</v>
      </c>
      <c r="D68" s="285">
        <v>44197</v>
      </c>
      <c r="E68" s="285">
        <v>44408</v>
      </c>
      <c r="F68" s="285">
        <v>44218</v>
      </c>
      <c r="G68" s="41">
        <f t="shared" si="7"/>
        <v>1</v>
      </c>
      <c r="H68" s="286" t="s">
        <v>356</v>
      </c>
      <c r="I68" s="284" t="s">
        <v>354</v>
      </c>
      <c r="J68" s="287">
        <v>4.25</v>
      </c>
      <c r="K68" s="287">
        <f t="shared" si="8"/>
        <v>0.53125</v>
      </c>
      <c r="L68" s="203">
        <v>980</v>
      </c>
      <c r="M68" s="203">
        <f t="shared" si="9"/>
        <v>520.625</v>
      </c>
    </row>
    <row r="69" spans="1:13" hidden="1">
      <c r="A69" s="284" t="s">
        <v>456</v>
      </c>
      <c r="B69" s="230" t="str">
        <f t="shared" si="6"/>
        <v>Measure 251</v>
      </c>
      <c r="C69" s="284" t="s">
        <v>464</v>
      </c>
      <c r="D69" s="285">
        <v>44197</v>
      </c>
      <c r="E69" s="285">
        <v>44408</v>
      </c>
      <c r="F69" s="285">
        <v>44218</v>
      </c>
      <c r="G69" s="41">
        <f t="shared" si="7"/>
        <v>1</v>
      </c>
      <c r="H69" s="286" t="s">
        <v>349</v>
      </c>
      <c r="I69" s="284" t="s">
        <v>353</v>
      </c>
      <c r="J69" s="287">
        <v>4</v>
      </c>
      <c r="K69" s="287">
        <f t="shared" si="8"/>
        <v>0.5</v>
      </c>
      <c r="L69" s="203">
        <v>1000</v>
      </c>
      <c r="M69" s="203">
        <f t="shared" si="9"/>
        <v>500</v>
      </c>
    </row>
    <row r="70" spans="1:13" hidden="1">
      <c r="A70" s="284" t="s">
        <v>456</v>
      </c>
      <c r="B70" s="230" t="str">
        <f t="shared" si="6"/>
        <v>Measure 251</v>
      </c>
      <c r="C70" s="284" t="s">
        <v>464</v>
      </c>
      <c r="D70" s="285">
        <v>44197</v>
      </c>
      <c r="E70" s="285">
        <v>44408</v>
      </c>
      <c r="F70" s="285">
        <v>44220</v>
      </c>
      <c r="G70" s="41">
        <f t="shared" si="7"/>
        <v>1</v>
      </c>
      <c r="H70" s="286" t="s">
        <v>294</v>
      </c>
      <c r="I70" s="284" t="s">
        <v>354</v>
      </c>
      <c r="J70" s="287">
        <v>0.5</v>
      </c>
      <c r="K70" s="287">
        <f t="shared" si="8"/>
        <v>6.25E-2</v>
      </c>
      <c r="L70" s="203">
        <v>1112</v>
      </c>
      <c r="M70" s="203">
        <f t="shared" si="9"/>
        <v>69.5</v>
      </c>
    </row>
    <row r="71" spans="1:13" hidden="1">
      <c r="A71" s="284" t="s">
        <v>456</v>
      </c>
      <c r="B71" s="230" t="str">
        <f t="shared" si="6"/>
        <v>Measure 251</v>
      </c>
      <c r="C71" s="284" t="s">
        <v>464</v>
      </c>
      <c r="D71" s="285">
        <v>44197</v>
      </c>
      <c r="E71" s="285">
        <v>44408</v>
      </c>
      <c r="F71" s="285">
        <v>44221</v>
      </c>
      <c r="G71" s="41">
        <f t="shared" si="7"/>
        <v>1</v>
      </c>
      <c r="H71" s="286" t="s">
        <v>294</v>
      </c>
      <c r="I71" s="284" t="s">
        <v>354</v>
      </c>
      <c r="J71" s="287">
        <v>6.5</v>
      </c>
      <c r="K71" s="287">
        <f t="shared" si="8"/>
        <v>0.8125</v>
      </c>
      <c r="L71" s="203">
        <v>1112</v>
      </c>
      <c r="M71" s="203">
        <f t="shared" si="9"/>
        <v>903.5</v>
      </c>
    </row>
    <row r="72" spans="1:13" hidden="1">
      <c r="A72" s="284" t="s">
        <v>456</v>
      </c>
      <c r="B72" s="230" t="str">
        <f t="shared" si="6"/>
        <v>Measure 251</v>
      </c>
      <c r="C72" s="284" t="s">
        <v>464</v>
      </c>
      <c r="D72" s="285">
        <v>44197</v>
      </c>
      <c r="E72" s="285">
        <v>44408</v>
      </c>
      <c r="F72" s="285">
        <v>44221</v>
      </c>
      <c r="G72" s="41">
        <f t="shared" si="7"/>
        <v>1</v>
      </c>
      <c r="H72" s="286" t="s">
        <v>356</v>
      </c>
      <c r="I72" s="284" t="s">
        <v>354</v>
      </c>
      <c r="J72" s="287">
        <v>1.25</v>
      </c>
      <c r="K72" s="287">
        <f t="shared" si="8"/>
        <v>0.15625</v>
      </c>
      <c r="L72" s="203">
        <v>980</v>
      </c>
      <c r="M72" s="203">
        <f t="shared" si="9"/>
        <v>153.125</v>
      </c>
    </row>
    <row r="73" spans="1:13" hidden="1">
      <c r="A73" s="284" t="s">
        <v>456</v>
      </c>
      <c r="B73" s="230" t="str">
        <f t="shared" si="6"/>
        <v>Measure 251</v>
      </c>
      <c r="C73" s="284" t="s">
        <v>464</v>
      </c>
      <c r="D73" s="285">
        <v>44197</v>
      </c>
      <c r="E73" s="285">
        <v>44408</v>
      </c>
      <c r="F73" s="285">
        <v>44221</v>
      </c>
      <c r="G73" s="41">
        <f t="shared" si="7"/>
        <v>1</v>
      </c>
      <c r="H73" s="286" t="s">
        <v>349</v>
      </c>
      <c r="I73" s="284" t="s">
        <v>353</v>
      </c>
      <c r="J73" s="287">
        <v>4</v>
      </c>
      <c r="K73" s="287">
        <f t="shared" si="8"/>
        <v>0.5</v>
      </c>
      <c r="L73" s="203">
        <v>1000</v>
      </c>
      <c r="M73" s="203">
        <f t="shared" si="9"/>
        <v>500</v>
      </c>
    </row>
    <row r="74" spans="1:13" hidden="1">
      <c r="A74" s="284" t="s">
        <v>456</v>
      </c>
      <c r="B74" s="230" t="str">
        <f t="shared" si="6"/>
        <v>Measure 251</v>
      </c>
      <c r="C74" s="284" t="s">
        <v>464</v>
      </c>
      <c r="D74" s="285">
        <v>44197</v>
      </c>
      <c r="E74" s="285">
        <v>44408</v>
      </c>
      <c r="F74" s="285">
        <v>44222</v>
      </c>
      <c r="G74" s="41">
        <f t="shared" si="7"/>
        <v>1</v>
      </c>
      <c r="H74" s="286" t="s">
        <v>294</v>
      </c>
      <c r="I74" s="284" t="s">
        <v>354</v>
      </c>
      <c r="J74" s="287">
        <v>7.5</v>
      </c>
      <c r="K74" s="287">
        <f t="shared" si="8"/>
        <v>0.9375</v>
      </c>
      <c r="L74" s="203">
        <v>1112</v>
      </c>
      <c r="M74" s="203">
        <f t="shared" si="9"/>
        <v>1042.5</v>
      </c>
    </row>
    <row r="75" spans="1:13" hidden="1">
      <c r="A75" s="284" t="s">
        <v>456</v>
      </c>
      <c r="B75" s="230" t="str">
        <f t="shared" si="6"/>
        <v>Measure 251</v>
      </c>
      <c r="C75" s="284" t="s">
        <v>464</v>
      </c>
      <c r="D75" s="285">
        <v>44197</v>
      </c>
      <c r="E75" s="285">
        <v>44408</v>
      </c>
      <c r="F75" s="285">
        <v>44222</v>
      </c>
      <c r="G75" s="41">
        <f t="shared" si="7"/>
        <v>1</v>
      </c>
      <c r="H75" s="286" t="s">
        <v>356</v>
      </c>
      <c r="I75" s="284" t="s">
        <v>354</v>
      </c>
      <c r="J75" s="287">
        <v>1.75</v>
      </c>
      <c r="K75" s="287">
        <f t="shared" si="8"/>
        <v>0.21875</v>
      </c>
      <c r="L75" s="203">
        <v>980</v>
      </c>
      <c r="M75" s="203">
        <f t="shared" si="9"/>
        <v>214.375</v>
      </c>
    </row>
    <row r="76" spans="1:13" hidden="1">
      <c r="A76" s="284" t="s">
        <v>456</v>
      </c>
      <c r="B76" s="230" t="str">
        <f t="shared" si="6"/>
        <v>Measure 251</v>
      </c>
      <c r="C76" s="284" t="s">
        <v>464</v>
      </c>
      <c r="D76" s="285">
        <v>44197</v>
      </c>
      <c r="E76" s="285">
        <v>44408</v>
      </c>
      <c r="F76" s="285">
        <v>44222</v>
      </c>
      <c r="G76" s="41">
        <f t="shared" si="7"/>
        <v>1</v>
      </c>
      <c r="H76" s="286" t="s">
        <v>349</v>
      </c>
      <c r="I76" s="284" t="s">
        <v>353</v>
      </c>
      <c r="J76" s="287">
        <v>4</v>
      </c>
      <c r="K76" s="287">
        <f t="shared" si="8"/>
        <v>0.5</v>
      </c>
      <c r="L76" s="203">
        <v>1000</v>
      </c>
      <c r="M76" s="203">
        <f t="shared" si="9"/>
        <v>500</v>
      </c>
    </row>
    <row r="77" spans="1:13" hidden="1">
      <c r="A77" s="284" t="s">
        <v>456</v>
      </c>
      <c r="B77" s="230" t="str">
        <f t="shared" si="6"/>
        <v>Measure 251</v>
      </c>
      <c r="C77" s="284" t="s">
        <v>464</v>
      </c>
      <c r="D77" s="285">
        <v>44197</v>
      </c>
      <c r="E77" s="285">
        <v>44408</v>
      </c>
      <c r="F77" s="285">
        <v>44223</v>
      </c>
      <c r="G77" s="41">
        <f t="shared" si="7"/>
        <v>1</v>
      </c>
      <c r="H77" s="286" t="s">
        <v>294</v>
      </c>
      <c r="I77" s="284" t="s">
        <v>354</v>
      </c>
      <c r="J77" s="287">
        <v>7</v>
      </c>
      <c r="K77" s="287">
        <f t="shared" si="8"/>
        <v>0.875</v>
      </c>
      <c r="L77" s="203">
        <v>1112</v>
      </c>
      <c r="M77" s="203">
        <f t="shared" si="9"/>
        <v>973</v>
      </c>
    </row>
    <row r="78" spans="1:13" hidden="1">
      <c r="A78" s="284" t="s">
        <v>456</v>
      </c>
      <c r="B78" s="230" t="str">
        <f t="shared" si="6"/>
        <v>Measure 251</v>
      </c>
      <c r="C78" s="284" t="s">
        <v>464</v>
      </c>
      <c r="D78" s="285">
        <v>44197</v>
      </c>
      <c r="E78" s="285">
        <v>44408</v>
      </c>
      <c r="F78" s="285">
        <v>44223</v>
      </c>
      <c r="G78" s="41">
        <f t="shared" si="7"/>
        <v>1</v>
      </c>
      <c r="H78" s="286" t="s">
        <v>356</v>
      </c>
      <c r="I78" s="284" t="s">
        <v>354</v>
      </c>
      <c r="J78" s="287">
        <v>2.25</v>
      </c>
      <c r="K78" s="287">
        <f t="shared" si="8"/>
        <v>0.28125</v>
      </c>
      <c r="L78" s="203">
        <v>980</v>
      </c>
      <c r="M78" s="203">
        <f t="shared" si="9"/>
        <v>275.625</v>
      </c>
    </row>
    <row r="79" spans="1:13" hidden="1">
      <c r="A79" s="284" t="s">
        <v>456</v>
      </c>
      <c r="B79" s="230" t="str">
        <f t="shared" si="6"/>
        <v>Measure 251</v>
      </c>
      <c r="C79" s="284" t="s">
        <v>464</v>
      </c>
      <c r="D79" s="285">
        <v>44197</v>
      </c>
      <c r="E79" s="285">
        <v>44408</v>
      </c>
      <c r="F79" s="285">
        <v>44223</v>
      </c>
      <c r="G79" s="41">
        <f t="shared" si="7"/>
        <v>1</v>
      </c>
      <c r="H79" s="286" t="s">
        <v>349</v>
      </c>
      <c r="I79" s="284" t="s">
        <v>353</v>
      </c>
      <c r="J79" s="287">
        <v>4.5</v>
      </c>
      <c r="K79" s="287">
        <f t="shared" si="8"/>
        <v>0.5625</v>
      </c>
      <c r="L79" s="203">
        <v>1000</v>
      </c>
      <c r="M79" s="203">
        <f t="shared" si="9"/>
        <v>562.5</v>
      </c>
    </row>
    <row r="80" spans="1:13" hidden="1">
      <c r="A80" s="284" t="s">
        <v>456</v>
      </c>
      <c r="B80" s="230" t="str">
        <f t="shared" si="6"/>
        <v>Measure 251</v>
      </c>
      <c r="C80" s="284" t="s">
        <v>464</v>
      </c>
      <c r="D80" s="285">
        <v>44197</v>
      </c>
      <c r="E80" s="285">
        <v>44408</v>
      </c>
      <c r="F80" s="285">
        <v>44224</v>
      </c>
      <c r="G80" s="41">
        <f t="shared" si="7"/>
        <v>1</v>
      </c>
      <c r="H80" s="286" t="s">
        <v>294</v>
      </c>
      <c r="I80" s="284" t="s">
        <v>354</v>
      </c>
      <c r="J80" s="287">
        <v>10</v>
      </c>
      <c r="K80" s="287">
        <f t="shared" si="8"/>
        <v>1.25</v>
      </c>
      <c r="L80" s="203">
        <v>1112</v>
      </c>
      <c r="M80" s="203">
        <f t="shared" si="9"/>
        <v>1390</v>
      </c>
    </row>
    <row r="81" spans="1:13" hidden="1">
      <c r="A81" s="284" t="s">
        <v>456</v>
      </c>
      <c r="B81" s="230" t="str">
        <f t="shared" si="6"/>
        <v>Measure 251</v>
      </c>
      <c r="C81" s="284" t="s">
        <v>464</v>
      </c>
      <c r="D81" s="285">
        <v>44197</v>
      </c>
      <c r="E81" s="285">
        <v>44408</v>
      </c>
      <c r="F81" s="285">
        <v>44224</v>
      </c>
      <c r="G81" s="41">
        <f t="shared" si="7"/>
        <v>1</v>
      </c>
      <c r="H81" s="286" t="s">
        <v>356</v>
      </c>
      <c r="I81" s="284" t="s">
        <v>354</v>
      </c>
      <c r="J81" s="287">
        <v>5.5</v>
      </c>
      <c r="K81" s="287">
        <f t="shared" si="8"/>
        <v>0.6875</v>
      </c>
      <c r="L81" s="203">
        <v>980</v>
      </c>
      <c r="M81" s="203">
        <f t="shared" si="9"/>
        <v>673.75</v>
      </c>
    </row>
    <row r="82" spans="1:13" hidden="1">
      <c r="A82" s="284" t="s">
        <v>456</v>
      </c>
      <c r="B82" s="230" t="str">
        <f t="shared" si="6"/>
        <v>Measure 251</v>
      </c>
      <c r="C82" s="284" t="s">
        <v>464</v>
      </c>
      <c r="D82" s="285">
        <v>44197</v>
      </c>
      <c r="E82" s="285">
        <v>44408</v>
      </c>
      <c r="F82" s="285">
        <v>44224</v>
      </c>
      <c r="G82" s="41">
        <f t="shared" si="7"/>
        <v>1</v>
      </c>
      <c r="H82" s="286" t="s">
        <v>349</v>
      </c>
      <c r="I82" s="284" t="s">
        <v>353</v>
      </c>
      <c r="J82" s="287">
        <v>4</v>
      </c>
      <c r="K82" s="287">
        <f t="shared" si="8"/>
        <v>0.5</v>
      </c>
      <c r="L82" s="203">
        <v>1000</v>
      </c>
      <c r="M82" s="203">
        <f t="shared" si="9"/>
        <v>500</v>
      </c>
    </row>
    <row r="83" spans="1:13" hidden="1">
      <c r="A83" s="284" t="s">
        <v>456</v>
      </c>
      <c r="B83" s="230" t="str">
        <f t="shared" si="6"/>
        <v>Measure 251</v>
      </c>
      <c r="C83" s="284" t="s">
        <v>464</v>
      </c>
      <c r="D83" s="285">
        <v>44197</v>
      </c>
      <c r="E83" s="285">
        <v>44408</v>
      </c>
      <c r="F83" s="285">
        <v>44225</v>
      </c>
      <c r="G83" s="41">
        <f t="shared" si="7"/>
        <v>1</v>
      </c>
      <c r="H83" s="286" t="s">
        <v>294</v>
      </c>
      <c r="I83" s="284" t="s">
        <v>354</v>
      </c>
      <c r="J83" s="287">
        <v>10</v>
      </c>
      <c r="K83" s="287">
        <f t="shared" si="8"/>
        <v>1.25</v>
      </c>
      <c r="L83" s="203">
        <v>1112</v>
      </c>
      <c r="M83" s="203">
        <f t="shared" si="9"/>
        <v>1390</v>
      </c>
    </row>
    <row r="84" spans="1:13" hidden="1">
      <c r="A84" s="284" t="s">
        <v>456</v>
      </c>
      <c r="B84" s="230" t="str">
        <f t="shared" si="6"/>
        <v>Measure 251</v>
      </c>
      <c r="C84" s="284" t="s">
        <v>464</v>
      </c>
      <c r="D84" s="285">
        <v>44197</v>
      </c>
      <c r="E84" s="285">
        <v>44408</v>
      </c>
      <c r="F84" s="285">
        <v>44225</v>
      </c>
      <c r="G84" s="41">
        <f t="shared" si="7"/>
        <v>1</v>
      </c>
      <c r="H84" s="286" t="s">
        <v>356</v>
      </c>
      <c r="I84" s="284" t="s">
        <v>354</v>
      </c>
      <c r="J84" s="287">
        <v>2.25</v>
      </c>
      <c r="K84" s="287">
        <f t="shared" si="8"/>
        <v>0.28125</v>
      </c>
      <c r="L84" s="203">
        <v>980</v>
      </c>
      <c r="M84" s="203">
        <f t="shared" si="9"/>
        <v>275.625</v>
      </c>
    </row>
    <row r="85" spans="1:13" hidden="1">
      <c r="A85" s="284" t="s">
        <v>456</v>
      </c>
      <c r="B85" s="230" t="str">
        <f t="shared" si="6"/>
        <v>Measure 251</v>
      </c>
      <c r="C85" s="284" t="s">
        <v>464</v>
      </c>
      <c r="D85" s="285">
        <v>44197</v>
      </c>
      <c r="E85" s="285">
        <v>44408</v>
      </c>
      <c r="F85" s="285">
        <v>44225</v>
      </c>
      <c r="G85" s="41">
        <f t="shared" si="7"/>
        <v>1</v>
      </c>
      <c r="H85" s="286" t="s">
        <v>349</v>
      </c>
      <c r="I85" s="284" t="s">
        <v>353</v>
      </c>
      <c r="J85" s="287">
        <v>6.5</v>
      </c>
      <c r="K85" s="287">
        <f t="shared" si="8"/>
        <v>0.8125</v>
      </c>
      <c r="L85" s="203">
        <v>1000</v>
      </c>
      <c r="M85" s="203">
        <f t="shared" si="9"/>
        <v>812.5</v>
      </c>
    </row>
    <row r="86" spans="1:13" hidden="1">
      <c r="A86" s="284" t="s">
        <v>456</v>
      </c>
      <c r="B86" s="230" t="str">
        <f t="shared" si="6"/>
        <v>Measure 251</v>
      </c>
      <c r="C86" s="284" t="s">
        <v>464</v>
      </c>
      <c r="D86" s="285">
        <v>44197</v>
      </c>
      <c r="E86" s="285">
        <v>44408</v>
      </c>
      <c r="F86" s="285">
        <v>44228</v>
      </c>
      <c r="G86" s="41">
        <f t="shared" si="7"/>
        <v>2</v>
      </c>
      <c r="H86" s="286" t="s">
        <v>294</v>
      </c>
      <c r="I86" s="284" t="s">
        <v>354</v>
      </c>
      <c r="J86" s="287">
        <v>6</v>
      </c>
      <c r="K86" s="287">
        <f t="shared" si="8"/>
        <v>0.75</v>
      </c>
      <c r="L86" s="203">
        <v>1112</v>
      </c>
      <c r="M86" s="203">
        <f t="shared" si="9"/>
        <v>834</v>
      </c>
    </row>
    <row r="87" spans="1:13" hidden="1">
      <c r="A87" s="284" t="s">
        <v>456</v>
      </c>
      <c r="B87" s="230" t="str">
        <f t="shared" si="6"/>
        <v>Measure 251</v>
      </c>
      <c r="C87" s="284" t="s">
        <v>464</v>
      </c>
      <c r="D87" s="285">
        <v>44197</v>
      </c>
      <c r="E87" s="285">
        <v>44408</v>
      </c>
      <c r="F87" s="285">
        <v>44228</v>
      </c>
      <c r="G87" s="41">
        <f t="shared" si="7"/>
        <v>2</v>
      </c>
      <c r="H87" s="286" t="s">
        <v>356</v>
      </c>
      <c r="I87" s="284" t="s">
        <v>354</v>
      </c>
      <c r="J87" s="287">
        <v>3</v>
      </c>
      <c r="K87" s="287">
        <f t="shared" si="8"/>
        <v>0.375</v>
      </c>
      <c r="L87" s="203">
        <v>980</v>
      </c>
      <c r="M87" s="203">
        <f t="shared" si="9"/>
        <v>367.5</v>
      </c>
    </row>
    <row r="88" spans="1:13" hidden="1">
      <c r="A88" s="284" t="s">
        <v>456</v>
      </c>
      <c r="B88" s="230" t="str">
        <f t="shared" si="6"/>
        <v>Measure 251</v>
      </c>
      <c r="C88" s="284" t="s">
        <v>464</v>
      </c>
      <c r="D88" s="285">
        <v>44197</v>
      </c>
      <c r="E88" s="285">
        <v>44408</v>
      </c>
      <c r="F88" s="285">
        <v>44228</v>
      </c>
      <c r="G88" s="41">
        <f t="shared" si="7"/>
        <v>2</v>
      </c>
      <c r="H88" s="286" t="s">
        <v>349</v>
      </c>
      <c r="I88" s="284" t="s">
        <v>353</v>
      </c>
      <c r="J88" s="287">
        <v>4</v>
      </c>
      <c r="K88" s="287">
        <f t="shared" si="8"/>
        <v>0.5</v>
      </c>
      <c r="L88" s="203">
        <v>1000</v>
      </c>
      <c r="M88" s="203">
        <f t="shared" si="9"/>
        <v>500</v>
      </c>
    </row>
    <row r="89" spans="1:13" hidden="1">
      <c r="A89" s="284" t="s">
        <v>456</v>
      </c>
      <c r="B89" s="230" t="str">
        <f t="shared" si="6"/>
        <v>Measure 251</v>
      </c>
      <c r="C89" s="284" t="s">
        <v>464</v>
      </c>
      <c r="D89" s="285">
        <v>44197</v>
      </c>
      <c r="E89" s="285">
        <v>44408</v>
      </c>
      <c r="F89" s="285">
        <v>44229</v>
      </c>
      <c r="G89" s="41">
        <f t="shared" si="7"/>
        <v>2</v>
      </c>
      <c r="H89" s="286" t="s">
        <v>294</v>
      </c>
      <c r="I89" s="284" t="s">
        <v>354</v>
      </c>
      <c r="J89" s="287">
        <v>8.5</v>
      </c>
      <c r="K89" s="287">
        <f t="shared" si="8"/>
        <v>1.0625</v>
      </c>
      <c r="L89" s="203">
        <v>1112</v>
      </c>
      <c r="M89" s="203">
        <f t="shared" si="9"/>
        <v>1181.5</v>
      </c>
    </row>
    <row r="90" spans="1:13" hidden="1">
      <c r="A90" s="284" t="s">
        <v>456</v>
      </c>
      <c r="B90" s="230" t="str">
        <f t="shared" si="6"/>
        <v>Measure 251</v>
      </c>
      <c r="C90" s="284" t="s">
        <v>464</v>
      </c>
      <c r="D90" s="285">
        <v>44197</v>
      </c>
      <c r="E90" s="285">
        <v>44408</v>
      </c>
      <c r="F90" s="285">
        <v>44229</v>
      </c>
      <c r="G90" s="41">
        <f t="shared" si="7"/>
        <v>2</v>
      </c>
      <c r="H90" s="286" t="s">
        <v>356</v>
      </c>
      <c r="I90" s="284" t="s">
        <v>354</v>
      </c>
      <c r="J90" s="287">
        <v>2.75</v>
      </c>
      <c r="K90" s="287">
        <f t="shared" si="8"/>
        <v>0.34375</v>
      </c>
      <c r="L90" s="203">
        <v>980</v>
      </c>
      <c r="M90" s="203">
        <f t="shared" si="9"/>
        <v>336.875</v>
      </c>
    </row>
    <row r="91" spans="1:13" hidden="1">
      <c r="A91" s="284" t="s">
        <v>456</v>
      </c>
      <c r="B91" s="230" t="str">
        <f t="shared" si="6"/>
        <v>Measure 251</v>
      </c>
      <c r="C91" s="284" t="s">
        <v>464</v>
      </c>
      <c r="D91" s="285">
        <v>44197</v>
      </c>
      <c r="E91" s="285">
        <v>44408</v>
      </c>
      <c r="F91" s="285">
        <v>44229</v>
      </c>
      <c r="G91" s="41">
        <f t="shared" si="7"/>
        <v>2</v>
      </c>
      <c r="H91" s="286" t="s">
        <v>349</v>
      </c>
      <c r="I91" s="284" t="s">
        <v>353</v>
      </c>
      <c r="J91" s="287">
        <v>4</v>
      </c>
      <c r="K91" s="287">
        <f t="shared" si="8"/>
        <v>0.5</v>
      </c>
      <c r="L91" s="203">
        <v>1000</v>
      </c>
      <c r="M91" s="203">
        <f t="shared" si="9"/>
        <v>500</v>
      </c>
    </row>
    <row r="92" spans="1:13" hidden="1">
      <c r="A92" s="284" t="s">
        <v>456</v>
      </c>
      <c r="B92" s="230" t="str">
        <f t="shared" si="6"/>
        <v>Measure 251</v>
      </c>
      <c r="C92" s="284" t="s">
        <v>464</v>
      </c>
      <c r="D92" s="285">
        <v>44197</v>
      </c>
      <c r="E92" s="285">
        <v>44408</v>
      </c>
      <c r="F92" s="285">
        <v>44230</v>
      </c>
      <c r="G92" s="41">
        <f t="shared" si="7"/>
        <v>2</v>
      </c>
      <c r="H92" s="286" t="s">
        <v>294</v>
      </c>
      <c r="I92" s="284" t="s">
        <v>354</v>
      </c>
      <c r="J92" s="287">
        <v>5.5</v>
      </c>
      <c r="K92" s="287">
        <f t="shared" si="8"/>
        <v>0.6875</v>
      </c>
      <c r="L92" s="203">
        <v>1112</v>
      </c>
      <c r="M92" s="203">
        <f t="shared" si="9"/>
        <v>764.5</v>
      </c>
    </row>
    <row r="93" spans="1:13" hidden="1">
      <c r="A93" s="284" t="s">
        <v>456</v>
      </c>
      <c r="B93" s="230" t="str">
        <f t="shared" si="6"/>
        <v>Measure 251</v>
      </c>
      <c r="C93" s="284" t="s">
        <v>464</v>
      </c>
      <c r="D93" s="285">
        <v>44197</v>
      </c>
      <c r="E93" s="285">
        <v>44408</v>
      </c>
      <c r="F93" s="285">
        <v>44230</v>
      </c>
      <c r="G93" s="41">
        <f t="shared" si="7"/>
        <v>2</v>
      </c>
      <c r="H93" s="286" t="s">
        <v>356</v>
      </c>
      <c r="I93" s="284" t="s">
        <v>354</v>
      </c>
      <c r="J93" s="287">
        <v>4</v>
      </c>
      <c r="K93" s="287">
        <f t="shared" si="8"/>
        <v>0.5</v>
      </c>
      <c r="L93" s="203">
        <v>980</v>
      </c>
      <c r="M93" s="203">
        <f t="shared" si="9"/>
        <v>490</v>
      </c>
    </row>
    <row r="94" spans="1:13" hidden="1">
      <c r="A94" s="284" t="s">
        <v>456</v>
      </c>
      <c r="B94" s="230" t="str">
        <f t="shared" si="6"/>
        <v>Measure 251</v>
      </c>
      <c r="C94" s="284" t="s">
        <v>464</v>
      </c>
      <c r="D94" s="285">
        <v>44197</v>
      </c>
      <c r="E94" s="285">
        <v>44408</v>
      </c>
      <c r="F94" s="285">
        <v>44231</v>
      </c>
      <c r="G94" s="41">
        <f t="shared" si="7"/>
        <v>2</v>
      </c>
      <c r="H94" s="286" t="s">
        <v>294</v>
      </c>
      <c r="I94" s="284" t="s">
        <v>354</v>
      </c>
      <c r="J94" s="287">
        <v>8</v>
      </c>
      <c r="K94" s="287">
        <f t="shared" si="8"/>
        <v>1</v>
      </c>
      <c r="L94" s="203">
        <v>1112</v>
      </c>
      <c r="M94" s="203">
        <f t="shared" si="9"/>
        <v>1112</v>
      </c>
    </row>
    <row r="95" spans="1:13" hidden="1">
      <c r="A95" s="284" t="s">
        <v>456</v>
      </c>
      <c r="B95" s="230" t="str">
        <f t="shared" si="6"/>
        <v>Measure 251</v>
      </c>
      <c r="C95" s="284" t="s">
        <v>464</v>
      </c>
      <c r="D95" s="285">
        <v>44197</v>
      </c>
      <c r="E95" s="285">
        <v>44408</v>
      </c>
      <c r="F95" s="285">
        <v>44231</v>
      </c>
      <c r="G95" s="41">
        <f t="shared" si="7"/>
        <v>2</v>
      </c>
      <c r="H95" s="286" t="s">
        <v>356</v>
      </c>
      <c r="I95" s="284" t="s">
        <v>354</v>
      </c>
      <c r="J95" s="287">
        <v>2</v>
      </c>
      <c r="K95" s="287">
        <f t="shared" si="8"/>
        <v>0.25</v>
      </c>
      <c r="L95" s="203">
        <v>980</v>
      </c>
      <c r="M95" s="203">
        <f t="shared" si="9"/>
        <v>245</v>
      </c>
    </row>
    <row r="96" spans="1:13" hidden="1">
      <c r="A96" s="284" t="s">
        <v>456</v>
      </c>
      <c r="B96" s="230" t="str">
        <f t="shared" si="6"/>
        <v>Measure 251</v>
      </c>
      <c r="C96" s="284" t="s">
        <v>464</v>
      </c>
      <c r="D96" s="285">
        <v>44197</v>
      </c>
      <c r="E96" s="285">
        <v>44408</v>
      </c>
      <c r="F96" s="285">
        <v>44232</v>
      </c>
      <c r="G96" s="41">
        <f t="shared" si="7"/>
        <v>2</v>
      </c>
      <c r="H96" s="286" t="s">
        <v>294</v>
      </c>
      <c r="I96" s="284" t="s">
        <v>354</v>
      </c>
      <c r="J96" s="287">
        <v>9</v>
      </c>
      <c r="K96" s="287">
        <f t="shared" si="8"/>
        <v>1.125</v>
      </c>
      <c r="L96" s="203">
        <v>1112</v>
      </c>
      <c r="M96" s="203">
        <f t="shared" si="9"/>
        <v>1251</v>
      </c>
    </row>
    <row r="97" spans="1:13" hidden="1">
      <c r="A97" s="284" t="s">
        <v>456</v>
      </c>
      <c r="B97" s="230" t="str">
        <f t="shared" si="6"/>
        <v>Measure 251</v>
      </c>
      <c r="C97" s="284" t="s">
        <v>464</v>
      </c>
      <c r="D97" s="285">
        <v>44197</v>
      </c>
      <c r="E97" s="285">
        <v>44408</v>
      </c>
      <c r="F97" s="285">
        <v>44232</v>
      </c>
      <c r="G97" s="41">
        <f t="shared" si="7"/>
        <v>2</v>
      </c>
      <c r="H97" s="286" t="s">
        <v>356</v>
      </c>
      <c r="I97" s="284" t="s">
        <v>354</v>
      </c>
      <c r="J97" s="287">
        <v>6.75</v>
      </c>
      <c r="K97" s="287">
        <f t="shared" si="8"/>
        <v>0.84375</v>
      </c>
      <c r="L97" s="203">
        <v>980</v>
      </c>
      <c r="M97" s="203">
        <f t="shared" si="9"/>
        <v>826.875</v>
      </c>
    </row>
    <row r="98" spans="1:13" hidden="1">
      <c r="A98" s="284" t="s">
        <v>456</v>
      </c>
      <c r="B98" s="230" t="str">
        <f t="shared" si="6"/>
        <v>Measure 251</v>
      </c>
      <c r="C98" s="284" t="s">
        <v>464</v>
      </c>
      <c r="D98" s="285">
        <v>44197</v>
      </c>
      <c r="E98" s="285">
        <v>44408</v>
      </c>
      <c r="F98" s="285">
        <v>44232</v>
      </c>
      <c r="G98" s="41">
        <f t="shared" si="7"/>
        <v>2</v>
      </c>
      <c r="H98" s="286" t="s">
        <v>349</v>
      </c>
      <c r="I98" s="284" t="s">
        <v>353</v>
      </c>
      <c r="J98" s="287">
        <v>4</v>
      </c>
      <c r="K98" s="287">
        <f t="shared" si="8"/>
        <v>0.5</v>
      </c>
      <c r="L98" s="203">
        <v>1000</v>
      </c>
      <c r="M98" s="203">
        <f t="shared" si="9"/>
        <v>500</v>
      </c>
    </row>
    <row r="99" spans="1:13" hidden="1">
      <c r="A99" s="284" t="s">
        <v>456</v>
      </c>
      <c r="B99" s="230" t="str">
        <f t="shared" si="6"/>
        <v>Measure 251</v>
      </c>
      <c r="C99" s="284" t="s">
        <v>464</v>
      </c>
      <c r="D99" s="285">
        <v>44197</v>
      </c>
      <c r="E99" s="285">
        <v>44408</v>
      </c>
      <c r="F99" s="285">
        <v>44234</v>
      </c>
      <c r="G99" s="41">
        <f t="shared" si="7"/>
        <v>2</v>
      </c>
      <c r="H99" s="286" t="s">
        <v>294</v>
      </c>
      <c r="I99" s="284" t="s">
        <v>354</v>
      </c>
      <c r="J99" s="287">
        <v>2</v>
      </c>
      <c r="K99" s="287">
        <f t="shared" si="8"/>
        <v>0.25</v>
      </c>
      <c r="L99" s="203">
        <v>1112</v>
      </c>
      <c r="M99" s="203">
        <f t="shared" si="9"/>
        <v>278</v>
      </c>
    </row>
    <row r="100" spans="1:13" hidden="1">
      <c r="A100" s="284" t="s">
        <v>456</v>
      </c>
      <c r="B100" s="230" t="str">
        <f t="shared" si="6"/>
        <v>Measure 251</v>
      </c>
      <c r="C100" s="284" t="s">
        <v>464</v>
      </c>
      <c r="D100" s="285">
        <v>44197</v>
      </c>
      <c r="E100" s="285">
        <v>44408</v>
      </c>
      <c r="F100" s="285">
        <v>44235</v>
      </c>
      <c r="G100" s="41">
        <f t="shared" si="7"/>
        <v>2</v>
      </c>
      <c r="H100" s="286" t="s">
        <v>294</v>
      </c>
      <c r="I100" s="284" t="s">
        <v>354</v>
      </c>
      <c r="J100" s="287">
        <v>11.5</v>
      </c>
      <c r="K100" s="287">
        <f t="shared" si="8"/>
        <v>1.4375</v>
      </c>
      <c r="L100" s="203">
        <v>1112</v>
      </c>
      <c r="M100" s="203">
        <f t="shared" si="9"/>
        <v>1598.5</v>
      </c>
    </row>
    <row r="101" spans="1:13" hidden="1">
      <c r="A101" s="284" t="s">
        <v>456</v>
      </c>
      <c r="B101" s="230" t="str">
        <f t="shared" si="6"/>
        <v>Measure 251</v>
      </c>
      <c r="C101" s="284" t="s">
        <v>464</v>
      </c>
      <c r="D101" s="285">
        <v>44197</v>
      </c>
      <c r="E101" s="285">
        <v>44408</v>
      </c>
      <c r="F101" s="285">
        <v>44235</v>
      </c>
      <c r="G101" s="41">
        <f t="shared" si="7"/>
        <v>2</v>
      </c>
      <c r="H101" s="286" t="s">
        <v>356</v>
      </c>
      <c r="I101" s="284" t="s">
        <v>354</v>
      </c>
      <c r="J101" s="287">
        <v>8</v>
      </c>
      <c r="K101" s="287">
        <f t="shared" si="8"/>
        <v>1</v>
      </c>
      <c r="L101" s="203">
        <v>980</v>
      </c>
      <c r="M101" s="203">
        <f t="shared" si="9"/>
        <v>980</v>
      </c>
    </row>
    <row r="102" spans="1:13" hidden="1">
      <c r="A102" s="284" t="s">
        <v>456</v>
      </c>
      <c r="B102" s="230" t="str">
        <f t="shared" si="6"/>
        <v>Measure 251</v>
      </c>
      <c r="C102" s="284" t="s">
        <v>464</v>
      </c>
      <c r="D102" s="285">
        <v>44197</v>
      </c>
      <c r="E102" s="285">
        <v>44408</v>
      </c>
      <c r="F102" s="285">
        <v>44235</v>
      </c>
      <c r="G102" s="41">
        <f t="shared" si="7"/>
        <v>2</v>
      </c>
      <c r="H102" s="286" t="s">
        <v>349</v>
      </c>
      <c r="I102" s="284" t="s">
        <v>353</v>
      </c>
      <c r="J102" s="287">
        <v>4</v>
      </c>
      <c r="K102" s="287">
        <f t="shared" si="8"/>
        <v>0.5</v>
      </c>
      <c r="L102" s="203">
        <v>1000</v>
      </c>
      <c r="M102" s="203">
        <f t="shared" si="9"/>
        <v>500</v>
      </c>
    </row>
    <row r="103" spans="1:13" hidden="1">
      <c r="A103" s="284" t="s">
        <v>456</v>
      </c>
      <c r="B103" s="230" t="str">
        <f t="shared" si="6"/>
        <v>Measure 251</v>
      </c>
      <c r="C103" s="284" t="s">
        <v>464</v>
      </c>
      <c r="D103" s="285">
        <v>44197</v>
      </c>
      <c r="E103" s="285">
        <v>44408</v>
      </c>
      <c r="F103" s="285">
        <v>44236</v>
      </c>
      <c r="G103" s="41">
        <f t="shared" si="7"/>
        <v>2</v>
      </c>
      <c r="H103" s="286" t="s">
        <v>294</v>
      </c>
      <c r="I103" s="284" t="s">
        <v>354</v>
      </c>
      <c r="J103" s="287">
        <v>11</v>
      </c>
      <c r="K103" s="287">
        <f t="shared" si="8"/>
        <v>1.375</v>
      </c>
      <c r="L103" s="203">
        <v>1112</v>
      </c>
      <c r="M103" s="203">
        <f t="shared" si="9"/>
        <v>1529</v>
      </c>
    </row>
    <row r="104" spans="1:13" hidden="1">
      <c r="A104" s="284" t="s">
        <v>456</v>
      </c>
      <c r="B104" s="230" t="str">
        <f t="shared" si="6"/>
        <v>Measure 251</v>
      </c>
      <c r="C104" s="284" t="s">
        <v>464</v>
      </c>
      <c r="D104" s="285">
        <v>44197</v>
      </c>
      <c r="E104" s="285">
        <v>44408</v>
      </c>
      <c r="F104" s="285">
        <v>44236</v>
      </c>
      <c r="G104" s="41">
        <f t="shared" si="7"/>
        <v>2</v>
      </c>
      <c r="H104" s="286" t="s">
        <v>356</v>
      </c>
      <c r="I104" s="284" t="s">
        <v>354</v>
      </c>
      <c r="J104" s="287">
        <v>6.5</v>
      </c>
      <c r="K104" s="287">
        <f t="shared" si="8"/>
        <v>0.8125</v>
      </c>
      <c r="L104" s="203">
        <v>980</v>
      </c>
      <c r="M104" s="203">
        <f t="shared" si="9"/>
        <v>796.25</v>
      </c>
    </row>
    <row r="105" spans="1:13" hidden="1">
      <c r="A105" s="284" t="s">
        <v>456</v>
      </c>
      <c r="B105" s="230" t="str">
        <f t="shared" si="6"/>
        <v>Measure 251</v>
      </c>
      <c r="C105" s="284" t="s">
        <v>464</v>
      </c>
      <c r="D105" s="285">
        <v>44197</v>
      </c>
      <c r="E105" s="285">
        <v>44408</v>
      </c>
      <c r="F105" s="285">
        <v>44236</v>
      </c>
      <c r="G105" s="41">
        <f t="shared" si="7"/>
        <v>2</v>
      </c>
      <c r="H105" s="286" t="s">
        <v>349</v>
      </c>
      <c r="I105" s="284" t="s">
        <v>353</v>
      </c>
      <c r="J105" s="287">
        <v>4</v>
      </c>
      <c r="K105" s="287">
        <f t="shared" si="8"/>
        <v>0.5</v>
      </c>
      <c r="L105" s="203">
        <v>1000</v>
      </c>
      <c r="M105" s="203">
        <f t="shared" si="9"/>
        <v>500</v>
      </c>
    </row>
    <row r="106" spans="1:13" hidden="1">
      <c r="A106" s="284" t="s">
        <v>456</v>
      </c>
      <c r="B106" s="230" t="str">
        <f t="shared" si="6"/>
        <v>Measure 251</v>
      </c>
      <c r="C106" s="284" t="s">
        <v>464</v>
      </c>
      <c r="D106" s="285">
        <v>44197</v>
      </c>
      <c r="E106" s="285">
        <v>44408</v>
      </c>
      <c r="F106" s="285">
        <v>44237</v>
      </c>
      <c r="G106" s="41">
        <f t="shared" si="7"/>
        <v>2</v>
      </c>
      <c r="H106" s="286" t="s">
        <v>294</v>
      </c>
      <c r="I106" s="284" t="s">
        <v>354</v>
      </c>
      <c r="J106" s="287">
        <v>12</v>
      </c>
      <c r="K106" s="287">
        <f t="shared" si="8"/>
        <v>1.5</v>
      </c>
      <c r="L106" s="203">
        <v>1112</v>
      </c>
      <c r="M106" s="203">
        <f t="shared" si="9"/>
        <v>1668</v>
      </c>
    </row>
    <row r="107" spans="1:13" hidden="1">
      <c r="A107" s="284" t="s">
        <v>456</v>
      </c>
      <c r="B107" s="230" t="str">
        <f t="shared" si="6"/>
        <v>Measure 251</v>
      </c>
      <c r="C107" s="284" t="s">
        <v>464</v>
      </c>
      <c r="D107" s="285">
        <v>44197</v>
      </c>
      <c r="E107" s="285">
        <v>44408</v>
      </c>
      <c r="F107" s="285">
        <v>44237</v>
      </c>
      <c r="G107" s="41">
        <f t="shared" si="7"/>
        <v>2</v>
      </c>
      <c r="H107" s="286" t="s">
        <v>356</v>
      </c>
      <c r="I107" s="284" t="s">
        <v>354</v>
      </c>
      <c r="J107" s="287">
        <v>6.5</v>
      </c>
      <c r="K107" s="287">
        <f t="shared" si="8"/>
        <v>0.8125</v>
      </c>
      <c r="L107" s="203">
        <v>980</v>
      </c>
      <c r="M107" s="203">
        <f t="shared" si="9"/>
        <v>796.25</v>
      </c>
    </row>
    <row r="108" spans="1:13" hidden="1">
      <c r="A108" s="284" t="s">
        <v>456</v>
      </c>
      <c r="B108" s="230" t="str">
        <f t="shared" si="6"/>
        <v>Measure 251</v>
      </c>
      <c r="C108" s="284" t="s">
        <v>464</v>
      </c>
      <c r="D108" s="285">
        <v>44197</v>
      </c>
      <c r="E108" s="285">
        <v>44408</v>
      </c>
      <c r="F108" s="285">
        <v>44237</v>
      </c>
      <c r="G108" s="41">
        <f t="shared" si="7"/>
        <v>2</v>
      </c>
      <c r="H108" s="286" t="s">
        <v>349</v>
      </c>
      <c r="I108" s="284" t="s">
        <v>353</v>
      </c>
      <c r="J108" s="287">
        <v>5</v>
      </c>
      <c r="K108" s="287">
        <f t="shared" si="8"/>
        <v>0.625</v>
      </c>
      <c r="L108" s="203">
        <v>1000</v>
      </c>
      <c r="M108" s="203">
        <f t="shared" si="9"/>
        <v>625</v>
      </c>
    </row>
    <row r="109" spans="1:13" hidden="1">
      <c r="A109" s="284" t="s">
        <v>456</v>
      </c>
      <c r="B109" s="230" t="str">
        <f t="shared" si="6"/>
        <v>Measure 251</v>
      </c>
      <c r="C109" s="284" t="s">
        <v>464</v>
      </c>
      <c r="D109" s="285">
        <v>44197</v>
      </c>
      <c r="E109" s="285">
        <v>44408</v>
      </c>
      <c r="F109" s="285">
        <v>44238</v>
      </c>
      <c r="G109" s="41">
        <f t="shared" si="7"/>
        <v>2</v>
      </c>
      <c r="H109" s="286" t="s">
        <v>294</v>
      </c>
      <c r="I109" s="284" t="s">
        <v>354</v>
      </c>
      <c r="J109" s="287">
        <v>9</v>
      </c>
      <c r="K109" s="287">
        <f t="shared" si="8"/>
        <v>1.125</v>
      </c>
      <c r="L109" s="203">
        <v>1112</v>
      </c>
      <c r="M109" s="203">
        <f t="shared" si="9"/>
        <v>1251</v>
      </c>
    </row>
    <row r="110" spans="1:13" hidden="1">
      <c r="A110" s="284" t="s">
        <v>456</v>
      </c>
      <c r="B110" s="230" t="str">
        <f t="shared" si="6"/>
        <v>Measure 251</v>
      </c>
      <c r="C110" s="284" t="s">
        <v>464</v>
      </c>
      <c r="D110" s="285">
        <v>44197</v>
      </c>
      <c r="E110" s="285">
        <v>44408</v>
      </c>
      <c r="F110" s="285">
        <v>44238</v>
      </c>
      <c r="G110" s="41">
        <f t="shared" si="7"/>
        <v>2</v>
      </c>
      <c r="H110" s="286" t="s">
        <v>356</v>
      </c>
      <c r="I110" s="284" t="s">
        <v>354</v>
      </c>
      <c r="J110" s="287">
        <v>7.75</v>
      </c>
      <c r="K110" s="287">
        <f t="shared" si="8"/>
        <v>0.96875</v>
      </c>
      <c r="L110" s="203">
        <v>980</v>
      </c>
      <c r="M110" s="203">
        <f t="shared" si="9"/>
        <v>949.375</v>
      </c>
    </row>
    <row r="111" spans="1:13" hidden="1">
      <c r="A111" s="284" t="s">
        <v>456</v>
      </c>
      <c r="B111" s="230" t="str">
        <f t="shared" si="6"/>
        <v>Measure 251</v>
      </c>
      <c r="C111" s="284" t="s">
        <v>464</v>
      </c>
      <c r="D111" s="285">
        <v>44197</v>
      </c>
      <c r="E111" s="285">
        <v>44408</v>
      </c>
      <c r="F111" s="285">
        <v>44238</v>
      </c>
      <c r="G111" s="41">
        <f t="shared" si="7"/>
        <v>2</v>
      </c>
      <c r="H111" s="286" t="s">
        <v>349</v>
      </c>
      <c r="I111" s="284" t="s">
        <v>353</v>
      </c>
      <c r="J111" s="287">
        <v>4</v>
      </c>
      <c r="K111" s="287">
        <f t="shared" si="8"/>
        <v>0.5</v>
      </c>
      <c r="L111" s="203">
        <v>1000</v>
      </c>
      <c r="M111" s="203">
        <f t="shared" si="9"/>
        <v>500</v>
      </c>
    </row>
    <row r="112" spans="1:13" hidden="1">
      <c r="A112" s="284" t="s">
        <v>456</v>
      </c>
      <c r="B112" s="230" t="str">
        <f t="shared" si="6"/>
        <v>Measure 251</v>
      </c>
      <c r="C112" s="284" t="s">
        <v>464</v>
      </c>
      <c r="D112" s="285">
        <v>44197</v>
      </c>
      <c r="E112" s="285">
        <v>44408</v>
      </c>
      <c r="F112" s="285">
        <v>44239</v>
      </c>
      <c r="G112" s="41">
        <f t="shared" si="7"/>
        <v>2</v>
      </c>
      <c r="H112" s="286" t="s">
        <v>294</v>
      </c>
      <c r="I112" s="284" t="s">
        <v>354</v>
      </c>
      <c r="J112" s="287">
        <v>7</v>
      </c>
      <c r="K112" s="287">
        <f t="shared" si="8"/>
        <v>0.875</v>
      </c>
      <c r="L112" s="203">
        <v>1112</v>
      </c>
      <c r="M112" s="203">
        <f t="shared" si="9"/>
        <v>973</v>
      </c>
    </row>
    <row r="113" spans="1:13" hidden="1">
      <c r="A113" s="284" t="s">
        <v>456</v>
      </c>
      <c r="B113" s="230" t="str">
        <f t="shared" si="6"/>
        <v>Measure 251</v>
      </c>
      <c r="C113" s="284" t="s">
        <v>464</v>
      </c>
      <c r="D113" s="285">
        <v>44197</v>
      </c>
      <c r="E113" s="285">
        <v>44408</v>
      </c>
      <c r="F113" s="285">
        <v>44239</v>
      </c>
      <c r="G113" s="41">
        <f t="shared" si="7"/>
        <v>2</v>
      </c>
      <c r="H113" s="286" t="s">
        <v>356</v>
      </c>
      <c r="I113" s="284" t="s">
        <v>354</v>
      </c>
      <c r="J113" s="287">
        <v>2</v>
      </c>
      <c r="K113" s="287">
        <f t="shared" si="8"/>
        <v>0.25</v>
      </c>
      <c r="L113" s="203">
        <v>980</v>
      </c>
      <c r="M113" s="203">
        <f t="shared" si="9"/>
        <v>245</v>
      </c>
    </row>
    <row r="114" spans="1:13" hidden="1">
      <c r="A114" s="284" t="s">
        <v>456</v>
      </c>
      <c r="B114" s="230" t="str">
        <f t="shared" si="6"/>
        <v>Measure 251</v>
      </c>
      <c r="C114" s="284" t="s">
        <v>464</v>
      </c>
      <c r="D114" s="285">
        <v>44197</v>
      </c>
      <c r="E114" s="285">
        <v>44408</v>
      </c>
      <c r="F114" s="285">
        <v>44239</v>
      </c>
      <c r="G114" s="41">
        <f t="shared" si="7"/>
        <v>2</v>
      </c>
      <c r="H114" s="286" t="s">
        <v>349</v>
      </c>
      <c r="I114" s="284" t="s">
        <v>353</v>
      </c>
      <c r="J114" s="287">
        <v>4</v>
      </c>
      <c r="K114" s="287">
        <f t="shared" si="8"/>
        <v>0.5</v>
      </c>
      <c r="L114" s="203">
        <v>1000</v>
      </c>
      <c r="M114" s="203">
        <f t="shared" si="9"/>
        <v>500</v>
      </c>
    </row>
    <row r="115" spans="1:13" hidden="1">
      <c r="A115" s="284" t="s">
        <v>456</v>
      </c>
      <c r="B115" s="230" t="str">
        <f t="shared" si="6"/>
        <v>Measure 251</v>
      </c>
      <c r="C115" s="284" t="s">
        <v>464</v>
      </c>
      <c r="D115" s="285">
        <v>44197</v>
      </c>
      <c r="E115" s="285">
        <v>44408</v>
      </c>
      <c r="F115" s="285">
        <v>44242</v>
      </c>
      <c r="G115" s="41">
        <f t="shared" si="7"/>
        <v>2</v>
      </c>
      <c r="H115" s="286" t="s">
        <v>294</v>
      </c>
      <c r="I115" s="284" t="s">
        <v>354</v>
      </c>
      <c r="J115" s="287">
        <v>5.5</v>
      </c>
      <c r="K115" s="287">
        <f t="shared" si="8"/>
        <v>0.6875</v>
      </c>
      <c r="L115" s="203">
        <v>1112</v>
      </c>
      <c r="M115" s="203">
        <f t="shared" si="9"/>
        <v>764.5</v>
      </c>
    </row>
    <row r="116" spans="1:13" hidden="1">
      <c r="A116" s="284" t="s">
        <v>456</v>
      </c>
      <c r="B116" s="230" t="str">
        <f t="shared" si="6"/>
        <v>Measure 251</v>
      </c>
      <c r="C116" s="284" t="s">
        <v>464</v>
      </c>
      <c r="D116" s="285">
        <v>44197</v>
      </c>
      <c r="E116" s="285">
        <v>44408</v>
      </c>
      <c r="F116" s="285">
        <v>44242</v>
      </c>
      <c r="G116" s="41">
        <f t="shared" si="7"/>
        <v>2</v>
      </c>
      <c r="H116" s="286" t="s">
        <v>356</v>
      </c>
      <c r="I116" s="284" t="s">
        <v>354</v>
      </c>
      <c r="J116" s="287">
        <v>4.75</v>
      </c>
      <c r="K116" s="287">
        <f t="shared" si="8"/>
        <v>0.59375</v>
      </c>
      <c r="L116" s="203">
        <v>980</v>
      </c>
      <c r="M116" s="203">
        <f t="shared" si="9"/>
        <v>581.875</v>
      </c>
    </row>
    <row r="117" spans="1:13" hidden="1">
      <c r="A117" s="284" t="s">
        <v>456</v>
      </c>
      <c r="B117" s="230" t="str">
        <f t="shared" si="6"/>
        <v>Measure 251</v>
      </c>
      <c r="C117" s="284" t="s">
        <v>464</v>
      </c>
      <c r="D117" s="285">
        <v>44197</v>
      </c>
      <c r="E117" s="285">
        <v>44408</v>
      </c>
      <c r="F117" s="285">
        <v>44242</v>
      </c>
      <c r="G117" s="41">
        <f t="shared" si="7"/>
        <v>2</v>
      </c>
      <c r="H117" s="286" t="s">
        <v>349</v>
      </c>
      <c r="I117" s="284" t="s">
        <v>353</v>
      </c>
      <c r="J117" s="287">
        <v>3</v>
      </c>
      <c r="K117" s="287">
        <f t="shared" si="8"/>
        <v>0.375</v>
      </c>
      <c r="L117" s="203">
        <v>1000</v>
      </c>
      <c r="M117" s="203">
        <f t="shared" si="9"/>
        <v>375</v>
      </c>
    </row>
    <row r="118" spans="1:13" hidden="1">
      <c r="A118" s="284" t="s">
        <v>456</v>
      </c>
      <c r="B118" s="230" t="str">
        <f t="shared" si="6"/>
        <v>Measure 251</v>
      </c>
      <c r="C118" s="284" t="s">
        <v>464</v>
      </c>
      <c r="D118" s="285">
        <v>44197</v>
      </c>
      <c r="E118" s="285">
        <v>44408</v>
      </c>
      <c r="F118" s="285">
        <v>44243</v>
      </c>
      <c r="G118" s="41">
        <f t="shared" si="7"/>
        <v>2</v>
      </c>
      <c r="H118" s="286" t="s">
        <v>294</v>
      </c>
      <c r="I118" s="284" t="s">
        <v>354</v>
      </c>
      <c r="J118" s="287">
        <v>8</v>
      </c>
      <c r="K118" s="287">
        <f t="shared" si="8"/>
        <v>1</v>
      </c>
      <c r="L118" s="203">
        <v>1112</v>
      </c>
      <c r="M118" s="203">
        <f t="shared" si="9"/>
        <v>1112</v>
      </c>
    </row>
    <row r="119" spans="1:13" hidden="1">
      <c r="A119" s="284" t="s">
        <v>456</v>
      </c>
      <c r="B119" s="230" t="str">
        <f t="shared" si="6"/>
        <v>Measure 251</v>
      </c>
      <c r="C119" s="284" t="s">
        <v>464</v>
      </c>
      <c r="D119" s="285">
        <v>44197</v>
      </c>
      <c r="E119" s="285">
        <v>44408</v>
      </c>
      <c r="F119" s="285">
        <v>44243</v>
      </c>
      <c r="G119" s="41">
        <f t="shared" si="7"/>
        <v>2</v>
      </c>
      <c r="H119" s="286" t="s">
        <v>356</v>
      </c>
      <c r="I119" s="284" t="s">
        <v>354</v>
      </c>
      <c r="J119" s="287">
        <v>2.5</v>
      </c>
      <c r="K119" s="287">
        <f t="shared" si="8"/>
        <v>0.3125</v>
      </c>
      <c r="L119" s="203">
        <v>980</v>
      </c>
      <c r="M119" s="203">
        <f t="shared" si="9"/>
        <v>306.25</v>
      </c>
    </row>
    <row r="120" spans="1:13" hidden="1">
      <c r="A120" s="284" t="s">
        <v>456</v>
      </c>
      <c r="B120" s="230" t="str">
        <f t="shared" si="6"/>
        <v>Measure 251</v>
      </c>
      <c r="C120" s="284" t="s">
        <v>464</v>
      </c>
      <c r="D120" s="285">
        <v>44197</v>
      </c>
      <c r="E120" s="285">
        <v>44408</v>
      </c>
      <c r="F120" s="285">
        <v>44243</v>
      </c>
      <c r="G120" s="41">
        <f t="shared" si="7"/>
        <v>2</v>
      </c>
      <c r="H120" s="286" t="s">
        <v>349</v>
      </c>
      <c r="I120" s="284" t="s">
        <v>353</v>
      </c>
      <c r="J120" s="287">
        <v>4</v>
      </c>
      <c r="K120" s="287">
        <f t="shared" si="8"/>
        <v>0.5</v>
      </c>
      <c r="L120" s="203">
        <v>1000</v>
      </c>
      <c r="M120" s="203">
        <f t="shared" si="9"/>
        <v>500</v>
      </c>
    </row>
    <row r="121" spans="1:13" hidden="1">
      <c r="A121" s="284" t="s">
        <v>456</v>
      </c>
      <c r="B121" s="230" t="str">
        <f t="shared" si="6"/>
        <v>Measure 251</v>
      </c>
      <c r="C121" s="284" t="s">
        <v>464</v>
      </c>
      <c r="D121" s="285">
        <v>44197</v>
      </c>
      <c r="E121" s="285">
        <v>44408</v>
      </c>
      <c r="F121" s="285">
        <v>44244</v>
      </c>
      <c r="G121" s="41">
        <f t="shared" si="7"/>
        <v>2</v>
      </c>
      <c r="H121" s="286" t="s">
        <v>294</v>
      </c>
      <c r="I121" s="284" t="s">
        <v>354</v>
      </c>
      <c r="J121" s="287">
        <v>7</v>
      </c>
      <c r="K121" s="287">
        <f t="shared" si="8"/>
        <v>0.875</v>
      </c>
      <c r="L121" s="203">
        <v>1112</v>
      </c>
      <c r="M121" s="203">
        <f t="shared" si="9"/>
        <v>973</v>
      </c>
    </row>
    <row r="122" spans="1:13" hidden="1">
      <c r="A122" s="284" t="s">
        <v>456</v>
      </c>
      <c r="B122" s="230" t="str">
        <f t="shared" si="6"/>
        <v>Measure 251</v>
      </c>
      <c r="C122" s="284" t="s">
        <v>464</v>
      </c>
      <c r="D122" s="285">
        <v>44197</v>
      </c>
      <c r="E122" s="285">
        <v>44408</v>
      </c>
      <c r="F122" s="285">
        <v>44244</v>
      </c>
      <c r="G122" s="41">
        <f t="shared" si="7"/>
        <v>2</v>
      </c>
      <c r="H122" s="286" t="s">
        <v>356</v>
      </c>
      <c r="I122" s="284" t="s">
        <v>354</v>
      </c>
      <c r="J122" s="287">
        <v>6.5</v>
      </c>
      <c r="K122" s="287">
        <f t="shared" si="8"/>
        <v>0.8125</v>
      </c>
      <c r="L122" s="203">
        <v>980</v>
      </c>
      <c r="M122" s="203">
        <f t="shared" si="9"/>
        <v>796.25</v>
      </c>
    </row>
    <row r="123" spans="1:13" hidden="1">
      <c r="A123" s="284" t="s">
        <v>456</v>
      </c>
      <c r="B123" s="230" t="str">
        <f t="shared" si="6"/>
        <v>Measure 251</v>
      </c>
      <c r="C123" s="284" t="s">
        <v>464</v>
      </c>
      <c r="D123" s="285">
        <v>44197</v>
      </c>
      <c r="E123" s="285">
        <v>44408</v>
      </c>
      <c r="F123" s="285">
        <v>44244</v>
      </c>
      <c r="G123" s="41">
        <f t="shared" si="7"/>
        <v>2</v>
      </c>
      <c r="H123" s="286" t="s">
        <v>349</v>
      </c>
      <c r="I123" s="284" t="s">
        <v>353</v>
      </c>
      <c r="J123" s="287">
        <v>4</v>
      </c>
      <c r="K123" s="287">
        <f t="shared" si="8"/>
        <v>0.5</v>
      </c>
      <c r="L123" s="203">
        <v>1000</v>
      </c>
      <c r="M123" s="203">
        <f t="shared" si="9"/>
        <v>500</v>
      </c>
    </row>
    <row r="124" spans="1:13" hidden="1">
      <c r="A124" s="284" t="s">
        <v>456</v>
      </c>
      <c r="B124" s="230" t="str">
        <f t="shared" si="6"/>
        <v>Measure 251</v>
      </c>
      <c r="C124" s="284" t="s">
        <v>464</v>
      </c>
      <c r="D124" s="285">
        <v>44197</v>
      </c>
      <c r="E124" s="285">
        <v>44408</v>
      </c>
      <c r="F124" s="285">
        <v>44245</v>
      </c>
      <c r="G124" s="41">
        <f t="shared" si="7"/>
        <v>2</v>
      </c>
      <c r="H124" s="286" t="s">
        <v>294</v>
      </c>
      <c r="I124" s="284" t="s">
        <v>354</v>
      </c>
      <c r="J124" s="287">
        <v>8</v>
      </c>
      <c r="K124" s="287">
        <f t="shared" si="8"/>
        <v>1</v>
      </c>
      <c r="L124" s="203">
        <v>1112</v>
      </c>
      <c r="M124" s="203">
        <f t="shared" si="9"/>
        <v>1112</v>
      </c>
    </row>
    <row r="125" spans="1:13" hidden="1">
      <c r="A125" s="284" t="s">
        <v>456</v>
      </c>
      <c r="B125" s="230" t="str">
        <f t="shared" si="6"/>
        <v>Measure 251</v>
      </c>
      <c r="C125" s="284" t="s">
        <v>464</v>
      </c>
      <c r="D125" s="285">
        <v>44197</v>
      </c>
      <c r="E125" s="285">
        <v>44408</v>
      </c>
      <c r="F125" s="285">
        <v>44245</v>
      </c>
      <c r="G125" s="41">
        <f t="shared" si="7"/>
        <v>2</v>
      </c>
      <c r="H125" s="286" t="s">
        <v>356</v>
      </c>
      <c r="I125" s="284" t="s">
        <v>354</v>
      </c>
      <c r="J125" s="287">
        <v>4</v>
      </c>
      <c r="K125" s="287">
        <f t="shared" si="8"/>
        <v>0.5</v>
      </c>
      <c r="L125" s="203">
        <v>980</v>
      </c>
      <c r="M125" s="203">
        <f t="shared" si="9"/>
        <v>490</v>
      </c>
    </row>
    <row r="126" spans="1:13" hidden="1">
      <c r="A126" s="284" t="s">
        <v>456</v>
      </c>
      <c r="B126" s="230" t="str">
        <f t="shared" si="6"/>
        <v>Measure 251</v>
      </c>
      <c r="C126" s="284" t="s">
        <v>464</v>
      </c>
      <c r="D126" s="285">
        <v>44197</v>
      </c>
      <c r="E126" s="285">
        <v>44408</v>
      </c>
      <c r="F126" s="285">
        <v>44245</v>
      </c>
      <c r="G126" s="41">
        <f t="shared" si="7"/>
        <v>2</v>
      </c>
      <c r="H126" s="286" t="s">
        <v>349</v>
      </c>
      <c r="I126" s="284" t="s">
        <v>353</v>
      </c>
      <c r="J126" s="287">
        <v>6</v>
      </c>
      <c r="K126" s="287">
        <f t="shared" si="8"/>
        <v>0.75</v>
      </c>
      <c r="L126" s="203">
        <v>1000</v>
      </c>
      <c r="M126" s="203">
        <f t="shared" si="9"/>
        <v>750</v>
      </c>
    </row>
    <row r="127" spans="1:13" hidden="1">
      <c r="A127" s="284" t="s">
        <v>456</v>
      </c>
      <c r="B127" s="230" t="str">
        <f t="shared" si="6"/>
        <v>Measure 251</v>
      </c>
      <c r="C127" s="284" t="s">
        <v>464</v>
      </c>
      <c r="D127" s="285">
        <v>44197</v>
      </c>
      <c r="E127" s="285">
        <v>44408</v>
      </c>
      <c r="F127" s="285">
        <v>44246</v>
      </c>
      <c r="G127" s="41">
        <f t="shared" si="7"/>
        <v>2</v>
      </c>
      <c r="H127" s="286" t="s">
        <v>294</v>
      </c>
      <c r="I127" s="284" t="s">
        <v>354</v>
      </c>
      <c r="J127" s="287">
        <v>4</v>
      </c>
      <c r="K127" s="287">
        <f t="shared" si="8"/>
        <v>0.5</v>
      </c>
      <c r="L127" s="203">
        <v>1112</v>
      </c>
      <c r="M127" s="203">
        <f t="shared" si="9"/>
        <v>556</v>
      </c>
    </row>
    <row r="128" spans="1:13" hidden="1">
      <c r="A128" s="284" t="s">
        <v>456</v>
      </c>
      <c r="B128" s="230" t="str">
        <f t="shared" ref="B128:B191" si="10">MID(C128,9,11)</f>
        <v>Measure 251</v>
      </c>
      <c r="C128" s="284" t="s">
        <v>464</v>
      </c>
      <c r="D128" s="285">
        <v>44197</v>
      </c>
      <c r="E128" s="285">
        <v>44408</v>
      </c>
      <c r="F128" s="285">
        <v>44246</v>
      </c>
      <c r="G128" s="41">
        <f t="shared" ref="G128:G191" si="11">MONTH(F128)</f>
        <v>2</v>
      </c>
      <c r="H128" s="286" t="s">
        <v>356</v>
      </c>
      <c r="I128" s="284" t="s">
        <v>354</v>
      </c>
      <c r="J128" s="287">
        <v>1.25</v>
      </c>
      <c r="K128" s="287">
        <f t="shared" si="8"/>
        <v>0.15625</v>
      </c>
      <c r="L128" s="203">
        <v>980</v>
      </c>
      <c r="M128" s="203">
        <f t="shared" si="9"/>
        <v>153.125</v>
      </c>
    </row>
    <row r="129" spans="1:13" hidden="1">
      <c r="A129" s="284" t="s">
        <v>456</v>
      </c>
      <c r="B129" s="230" t="str">
        <f t="shared" si="10"/>
        <v>Measure 251</v>
      </c>
      <c r="C129" s="284" t="s">
        <v>464</v>
      </c>
      <c r="D129" s="285">
        <v>44197</v>
      </c>
      <c r="E129" s="285">
        <v>44408</v>
      </c>
      <c r="F129" s="285">
        <v>44248</v>
      </c>
      <c r="G129" s="41">
        <f t="shared" si="11"/>
        <v>2</v>
      </c>
      <c r="H129" s="286" t="s">
        <v>294</v>
      </c>
      <c r="I129" s="284" t="s">
        <v>354</v>
      </c>
      <c r="J129" s="287">
        <v>0.5</v>
      </c>
      <c r="K129" s="287">
        <f t="shared" si="8"/>
        <v>6.25E-2</v>
      </c>
      <c r="L129" s="203">
        <v>1112</v>
      </c>
      <c r="M129" s="203">
        <f t="shared" si="9"/>
        <v>69.5</v>
      </c>
    </row>
    <row r="130" spans="1:13" hidden="1">
      <c r="A130" s="284" t="s">
        <v>456</v>
      </c>
      <c r="B130" s="230" t="str">
        <f t="shared" si="10"/>
        <v>Measure 251</v>
      </c>
      <c r="C130" s="284" t="s">
        <v>464</v>
      </c>
      <c r="D130" s="285">
        <v>44197</v>
      </c>
      <c r="E130" s="285">
        <v>44408</v>
      </c>
      <c r="F130" s="285">
        <v>44249</v>
      </c>
      <c r="G130" s="41">
        <f t="shared" si="11"/>
        <v>2</v>
      </c>
      <c r="H130" s="286" t="s">
        <v>294</v>
      </c>
      <c r="I130" s="284" t="s">
        <v>354</v>
      </c>
      <c r="J130" s="287">
        <v>8</v>
      </c>
      <c r="K130" s="287">
        <f t="shared" si="8"/>
        <v>1</v>
      </c>
      <c r="L130" s="203">
        <v>1112</v>
      </c>
      <c r="M130" s="203">
        <f t="shared" si="9"/>
        <v>1112</v>
      </c>
    </row>
    <row r="131" spans="1:13" hidden="1">
      <c r="A131" s="284" t="s">
        <v>456</v>
      </c>
      <c r="B131" s="230" t="str">
        <f t="shared" si="10"/>
        <v>Measure 251</v>
      </c>
      <c r="C131" s="284" t="s">
        <v>464</v>
      </c>
      <c r="D131" s="285">
        <v>44197</v>
      </c>
      <c r="E131" s="285">
        <v>44408</v>
      </c>
      <c r="F131" s="285">
        <v>44249</v>
      </c>
      <c r="G131" s="41">
        <f t="shared" si="11"/>
        <v>2</v>
      </c>
      <c r="H131" s="286" t="s">
        <v>356</v>
      </c>
      <c r="I131" s="284" t="s">
        <v>354</v>
      </c>
      <c r="J131" s="287">
        <v>0.5</v>
      </c>
      <c r="K131" s="287">
        <f t="shared" ref="K131:K194" si="12">J131/8</f>
        <v>6.25E-2</v>
      </c>
      <c r="L131" s="203">
        <v>980</v>
      </c>
      <c r="M131" s="203">
        <f t="shared" ref="M131:M194" si="13">L131*K131</f>
        <v>61.25</v>
      </c>
    </row>
    <row r="132" spans="1:13" hidden="1">
      <c r="A132" s="284" t="s">
        <v>456</v>
      </c>
      <c r="B132" s="230" t="str">
        <f t="shared" si="10"/>
        <v>Measure 251</v>
      </c>
      <c r="C132" s="284" t="s">
        <v>464</v>
      </c>
      <c r="D132" s="285">
        <v>44197</v>
      </c>
      <c r="E132" s="285">
        <v>44408</v>
      </c>
      <c r="F132" s="285">
        <v>44250</v>
      </c>
      <c r="G132" s="41">
        <f t="shared" si="11"/>
        <v>2</v>
      </c>
      <c r="H132" s="286" t="s">
        <v>294</v>
      </c>
      <c r="I132" s="284" t="s">
        <v>354</v>
      </c>
      <c r="J132" s="287">
        <v>6</v>
      </c>
      <c r="K132" s="287">
        <f t="shared" si="12"/>
        <v>0.75</v>
      </c>
      <c r="L132" s="203">
        <v>1112</v>
      </c>
      <c r="M132" s="203">
        <f t="shared" si="13"/>
        <v>834</v>
      </c>
    </row>
    <row r="133" spans="1:13" hidden="1">
      <c r="A133" s="284" t="s">
        <v>456</v>
      </c>
      <c r="B133" s="230" t="str">
        <f t="shared" si="10"/>
        <v>Measure 251</v>
      </c>
      <c r="C133" s="284" t="s">
        <v>464</v>
      </c>
      <c r="D133" s="285">
        <v>44197</v>
      </c>
      <c r="E133" s="285">
        <v>44408</v>
      </c>
      <c r="F133" s="285">
        <v>44250</v>
      </c>
      <c r="G133" s="41">
        <f t="shared" si="11"/>
        <v>2</v>
      </c>
      <c r="H133" s="286" t="s">
        <v>356</v>
      </c>
      <c r="I133" s="284" t="s">
        <v>354</v>
      </c>
      <c r="J133" s="287">
        <v>0.75</v>
      </c>
      <c r="K133" s="287">
        <f t="shared" si="12"/>
        <v>9.375E-2</v>
      </c>
      <c r="L133" s="203">
        <v>980</v>
      </c>
      <c r="M133" s="203">
        <f t="shared" si="13"/>
        <v>91.875</v>
      </c>
    </row>
    <row r="134" spans="1:13" hidden="1">
      <c r="A134" s="284" t="s">
        <v>456</v>
      </c>
      <c r="B134" s="230" t="str">
        <f t="shared" si="10"/>
        <v>Measure 251</v>
      </c>
      <c r="C134" s="284" t="s">
        <v>464</v>
      </c>
      <c r="D134" s="285">
        <v>44197</v>
      </c>
      <c r="E134" s="285">
        <v>44408</v>
      </c>
      <c r="F134" s="285">
        <v>44250</v>
      </c>
      <c r="G134" s="41">
        <f t="shared" si="11"/>
        <v>2</v>
      </c>
      <c r="H134" s="286" t="s">
        <v>349</v>
      </c>
      <c r="I134" s="284" t="s">
        <v>353</v>
      </c>
      <c r="J134" s="287">
        <v>4</v>
      </c>
      <c r="K134" s="287">
        <f t="shared" si="12"/>
        <v>0.5</v>
      </c>
      <c r="L134" s="203">
        <v>1000</v>
      </c>
      <c r="M134" s="203">
        <f t="shared" si="13"/>
        <v>500</v>
      </c>
    </row>
    <row r="135" spans="1:13" hidden="1">
      <c r="A135" s="284" t="s">
        <v>456</v>
      </c>
      <c r="B135" s="230" t="str">
        <f t="shared" si="10"/>
        <v>Measure 251</v>
      </c>
      <c r="C135" s="284" t="s">
        <v>464</v>
      </c>
      <c r="D135" s="285">
        <v>44197</v>
      </c>
      <c r="E135" s="285">
        <v>44408</v>
      </c>
      <c r="F135" s="285">
        <v>44251</v>
      </c>
      <c r="G135" s="41">
        <f t="shared" si="11"/>
        <v>2</v>
      </c>
      <c r="H135" s="286" t="s">
        <v>294</v>
      </c>
      <c r="I135" s="284" t="s">
        <v>354</v>
      </c>
      <c r="J135" s="287">
        <v>6</v>
      </c>
      <c r="K135" s="287">
        <f t="shared" si="12"/>
        <v>0.75</v>
      </c>
      <c r="L135" s="203">
        <v>1112</v>
      </c>
      <c r="M135" s="203">
        <f t="shared" si="13"/>
        <v>834</v>
      </c>
    </row>
    <row r="136" spans="1:13" hidden="1">
      <c r="A136" s="284" t="s">
        <v>456</v>
      </c>
      <c r="B136" s="230" t="str">
        <f t="shared" si="10"/>
        <v>Measure 251</v>
      </c>
      <c r="C136" s="284" t="s">
        <v>464</v>
      </c>
      <c r="D136" s="285">
        <v>44197</v>
      </c>
      <c r="E136" s="285">
        <v>44408</v>
      </c>
      <c r="F136" s="285">
        <v>44251</v>
      </c>
      <c r="G136" s="41">
        <f t="shared" si="11"/>
        <v>2</v>
      </c>
      <c r="H136" s="286" t="s">
        <v>356</v>
      </c>
      <c r="I136" s="284" t="s">
        <v>354</v>
      </c>
      <c r="J136" s="287">
        <v>3.75</v>
      </c>
      <c r="K136" s="287">
        <f t="shared" si="12"/>
        <v>0.46875</v>
      </c>
      <c r="L136" s="203">
        <v>980</v>
      </c>
      <c r="M136" s="203">
        <f t="shared" si="13"/>
        <v>459.375</v>
      </c>
    </row>
    <row r="137" spans="1:13" hidden="1">
      <c r="A137" s="284" t="s">
        <v>456</v>
      </c>
      <c r="B137" s="230" t="str">
        <f t="shared" si="10"/>
        <v>Measure 251</v>
      </c>
      <c r="C137" s="284" t="s">
        <v>464</v>
      </c>
      <c r="D137" s="285">
        <v>44197</v>
      </c>
      <c r="E137" s="285">
        <v>44408</v>
      </c>
      <c r="F137" s="285">
        <v>44252</v>
      </c>
      <c r="G137" s="41">
        <f t="shared" si="11"/>
        <v>2</v>
      </c>
      <c r="H137" s="286" t="s">
        <v>294</v>
      </c>
      <c r="I137" s="284" t="s">
        <v>354</v>
      </c>
      <c r="J137" s="287">
        <v>8.5</v>
      </c>
      <c r="K137" s="287">
        <f t="shared" si="12"/>
        <v>1.0625</v>
      </c>
      <c r="L137" s="203">
        <v>1112</v>
      </c>
      <c r="M137" s="203">
        <f t="shared" si="13"/>
        <v>1181.5</v>
      </c>
    </row>
    <row r="138" spans="1:13" hidden="1">
      <c r="A138" s="284" t="s">
        <v>456</v>
      </c>
      <c r="B138" s="230" t="str">
        <f t="shared" si="10"/>
        <v>Measure 251</v>
      </c>
      <c r="C138" s="284" t="s">
        <v>464</v>
      </c>
      <c r="D138" s="285">
        <v>44197</v>
      </c>
      <c r="E138" s="285">
        <v>44408</v>
      </c>
      <c r="F138" s="285">
        <v>44252</v>
      </c>
      <c r="G138" s="41">
        <f t="shared" si="11"/>
        <v>2</v>
      </c>
      <c r="H138" s="286" t="s">
        <v>356</v>
      </c>
      <c r="I138" s="284" t="s">
        <v>354</v>
      </c>
      <c r="J138" s="287">
        <v>0.25</v>
      </c>
      <c r="K138" s="287">
        <f t="shared" si="12"/>
        <v>3.125E-2</v>
      </c>
      <c r="L138" s="203">
        <v>980</v>
      </c>
      <c r="M138" s="203">
        <f t="shared" si="13"/>
        <v>30.625</v>
      </c>
    </row>
    <row r="139" spans="1:13" hidden="1">
      <c r="A139" s="284" t="s">
        <v>456</v>
      </c>
      <c r="B139" s="230" t="str">
        <f t="shared" si="10"/>
        <v>Measure 251</v>
      </c>
      <c r="C139" s="284" t="s">
        <v>464</v>
      </c>
      <c r="D139" s="285">
        <v>44197</v>
      </c>
      <c r="E139" s="285">
        <v>44408</v>
      </c>
      <c r="F139" s="285">
        <v>44253</v>
      </c>
      <c r="G139" s="41">
        <f t="shared" si="11"/>
        <v>2</v>
      </c>
      <c r="H139" s="286" t="s">
        <v>294</v>
      </c>
      <c r="I139" s="284" t="s">
        <v>354</v>
      </c>
      <c r="J139" s="287">
        <v>5</v>
      </c>
      <c r="K139" s="287">
        <f t="shared" si="12"/>
        <v>0.625</v>
      </c>
      <c r="L139" s="203">
        <v>1112</v>
      </c>
      <c r="M139" s="203">
        <f t="shared" si="13"/>
        <v>695</v>
      </c>
    </row>
    <row r="140" spans="1:13" hidden="1">
      <c r="A140" s="284" t="s">
        <v>456</v>
      </c>
      <c r="B140" s="230" t="str">
        <f t="shared" si="10"/>
        <v>Measure 251</v>
      </c>
      <c r="C140" s="284" t="s">
        <v>464</v>
      </c>
      <c r="D140" s="285">
        <v>44197</v>
      </c>
      <c r="E140" s="285">
        <v>44408</v>
      </c>
      <c r="F140" s="285">
        <v>44253</v>
      </c>
      <c r="G140" s="41">
        <f t="shared" si="11"/>
        <v>2</v>
      </c>
      <c r="H140" s="286" t="s">
        <v>349</v>
      </c>
      <c r="I140" s="284" t="s">
        <v>353</v>
      </c>
      <c r="J140" s="287">
        <v>4</v>
      </c>
      <c r="K140" s="287">
        <f t="shared" si="12"/>
        <v>0.5</v>
      </c>
      <c r="L140" s="203">
        <v>1000</v>
      </c>
      <c r="M140" s="203">
        <f t="shared" si="13"/>
        <v>500</v>
      </c>
    </row>
    <row r="141" spans="1:13" hidden="1">
      <c r="A141" s="284" t="s">
        <v>456</v>
      </c>
      <c r="B141" s="230" t="str">
        <f t="shared" si="10"/>
        <v>Measure 251</v>
      </c>
      <c r="C141" s="284" t="s">
        <v>464</v>
      </c>
      <c r="D141" s="285">
        <v>44197</v>
      </c>
      <c r="E141" s="285">
        <v>44408</v>
      </c>
      <c r="F141" s="285">
        <v>44256</v>
      </c>
      <c r="G141" s="41">
        <f t="shared" si="11"/>
        <v>3</v>
      </c>
      <c r="H141" s="286" t="s">
        <v>294</v>
      </c>
      <c r="I141" s="284" t="s">
        <v>354</v>
      </c>
      <c r="J141" s="287">
        <v>5.5</v>
      </c>
      <c r="K141" s="287">
        <f t="shared" si="12"/>
        <v>0.6875</v>
      </c>
      <c r="L141" s="203">
        <v>1112</v>
      </c>
      <c r="M141" s="203">
        <f t="shared" si="13"/>
        <v>764.5</v>
      </c>
    </row>
    <row r="142" spans="1:13" hidden="1">
      <c r="A142" s="284" t="s">
        <v>456</v>
      </c>
      <c r="B142" s="230" t="str">
        <f t="shared" si="10"/>
        <v>Measure 251</v>
      </c>
      <c r="C142" s="284" t="s">
        <v>464</v>
      </c>
      <c r="D142" s="285">
        <v>44197</v>
      </c>
      <c r="E142" s="285">
        <v>44408</v>
      </c>
      <c r="F142" s="285">
        <v>44256</v>
      </c>
      <c r="G142" s="41">
        <f t="shared" si="11"/>
        <v>3</v>
      </c>
      <c r="H142" s="286" t="s">
        <v>356</v>
      </c>
      <c r="I142" s="284" t="s">
        <v>354</v>
      </c>
      <c r="J142" s="287">
        <v>3.5</v>
      </c>
      <c r="K142" s="287">
        <f t="shared" si="12"/>
        <v>0.4375</v>
      </c>
      <c r="L142" s="203">
        <v>980</v>
      </c>
      <c r="M142" s="203">
        <f t="shared" si="13"/>
        <v>428.75</v>
      </c>
    </row>
    <row r="143" spans="1:13" hidden="1">
      <c r="A143" s="284" t="s">
        <v>456</v>
      </c>
      <c r="B143" s="230" t="str">
        <f t="shared" si="10"/>
        <v>Measure 251</v>
      </c>
      <c r="C143" s="284" t="s">
        <v>464</v>
      </c>
      <c r="D143" s="285">
        <v>44197</v>
      </c>
      <c r="E143" s="285">
        <v>44408</v>
      </c>
      <c r="F143" s="285">
        <v>44256</v>
      </c>
      <c r="G143" s="41">
        <f t="shared" si="11"/>
        <v>3</v>
      </c>
      <c r="H143" s="286" t="s">
        <v>349</v>
      </c>
      <c r="I143" s="284" t="s">
        <v>353</v>
      </c>
      <c r="J143" s="287">
        <v>3</v>
      </c>
      <c r="K143" s="287">
        <f t="shared" si="12"/>
        <v>0.375</v>
      </c>
      <c r="L143" s="203">
        <v>1000</v>
      </c>
      <c r="M143" s="203">
        <f t="shared" si="13"/>
        <v>375</v>
      </c>
    </row>
    <row r="144" spans="1:13" hidden="1">
      <c r="A144" s="284" t="s">
        <v>456</v>
      </c>
      <c r="B144" s="230" t="str">
        <f t="shared" si="10"/>
        <v>Measure 251</v>
      </c>
      <c r="C144" s="284" t="s">
        <v>464</v>
      </c>
      <c r="D144" s="285">
        <v>44197</v>
      </c>
      <c r="E144" s="285">
        <v>44408</v>
      </c>
      <c r="F144" s="285">
        <v>44257</v>
      </c>
      <c r="G144" s="41">
        <f t="shared" si="11"/>
        <v>3</v>
      </c>
      <c r="H144" s="286" t="s">
        <v>294</v>
      </c>
      <c r="I144" s="284" t="s">
        <v>354</v>
      </c>
      <c r="J144" s="287">
        <v>4</v>
      </c>
      <c r="K144" s="287">
        <f t="shared" si="12"/>
        <v>0.5</v>
      </c>
      <c r="L144" s="203">
        <v>1112</v>
      </c>
      <c r="M144" s="203">
        <f t="shared" si="13"/>
        <v>556</v>
      </c>
    </row>
    <row r="145" spans="1:13" hidden="1">
      <c r="A145" s="284" t="s">
        <v>456</v>
      </c>
      <c r="B145" s="230" t="str">
        <f t="shared" si="10"/>
        <v>Measure 251</v>
      </c>
      <c r="C145" s="284" t="s">
        <v>464</v>
      </c>
      <c r="D145" s="285">
        <v>44197</v>
      </c>
      <c r="E145" s="285">
        <v>44408</v>
      </c>
      <c r="F145" s="285">
        <v>44257</v>
      </c>
      <c r="G145" s="41">
        <f t="shared" si="11"/>
        <v>3</v>
      </c>
      <c r="H145" s="286" t="s">
        <v>356</v>
      </c>
      <c r="I145" s="284" t="s">
        <v>354</v>
      </c>
      <c r="J145" s="287">
        <v>0.25</v>
      </c>
      <c r="K145" s="287">
        <f t="shared" si="12"/>
        <v>3.125E-2</v>
      </c>
      <c r="L145" s="203">
        <v>980</v>
      </c>
      <c r="M145" s="203">
        <f t="shared" si="13"/>
        <v>30.625</v>
      </c>
    </row>
    <row r="146" spans="1:13" hidden="1">
      <c r="A146" s="284" t="s">
        <v>456</v>
      </c>
      <c r="B146" s="230" t="str">
        <f t="shared" si="10"/>
        <v>Measure 251</v>
      </c>
      <c r="C146" s="284" t="s">
        <v>464</v>
      </c>
      <c r="D146" s="285">
        <v>44197</v>
      </c>
      <c r="E146" s="285">
        <v>44408</v>
      </c>
      <c r="F146" s="285">
        <v>44257</v>
      </c>
      <c r="G146" s="41">
        <f t="shared" si="11"/>
        <v>3</v>
      </c>
      <c r="H146" s="286" t="s">
        <v>349</v>
      </c>
      <c r="I146" s="284" t="s">
        <v>353</v>
      </c>
      <c r="J146" s="287">
        <v>3.5</v>
      </c>
      <c r="K146" s="287">
        <f t="shared" si="12"/>
        <v>0.4375</v>
      </c>
      <c r="L146" s="203">
        <v>1000</v>
      </c>
      <c r="M146" s="203">
        <f t="shared" si="13"/>
        <v>437.5</v>
      </c>
    </row>
    <row r="147" spans="1:13" hidden="1">
      <c r="A147" s="284" t="s">
        <v>456</v>
      </c>
      <c r="B147" s="230" t="str">
        <f t="shared" si="10"/>
        <v>Measure 251</v>
      </c>
      <c r="C147" s="284" t="s">
        <v>464</v>
      </c>
      <c r="D147" s="285">
        <v>44197</v>
      </c>
      <c r="E147" s="285">
        <v>44408</v>
      </c>
      <c r="F147" s="285">
        <v>44258</v>
      </c>
      <c r="G147" s="41">
        <f t="shared" si="11"/>
        <v>3</v>
      </c>
      <c r="H147" s="286" t="s">
        <v>294</v>
      </c>
      <c r="I147" s="284" t="s">
        <v>354</v>
      </c>
      <c r="J147" s="287">
        <v>6</v>
      </c>
      <c r="K147" s="287">
        <f t="shared" si="12"/>
        <v>0.75</v>
      </c>
      <c r="L147" s="203">
        <v>1112</v>
      </c>
      <c r="M147" s="203">
        <f t="shared" si="13"/>
        <v>834</v>
      </c>
    </row>
    <row r="148" spans="1:13" hidden="1">
      <c r="A148" s="284" t="s">
        <v>456</v>
      </c>
      <c r="B148" s="230" t="str">
        <f t="shared" si="10"/>
        <v>Measure 251</v>
      </c>
      <c r="C148" s="284" t="s">
        <v>464</v>
      </c>
      <c r="D148" s="285">
        <v>44197</v>
      </c>
      <c r="E148" s="285">
        <v>44408</v>
      </c>
      <c r="F148" s="285">
        <v>44258</v>
      </c>
      <c r="G148" s="41">
        <f t="shared" si="11"/>
        <v>3</v>
      </c>
      <c r="H148" s="286" t="s">
        <v>356</v>
      </c>
      <c r="I148" s="284" t="s">
        <v>354</v>
      </c>
      <c r="J148" s="287">
        <v>0.75</v>
      </c>
      <c r="K148" s="287">
        <f t="shared" si="12"/>
        <v>9.375E-2</v>
      </c>
      <c r="L148" s="203">
        <v>980</v>
      </c>
      <c r="M148" s="203">
        <f t="shared" si="13"/>
        <v>91.875</v>
      </c>
    </row>
    <row r="149" spans="1:13" hidden="1">
      <c r="A149" s="284" t="s">
        <v>456</v>
      </c>
      <c r="B149" s="230" t="str">
        <f t="shared" si="10"/>
        <v>Measure 251</v>
      </c>
      <c r="C149" s="284" t="s">
        <v>464</v>
      </c>
      <c r="D149" s="285">
        <v>44197</v>
      </c>
      <c r="E149" s="285">
        <v>44408</v>
      </c>
      <c r="F149" s="285">
        <v>44258</v>
      </c>
      <c r="G149" s="41">
        <f t="shared" si="11"/>
        <v>3</v>
      </c>
      <c r="H149" s="286" t="s">
        <v>349</v>
      </c>
      <c r="I149" s="284" t="s">
        <v>353</v>
      </c>
      <c r="J149" s="287">
        <v>3.5</v>
      </c>
      <c r="K149" s="287">
        <f t="shared" si="12"/>
        <v>0.4375</v>
      </c>
      <c r="L149" s="203">
        <v>1000</v>
      </c>
      <c r="M149" s="203">
        <f t="shared" si="13"/>
        <v>437.5</v>
      </c>
    </row>
    <row r="150" spans="1:13" hidden="1">
      <c r="A150" s="284" t="s">
        <v>456</v>
      </c>
      <c r="B150" s="230" t="str">
        <f t="shared" si="10"/>
        <v>Measure 251</v>
      </c>
      <c r="C150" s="284" t="s">
        <v>464</v>
      </c>
      <c r="D150" s="285">
        <v>44197</v>
      </c>
      <c r="E150" s="285">
        <v>44408</v>
      </c>
      <c r="F150" s="285">
        <v>44259</v>
      </c>
      <c r="G150" s="41">
        <f t="shared" si="11"/>
        <v>3</v>
      </c>
      <c r="H150" s="286" t="s">
        <v>294</v>
      </c>
      <c r="I150" s="284" t="s">
        <v>354</v>
      </c>
      <c r="J150" s="287">
        <v>9.5</v>
      </c>
      <c r="K150" s="287">
        <f t="shared" si="12"/>
        <v>1.1875</v>
      </c>
      <c r="L150" s="203">
        <v>1112</v>
      </c>
      <c r="M150" s="203">
        <f t="shared" si="13"/>
        <v>1320.5</v>
      </c>
    </row>
    <row r="151" spans="1:13" hidden="1">
      <c r="A151" s="284" t="s">
        <v>456</v>
      </c>
      <c r="B151" s="230" t="str">
        <f t="shared" si="10"/>
        <v>Measure 251</v>
      </c>
      <c r="C151" s="284" t="s">
        <v>464</v>
      </c>
      <c r="D151" s="285">
        <v>44197</v>
      </c>
      <c r="E151" s="285">
        <v>44408</v>
      </c>
      <c r="F151" s="285">
        <v>44259</v>
      </c>
      <c r="G151" s="41">
        <f t="shared" si="11"/>
        <v>3</v>
      </c>
      <c r="H151" s="286" t="s">
        <v>356</v>
      </c>
      <c r="I151" s="284" t="s">
        <v>354</v>
      </c>
      <c r="J151" s="287">
        <v>3</v>
      </c>
      <c r="K151" s="287">
        <f t="shared" si="12"/>
        <v>0.375</v>
      </c>
      <c r="L151" s="203">
        <v>980</v>
      </c>
      <c r="M151" s="203">
        <f t="shared" si="13"/>
        <v>367.5</v>
      </c>
    </row>
    <row r="152" spans="1:13" hidden="1">
      <c r="A152" s="284" t="s">
        <v>456</v>
      </c>
      <c r="B152" s="230" t="str">
        <f t="shared" si="10"/>
        <v>Measure 251</v>
      </c>
      <c r="C152" s="284" t="s">
        <v>464</v>
      </c>
      <c r="D152" s="285">
        <v>44197</v>
      </c>
      <c r="E152" s="285">
        <v>44408</v>
      </c>
      <c r="F152" s="285">
        <v>44259</v>
      </c>
      <c r="G152" s="41">
        <f t="shared" si="11"/>
        <v>3</v>
      </c>
      <c r="H152" s="286" t="s">
        <v>349</v>
      </c>
      <c r="I152" s="284" t="s">
        <v>353</v>
      </c>
      <c r="J152" s="287">
        <v>4</v>
      </c>
      <c r="K152" s="287">
        <f t="shared" si="12"/>
        <v>0.5</v>
      </c>
      <c r="L152" s="203">
        <v>1000</v>
      </c>
      <c r="M152" s="203">
        <f t="shared" si="13"/>
        <v>500</v>
      </c>
    </row>
    <row r="153" spans="1:13" hidden="1">
      <c r="A153" s="284" t="s">
        <v>456</v>
      </c>
      <c r="B153" s="230" t="str">
        <f t="shared" si="10"/>
        <v>Measure 251</v>
      </c>
      <c r="C153" s="284" t="s">
        <v>464</v>
      </c>
      <c r="D153" s="285">
        <v>44197</v>
      </c>
      <c r="E153" s="285">
        <v>44408</v>
      </c>
      <c r="F153" s="285">
        <v>44260</v>
      </c>
      <c r="G153" s="41">
        <f t="shared" si="11"/>
        <v>3</v>
      </c>
      <c r="H153" s="286" t="s">
        <v>349</v>
      </c>
      <c r="I153" s="284" t="s">
        <v>353</v>
      </c>
      <c r="J153" s="287">
        <v>3.5</v>
      </c>
      <c r="K153" s="287">
        <f t="shared" si="12"/>
        <v>0.4375</v>
      </c>
      <c r="L153" s="203">
        <v>1000</v>
      </c>
      <c r="M153" s="203">
        <f t="shared" si="13"/>
        <v>437.5</v>
      </c>
    </row>
    <row r="154" spans="1:13" hidden="1">
      <c r="A154" s="284" t="s">
        <v>456</v>
      </c>
      <c r="B154" s="230" t="str">
        <f t="shared" si="10"/>
        <v>Measure 251</v>
      </c>
      <c r="C154" s="284" t="s">
        <v>464</v>
      </c>
      <c r="D154" s="285">
        <v>44197</v>
      </c>
      <c r="E154" s="285">
        <v>44408</v>
      </c>
      <c r="F154" s="285">
        <v>44263</v>
      </c>
      <c r="G154" s="41">
        <f t="shared" si="11"/>
        <v>3</v>
      </c>
      <c r="H154" s="286" t="s">
        <v>294</v>
      </c>
      <c r="I154" s="284" t="s">
        <v>354</v>
      </c>
      <c r="J154" s="287">
        <v>5</v>
      </c>
      <c r="K154" s="287">
        <f t="shared" si="12"/>
        <v>0.625</v>
      </c>
      <c r="L154" s="203">
        <v>1112</v>
      </c>
      <c r="M154" s="203">
        <f t="shared" si="13"/>
        <v>695</v>
      </c>
    </row>
    <row r="155" spans="1:13" hidden="1">
      <c r="A155" s="284" t="s">
        <v>456</v>
      </c>
      <c r="B155" s="230" t="str">
        <f t="shared" si="10"/>
        <v>Measure 251</v>
      </c>
      <c r="C155" s="284" t="s">
        <v>464</v>
      </c>
      <c r="D155" s="285">
        <v>44197</v>
      </c>
      <c r="E155" s="285">
        <v>44408</v>
      </c>
      <c r="F155" s="285">
        <v>44263</v>
      </c>
      <c r="G155" s="41">
        <f t="shared" si="11"/>
        <v>3</v>
      </c>
      <c r="H155" s="286" t="s">
        <v>356</v>
      </c>
      <c r="I155" s="284" t="s">
        <v>354</v>
      </c>
      <c r="J155" s="287">
        <v>2.5</v>
      </c>
      <c r="K155" s="287">
        <f t="shared" si="12"/>
        <v>0.3125</v>
      </c>
      <c r="L155" s="203">
        <v>980</v>
      </c>
      <c r="M155" s="203">
        <f t="shared" si="13"/>
        <v>306.25</v>
      </c>
    </row>
    <row r="156" spans="1:13" hidden="1">
      <c r="A156" s="284" t="s">
        <v>456</v>
      </c>
      <c r="B156" s="230" t="str">
        <f t="shared" si="10"/>
        <v>Measure 251</v>
      </c>
      <c r="C156" s="284" t="s">
        <v>464</v>
      </c>
      <c r="D156" s="285">
        <v>44197</v>
      </c>
      <c r="E156" s="285">
        <v>44408</v>
      </c>
      <c r="F156" s="285">
        <v>44264</v>
      </c>
      <c r="G156" s="41">
        <f t="shared" si="11"/>
        <v>3</v>
      </c>
      <c r="H156" s="286" t="s">
        <v>294</v>
      </c>
      <c r="I156" s="284" t="s">
        <v>354</v>
      </c>
      <c r="J156" s="287">
        <v>4</v>
      </c>
      <c r="K156" s="287">
        <f t="shared" si="12"/>
        <v>0.5</v>
      </c>
      <c r="L156" s="203">
        <v>1112</v>
      </c>
      <c r="M156" s="203">
        <f t="shared" si="13"/>
        <v>556</v>
      </c>
    </row>
    <row r="157" spans="1:13" hidden="1">
      <c r="A157" s="284" t="s">
        <v>456</v>
      </c>
      <c r="B157" s="230" t="str">
        <f t="shared" si="10"/>
        <v>Measure 251</v>
      </c>
      <c r="C157" s="284" t="s">
        <v>464</v>
      </c>
      <c r="D157" s="285">
        <v>44197</v>
      </c>
      <c r="E157" s="285">
        <v>44408</v>
      </c>
      <c r="F157" s="285">
        <v>44264</v>
      </c>
      <c r="G157" s="41">
        <f t="shared" si="11"/>
        <v>3</v>
      </c>
      <c r="H157" s="286" t="s">
        <v>356</v>
      </c>
      <c r="I157" s="284" t="s">
        <v>354</v>
      </c>
      <c r="J157" s="287">
        <v>2.5</v>
      </c>
      <c r="K157" s="287">
        <f t="shared" si="12"/>
        <v>0.3125</v>
      </c>
      <c r="L157" s="203">
        <v>980</v>
      </c>
      <c r="M157" s="203">
        <f t="shared" si="13"/>
        <v>306.25</v>
      </c>
    </row>
    <row r="158" spans="1:13" hidden="1">
      <c r="A158" s="284" t="s">
        <v>456</v>
      </c>
      <c r="B158" s="230" t="str">
        <f t="shared" si="10"/>
        <v>Measure 251</v>
      </c>
      <c r="C158" s="284" t="s">
        <v>464</v>
      </c>
      <c r="D158" s="285">
        <v>44197</v>
      </c>
      <c r="E158" s="285">
        <v>44408</v>
      </c>
      <c r="F158" s="285">
        <v>44265</v>
      </c>
      <c r="G158" s="41">
        <f t="shared" si="11"/>
        <v>3</v>
      </c>
      <c r="H158" s="286" t="s">
        <v>294</v>
      </c>
      <c r="I158" s="284" t="s">
        <v>354</v>
      </c>
      <c r="J158" s="287">
        <v>4</v>
      </c>
      <c r="K158" s="287">
        <f t="shared" si="12"/>
        <v>0.5</v>
      </c>
      <c r="L158" s="203">
        <v>1112</v>
      </c>
      <c r="M158" s="203">
        <f t="shared" si="13"/>
        <v>556</v>
      </c>
    </row>
    <row r="159" spans="1:13" hidden="1">
      <c r="A159" s="284" t="s">
        <v>456</v>
      </c>
      <c r="B159" s="230" t="str">
        <f t="shared" si="10"/>
        <v>Measure 251</v>
      </c>
      <c r="C159" s="284" t="s">
        <v>464</v>
      </c>
      <c r="D159" s="285">
        <v>44197</v>
      </c>
      <c r="E159" s="285">
        <v>44408</v>
      </c>
      <c r="F159" s="285">
        <v>44265</v>
      </c>
      <c r="G159" s="41">
        <f t="shared" si="11"/>
        <v>3</v>
      </c>
      <c r="H159" s="286" t="s">
        <v>356</v>
      </c>
      <c r="I159" s="284" t="s">
        <v>354</v>
      </c>
      <c r="J159" s="287">
        <v>1.5</v>
      </c>
      <c r="K159" s="287">
        <f t="shared" si="12"/>
        <v>0.1875</v>
      </c>
      <c r="L159" s="203">
        <v>980</v>
      </c>
      <c r="M159" s="203">
        <f t="shared" si="13"/>
        <v>183.75</v>
      </c>
    </row>
    <row r="160" spans="1:13" hidden="1">
      <c r="A160" s="284" t="s">
        <v>456</v>
      </c>
      <c r="B160" s="230" t="str">
        <f t="shared" si="10"/>
        <v>Measure 251</v>
      </c>
      <c r="C160" s="284" t="s">
        <v>464</v>
      </c>
      <c r="D160" s="285">
        <v>44197</v>
      </c>
      <c r="E160" s="285">
        <v>44408</v>
      </c>
      <c r="F160" s="285">
        <v>44265</v>
      </c>
      <c r="G160" s="41">
        <f t="shared" si="11"/>
        <v>3</v>
      </c>
      <c r="H160" s="286" t="s">
        <v>349</v>
      </c>
      <c r="I160" s="284" t="s">
        <v>353</v>
      </c>
      <c r="J160" s="287">
        <v>4</v>
      </c>
      <c r="K160" s="287">
        <f t="shared" si="12"/>
        <v>0.5</v>
      </c>
      <c r="L160" s="203">
        <v>1000</v>
      </c>
      <c r="M160" s="203">
        <f t="shared" si="13"/>
        <v>500</v>
      </c>
    </row>
    <row r="161" spans="1:13" hidden="1">
      <c r="A161" s="284" t="s">
        <v>456</v>
      </c>
      <c r="B161" s="230" t="str">
        <f t="shared" si="10"/>
        <v>Measure 251</v>
      </c>
      <c r="C161" s="284" t="s">
        <v>464</v>
      </c>
      <c r="D161" s="285">
        <v>44197</v>
      </c>
      <c r="E161" s="285">
        <v>44408</v>
      </c>
      <c r="F161" s="285">
        <v>44266</v>
      </c>
      <c r="G161" s="41">
        <f t="shared" si="11"/>
        <v>3</v>
      </c>
      <c r="H161" s="286" t="s">
        <v>294</v>
      </c>
      <c r="I161" s="284" t="s">
        <v>354</v>
      </c>
      <c r="J161" s="287">
        <v>5</v>
      </c>
      <c r="K161" s="287">
        <f t="shared" si="12"/>
        <v>0.625</v>
      </c>
      <c r="L161" s="203">
        <v>1112</v>
      </c>
      <c r="M161" s="203">
        <f t="shared" si="13"/>
        <v>695</v>
      </c>
    </row>
    <row r="162" spans="1:13" hidden="1">
      <c r="A162" s="284" t="s">
        <v>456</v>
      </c>
      <c r="B162" s="230" t="str">
        <f t="shared" si="10"/>
        <v>Measure 251</v>
      </c>
      <c r="C162" s="284" t="s">
        <v>464</v>
      </c>
      <c r="D162" s="285">
        <v>44197</v>
      </c>
      <c r="E162" s="285">
        <v>44408</v>
      </c>
      <c r="F162" s="285">
        <v>44266</v>
      </c>
      <c r="G162" s="41">
        <f t="shared" si="11"/>
        <v>3</v>
      </c>
      <c r="H162" s="286" t="s">
        <v>356</v>
      </c>
      <c r="I162" s="284" t="s">
        <v>354</v>
      </c>
      <c r="J162" s="287">
        <v>3</v>
      </c>
      <c r="K162" s="287">
        <f t="shared" si="12"/>
        <v>0.375</v>
      </c>
      <c r="L162" s="203">
        <v>980</v>
      </c>
      <c r="M162" s="203">
        <f t="shared" si="13"/>
        <v>367.5</v>
      </c>
    </row>
    <row r="163" spans="1:13" hidden="1">
      <c r="A163" s="284" t="s">
        <v>456</v>
      </c>
      <c r="B163" s="230" t="str">
        <f t="shared" si="10"/>
        <v>Measure 251</v>
      </c>
      <c r="C163" s="284" t="s">
        <v>464</v>
      </c>
      <c r="D163" s="285">
        <v>44197</v>
      </c>
      <c r="E163" s="285">
        <v>44408</v>
      </c>
      <c r="F163" s="285">
        <v>44266</v>
      </c>
      <c r="G163" s="41">
        <f t="shared" si="11"/>
        <v>3</v>
      </c>
      <c r="H163" s="286" t="s">
        <v>349</v>
      </c>
      <c r="I163" s="284" t="s">
        <v>353</v>
      </c>
      <c r="J163" s="287">
        <v>2</v>
      </c>
      <c r="K163" s="287">
        <f t="shared" si="12"/>
        <v>0.25</v>
      </c>
      <c r="L163" s="203">
        <v>1000</v>
      </c>
      <c r="M163" s="203">
        <f t="shared" si="13"/>
        <v>250</v>
      </c>
    </row>
    <row r="164" spans="1:13" hidden="1">
      <c r="A164" s="284" t="s">
        <v>456</v>
      </c>
      <c r="B164" s="230" t="str">
        <f t="shared" si="10"/>
        <v>Measure 251</v>
      </c>
      <c r="C164" s="284" t="s">
        <v>464</v>
      </c>
      <c r="D164" s="285">
        <v>44197</v>
      </c>
      <c r="E164" s="285">
        <v>44408</v>
      </c>
      <c r="F164" s="285">
        <v>44267</v>
      </c>
      <c r="G164" s="41">
        <f t="shared" si="11"/>
        <v>3</v>
      </c>
      <c r="H164" s="286" t="s">
        <v>294</v>
      </c>
      <c r="I164" s="284" t="s">
        <v>354</v>
      </c>
      <c r="J164" s="287">
        <v>8</v>
      </c>
      <c r="K164" s="287">
        <f t="shared" si="12"/>
        <v>1</v>
      </c>
      <c r="L164" s="203">
        <v>1112</v>
      </c>
      <c r="M164" s="203">
        <f t="shared" si="13"/>
        <v>1112</v>
      </c>
    </row>
    <row r="165" spans="1:13" hidden="1">
      <c r="A165" s="284" t="s">
        <v>456</v>
      </c>
      <c r="B165" s="230" t="str">
        <f t="shared" si="10"/>
        <v>Measure 251</v>
      </c>
      <c r="C165" s="284" t="s">
        <v>464</v>
      </c>
      <c r="D165" s="285">
        <v>44197</v>
      </c>
      <c r="E165" s="285">
        <v>44408</v>
      </c>
      <c r="F165" s="285">
        <v>44267</v>
      </c>
      <c r="G165" s="41">
        <f t="shared" si="11"/>
        <v>3</v>
      </c>
      <c r="H165" s="286" t="s">
        <v>356</v>
      </c>
      <c r="I165" s="284" t="s">
        <v>354</v>
      </c>
      <c r="J165" s="287">
        <v>3.25</v>
      </c>
      <c r="K165" s="287">
        <f t="shared" si="12"/>
        <v>0.40625</v>
      </c>
      <c r="L165" s="203">
        <v>980</v>
      </c>
      <c r="M165" s="203">
        <f t="shared" si="13"/>
        <v>398.125</v>
      </c>
    </row>
    <row r="166" spans="1:13" hidden="1">
      <c r="A166" s="284" t="s">
        <v>456</v>
      </c>
      <c r="B166" s="230" t="str">
        <f t="shared" si="10"/>
        <v>Measure 251</v>
      </c>
      <c r="C166" s="284" t="s">
        <v>464</v>
      </c>
      <c r="D166" s="285">
        <v>44197</v>
      </c>
      <c r="E166" s="285">
        <v>44408</v>
      </c>
      <c r="F166" s="285">
        <v>44267</v>
      </c>
      <c r="G166" s="41">
        <f t="shared" si="11"/>
        <v>3</v>
      </c>
      <c r="H166" s="286" t="s">
        <v>349</v>
      </c>
      <c r="I166" s="284" t="s">
        <v>353</v>
      </c>
      <c r="J166" s="287">
        <v>0.5</v>
      </c>
      <c r="K166" s="287">
        <f t="shared" si="12"/>
        <v>6.25E-2</v>
      </c>
      <c r="L166" s="203">
        <v>1000</v>
      </c>
      <c r="M166" s="203">
        <f t="shared" si="13"/>
        <v>62.5</v>
      </c>
    </row>
    <row r="167" spans="1:13" hidden="1">
      <c r="A167" s="284" t="s">
        <v>456</v>
      </c>
      <c r="B167" s="230" t="str">
        <f t="shared" si="10"/>
        <v>Measure 251</v>
      </c>
      <c r="C167" s="284" t="s">
        <v>464</v>
      </c>
      <c r="D167" s="285">
        <v>44197</v>
      </c>
      <c r="E167" s="285">
        <v>44408</v>
      </c>
      <c r="F167" s="285">
        <v>44268</v>
      </c>
      <c r="G167" s="41">
        <f t="shared" si="11"/>
        <v>3</v>
      </c>
      <c r="H167" s="286" t="s">
        <v>294</v>
      </c>
      <c r="I167" s="284" t="s">
        <v>354</v>
      </c>
      <c r="J167" s="287">
        <v>0.5</v>
      </c>
      <c r="K167" s="287">
        <f t="shared" si="12"/>
        <v>6.25E-2</v>
      </c>
      <c r="L167" s="203">
        <v>1112</v>
      </c>
      <c r="M167" s="203">
        <f t="shared" si="13"/>
        <v>69.5</v>
      </c>
    </row>
    <row r="168" spans="1:13" hidden="1">
      <c r="A168" s="284" t="s">
        <v>456</v>
      </c>
      <c r="B168" s="230" t="str">
        <f t="shared" si="10"/>
        <v>Measure 251</v>
      </c>
      <c r="C168" s="284" t="s">
        <v>464</v>
      </c>
      <c r="D168" s="285">
        <v>44197</v>
      </c>
      <c r="E168" s="285">
        <v>44408</v>
      </c>
      <c r="F168" s="285">
        <v>44270</v>
      </c>
      <c r="G168" s="41">
        <f t="shared" si="11"/>
        <v>3</v>
      </c>
      <c r="H168" s="286" t="s">
        <v>294</v>
      </c>
      <c r="I168" s="284" t="s">
        <v>354</v>
      </c>
      <c r="J168" s="287">
        <v>9.5</v>
      </c>
      <c r="K168" s="287">
        <f t="shared" si="12"/>
        <v>1.1875</v>
      </c>
      <c r="L168" s="203">
        <v>1112</v>
      </c>
      <c r="M168" s="203">
        <f t="shared" si="13"/>
        <v>1320.5</v>
      </c>
    </row>
    <row r="169" spans="1:13" hidden="1">
      <c r="A169" s="284" t="s">
        <v>456</v>
      </c>
      <c r="B169" s="230" t="str">
        <f t="shared" si="10"/>
        <v>Measure 251</v>
      </c>
      <c r="C169" s="284" t="s">
        <v>464</v>
      </c>
      <c r="D169" s="285">
        <v>44197</v>
      </c>
      <c r="E169" s="285">
        <v>44408</v>
      </c>
      <c r="F169" s="285">
        <v>44270</v>
      </c>
      <c r="G169" s="41">
        <f t="shared" si="11"/>
        <v>3</v>
      </c>
      <c r="H169" s="286" t="s">
        <v>356</v>
      </c>
      <c r="I169" s="284" t="s">
        <v>354</v>
      </c>
      <c r="J169" s="287">
        <v>4.75</v>
      </c>
      <c r="K169" s="287">
        <f t="shared" si="12"/>
        <v>0.59375</v>
      </c>
      <c r="L169" s="203">
        <v>980</v>
      </c>
      <c r="M169" s="203">
        <f t="shared" si="13"/>
        <v>581.875</v>
      </c>
    </row>
    <row r="170" spans="1:13" hidden="1">
      <c r="A170" s="284" t="s">
        <v>456</v>
      </c>
      <c r="B170" s="230" t="str">
        <f t="shared" si="10"/>
        <v>Measure 251</v>
      </c>
      <c r="C170" s="284" t="s">
        <v>464</v>
      </c>
      <c r="D170" s="285">
        <v>44197</v>
      </c>
      <c r="E170" s="285">
        <v>44408</v>
      </c>
      <c r="F170" s="285">
        <v>44271</v>
      </c>
      <c r="G170" s="41">
        <f t="shared" si="11"/>
        <v>3</v>
      </c>
      <c r="H170" s="286" t="s">
        <v>294</v>
      </c>
      <c r="I170" s="284" t="s">
        <v>354</v>
      </c>
      <c r="J170" s="287">
        <v>8</v>
      </c>
      <c r="K170" s="287">
        <f t="shared" si="12"/>
        <v>1</v>
      </c>
      <c r="L170" s="203">
        <v>1112</v>
      </c>
      <c r="M170" s="203">
        <f t="shared" si="13"/>
        <v>1112</v>
      </c>
    </row>
    <row r="171" spans="1:13" hidden="1">
      <c r="A171" s="284" t="s">
        <v>456</v>
      </c>
      <c r="B171" s="230" t="str">
        <f t="shared" si="10"/>
        <v>Measure 251</v>
      </c>
      <c r="C171" s="284" t="s">
        <v>464</v>
      </c>
      <c r="D171" s="285">
        <v>44197</v>
      </c>
      <c r="E171" s="285">
        <v>44408</v>
      </c>
      <c r="F171" s="285">
        <v>44271</v>
      </c>
      <c r="G171" s="41">
        <f t="shared" si="11"/>
        <v>3</v>
      </c>
      <c r="H171" s="286" t="s">
        <v>356</v>
      </c>
      <c r="I171" s="284" t="s">
        <v>354</v>
      </c>
      <c r="J171" s="287">
        <v>4.25</v>
      </c>
      <c r="K171" s="287">
        <f t="shared" si="12"/>
        <v>0.53125</v>
      </c>
      <c r="L171" s="203">
        <v>980</v>
      </c>
      <c r="M171" s="203">
        <f t="shared" si="13"/>
        <v>520.625</v>
      </c>
    </row>
    <row r="172" spans="1:13" hidden="1">
      <c r="A172" s="284" t="s">
        <v>456</v>
      </c>
      <c r="B172" s="230" t="str">
        <f t="shared" si="10"/>
        <v>Measure 251</v>
      </c>
      <c r="C172" s="284" t="s">
        <v>464</v>
      </c>
      <c r="D172" s="285">
        <v>44197</v>
      </c>
      <c r="E172" s="285">
        <v>44408</v>
      </c>
      <c r="F172" s="285">
        <v>44271</v>
      </c>
      <c r="G172" s="41">
        <f t="shared" si="11"/>
        <v>3</v>
      </c>
      <c r="H172" s="286" t="s">
        <v>349</v>
      </c>
      <c r="I172" s="284" t="s">
        <v>353</v>
      </c>
      <c r="J172" s="287">
        <v>3.5</v>
      </c>
      <c r="K172" s="287">
        <f t="shared" si="12"/>
        <v>0.4375</v>
      </c>
      <c r="L172" s="203">
        <v>1000</v>
      </c>
      <c r="M172" s="203">
        <f t="shared" si="13"/>
        <v>437.5</v>
      </c>
    </row>
    <row r="173" spans="1:13" hidden="1">
      <c r="A173" s="284" t="s">
        <v>456</v>
      </c>
      <c r="B173" s="230" t="str">
        <f t="shared" si="10"/>
        <v>Measure 251</v>
      </c>
      <c r="C173" s="284" t="s">
        <v>464</v>
      </c>
      <c r="D173" s="285">
        <v>44197</v>
      </c>
      <c r="E173" s="285">
        <v>44408</v>
      </c>
      <c r="F173" s="285">
        <v>44272</v>
      </c>
      <c r="G173" s="41">
        <f t="shared" si="11"/>
        <v>3</v>
      </c>
      <c r="H173" s="286" t="s">
        <v>294</v>
      </c>
      <c r="I173" s="284" t="s">
        <v>354</v>
      </c>
      <c r="J173" s="287">
        <v>7</v>
      </c>
      <c r="K173" s="287">
        <f t="shared" si="12"/>
        <v>0.875</v>
      </c>
      <c r="L173" s="203">
        <v>1112</v>
      </c>
      <c r="M173" s="203">
        <f t="shared" si="13"/>
        <v>973</v>
      </c>
    </row>
    <row r="174" spans="1:13" hidden="1">
      <c r="A174" s="284" t="s">
        <v>456</v>
      </c>
      <c r="B174" s="230" t="str">
        <f t="shared" si="10"/>
        <v>Measure 251</v>
      </c>
      <c r="C174" s="284" t="s">
        <v>464</v>
      </c>
      <c r="D174" s="285">
        <v>44197</v>
      </c>
      <c r="E174" s="285">
        <v>44408</v>
      </c>
      <c r="F174" s="285">
        <v>44272</v>
      </c>
      <c r="G174" s="41">
        <f t="shared" si="11"/>
        <v>3</v>
      </c>
      <c r="H174" s="286" t="s">
        <v>356</v>
      </c>
      <c r="I174" s="284" t="s">
        <v>354</v>
      </c>
      <c r="J174" s="287">
        <v>4.25</v>
      </c>
      <c r="K174" s="287">
        <f t="shared" si="12"/>
        <v>0.53125</v>
      </c>
      <c r="L174" s="203">
        <v>980</v>
      </c>
      <c r="M174" s="203">
        <f t="shared" si="13"/>
        <v>520.625</v>
      </c>
    </row>
    <row r="175" spans="1:13" hidden="1">
      <c r="A175" s="284" t="s">
        <v>456</v>
      </c>
      <c r="B175" s="230" t="str">
        <f t="shared" si="10"/>
        <v>Measure 251</v>
      </c>
      <c r="C175" s="284" t="s">
        <v>464</v>
      </c>
      <c r="D175" s="285">
        <v>44197</v>
      </c>
      <c r="E175" s="285">
        <v>44408</v>
      </c>
      <c r="F175" s="285">
        <v>44272</v>
      </c>
      <c r="G175" s="41">
        <f t="shared" si="11"/>
        <v>3</v>
      </c>
      <c r="H175" s="286" t="s">
        <v>349</v>
      </c>
      <c r="I175" s="284" t="s">
        <v>353</v>
      </c>
      <c r="J175" s="287">
        <v>3</v>
      </c>
      <c r="K175" s="287">
        <f t="shared" si="12"/>
        <v>0.375</v>
      </c>
      <c r="L175" s="203">
        <v>1000</v>
      </c>
      <c r="M175" s="203">
        <f t="shared" si="13"/>
        <v>375</v>
      </c>
    </row>
    <row r="176" spans="1:13" hidden="1">
      <c r="A176" s="284" t="s">
        <v>456</v>
      </c>
      <c r="B176" s="230" t="str">
        <f t="shared" si="10"/>
        <v>Measure 251</v>
      </c>
      <c r="C176" s="284" t="s">
        <v>464</v>
      </c>
      <c r="D176" s="285">
        <v>44197</v>
      </c>
      <c r="E176" s="285">
        <v>44408</v>
      </c>
      <c r="F176" s="285">
        <v>44273</v>
      </c>
      <c r="G176" s="41">
        <f t="shared" si="11"/>
        <v>3</v>
      </c>
      <c r="H176" s="286" t="s">
        <v>294</v>
      </c>
      <c r="I176" s="284" t="s">
        <v>354</v>
      </c>
      <c r="J176" s="287">
        <v>8</v>
      </c>
      <c r="K176" s="287">
        <f t="shared" si="12"/>
        <v>1</v>
      </c>
      <c r="L176" s="203">
        <v>1112</v>
      </c>
      <c r="M176" s="203">
        <f t="shared" si="13"/>
        <v>1112</v>
      </c>
    </row>
    <row r="177" spans="1:13" hidden="1">
      <c r="A177" s="284" t="s">
        <v>456</v>
      </c>
      <c r="B177" s="230" t="str">
        <f t="shared" si="10"/>
        <v>Measure 251</v>
      </c>
      <c r="C177" s="284" t="s">
        <v>464</v>
      </c>
      <c r="D177" s="285">
        <v>44197</v>
      </c>
      <c r="E177" s="285">
        <v>44408</v>
      </c>
      <c r="F177" s="285">
        <v>44273</v>
      </c>
      <c r="G177" s="41">
        <f t="shared" si="11"/>
        <v>3</v>
      </c>
      <c r="H177" s="286" t="s">
        <v>356</v>
      </c>
      <c r="I177" s="284" t="s">
        <v>354</v>
      </c>
      <c r="J177" s="287">
        <v>6</v>
      </c>
      <c r="K177" s="287">
        <f t="shared" si="12"/>
        <v>0.75</v>
      </c>
      <c r="L177" s="203">
        <v>980</v>
      </c>
      <c r="M177" s="203">
        <f t="shared" si="13"/>
        <v>735</v>
      </c>
    </row>
    <row r="178" spans="1:13" hidden="1">
      <c r="A178" s="284" t="s">
        <v>456</v>
      </c>
      <c r="B178" s="230" t="str">
        <f t="shared" si="10"/>
        <v>Measure 251</v>
      </c>
      <c r="C178" s="284" t="s">
        <v>464</v>
      </c>
      <c r="D178" s="285">
        <v>44197</v>
      </c>
      <c r="E178" s="285">
        <v>44408</v>
      </c>
      <c r="F178" s="285">
        <v>44273</v>
      </c>
      <c r="G178" s="41">
        <f t="shared" si="11"/>
        <v>3</v>
      </c>
      <c r="H178" s="286" t="s">
        <v>349</v>
      </c>
      <c r="I178" s="284" t="s">
        <v>353</v>
      </c>
      <c r="J178" s="287">
        <v>4</v>
      </c>
      <c r="K178" s="287">
        <f t="shared" si="12"/>
        <v>0.5</v>
      </c>
      <c r="L178" s="203">
        <v>1000</v>
      </c>
      <c r="M178" s="203">
        <f t="shared" si="13"/>
        <v>500</v>
      </c>
    </row>
    <row r="179" spans="1:13" hidden="1">
      <c r="A179" s="284" t="s">
        <v>456</v>
      </c>
      <c r="B179" s="230" t="str">
        <f t="shared" si="10"/>
        <v>Measure 251</v>
      </c>
      <c r="C179" s="284" t="s">
        <v>464</v>
      </c>
      <c r="D179" s="285">
        <v>44197</v>
      </c>
      <c r="E179" s="285">
        <v>44408</v>
      </c>
      <c r="F179" s="285">
        <v>44274</v>
      </c>
      <c r="G179" s="41">
        <f t="shared" si="11"/>
        <v>3</v>
      </c>
      <c r="H179" s="286" t="s">
        <v>294</v>
      </c>
      <c r="I179" s="284" t="s">
        <v>354</v>
      </c>
      <c r="J179" s="287">
        <v>8</v>
      </c>
      <c r="K179" s="287">
        <f t="shared" si="12"/>
        <v>1</v>
      </c>
      <c r="L179" s="203">
        <v>1112</v>
      </c>
      <c r="M179" s="203">
        <f t="shared" si="13"/>
        <v>1112</v>
      </c>
    </row>
    <row r="180" spans="1:13" hidden="1">
      <c r="A180" s="284" t="s">
        <v>456</v>
      </c>
      <c r="B180" s="230" t="str">
        <f t="shared" si="10"/>
        <v>Measure 251</v>
      </c>
      <c r="C180" s="284" t="s">
        <v>464</v>
      </c>
      <c r="D180" s="285">
        <v>44197</v>
      </c>
      <c r="E180" s="285">
        <v>44408</v>
      </c>
      <c r="F180" s="285">
        <v>44274</v>
      </c>
      <c r="G180" s="41">
        <f t="shared" si="11"/>
        <v>3</v>
      </c>
      <c r="H180" s="286" t="s">
        <v>356</v>
      </c>
      <c r="I180" s="284" t="s">
        <v>354</v>
      </c>
      <c r="J180" s="287">
        <v>5</v>
      </c>
      <c r="K180" s="287">
        <f t="shared" si="12"/>
        <v>0.625</v>
      </c>
      <c r="L180" s="203">
        <v>980</v>
      </c>
      <c r="M180" s="203">
        <f t="shared" si="13"/>
        <v>612.5</v>
      </c>
    </row>
    <row r="181" spans="1:13" hidden="1">
      <c r="A181" s="284" t="s">
        <v>456</v>
      </c>
      <c r="B181" s="230" t="str">
        <f t="shared" si="10"/>
        <v>Measure 251</v>
      </c>
      <c r="C181" s="284" t="s">
        <v>464</v>
      </c>
      <c r="D181" s="285">
        <v>44197</v>
      </c>
      <c r="E181" s="285">
        <v>44408</v>
      </c>
      <c r="F181" s="285">
        <v>44276</v>
      </c>
      <c r="G181" s="41">
        <f t="shared" si="11"/>
        <v>3</v>
      </c>
      <c r="H181" s="286" t="s">
        <v>294</v>
      </c>
      <c r="I181" s="284" t="s">
        <v>354</v>
      </c>
      <c r="J181" s="287">
        <v>0.5</v>
      </c>
      <c r="K181" s="287">
        <f t="shared" si="12"/>
        <v>6.25E-2</v>
      </c>
      <c r="L181" s="203">
        <v>1112</v>
      </c>
      <c r="M181" s="203">
        <f t="shared" si="13"/>
        <v>69.5</v>
      </c>
    </row>
    <row r="182" spans="1:13" hidden="1">
      <c r="A182" s="284" t="s">
        <v>456</v>
      </c>
      <c r="B182" s="230" t="str">
        <f t="shared" si="10"/>
        <v>Measure 251</v>
      </c>
      <c r="C182" s="284" t="s">
        <v>464</v>
      </c>
      <c r="D182" s="285">
        <v>44197</v>
      </c>
      <c r="E182" s="285">
        <v>44408</v>
      </c>
      <c r="F182" s="285">
        <v>44277</v>
      </c>
      <c r="G182" s="41">
        <f t="shared" si="11"/>
        <v>3</v>
      </c>
      <c r="H182" s="286" t="s">
        <v>294</v>
      </c>
      <c r="I182" s="284" t="s">
        <v>354</v>
      </c>
      <c r="J182" s="287">
        <v>10</v>
      </c>
      <c r="K182" s="287">
        <f t="shared" si="12"/>
        <v>1.25</v>
      </c>
      <c r="L182" s="203">
        <v>1112</v>
      </c>
      <c r="M182" s="203">
        <f t="shared" si="13"/>
        <v>1390</v>
      </c>
    </row>
    <row r="183" spans="1:13" hidden="1">
      <c r="A183" s="284" t="s">
        <v>456</v>
      </c>
      <c r="B183" s="230" t="str">
        <f t="shared" si="10"/>
        <v>Measure 251</v>
      </c>
      <c r="C183" s="284" t="s">
        <v>464</v>
      </c>
      <c r="D183" s="285">
        <v>44197</v>
      </c>
      <c r="E183" s="285">
        <v>44408</v>
      </c>
      <c r="F183" s="285">
        <v>44277</v>
      </c>
      <c r="G183" s="41">
        <f t="shared" si="11"/>
        <v>3</v>
      </c>
      <c r="H183" s="286" t="s">
        <v>356</v>
      </c>
      <c r="I183" s="284" t="s">
        <v>354</v>
      </c>
      <c r="J183" s="287">
        <v>7.25</v>
      </c>
      <c r="K183" s="287">
        <f t="shared" si="12"/>
        <v>0.90625</v>
      </c>
      <c r="L183" s="203">
        <v>980</v>
      </c>
      <c r="M183" s="203">
        <f t="shared" si="13"/>
        <v>888.125</v>
      </c>
    </row>
    <row r="184" spans="1:13" hidden="1">
      <c r="A184" s="284" t="s">
        <v>456</v>
      </c>
      <c r="B184" s="230" t="str">
        <f t="shared" si="10"/>
        <v>Measure 251</v>
      </c>
      <c r="C184" s="284" t="s">
        <v>464</v>
      </c>
      <c r="D184" s="285">
        <v>44197</v>
      </c>
      <c r="E184" s="285">
        <v>44408</v>
      </c>
      <c r="F184" s="285">
        <v>44278</v>
      </c>
      <c r="G184" s="41">
        <f t="shared" si="11"/>
        <v>3</v>
      </c>
      <c r="H184" s="286" t="s">
        <v>294</v>
      </c>
      <c r="I184" s="284" t="s">
        <v>354</v>
      </c>
      <c r="J184" s="287">
        <v>9.5</v>
      </c>
      <c r="K184" s="287">
        <f t="shared" si="12"/>
        <v>1.1875</v>
      </c>
      <c r="L184" s="203">
        <v>1112</v>
      </c>
      <c r="M184" s="203">
        <f t="shared" si="13"/>
        <v>1320.5</v>
      </c>
    </row>
    <row r="185" spans="1:13" hidden="1">
      <c r="A185" s="284" t="s">
        <v>456</v>
      </c>
      <c r="B185" s="230" t="str">
        <f t="shared" si="10"/>
        <v>Measure 251</v>
      </c>
      <c r="C185" s="284" t="s">
        <v>464</v>
      </c>
      <c r="D185" s="285">
        <v>44197</v>
      </c>
      <c r="E185" s="285">
        <v>44408</v>
      </c>
      <c r="F185" s="285">
        <v>44278</v>
      </c>
      <c r="G185" s="41">
        <f t="shared" si="11"/>
        <v>3</v>
      </c>
      <c r="H185" s="286" t="s">
        <v>356</v>
      </c>
      <c r="I185" s="284" t="s">
        <v>354</v>
      </c>
      <c r="J185" s="287">
        <v>6</v>
      </c>
      <c r="K185" s="287">
        <f t="shared" si="12"/>
        <v>0.75</v>
      </c>
      <c r="L185" s="203">
        <v>980</v>
      </c>
      <c r="M185" s="203">
        <f t="shared" si="13"/>
        <v>735</v>
      </c>
    </row>
    <row r="186" spans="1:13" hidden="1">
      <c r="A186" s="284" t="s">
        <v>456</v>
      </c>
      <c r="B186" s="230" t="str">
        <f t="shared" si="10"/>
        <v>Measure 251</v>
      </c>
      <c r="C186" s="284" t="s">
        <v>464</v>
      </c>
      <c r="D186" s="285">
        <v>44197</v>
      </c>
      <c r="E186" s="285">
        <v>44408</v>
      </c>
      <c r="F186" s="285">
        <v>44278</v>
      </c>
      <c r="G186" s="41">
        <f t="shared" si="11"/>
        <v>3</v>
      </c>
      <c r="H186" s="286" t="s">
        <v>349</v>
      </c>
      <c r="I186" s="284" t="s">
        <v>353</v>
      </c>
      <c r="J186" s="287">
        <v>1.5</v>
      </c>
      <c r="K186" s="287">
        <f t="shared" si="12"/>
        <v>0.1875</v>
      </c>
      <c r="L186" s="203">
        <v>1000</v>
      </c>
      <c r="M186" s="203">
        <f t="shared" si="13"/>
        <v>187.5</v>
      </c>
    </row>
    <row r="187" spans="1:13" hidden="1">
      <c r="A187" s="284" t="s">
        <v>456</v>
      </c>
      <c r="B187" s="230" t="str">
        <f t="shared" si="10"/>
        <v>Measure 251</v>
      </c>
      <c r="C187" s="284" t="s">
        <v>464</v>
      </c>
      <c r="D187" s="285">
        <v>44197</v>
      </c>
      <c r="E187" s="285">
        <v>44408</v>
      </c>
      <c r="F187" s="285">
        <v>44279</v>
      </c>
      <c r="G187" s="41">
        <f t="shared" si="11"/>
        <v>3</v>
      </c>
      <c r="H187" s="286" t="s">
        <v>294</v>
      </c>
      <c r="I187" s="284" t="s">
        <v>354</v>
      </c>
      <c r="J187" s="287">
        <v>6.5</v>
      </c>
      <c r="K187" s="287">
        <f t="shared" si="12"/>
        <v>0.8125</v>
      </c>
      <c r="L187" s="203">
        <v>1112</v>
      </c>
      <c r="M187" s="203">
        <f t="shared" si="13"/>
        <v>903.5</v>
      </c>
    </row>
    <row r="188" spans="1:13" hidden="1">
      <c r="A188" s="284" t="s">
        <v>456</v>
      </c>
      <c r="B188" s="230" t="str">
        <f t="shared" si="10"/>
        <v>Measure 251</v>
      </c>
      <c r="C188" s="284" t="s">
        <v>464</v>
      </c>
      <c r="D188" s="285">
        <v>44197</v>
      </c>
      <c r="E188" s="285">
        <v>44408</v>
      </c>
      <c r="F188" s="285">
        <v>44279</v>
      </c>
      <c r="G188" s="41">
        <f t="shared" si="11"/>
        <v>3</v>
      </c>
      <c r="H188" s="286" t="s">
        <v>356</v>
      </c>
      <c r="I188" s="284" t="s">
        <v>354</v>
      </c>
      <c r="J188" s="287">
        <v>4.5</v>
      </c>
      <c r="K188" s="287">
        <f t="shared" si="12"/>
        <v>0.5625</v>
      </c>
      <c r="L188" s="203">
        <v>980</v>
      </c>
      <c r="M188" s="203">
        <f t="shared" si="13"/>
        <v>551.25</v>
      </c>
    </row>
    <row r="189" spans="1:13" hidden="1">
      <c r="A189" s="284" t="s">
        <v>456</v>
      </c>
      <c r="B189" s="230" t="str">
        <f t="shared" si="10"/>
        <v>Measure 251</v>
      </c>
      <c r="C189" s="284" t="s">
        <v>464</v>
      </c>
      <c r="D189" s="285">
        <v>44197</v>
      </c>
      <c r="E189" s="285">
        <v>44408</v>
      </c>
      <c r="F189" s="285">
        <v>44279</v>
      </c>
      <c r="G189" s="41">
        <f t="shared" si="11"/>
        <v>3</v>
      </c>
      <c r="H189" s="286" t="s">
        <v>349</v>
      </c>
      <c r="I189" s="284" t="s">
        <v>353</v>
      </c>
      <c r="J189" s="287">
        <v>1.5</v>
      </c>
      <c r="K189" s="287">
        <f t="shared" si="12"/>
        <v>0.1875</v>
      </c>
      <c r="L189" s="203">
        <v>1000</v>
      </c>
      <c r="M189" s="203">
        <f t="shared" si="13"/>
        <v>187.5</v>
      </c>
    </row>
    <row r="190" spans="1:13" hidden="1">
      <c r="A190" s="284" t="s">
        <v>456</v>
      </c>
      <c r="B190" s="230" t="str">
        <f t="shared" si="10"/>
        <v>Measure 251</v>
      </c>
      <c r="C190" s="284" t="s">
        <v>464</v>
      </c>
      <c r="D190" s="285">
        <v>44197</v>
      </c>
      <c r="E190" s="285">
        <v>44408</v>
      </c>
      <c r="F190" s="285">
        <v>44280</v>
      </c>
      <c r="G190" s="41">
        <f t="shared" si="11"/>
        <v>3</v>
      </c>
      <c r="H190" s="286" t="s">
        <v>294</v>
      </c>
      <c r="I190" s="284" t="s">
        <v>354</v>
      </c>
      <c r="J190" s="287">
        <v>6</v>
      </c>
      <c r="K190" s="287">
        <f t="shared" si="12"/>
        <v>0.75</v>
      </c>
      <c r="L190" s="203">
        <v>1112</v>
      </c>
      <c r="M190" s="203">
        <f t="shared" si="13"/>
        <v>834</v>
      </c>
    </row>
    <row r="191" spans="1:13" hidden="1">
      <c r="A191" s="284" t="s">
        <v>456</v>
      </c>
      <c r="B191" s="230" t="str">
        <f t="shared" si="10"/>
        <v>Measure 251</v>
      </c>
      <c r="C191" s="284" t="s">
        <v>464</v>
      </c>
      <c r="D191" s="285">
        <v>44197</v>
      </c>
      <c r="E191" s="285">
        <v>44408</v>
      </c>
      <c r="F191" s="285">
        <v>44280</v>
      </c>
      <c r="G191" s="41">
        <f t="shared" si="11"/>
        <v>3</v>
      </c>
      <c r="H191" s="286" t="s">
        <v>356</v>
      </c>
      <c r="I191" s="284" t="s">
        <v>354</v>
      </c>
      <c r="J191" s="287">
        <v>1.5</v>
      </c>
      <c r="K191" s="287">
        <f t="shared" si="12"/>
        <v>0.1875</v>
      </c>
      <c r="L191" s="203">
        <v>980</v>
      </c>
      <c r="M191" s="203">
        <f t="shared" si="13"/>
        <v>183.75</v>
      </c>
    </row>
    <row r="192" spans="1:13" hidden="1">
      <c r="A192" s="284" t="s">
        <v>456</v>
      </c>
      <c r="B192" s="230" t="str">
        <f t="shared" ref="B192:B255" si="14">MID(C192,9,11)</f>
        <v>Measure 251</v>
      </c>
      <c r="C192" s="284" t="s">
        <v>464</v>
      </c>
      <c r="D192" s="285">
        <v>44197</v>
      </c>
      <c r="E192" s="285">
        <v>44408</v>
      </c>
      <c r="F192" s="285">
        <v>44280</v>
      </c>
      <c r="G192" s="41">
        <f t="shared" ref="G192:G255" si="15">MONTH(F192)</f>
        <v>3</v>
      </c>
      <c r="H192" s="286" t="s">
        <v>349</v>
      </c>
      <c r="I192" s="284" t="s">
        <v>353</v>
      </c>
      <c r="J192" s="287">
        <v>0.5</v>
      </c>
      <c r="K192" s="287">
        <f t="shared" si="12"/>
        <v>6.25E-2</v>
      </c>
      <c r="L192" s="203">
        <v>1000</v>
      </c>
      <c r="M192" s="203">
        <f t="shared" si="13"/>
        <v>62.5</v>
      </c>
    </row>
    <row r="193" spans="1:13" hidden="1">
      <c r="A193" s="284" t="s">
        <v>456</v>
      </c>
      <c r="B193" s="230" t="str">
        <f t="shared" si="14"/>
        <v>Measure 251</v>
      </c>
      <c r="C193" s="284" t="s">
        <v>464</v>
      </c>
      <c r="D193" s="285">
        <v>44197</v>
      </c>
      <c r="E193" s="285">
        <v>44408</v>
      </c>
      <c r="F193" s="285">
        <v>44281</v>
      </c>
      <c r="G193" s="41">
        <f t="shared" si="15"/>
        <v>3</v>
      </c>
      <c r="H193" s="286" t="s">
        <v>294</v>
      </c>
      <c r="I193" s="284" t="s">
        <v>354</v>
      </c>
      <c r="J193" s="287">
        <v>5</v>
      </c>
      <c r="K193" s="287">
        <f t="shared" si="12"/>
        <v>0.625</v>
      </c>
      <c r="L193" s="203">
        <v>1112</v>
      </c>
      <c r="M193" s="203">
        <f t="shared" si="13"/>
        <v>695</v>
      </c>
    </row>
    <row r="194" spans="1:13" hidden="1">
      <c r="A194" s="284" t="s">
        <v>456</v>
      </c>
      <c r="B194" s="230" t="str">
        <f t="shared" si="14"/>
        <v>Measure 251</v>
      </c>
      <c r="C194" s="284" t="s">
        <v>464</v>
      </c>
      <c r="D194" s="285">
        <v>44197</v>
      </c>
      <c r="E194" s="285">
        <v>44408</v>
      </c>
      <c r="F194" s="285">
        <v>44281</v>
      </c>
      <c r="G194" s="41">
        <f t="shared" si="15"/>
        <v>3</v>
      </c>
      <c r="H194" s="286" t="s">
        <v>356</v>
      </c>
      <c r="I194" s="284" t="s">
        <v>354</v>
      </c>
      <c r="J194" s="287">
        <v>5.25</v>
      </c>
      <c r="K194" s="287">
        <f t="shared" si="12"/>
        <v>0.65625</v>
      </c>
      <c r="L194" s="203">
        <v>980</v>
      </c>
      <c r="M194" s="203">
        <f t="shared" si="13"/>
        <v>643.125</v>
      </c>
    </row>
    <row r="195" spans="1:13" hidden="1">
      <c r="A195" s="284" t="s">
        <v>456</v>
      </c>
      <c r="B195" s="230" t="str">
        <f t="shared" si="14"/>
        <v>Measure 251</v>
      </c>
      <c r="C195" s="284" t="s">
        <v>464</v>
      </c>
      <c r="D195" s="285">
        <v>44197</v>
      </c>
      <c r="E195" s="285">
        <v>44408</v>
      </c>
      <c r="F195" s="285">
        <v>44283</v>
      </c>
      <c r="G195" s="41">
        <f t="shared" si="15"/>
        <v>3</v>
      </c>
      <c r="H195" s="286" t="s">
        <v>294</v>
      </c>
      <c r="I195" s="284" t="s">
        <v>354</v>
      </c>
      <c r="J195" s="287">
        <v>0.5</v>
      </c>
      <c r="K195" s="287">
        <f t="shared" ref="K195:K258" si="16">J195/8</f>
        <v>6.25E-2</v>
      </c>
      <c r="L195" s="203">
        <v>1112</v>
      </c>
      <c r="M195" s="203">
        <f t="shared" ref="M195:M258" si="17">L195*K195</f>
        <v>69.5</v>
      </c>
    </row>
    <row r="196" spans="1:13" hidden="1">
      <c r="A196" s="284" t="s">
        <v>456</v>
      </c>
      <c r="B196" s="230" t="str">
        <f t="shared" si="14"/>
        <v>Measure 251</v>
      </c>
      <c r="C196" s="284" t="s">
        <v>464</v>
      </c>
      <c r="D196" s="285">
        <v>44197</v>
      </c>
      <c r="E196" s="285">
        <v>44408</v>
      </c>
      <c r="F196" s="285">
        <v>44284</v>
      </c>
      <c r="G196" s="41">
        <f t="shared" si="15"/>
        <v>3</v>
      </c>
      <c r="H196" s="286" t="s">
        <v>294</v>
      </c>
      <c r="I196" s="284" t="s">
        <v>354</v>
      </c>
      <c r="J196" s="287">
        <v>4</v>
      </c>
      <c r="K196" s="287">
        <f t="shared" si="16"/>
        <v>0.5</v>
      </c>
      <c r="L196" s="203">
        <v>1112</v>
      </c>
      <c r="M196" s="203">
        <f t="shared" si="17"/>
        <v>556</v>
      </c>
    </row>
    <row r="197" spans="1:13" hidden="1">
      <c r="A197" s="284" t="s">
        <v>456</v>
      </c>
      <c r="B197" s="230" t="str">
        <f t="shared" si="14"/>
        <v>Measure 251</v>
      </c>
      <c r="C197" s="284" t="s">
        <v>464</v>
      </c>
      <c r="D197" s="285">
        <v>44197</v>
      </c>
      <c r="E197" s="285">
        <v>44408</v>
      </c>
      <c r="F197" s="285">
        <v>44284</v>
      </c>
      <c r="G197" s="41">
        <f t="shared" si="15"/>
        <v>3</v>
      </c>
      <c r="H197" s="286" t="s">
        <v>356</v>
      </c>
      <c r="I197" s="284" t="s">
        <v>354</v>
      </c>
      <c r="J197" s="287">
        <v>0.5</v>
      </c>
      <c r="K197" s="287">
        <f t="shared" si="16"/>
        <v>6.25E-2</v>
      </c>
      <c r="L197" s="203">
        <v>980</v>
      </c>
      <c r="M197" s="203">
        <f t="shared" si="17"/>
        <v>61.25</v>
      </c>
    </row>
    <row r="198" spans="1:13" hidden="1">
      <c r="A198" s="284" t="s">
        <v>456</v>
      </c>
      <c r="B198" s="230" t="str">
        <f t="shared" si="14"/>
        <v>Measure 251</v>
      </c>
      <c r="C198" s="284" t="s">
        <v>464</v>
      </c>
      <c r="D198" s="285">
        <v>44197</v>
      </c>
      <c r="E198" s="285">
        <v>44408</v>
      </c>
      <c r="F198" s="285">
        <v>44285</v>
      </c>
      <c r="G198" s="41">
        <f t="shared" si="15"/>
        <v>3</v>
      </c>
      <c r="H198" s="286" t="s">
        <v>294</v>
      </c>
      <c r="I198" s="284" t="s">
        <v>354</v>
      </c>
      <c r="J198" s="287">
        <v>3.5</v>
      </c>
      <c r="K198" s="287">
        <f t="shared" si="16"/>
        <v>0.4375</v>
      </c>
      <c r="L198" s="203">
        <v>1112</v>
      </c>
      <c r="M198" s="203">
        <f t="shared" si="17"/>
        <v>486.5</v>
      </c>
    </row>
    <row r="199" spans="1:13" hidden="1">
      <c r="A199" s="284" t="s">
        <v>456</v>
      </c>
      <c r="B199" s="230" t="str">
        <f t="shared" si="14"/>
        <v>Measure 251</v>
      </c>
      <c r="C199" s="284" t="s">
        <v>464</v>
      </c>
      <c r="D199" s="285">
        <v>44197</v>
      </c>
      <c r="E199" s="285">
        <v>44408</v>
      </c>
      <c r="F199" s="285">
        <v>44286</v>
      </c>
      <c r="G199" s="41">
        <f t="shared" si="15"/>
        <v>3</v>
      </c>
      <c r="H199" s="286" t="s">
        <v>294</v>
      </c>
      <c r="I199" s="284" t="s">
        <v>354</v>
      </c>
      <c r="J199" s="287">
        <v>8</v>
      </c>
      <c r="K199" s="287">
        <f t="shared" si="16"/>
        <v>1</v>
      </c>
      <c r="L199" s="203">
        <v>1112</v>
      </c>
      <c r="M199" s="203">
        <f t="shared" si="17"/>
        <v>1112</v>
      </c>
    </row>
    <row r="200" spans="1:13" hidden="1">
      <c r="A200" s="284" t="s">
        <v>456</v>
      </c>
      <c r="B200" s="230" t="str">
        <f t="shared" si="14"/>
        <v>Measure 251</v>
      </c>
      <c r="C200" s="284" t="s">
        <v>464</v>
      </c>
      <c r="D200" s="285">
        <v>44197</v>
      </c>
      <c r="E200" s="285">
        <v>44408</v>
      </c>
      <c r="F200" s="285">
        <v>44287</v>
      </c>
      <c r="G200" s="41">
        <f t="shared" si="15"/>
        <v>4</v>
      </c>
      <c r="H200" s="286" t="s">
        <v>294</v>
      </c>
      <c r="I200" s="284" t="s">
        <v>354</v>
      </c>
      <c r="J200" s="287">
        <v>5</v>
      </c>
      <c r="K200" s="287">
        <f t="shared" si="16"/>
        <v>0.625</v>
      </c>
      <c r="L200" s="203">
        <v>1112</v>
      </c>
      <c r="M200" s="203">
        <f t="shared" si="17"/>
        <v>695</v>
      </c>
    </row>
    <row r="201" spans="1:13" hidden="1">
      <c r="A201" s="284" t="s">
        <v>456</v>
      </c>
      <c r="B201" s="230" t="str">
        <f t="shared" si="14"/>
        <v>Measure 251</v>
      </c>
      <c r="C201" s="284" t="s">
        <v>464</v>
      </c>
      <c r="D201" s="285">
        <v>44197</v>
      </c>
      <c r="E201" s="285">
        <v>44408</v>
      </c>
      <c r="F201" s="285">
        <v>44292</v>
      </c>
      <c r="G201" s="41">
        <f t="shared" si="15"/>
        <v>4</v>
      </c>
      <c r="H201" s="286" t="s">
        <v>294</v>
      </c>
      <c r="I201" s="284" t="s">
        <v>354</v>
      </c>
      <c r="J201" s="287">
        <v>6</v>
      </c>
      <c r="K201" s="287">
        <f t="shared" si="16"/>
        <v>0.75</v>
      </c>
      <c r="L201" s="203">
        <v>1112</v>
      </c>
      <c r="M201" s="203">
        <f t="shared" si="17"/>
        <v>834</v>
      </c>
    </row>
    <row r="202" spans="1:13" hidden="1">
      <c r="A202" s="284" t="s">
        <v>456</v>
      </c>
      <c r="B202" s="230" t="str">
        <f t="shared" si="14"/>
        <v>Measure 251</v>
      </c>
      <c r="C202" s="284" t="s">
        <v>464</v>
      </c>
      <c r="D202" s="285">
        <v>44197</v>
      </c>
      <c r="E202" s="285">
        <v>44408</v>
      </c>
      <c r="F202" s="285">
        <v>44292</v>
      </c>
      <c r="G202" s="41">
        <f t="shared" si="15"/>
        <v>4</v>
      </c>
      <c r="H202" s="286" t="s">
        <v>356</v>
      </c>
      <c r="I202" s="284" t="s">
        <v>354</v>
      </c>
      <c r="J202" s="287">
        <v>7.25</v>
      </c>
      <c r="K202" s="287">
        <f t="shared" si="16"/>
        <v>0.90625</v>
      </c>
      <c r="L202" s="203">
        <v>980</v>
      </c>
      <c r="M202" s="203">
        <f t="shared" si="17"/>
        <v>888.125</v>
      </c>
    </row>
    <row r="203" spans="1:13" hidden="1">
      <c r="A203" s="284" t="s">
        <v>456</v>
      </c>
      <c r="B203" s="230" t="str">
        <f t="shared" si="14"/>
        <v>Measure 251</v>
      </c>
      <c r="C203" s="284" t="s">
        <v>464</v>
      </c>
      <c r="D203" s="285">
        <v>44197</v>
      </c>
      <c r="E203" s="285">
        <v>44408</v>
      </c>
      <c r="F203" s="285">
        <v>44293</v>
      </c>
      <c r="G203" s="41">
        <f t="shared" si="15"/>
        <v>4</v>
      </c>
      <c r="H203" s="286" t="s">
        <v>294</v>
      </c>
      <c r="I203" s="284" t="s">
        <v>354</v>
      </c>
      <c r="J203" s="287">
        <v>6</v>
      </c>
      <c r="K203" s="287">
        <f t="shared" si="16"/>
        <v>0.75</v>
      </c>
      <c r="L203" s="203">
        <v>1112</v>
      </c>
      <c r="M203" s="203">
        <f t="shared" si="17"/>
        <v>834</v>
      </c>
    </row>
    <row r="204" spans="1:13" hidden="1">
      <c r="A204" s="284" t="s">
        <v>456</v>
      </c>
      <c r="B204" s="230" t="str">
        <f t="shared" si="14"/>
        <v>Measure 251</v>
      </c>
      <c r="C204" s="284" t="s">
        <v>464</v>
      </c>
      <c r="D204" s="285">
        <v>44197</v>
      </c>
      <c r="E204" s="285">
        <v>44408</v>
      </c>
      <c r="F204" s="285">
        <v>44293</v>
      </c>
      <c r="G204" s="41">
        <f t="shared" si="15"/>
        <v>4</v>
      </c>
      <c r="H204" s="286" t="s">
        <v>356</v>
      </c>
      <c r="I204" s="284" t="s">
        <v>354</v>
      </c>
      <c r="J204" s="287">
        <v>3.25</v>
      </c>
      <c r="K204" s="287">
        <f t="shared" si="16"/>
        <v>0.40625</v>
      </c>
      <c r="L204" s="203">
        <v>980</v>
      </c>
      <c r="M204" s="203">
        <f t="shared" si="17"/>
        <v>398.125</v>
      </c>
    </row>
    <row r="205" spans="1:13" hidden="1">
      <c r="A205" s="284" t="s">
        <v>456</v>
      </c>
      <c r="B205" s="230" t="str">
        <f t="shared" si="14"/>
        <v>Measure 251</v>
      </c>
      <c r="C205" s="284" t="s">
        <v>464</v>
      </c>
      <c r="D205" s="285">
        <v>44197</v>
      </c>
      <c r="E205" s="285">
        <v>44408</v>
      </c>
      <c r="F205" s="285">
        <v>44294</v>
      </c>
      <c r="G205" s="41">
        <f t="shared" si="15"/>
        <v>4</v>
      </c>
      <c r="H205" s="286" t="s">
        <v>294</v>
      </c>
      <c r="I205" s="284" t="s">
        <v>354</v>
      </c>
      <c r="J205" s="287">
        <v>5</v>
      </c>
      <c r="K205" s="287">
        <f t="shared" si="16"/>
        <v>0.625</v>
      </c>
      <c r="L205" s="203">
        <v>1112</v>
      </c>
      <c r="M205" s="203">
        <f t="shared" si="17"/>
        <v>695</v>
      </c>
    </row>
    <row r="206" spans="1:13" hidden="1">
      <c r="A206" s="284" t="s">
        <v>456</v>
      </c>
      <c r="B206" s="230" t="str">
        <f t="shared" si="14"/>
        <v>Measure 251</v>
      </c>
      <c r="C206" s="284" t="s">
        <v>464</v>
      </c>
      <c r="D206" s="285">
        <v>44197</v>
      </c>
      <c r="E206" s="285">
        <v>44408</v>
      </c>
      <c r="F206" s="285">
        <v>44294</v>
      </c>
      <c r="G206" s="41">
        <f t="shared" si="15"/>
        <v>4</v>
      </c>
      <c r="H206" s="286" t="s">
        <v>356</v>
      </c>
      <c r="I206" s="284" t="s">
        <v>354</v>
      </c>
      <c r="J206" s="287">
        <v>4.75</v>
      </c>
      <c r="K206" s="287">
        <f t="shared" si="16"/>
        <v>0.59375</v>
      </c>
      <c r="L206" s="203">
        <v>980</v>
      </c>
      <c r="M206" s="203">
        <f t="shared" si="17"/>
        <v>581.875</v>
      </c>
    </row>
    <row r="207" spans="1:13" hidden="1">
      <c r="A207" s="284" t="s">
        <v>456</v>
      </c>
      <c r="B207" s="230" t="str">
        <f t="shared" si="14"/>
        <v>Measure 251</v>
      </c>
      <c r="C207" s="284" t="s">
        <v>464</v>
      </c>
      <c r="D207" s="285">
        <v>44197</v>
      </c>
      <c r="E207" s="285">
        <v>44408</v>
      </c>
      <c r="F207" s="285">
        <v>44295</v>
      </c>
      <c r="G207" s="41">
        <f t="shared" si="15"/>
        <v>4</v>
      </c>
      <c r="H207" s="286" t="s">
        <v>294</v>
      </c>
      <c r="I207" s="284" t="s">
        <v>354</v>
      </c>
      <c r="J207" s="287">
        <v>4</v>
      </c>
      <c r="K207" s="287">
        <f t="shared" si="16"/>
        <v>0.5</v>
      </c>
      <c r="L207" s="203">
        <v>1112</v>
      </c>
      <c r="M207" s="203">
        <f t="shared" si="17"/>
        <v>556</v>
      </c>
    </row>
    <row r="208" spans="1:13" hidden="1">
      <c r="A208" s="284" t="s">
        <v>456</v>
      </c>
      <c r="B208" s="230" t="str">
        <f t="shared" si="14"/>
        <v>Measure 251</v>
      </c>
      <c r="C208" s="284" t="s">
        <v>464</v>
      </c>
      <c r="D208" s="285">
        <v>44197</v>
      </c>
      <c r="E208" s="285">
        <v>44408</v>
      </c>
      <c r="F208" s="285">
        <v>44295</v>
      </c>
      <c r="G208" s="41">
        <f t="shared" si="15"/>
        <v>4</v>
      </c>
      <c r="H208" s="286" t="s">
        <v>356</v>
      </c>
      <c r="I208" s="284" t="s">
        <v>354</v>
      </c>
      <c r="J208" s="287">
        <v>4.25</v>
      </c>
      <c r="K208" s="287">
        <f t="shared" si="16"/>
        <v>0.53125</v>
      </c>
      <c r="L208" s="203">
        <v>980</v>
      </c>
      <c r="M208" s="203">
        <f t="shared" si="17"/>
        <v>520.625</v>
      </c>
    </row>
    <row r="209" spans="1:13" hidden="1">
      <c r="A209" s="284" t="s">
        <v>456</v>
      </c>
      <c r="B209" s="230" t="str">
        <f t="shared" si="14"/>
        <v>Measure 251</v>
      </c>
      <c r="C209" s="284" t="s">
        <v>464</v>
      </c>
      <c r="D209" s="285">
        <v>44197</v>
      </c>
      <c r="E209" s="285">
        <v>44408</v>
      </c>
      <c r="F209" s="285">
        <v>44297</v>
      </c>
      <c r="G209" s="41">
        <f t="shared" si="15"/>
        <v>4</v>
      </c>
      <c r="H209" s="286" t="s">
        <v>294</v>
      </c>
      <c r="I209" s="284" t="s">
        <v>354</v>
      </c>
      <c r="J209" s="287">
        <v>0.5</v>
      </c>
      <c r="K209" s="287">
        <f t="shared" si="16"/>
        <v>6.25E-2</v>
      </c>
      <c r="L209" s="203">
        <v>1112</v>
      </c>
      <c r="M209" s="203">
        <f t="shared" si="17"/>
        <v>69.5</v>
      </c>
    </row>
    <row r="210" spans="1:13" hidden="1">
      <c r="A210" s="284" t="s">
        <v>456</v>
      </c>
      <c r="B210" s="230" t="str">
        <f t="shared" si="14"/>
        <v>Measure 251</v>
      </c>
      <c r="C210" s="284" t="s">
        <v>464</v>
      </c>
      <c r="D210" s="285">
        <v>44197</v>
      </c>
      <c r="E210" s="285">
        <v>44408</v>
      </c>
      <c r="F210" s="285">
        <v>44298</v>
      </c>
      <c r="G210" s="41">
        <f t="shared" si="15"/>
        <v>4</v>
      </c>
      <c r="H210" s="286" t="s">
        <v>294</v>
      </c>
      <c r="I210" s="284" t="s">
        <v>354</v>
      </c>
      <c r="J210" s="287">
        <v>9.5</v>
      </c>
      <c r="K210" s="287">
        <f t="shared" si="16"/>
        <v>1.1875</v>
      </c>
      <c r="L210" s="203">
        <v>1112</v>
      </c>
      <c r="M210" s="203">
        <f t="shared" si="17"/>
        <v>1320.5</v>
      </c>
    </row>
    <row r="211" spans="1:13" hidden="1">
      <c r="A211" s="284" t="s">
        <v>456</v>
      </c>
      <c r="B211" s="230" t="str">
        <f t="shared" si="14"/>
        <v>Measure 251</v>
      </c>
      <c r="C211" s="284" t="s">
        <v>464</v>
      </c>
      <c r="D211" s="285">
        <v>44197</v>
      </c>
      <c r="E211" s="285">
        <v>44408</v>
      </c>
      <c r="F211" s="285">
        <v>44298</v>
      </c>
      <c r="G211" s="41">
        <f t="shared" si="15"/>
        <v>4</v>
      </c>
      <c r="H211" s="286" t="s">
        <v>356</v>
      </c>
      <c r="I211" s="284" t="s">
        <v>354</v>
      </c>
      <c r="J211" s="287">
        <v>8.25</v>
      </c>
      <c r="K211" s="287">
        <f t="shared" si="16"/>
        <v>1.03125</v>
      </c>
      <c r="L211" s="203">
        <v>980</v>
      </c>
      <c r="M211" s="203">
        <f t="shared" si="17"/>
        <v>1010.625</v>
      </c>
    </row>
    <row r="212" spans="1:13" hidden="1">
      <c r="A212" s="284" t="s">
        <v>456</v>
      </c>
      <c r="B212" s="230" t="str">
        <f t="shared" si="14"/>
        <v>Measure 251</v>
      </c>
      <c r="C212" s="284" t="s">
        <v>464</v>
      </c>
      <c r="D212" s="285">
        <v>44197</v>
      </c>
      <c r="E212" s="285">
        <v>44408</v>
      </c>
      <c r="F212" s="285">
        <v>44299</v>
      </c>
      <c r="G212" s="41">
        <f t="shared" si="15"/>
        <v>4</v>
      </c>
      <c r="H212" s="286" t="s">
        <v>294</v>
      </c>
      <c r="I212" s="284" t="s">
        <v>354</v>
      </c>
      <c r="J212" s="287">
        <v>8.5</v>
      </c>
      <c r="K212" s="287">
        <f t="shared" si="16"/>
        <v>1.0625</v>
      </c>
      <c r="L212" s="203">
        <v>1112</v>
      </c>
      <c r="M212" s="203">
        <f t="shared" si="17"/>
        <v>1181.5</v>
      </c>
    </row>
    <row r="213" spans="1:13" hidden="1">
      <c r="A213" s="284" t="s">
        <v>456</v>
      </c>
      <c r="B213" s="230" t="str">
        <f t="shared" si="14"/>
        <v>Measure 251</v>
      </c>
      <c r="C213" s="284" t="s">
        <v>464</v>
      </c>
      <c r="D213" s="285">
        <v>44197</v>
      </c>
      <c r="E213" s="285">
        <v>44408</v>
      </c>
      <c r="F213" s="285">
        <v>44299</v>
      </c>
      <c r="G213" s="41">
        <f t="shared" si="15"/>
        <v>4</v>
      </c>
      <c r="H213" s="286" t="s">
        <v>356</v>
      </c>
      <c r="I213" s="284" t="s">
        <v>354</v>
      </c>
      <c r="J213" s="287">
        <v>2.25</v>
      </c>
      <c r="K213" s="287">
        <f t="shared" si="16"/>
        <v>0.28125</v>
      </c>
      <c r="L213" s="203">
        <v>980</v>
      </c>
      <c r="M213" s="203">
        <f t="shared" si="17"/>
        <v>275.625</v>
      </c>
    </row>
    <row r="214" spans="1:13" hidden="1">
      <c r="A214" s="284" t="s">
        <v>456</v>
      </c>
      <c r="B214" s="230" t="str">
        <f t="shared" si="14"/>
        <v>Measure 251</v>
      </c>
      <c r="C214" s="284" t="s">
        <v>464</v>
      </c>
      <c r="D214" s="285">
        <v>44197</v>
      </c>
      <c r="E214" s="285">
        <v>44408</v>
      </c>
      <c r="F214" s="285">
        <v>44300</v>
      </c>
      <c r="G214" s="41">
        <f t="shared" si="15"/>
        <v>4</v>
      </c>
      <c r="H214" s="286" t="s">
        <v>294</v>
      </c>
      <c r="I214" s="284" t="s">
        <v>354</v>
      </c>
      <c r="J214" s="287">
        <v>6.5</v>
      </c>
      <c r="K214" s="287">
        <f t="shared" si="16"/>
        <v>0.8125</v>
      </c>
      <c r="L214" s="203">
        <v>1112</v>
      </c>
      <c r="M214" s="203">
        <f t="shared" si="17"/>
        <v>903.5</v>
      </c>
    </row>
    <row r="215" spans="1:13" hidden="1">
      <c r="A215" s="284" t="s">
        <v>456</v>
      </c>
      <c r="B215" s="230" t="str">
        <f t="shared" si="14"/>
        <v>Measure 251</v>
      </c>
      <c r="C215" s="284" t="s">
        <v>464</v>
      </c>
      <c r="D215" s="285">
        <v>44197</v>
      </c>
      <c r="E215" s="285">
        <v>44408</v>
      </c>
      <c r="F215" s="285">
        <v>44300</v>
      </c>
      <c r="G215" s="41">
        <f t="shared" si="15"/>
        <v>4</v>
      </c>
      <c r="H215" s="286" t="s">
        <v>356</v>
      </c>
      <c r="I215" s="284" t="s">
        <v>354</v>
      </c>
      <c r="J215" s="287">
        <v>3</v>
      </c>
      <c r="K215" s="287">
        <f t="shared" si="16"/>
        <v>0.375</v>
      </c>
      <c r="L215" s="203">
        <v>980</v>
      </c>
      <c r="M215" s="203">
        <f t="shared" si="17"/>
        <v>367.5</v>
      </c>
    </row>
    <row r="216" spans="1:13" hidden="1">
      <c r="A216" s="284" t="s">
        <v>456</v>
      </c>
      <c r="B216" s="230" t="str">
        <f t="shared" si="14"/>
        <v>Measure 251</v>
      </c>
      <c r="C216" s="284" t="s">
        <v>464</v>
      </c>
      <c r="D216" s="285">
        <v>44197</v>
      </c>
      <c r="E216" s="285">
        <v>44408</v>
      </c>
      <c r="F216" s="285">
        <v>44301</v>
      </c>
      <c r="G216" s="41">
        <f t="shared" si="15"/>
        <v>4</v>
      </c>
      <c r="H216" s="286" t="s">
        <v>294</v>
      </c>
      <c r="I216" s="284" t="s">
        <v>354</v>
      </c>
      <c r="J216" s="287">
        <v>7</v>
      </c>
      <c r="K216" s="287">
        <f t="shared" si="16"/>
        <v>0.875</v>
      </c>
      <c r="L216" s="203">
        <v>1112</v>
      </c>
      <c r="M216" s="203">
        <f t="shared" si="17"/>
        <v>973</v>
      </c>
    </row>
    <row r="217" spans="1:13" hidden="1">
      <c r="A217" s="284" t="s">
        <v>456</v>
      </c>
      <c r="B217" s="230" t="str">
        <f t="shared" si="14"/>
        <v>Measure 251</v>
      </c>
      <c r="C217" s="284" t="s">
        <v>464</v>
      </c>
      <c r="D217" s="285">
        <v>44197</v>
      </c>
      <c r="E217" s="285">
        <v>44408</v>
      </c>
      <c r="F217" s="285">
        <v>44301</v>
      </c>
      <c r="G217" s="41">
        <f t="shared" si="15"/>
        <v>4</v>
      </c>
      <c r="H217" s="286" t="s">
        <v>356</v>
      </c>
      <c r="I217" s="284" t="s">
        <v>354</v>
      </c>
      <c r="J217" s="287">
        <v>4</v>
      </c>
      <c r="K217" s="287">
        <f t="shared" si="16"/>
        <v>0.5</v>
      </c>
      <c r="L217" s="203">
        <v>980</v>
      </c>
      <c r="M217" s="203">
        <f t="shared" si="17"/>
        <v>490</v>
      </c>
    </row>
    <row r="218" spans="1:13" hidden="1">
      <c r="A218" s="284" t="s">
        <v>456</v>
      </c>
      <c r="B218" s="230" t="str">
        <f t="shared" si="14"/>
        <v>Measure 251</v>
      </c>
      <c r="C218" s="284" t="s">
        <v>464</v>
      </c>
      <c r="D218" s="285">
        <v>44197</v>
      </c>
      <c r="E218" s="285">
        <v>44408</v>
      </c>
      <c r="F218" s="285">
        <v>44302</v>
      </c>
      <c r="G218" s="41">
        <f t="shared" si="15"/>
        <v>4</v>
      </c>
      <c r="H218" s="286" t="s">
        <v>294</v>
      </c>
      <c r="I218" s="284" t="s">
        <v>354</v>
      </c>
      <c r="J218" s="287">
        <v>8</v>
      </c>
      <c r="K218" s="287">
        <f t="shared" si="16"/>
        <v>1</v>
      </c>
      <c r="L218" s="203">
        <v>1112</v>
      </c>
      <c r="M218" s="203">
        <f t="shared" si="17"/>
        <v>1112</v>
      </c>
    </row>
    <row r="219" spans="1:13" hidden="1">
      <c r="A219" s="284" t="s">
        <v>456</v>
      </c>
      <c r="B219" s="230" t="str">
        <f t="shared" si="14"/>
        <v>Measure 251</v>
      </c>
      <c r="C219" s="284" t="s">
        <v>464</v>
      </c>
      <c r="D219" s="285">
        <v>44197</v>
      </c>
      <c r="E219" s="285">
        <v>44408</v>
      </c>
      <c r="F219" s="285">
        <v>44302</v>
      </c>
      <c r="G219" s="41">
        <f t="shared" si="15"/>
        <v>4</v>
      </c>
      <c r="H219" s="286" t="s">
        <v>356</v>
      </c>
      <c r="I219" s="284" t="s">
        <v>354</v>
      </c>
      <c r="J219" s="287">
        <v>3</v>
      </c>
      <c r="K219" s="287">
        <f t="shared" si="16"/>
        <v>0.375</v>
      </c>
      <c r="L219" s="203">
        <v>980</v>
      </c>
      <c r="M219" s="203">
        <f t="shared" si="17"/>
        <v>367.5</v>
      </c>
    </row>
    <row r="220" spans="1:13" hidden="1">
      <c r="A220" s="284" t="s">
        <v>456</v>
      </c>
      <c r="B220" s="230" t="str">
        <f t="shared" si="14"/>
        <v>Measure 251</v>
      </c>
      <c r="C220" s="284" t="s">
        <v>464</v>
      </c>
      <c r="D220" s="285">
        <v>44197</v>
      </c>
      <c r="E220" s="285">
        <v>44408</v>
      </c>
      <c r="F220" s="285">
        <v>44305</v>
      </c>
      <c r="G220" s="41">
        <f t="shared" si="15"/>
        <v>4</v>
      </c>
      <c r="H220" s="286" t="s">
        <v>294</v>
      </c>
      <c r="I220" s="284" t="s">
        <v>354</v>
      </c>
      <c r="J220" s="287">
        <v>7</v>
      </c>
      <c r="K220" s="287">
        <f t="shared" si="16"/>
        <v>0.875</v>
      </c>
      <c r="L220" s="203">
        <v>1112</v>
      </c>
      <c r="M220" s="203">
        <f t="shared" si="17"/>
        <v>973</v>
      </c>
    </row>
    <row r="221" spans="1:13" hidden="1">
      <c r="A221" s="284" t="s">
        <v>456</v>
      </c>
      <c r="B221" s="230" t="str">
        <f t="shared" si="14"/>
        <v>Measure 251</v>
      </c>
      <c r="C221" s="284" t="s">
        <v>464</v>
      </c>
      <c r="D221" s="285">
        <v>44197</v>
      </c>
      <c r="E221" s="285">
        <v>44408</v>
      </c>
      <c r="F221" s="285">
        <v>44305</v>
      </c>
      <c r="G221" s="41">
        <f t="shared" si="15"/>
        <v>4</v>
      </c>
      <c r="H221" s="286" t="s">
        <v>356</v>
      </c>
      <c r="I221" s="284" t="s">
        <v>354</v>
      </c>
      <c r="J221" s="287">
        <v>7.5</v>
      </c>
      <c r="K221" s="287">
        <f t="shared" si="16"/>
        <v>0.9375</v>
      </c>
      <c r="L221" s="203">
        <v>980</v>
      </c>
      <c r="M221" s="203">
        <f t="shared" si="17"/>
        <v>918.75</v>
      </c>
    </row>
    <row r="222" spans="1:13" hidden="1">
      <c r="A222" s="284" t="s">
        <v>456</v>
      </c>
      <c r="B222" s="230" t="str">
        <f t="shared" si="14"/>
        <v>Measure 251</v>
      </c>
      <c r="C222" s="284" t="s">
        <v>464</v>
      </c>
      <c r="D222" s="285">
        <v>44197</v>
      </c>
      <c r="E222" s="285">
        <v>44408</v>
      </c>
      <c r="F222" s="285">
        <v>44306</v>
      </c>
      <c r="G222" s="41">
        <f t="shared" si="15"/>
        <v>4</v>
      </c>
      <c r="H222" s="286" t="s">
        <v>294</v>
      </c>
      <c r="I222" s="284" t="s">
        <v>354</v>
      </c>
      <c r="J222" s="287">
        <v>9.5</v>
      </c>
      <c r="K222" s="287">
        <f t="shared" si="16"/>
        <v>1.1875</v>
      </c>
      <c r="L222" s="203">
        <v>1112</v>
      </c>
      <c r="M222" s="203">
        <f t="shared" si="17"/>
        <v>1320.5</v>
      </c>
    </row>
    <row r="223" spans="1:13" hidden="1">
      <c r="A223" s="284" t="s">
        <v>456</v>
      </c>
      <c r="B223" s="230" t="str">
        <f t="shared" si="14"/>
        <v>Measure 251</v>
      </c>
      <c r="C223" s="284" t="s">
        <v>464</v>
      </c>
      <c r="D223" s="285">
        <v>44197</v>
      </c>
      <c r="E223" s="285">
        <v>44408</v>
      </c>
      <c r="F223" s="285">
        <v>44306</v>
      </c>
      <c r="G223" s="41">
        <f t="shared" si="15"/>
        <v>4</v>
      </c>
      <c r="H223" s="286" t="s">
        <v>356</v>
      </c>
      <c r="I223" s="284" t="s">
        <v>354</v>
      </c>
      <c r="J223" s="287">
        <v>7</v>
      </c>
      <c r="K223" s="287">
        <f t="shared" si="16"/>
        <v>0.875</v>
      </c>
      <c r="L223" s="203">
        <v>980</v>
      </c>
      <c r="M223" s="203">
        <f t="shared" si="17"/>
        <v>857.5</v>
      </c>
    </row>
    <row r="224" spans="1:13" hidden="1">
      <c r="A224" s="284" t="s">
        <v>456</v>
      </c>
      <c r="B224" s="230" t="str">
        <f t="shared" si="14"/>
        <v>Measure 251</v>
      </c>
      <c r="C224" s="284" t="s">
        <v>464</v>
      </c>
      <c r="D224" s="285">
        <v>44197</v>
      </c>
      <c r="E224" s="285">
        <v>44408</v>
      </c>
      <c r="F224" s="285">
        <v>44307</v>
      </c>
      <c r="G224" s="41">
        <f t="shared" si="15"/>
        <v>4</v>
      </c>
      <c r="H224" s="286" t="s">
        <v>294</v>
      </c>
      <c r="I224" s="284" t="s">
        <v>354</v>
      </c>
      <c r="J224" s="287">
        <v>7</v>
      </c>
      <c r="K224" s="287">
        <f t="shared" si="16"/>
        <v>0.875</v>
      </c>
      <c r="L224" s="203">
        <v>1112</v>
      </c>
      <c r="M224" s="203">
        <f t="shared" si="17"/>
        <v>973</v>
      </c>
    </row>
    <row r="225" spans="1:13" hidden="1">
      <c r="A225" s="284" t="s">
        <v>456</v>
      </c>
      <c r="B225" s="230" t="str">
        <f t="shared" si="14"/>
        <v>Measure 251</v>
      </c>
      <c r="C225" s="284" t="s">
        <v>464</v>
      </c>
      <c r="D225" s="285">
        <v>44197</v>
      </c>
      <c r="E225" s="285">
        <v>44408</v>
      </c>
      <c r="F225" s="285">
        <v>44307</v>
      </c>
      <c r="G225" s="41">
        <f t="shared" si="15"/>
        <v>4</v>
      </c>
      <c r="H225" s="286" t="s">
        <v>356</v>
      </c>
      <c r="I225" s="284" t="s">
        <v>354</v>
      </c>
      <c r="J225" s="287">
        <v>7.25</v>
      </c>
      <c r="K225" s="287">
        <f t="shared" si="16"/>
        <v>0.90625</v>
      </c>
      <c r="L225" s="203">
        <v>980</v>
      </c>
      <c r="M225" s="203">
        <f t="shared" si="17"/>
        <v>888.125</v>
      </c>
    </row>
    <row r="226" spans="1:13" hidden="1">
      <c r="A226" s="284" t="s">
        <v>456</v>
      </c>
      <c r="B226" s="230" t="str">
        <f t="shared" si="14"/>
        <v>Measure 251</v>
      </c>
      <c r="C226" s="284" t="s">
        <v>464</v>
      </c>
      <c r="D226" s="285">
        <v>44197</v>
      </c>
      <c r="E226" s="285">
        <v>44408</v>
      </c>
      <c r="F226" s="285">
        <v>44308</v>
      </c>
      <c r="G226" s="41">
        <f t="shared" si="15"/>
        <v>4</v>
      </c>
      <c r="H226" s="286" t="s">
        <v>294</v>
      </c>
      <c r="I226" s="284" t="s">
        <v>354</v>
      </c>
      <c r="J226" s="287">
        <v>8</v>
      </c>
      <c r="K226" s="287">
        <f t="shared" si="16"/>
        <v>1</v>
      </c>
      <c r="L226" s="203">
        <v>1112</v>
      </c>
      <c r="M226" s="203">
        <f t="shared" si="17"/>
        <v>1112</v>
      </c>
    </row>
    <row r="227" spans="1:13" hidden="1">
      <c r="A227" s="284" t="s">
        <v>456</v>
      </c>
      <c r="B227" s="230" t="str">
        <f t="shared" si="14"/>
        <v>Measure 251</v>
      </c>
      <c r="C227" s="284" t="s">
        <v>464</v>
      </c>
      <c r="D227" s="285">
        <v>44197</v>
      </c>
      <c r="E227" s="285">
        <v>44408</v>
      </c>
      <c r="F227" s="285">
        <v>44308</v>
      </c>
      <c r="G227" s="41">
        <f t="shared" si="15"/>
        <v>4</v>
      </c>
      <c r="H227" s="286" t="s">
        <v>356</v>
      </c>
      <c r="I227" s="284" t="s">
        <v>354</v>
      </c>
      <c r="J227" s="287">
        <v>7.75</v>
      </c>
      <c r="K227" s="287">
        <f t="shared" si="16"/>
        <v>0.96875</v>
      </c>
      <c r="L227" s="203">
        <v>980</v>
      </c>
      <c r="M227" s="203">
        <f t="shared" si="17"/>
        <v>949.375</v>
      </c>
    </row>
    <row r="228" spans="1:13" hidden="1">
      <c r="A228" s="284" t="s">
        <v>456</v>
      </c>
      <c r="B228" s="230" t="str">
        <f t="shared" si="14"/>
        <v>Measure 251</v>
      </c>
      <c r="C228" s="284" t="s">
        <v>464</v>
      </c>
      <c r="D228" s="285">
        <v>44197</v>
      </c>
      <c r="E228" s="285">
        <v>44408</v>
      </c>
      <c r="F228" s="285">
        <v>44309</v>
      </c>
      <c r="G228" s="41">
        <f t="shared" si="15"/>
        <v>4</v>
      </c>
      <c r="H228" s="286" t="s">
        <v>294</v>
      </c>
      <c r="I228" s="284" t="s">
        <v>354</v>
      </c>
      <c r="J228" s="287">
        <v>8</v>
      </c>
      <c r="K228" s="287">
        <f t="shared" si="16"/>
        <v>1</v>
      </c>
      <c r="L228" s="203">
        <v>1112</v>
      </c>
      <c r="M228" s="203">
        <f t="shared" si="17"/>
        <v>1112</v>
      </c>
    </row>
    <row r="229" spans="1:13" hidden="1">
      <c r="A229" s="284" t="s">
        <v>456</v>
      </c>
      <c r="B229" s="230" t="str">
        <f t="shared" si="14"/>
        <v>Measure 251</v>
      </c>
      <c r="C229" s="284" t="s">
        <v>464</v>
      </c>
      <c r="D229" s="285">
        <v>44197</v>
      </c>
      <c r="E229" s="285">
        <v>44408</v>
      </c>
      <c r="F229" s="285">
        <v>44309</v>
      </c>
      <c r="G229" s="41">
        <f t="shared" si="15"/>
        <v>4</v>
      </c>
      <c r="H229" s="286" t="s">
        <v>356</v>
      </c>
      <c r="I229" s="284" t="s">
        <v>354</v>
      </c>
      <c r="J229" s="287">
        <v>4.5</v>
      </c>
      <c r="K229" s="287">
        <f t="shared" si="16"/>
        <v>0.5625</v>
      </c>
      <c r="L229" s="203">
        <v>980</v>
      </c>
      <c r="M229" s="203">
        <f t="shared" si="17"/>
        <v>551.25</v>
      </c>
    </row>
    <row r="230" spans="1:13" hidden="1">
      <c r="A230" s="284" t="s">
        <v>456</v>
      </c>
      <c r="B230" s="230" t="str">
        <f t="shared" si="14"/>
        <v>Measure 251</v>
      </c>
      <c r="C230" s="284" t="s">
        <v>464</v>
      </c>
      <c r="D230" s="285">
        <v>44197</v>
      </c>
      <c r="E230" s="285">
        <v>44408</v>
      </c>
      <c r="F230" s="285">
        <v>44312</v>
      </c>
      <c r="G230" s="41">
        <f t="shared" si="15"/>
        <v>4</v>
      </c>
      <c r="H230" s="286" t="s">
        <v>294</v>
      </c>
      <c r="I230" s="284" t="s">
        <v>354</v>
      </c>
      <c r="J230" s="287">
        <v>10</v>
      </c>
      <c r="K230" s="287">
        <f t="shared" si="16"/>
        <v>1.25</v>
      </c>
      <c r="L230" s="203">
        <v>1112</v>
      </c>
      <c r="M230" s="203">
        <f t="shared" si="17"/>
        <v>1390</v>
      </c>
    </row>
    <row r="231" spans="1:13" hidden="1">
      <c r="A231" s="284" t="s">
        <v>456</v>
      </c>
      <c r="B231" s="230" t="str">
        <f t="shared" si="14"/>
        <v>Measure 251</v>
      </c>
      <c r="C231" s="284" t="s">
        <v>464</v>
      </c>
      <c r="D231" s="285">
        <v>44197</v>
      </c>
      <c r="E231" s="285">
        <v>44408</v>
      </c>
      <c r="F231" s="285">
        <v>44312</v>
      </c>
      <c r="G231" s="41">
        <f t="shared" si="15"/>
        <v>4</v>
      </c>
      <c r="H231" s="286" t="s">
        <v>356</v>
      </c>
      <c r="I231" s="284" t="s">
        <v>354</v>
      </c>
      <c r="J231" s="287">
        <v>9</v>
      </c>
      <c r="K231" s="287">
        <f t="shared" si="16"/>
        <v>1.125</v>
      </c>
      <c r="L231" s="203">
        <v>980</v>
      </c>
      <c r="M231" s="203">
        <f t="shared" si="17"/>
        <v>1102.5</v>
      </c>
    </row>
    <row r="232" spans="1:13" hidden="1">
      <c r="A232" s="284" t="s">
        <v>456</v>
      </c>
      <c r="B232" s="230" t="str">
        <f t="shared" si="14"/>
        <v>Measure 251</v>
      </c>
      <c r="C232" s="284" t="s">
        <v>464</v>
      </c>
      <c r="D232" s="285">
        <v>44197</v>
      </c>
      <c r="E232" s="285">
        <v>44408</v>
      </c>
      <c r="F232" s="285">
        <v>44313</v>
      </c>
      <c r="G232" s="41">
        <f t="shared" si="15"/>
        <v>4</v>
      </c>
      <c r="H232" s="286" t="s">
        <v>294</v>
      </c>
      <c r="I232" s="284" t="s">
        <v>354</v>
      </c>
      <c r="J232" s="287">
        <v>6</v>
      </c>
      <c r="K232" s="287">
        <f t="shared" si="16"/>
        <v>0.75</v>
      </c>
      <c r="L232" s="203">
        <v>1112</v>
      </c>
      <c r="M232" s="203">
        <f t="shared" si="17"/>
        <v>834</v>
      </c>
    </row>
    <row r="233" spans="1:13" hidden="1">
      <c r="A233" s="284" t="s">
        <v>456</v>
      </c>
      <c r="B233" s="230" t="str">
        <f t="shared" si="14"/>
        <v>Measure 251</v>
      </c>
      <c r="C233" s="284" t="s">
        <v>464</v>
      </c>
      <c r="D233" s="285">
        <v>44197</v>
      </c>
      <c r="E233" s="285">
        <v>44408</v>
      </c>
      <c r="F233" s="285">
        <v>44313</v>
      </c>
      <c r="G233" s="41">
        <f t="shared" si="15"/>
        <v>4</v>
      </c>
      <c r="H233" s="286" t="s">
        <v>356</v>
      </c>
      <c r="I233" s="284" t="s">
        <v>354</v>
      </c>
      <c r="J233" s="287">
        <v>8.25</v>
      </c>
      <c r="K233" s="287">
        <f t="shared" si="16"/>
        <v>1.03125</v>
      </c>
      <c r="L233" s="203">
        <v>980</v>
      </c>
      <c r="M233" s="203">
        <f t="shared" si="17"/>
        <v>1010.625</v>
      </c>
    </row>
    <row r="234" spans="1:13" hidden="1">
      <c r="A234" s="284" t="s">
        <v>456</v>
      </c>
      <c r="B234" s="230" t="str">
        <f t="shared" si="14"/>
        <v>Measure 251</v>
      </c>
      <c r="C234" s="284" t="s">
        <v>464</v>
      </c>
      <c r="D234" s="285">
        <v>44197</v>
      </c>
      <c r="E234" s="285">
        <v>44408</v>
      </c>
      <c r="F234" s="285">
        <v>44314</v>
      </c>
      <c r="G234" s="41">
        <f t="shared" si="15"/>
        <v>4</v>
      </c>
      <c r="H234" s="286" t="s">
        <v>294</v>
      </c>
      <c r="I234" s="284" t="s">
        <v>354</v>
      </c>
      <c r="J234" s="287">
        <v>10</v>
      </c>
      <c r="K234" s="287">
        <f t="shared" si="16"/>
        <v>1.25</v>
      </c>
      <c r="L234" s="203">
        <v>1112</v>
      </c>
      <c r="M234" s="203">
        <f t="shared" si="17"/>
        <v>1390</v>
      </c>
    </row>
    <row r="235" spans="1:13" hidden="1">
      <c r="A235" s="284" t="s">
        <v>456</v>
      </c>
      <c r="B235" s="230" t="str">
        <f t="shared" si="14"/>
        <v>Measure 251</v>
      </c>
      <c r="C235" s="284" t="s">
        <v>464</v>
      </c>
      <c r="D235" s="285">
        <v>44197</v>
      </c>
      <c r="E235" s="285">
        <v>44408</v>
      </c>
      <c r="F235" s="285">
        <v>44314</v>
      </c>
      <c r="G235" s="41">
        <f t="shared" si="15"/>
        <v>4</v>
      </c>
      <c r="H235" s="286" t="s">
        <v>356</v>
      </c>
      <c r="I235" s="284" t="s">
        <v>354</v>
      </c>
      <c r="J235" s="287">
        <v>7.25</v>
      </c>
      <c r="K235" s="287">
        <f t="shared" si="16"/>
        <v>0.90625</v>
      </c>
      <c r="L235" s="203">
        <v>980</v>
      </c>
      <c r="M235" s="203">
        <f t="shared" si="17"/>
        <v>888.125</v>
      </c>
    </row>
    <row r="236" spans="1:13" hidden="1">
      <c r="A236" s="284" t="s">
        <v>456</v>
      </c>
      <c r="B236" s="230" t="str">
        <f t="shared" si="14"/>
        <v>Measure 251</v>
      </c>
      <c r="C236" s="284" t="s">
        <v>464</v>
      </c>
      <c r="D236" s="285">
        <v>44197</v>
      </c>
      <c r="E236" s="285">
        <v>44408</v>
      </c>
      <c r="F236" s="285">
        <v>44315</v>
      </c>
      <c r="G236" s="41">
        <f t="shared" si="15"/>
        <v>4</v>
      </c>
      <c r="H236" s="286" t="s">
        <v>294</v>
      </c>
      <c r="I236" s="284" t="s">
        <v>354</v>
      </c>
      <c r="J236" s="287">
        <v>9.5</v>
      </c>
      <c r="K236" s="287">
        <f t="shared" si="16"/>
        <v>1.1875</v>
      </c>
      <c r="L236" s="203">
        <v>1112</v>
      </c>
      <c r="M236" s="203">
        <f t="shared" si="17"/>
        <v>1320.5</v>
      </c>
    </row>
    <row r="237" spans="1:13" hidden="1">
      <c r="A237" s="284" t="s">
        <v>456</v>
      </c>
      <c r="B237" s="230" t="str">
        <f t="shared" si="14"/>
        <v>Measure 251</v>
      </c>
      <c r="C237" s="284" t="s">
        <v>464</v>
      </c>
      <c r="D237" s="285">
        <v>44197</v>
      </c>
      <c r="E237" s="285">
        <v>44408</v>
      </c>
      <c r="F237" s="285">
        <v>44315</v>
      </c>
      <c r="G237" s="41">
        <f t="shared" si="15"/>
        <v>4</v>
      </c>
      <c r="H237" s="286" t="s">
        <v>356</v>
      </c>
      <c r="I237" s="284" t="s">
        <v>354</v>
      </c>
      <c r="J237" s="287">
        <v>7.5</v>
      </c>
      <c r="K237" s="287">
        <f t="shared" si="16"/>
        <v>0.9375</v>
      </c>
      <c r="L237" s="203">
        <v>980</v>
      </c>
      <c r="M237" s="203">
        <f t="shared" si="17"/>
        <v>918.75</v>
      </c>
    </row>
    <row r="238" spans="1:13" hidden="1">
      <c r="A238" s="284" t="s">
        <v>456</v>
      </c>
      <c r="B238" s="230" t="str">
        <f t="shared" si="14"/>
        <v>Measure 251</v>
      </c>
      <c r="C238" s="284" t="s">
        <v>464</v>
      </c>
      <c r="D238" s="285">
        <v>44197</v>
      </c>
      <c r="E238" s="285">
        <v>44408</v>
      </c>
      <c r="F238" s="285">
        <v>44316</v>
      </c>
      <c r="G238" s="41">
        <f t="shared" si="15"/>
        <v>4</v>
      </c>
      <c r="H238" s="286" t="s">
        <v>294</v>
      </c>
      <c r="I238" s="284" t="s">
        <v>354</v>
      </c>
      <c r="J238" s="287">
        <v>7</v>
      </c>
      <c r="K238" s="287">
        <f t="shared" si="16"/>
        <v>0.875</v>
      </c>
      <c r="L238" s="203">
        <v>1112</v>
      </c>
      <c r="M238" s="203">
        <f t="shared" si="17"/>
        <v>973</v>
      </c>
    </row>
    <row r="239" spans="1:13" hidden="1">
      <c r="A239" s="284" t="s">
        <v>456</v>
      </c>
      <c r="B239" s="230" t="str">
        <f t="shared" si="14"/>
        <v>Measure 251</v>
      </c>
      <c r="C239" s="284" t="s">
        <v>464</v>
      </c>
      <c r="D239" s="285">
        <v>44197</v>
      </c>
      <c r="E239" s="285">
        <v>44408</v>
      </c>
      <c r="F239" s="285">
        <v>44316</v>
      </c>
      <c r="G239" s="41">
        <f t="shared" si="15"/>
        <v>4</v>
      </c>
      <c r="H239" s="286" t="s">
        <v>356</v>
      </c>
      <c r="I239" s="284" t="s">
        <v>354</v>
      </c>
      <c r="J239" s="287">
        <v>5.5</v>
      </c>
      <c r="K239" s="287">
        <f t="shared" si="16"/>
        <v>0.6875</v>
      </c>
      <c r="L239" s="203">
        <v>980</v>
      </c>
      <c r="M239" s="203">
        <f t="shared" si="17"/>
        <v>673.75</v>
      </c>
    </row>
    <row r="240" spans="1:13" hidden="1">
      <c r="A240" s="284" t="s">
        <v>457</v>
      </c>
      <c r="B240" s="230" t="str">
        <f t="shared" si="14"/>
        <v>Measure 268</v>
      </c>
      <c r="C240" s="284" t="s">
        <v>465</v>
      </c>
      <c r="D240" s="285">
        <v>44197</v>
      </c>
      <c r="E240" s="285">
        <v>44377</v>
      </c>
      <c r="F240" s="285">
        <v>44203</v>
      </c>
      <c r="G240" s="41">
        <f t="shared" si="15"/>
        <v>1</v>
      </c>
      <c r="H240" s="286" t="s">
        <v>331</v>
      </c>
      <c r="I240" s="284" t="s">
        <v>353</v>
      </c>
      <c r="J240" s="287">
        <v>7</v>
      </c>
      <c r="K240" s="287">
        <f t="shared" si="16"/>
        <v>0.875</v>
      </c>
      <c r="L240" s="203">
        <v>1000</v>
      </c>
      <c r="M240" s="203">
        <f t="shared" si="17"/>
        <v>875</v>
      </c>
    </row>
    <row r="241" spans="1:13" hidden="1">
      <c r="A241" s="284" t="s">
        <v>457</v>
      </c>
      <c r="B241" s="230" t="str">
        <f t="shared" si="14"/>
        <v>Measure 268</v>
      </c>
      <c r="C241" s="284" t="s">
        <v>465</v>
      </c>
      <c r="D241" s="285">
        <v>44197</v>
      </c>
      <c r="E241" s="285">
        <v>44377</v>
      </c>
      <c r="F241" s="285">
        <v>44204</v>
      </c>
      <c r="G241" s="41">
        <f t="shared" si="15"/>
        <v>1</v>
      </c>
      <c r="H241" s="286" t="s">
        <v>331</v>
      </c>
      <c r="I241" s="284" t="s">
        <v>353</v>
      </c>
      <c r="J241" s="287">
        <v>7</v>
      </c>
      <c r="K241" s="287">
        <f t="shared" si="16"/>
        <v>0.875</v>
      </c>
      <c r="L241" s="203">
        <v>1000</v>
      </c>
      <c r="M241" s="203">
        <f t="shared" si="17"/>
        <v>875</v>
      </c>
    </row>
    <row r="242" spans="1:13" hidden="1">
      <c r="A242" s="284" t="s">
        <v>457</v>
      </c>
      <c r="B242" s="230" t="str">
        <f t="shared" si="14"/>
        <v>Measure 268</v>
      </c>
      <c r="C242" s="284" t="s">
        <v>465</v>
      </c>
      <c r="D242" s="285">
        <v>44197</v>
      </c>
      <c r="E242" s="285">
        <v>44377</v>
      </c>
      <c r="F242" s="285">
        <v>44207</v>
      </c>
      <c r="G242" s="41">
        <f t="shared" si="15"/>
        <v>1</v>
      </c>
      <c r="H242" s="286" t="s">
        <v>258</v>
      </c>
      <c r="I242" s="284" t="s">
        <v>353</v>
      </c>
      <c r="J242" s="287">
        <v>2</v>
      </c>
      <c r="K242" s="287">
        <f t="shared" si="16"/>
        <v>0.25</v>
      </c>
      <c r="L242" s="203">
        <v>1350</v>
      </c>
      <c r="M242" s="203">
        <f t="shared" si="17"/>
        <v>337.5</v>
      </c>
    </row>
    <row r="243" spans="1:13" hidden="1">
      <c r="A243" s="284" t="s">
        <v>457</v>
      </c>
      <c r="B243" s="230" t="str">
        <f t="shared" si="14"/>
        <v>Measure 268</v>
      </c>
      <c r="C243" s="284" t="s">
        <v>465</v>
      </c>
      <c r="D243" s="285">
        <v>44197</v>
      </c>
      <c r="E243" s="285">
        <v>44377</v>
      </c>
      <c r="F243" s="285">
        <v>44207</v>
      </c>
      <c r="G243" s="41">
        <f t="shared" si="15"/>
        <v>1</v>
      </c>
      <c r="H243" s="286" t="s">
        <v>258</v>
      </c>
      <c r="I243" s="284" t="s">
        <v>353</v>
      </c>
      <c r="J243" s="287">
        <v>2</v>
      </c>
      <c r="K243" s="287">
        <f t="shared" si="16"/>
        <v>0.25</v>
      </c>
      <c r="L243" s="203">
        <v>1350</v>
      </c>
      <c r="M243" s="203">
        <f t="shared" si="17"/>
        <v>337.5</v>
      </c>
    </row>
    <row r="244" spans="1:13" hidden="1">
      <c r="A244" s="284" t="s">
        <v>457</v>
      </c>
      <c r="B244" s="230" t="str">
        <f t="shared" si="14"/>
        <v>Measure 268</v>
      </c>
      <c r="C244" s="284" t="s">
        <v>465</v>
      </c>
      <c r="D244" s="285">
        <v>44197</v>
      </c>
      <c r="E244" s="285">
        <v>44377</v>
      </c>
      <c r="F244" s="285">
        <v>44207</v>
      </c>
      <c r="G244" s="41">
        <f t="shared" si="15"/>
        <v>1</v>
      </c>
      <c r="H244" s="286" t="s">
        <v>258</v>
      </c>
      <c r="I244" s="284" t="s">
        <v>353</v>
      </c>
      <c r="J244" s="287">
        <v>2</v>
      </c>
      <c r="K244" s="287">
        <f t="shared" si="16"/>
        <v>0.25</v>
      </c>
      <c r="L244" s="203">
        <v>1350</v>
      </c>
      <c r="M244" s="203">
        <f t="shared" si="17"/>
        <v>337.5</v>
      </c>
    </row>
    <row r="245" spans="1:13" hidden="1">
      <c r="A245" s="284" t="s">
        <v>457</v>
      </c>
      <c r="B245" s="230" t="str">
        <f t="shared" si="14"/>
        <v>Measure 268</v>
      </c>
      <c r="C245" s="284" t="s">
        <v>465</v>
      </c>
      <c r="D245" s="285">
        <v>44197</v>
      </c>
      <c r="E245" s="285">
        <v>44377</v>
      </c>
      <c r="F245" s="285">
        <v>44207</v>
      </c>
      <c r="G245" s="41">
        <f t="shared" si="15"/>
        <v>1</v>
      </c>
      <c r="H245" s="286" t="s">
        <v>258</v>
      </c>
      <c r="I245" s="284" t="s">
        <v>353</v>
      </c>
      <c r="J245" s="287">
        <v>0.5</v>
      </c>
      <c r="K245" s="287">
        <f t="shared" si="16"/>
        <v>6.25E-2</v>
      </c>
      <c r="L245" s="203">
        <v>1350</v>
      </c>
      <c r="M245" s="203">
        <f t="shared" si="17"/>
        <v>84.375</v>
      </c>
    </row>
    <row r="246" spans="1:13" hidden="1">
      <c r="A246" s="284" t="s">
        <v>457</v>
      </c>
      <c r="B246" s="230" t="str">
        <f t="shared" si="14"/>
        <v>Measure 268</v>
      </c>
      <c r="C246" s="284" t="s">
        <v>465</v>
      </c>
      <c r="D246" s="285">
        <v>44197</v>
      </c>
      <c r="E246" s="285">
        <v>44377</v>
      </c>
      <c r="F246" s="285">
        <v>44207</v>
      </c>
      <c r="G246" s="41">
        <f t="shared" si="15"/>
        <v>1</v>
      </c>
      <c r="H246" s="286" t="s">
        <v>258</v>
      </c>
      <c r="I246" s="284" t="s">
        <v>353</v>
      </c>
      <c r="J246" s="287">
        <v>2</v>
      </c>
      <c r="K246" s="287">
        <f t="shared" si="16"/>
        <v>0.25</v>
      </c>
      <c r="L246" s="203">
        <v>1350</v>
      </c>
      <c r="M246" s="203">
        <f t="shared" si="17"/>
        <v>337.5</v>
      </c>
    </row>
    <row r="247" spans="1:13" hidden="1">
      <c r="A247" s="284" t="s">
        <v>457</v>
      </c>
      <c r="B247" s="230" t="str">
        <f t="shared" si="14"/>
        <v>Measure 268</v>
      </c>
      <c r="C247" s="284" t="s">
        <v>465</v>
      </c>
      <c r="D247" s="285">
        <v>44197</v>
      </c>
      <c r="E247" s="285">
        <v>44377</v>
      </c>
      <c r="F247" s="285">
        <v>44207</v>
      </c>
      <c r="G247" s="41">
        <f t="shared" si="15"/>
        <v>1</v>
      </c>
      <c r="H247" s="286" t="s">
        <v>331</v>
      </c>
      <c r="I247" s="284" t="s">
        <v>353</v>
      </c>
      <c r="J247" s="287">
        <v>7</v>
      </c>
      <c r="K247" s="287">
        <f t="shared" si="16"/>
        <v>0.875</v>
      </c>
      <c r="L247" s="203">
        <v>1000</v>
      </c>
      <c r="M247" s="203">
        <f t="shared" si="17"/>
        <v>875</v>
      </c>
    </row>
    <row r="248" spans="1:13" hidden="1">
      <c r="A248" s="284" t="s">
        <v>457</v>
      </c>
      <c r="B248" s="230" t="str">
        <f t="shared" si="14"/>
        <v>Measure 268</v>
      </c>
      <c r="C248" s="284" t="s">
        <v>465</v>
      </c>
      <c r="D248" s="285">
        <v>44197</v>
      </c>
      <c r="E248" s="285">
        <v>44377</v>
      </c>
      <c r="F248" s="285">
        <v>44208</v>
      </c>
      <c r="G248" s="41">
        <f t="shared" si="15"/>
        <v>1</v>
      </c>
      <c r="H248" s="286" t="s">
        <v>258</v>
      </c>
      <c r="I248" s="284" t="s">
        <v>353</v>
      </c>
      <c r="J248" s="287">
        <v>2</v>
      </c>
      <c r="K248" s="287">
        <f t="shared" si="16"/>
        <v>0.25</v>
      </c>
      <c r="L248" s="203">
        <v>1350</v>
      </c>
      <c r="M248" s="203">
        <f t="shared" si="17"/>
        <v>337.5</v>
      </c>
    </row>
    <row r="249" spans="1:13" hidden="1">
      <c r="A249" s="284" t="s">
        <v>457</v>
      </c>
      <c r="B249" s="230" t="str">
        <f t="shared" si="14"/>
        <v>Measure 268</v>
      </c>
      <c r="C249" s="284" t="s">
        <v>465</v>
      </c>
      <c r="D249" s="285">
        <v>44197</v>
      </c>
      <c r="E249" s="285">
        <v>44377</v>
      </c>
      <c r="F249" s="285">
        <v>44208</v>
      </c>
      <c r="G249" s="41">
        <f t="shared" si="15"/>
        <v>1</v>
      </c>
      <c r="H249" s="286" t="s">
        <v>258</v>
      </c>
      <c r="I249" s="284" t="s">
        <v>353</v>
      </c>
      <c r="J249" s="287">
        <v>2</v>
      </c>
      <c r="K249" s="287">
        <f t="shared" si="16"/>
        <v>0.25</v>
      </c>
      <c r="L249" s="203">
        <v>1350</v>
      </c>
      <c r="M249" s="203">
        <f t="shared" si="17"/>
        <v>337.5</v>
      </c>
    </row>
    <row r="250" spans="1:13" hidden="1">
      <c r="A250" s="284" t="s">
        <v>457</v>
      </c>
      <c r="B250" s="230" t="str">
        <f t="shared" si="14"/>
        <v>Measure 268</v>
      </c>
      <c r="C250" s="284" t="s">
        <v>465</v>
      </c>
      <c r="D250" s="285">
        <v>44197</v>
      </c>
      <c r="E250" s="285">
        <v>44377</v>
      </c>
      <c r="F250" s="285">
        <v>44208</v>
      </c>
      <c r="G250" s="41">
        <f t="shared" si="15"/>
        <v>1</v>
      </c>
      <c r="H250" s="286" t="s">
        <v>258</v>
      </c>
      <c r="I250" s="284" t="s">
        <v>353</v>
      </c>
      <c r="J250" s="287">
        <v>2</v>
      </c>
      <c r="K250" s="287">
        <f t="shared" si="16"/>
        <v>0.25</v>
      </c>
      <c r="L250" s="203">
        <v>1350</v>
      </c>
      <c r="M250" s="203">
        <f t="shared" si="17"/>
        <v>337.5</v>
      </c>
    </row>
    <row r="251" spans="1:13" hidden="1">
      <c r="A251" s="284" t="s">
        <v>457</v>
      </c>
      <c r="B251" s="230" t="str">
        <f t="shared" si="14"/>
        <v>Measure 268</v>
      </c>
      <c r="C251" s="284" t="s">
        <v>465</v>
      </c>
      <c r="D251" s="285">
        <v>44197</v>
      </c>
      <c r="E251" s="285">
        <v>44377</v>
      </c>
      <c r="F251" s="285">
        <v>44208</v>
      </c>
      <c r="G251" s="41">
        <f t="shared" si="15"/>
        <v>1</v>
      </c>
      <c r="H251" s="286" t="s">
        <v>258</v>
      </c>
      <c r="I251" s="284" t="s">
        <v>353</v>
      </c>
      <c r="J251" s="287">
        <v>0.5</v>
      </c>
      <c r="K251" s="287">
        <f t="shared" si="16"/>
        <v>6.25E-2</v>
      </c>
      <c r="L251" s="203">
        <v>1350</v>
      </c>
      <c r="M251" s="203">
        <f t="shared" si="17"/>
        <v>84.375</v>
      </c>
    </row>
    <row r="252" spans="1:13" hidden="1">
      <c r="A252" s="284" t="s">
        <v>457</v>
      </c>
      <c r="B252" s="230" t="str">
        <f t="shared" si="14"/>
        <v>Measure 268</v>
      </c>
      <c r="C252" s="284" t="s">
        <v>465</v>
      </c>
      <c r="D252" s="285">
        <v>44197</v>
      </c>
      <c r="E252" s="285">
        <v>44377</v>
      </c>
      <c r="F252" s="285">
        <v>44208</v>
      </c>
      <c r="G252" s="41">
        <f t="shared" si="15"/>
        <v>1</v>
      </c>
      <c r="H252" s="286" t="s">
        <v>258</v>
      </c>
      <c r="I252" s="284" t="s">
        <v>353</v>
      </c>
      <c r="J252" s="287">
        <v>2</v>
      </c>
      <c r="K252" s="287">
        <f t="shared" si="16"/>
        <v>0.25</v>
      </c>
      <c r="L252" s="203">
        <v>1350</v>
      </c>
      <c r="M252" s="203">
        <f t="shared" si="17"/>
        <v>337.5</v>
      </c>
    </row>
    <row r="253" spans="1:13" hidden="1">
      <c r="A253" s="284" t="s">
        <v>457</v>
      </c>
      <c r="B253" s="230" t="str">
        <f t="shared" si="14"/>
        <v>Measure 268</v>
      </c>
      <c r="C253" s="284" t="s">
        <v>465</v>
      </c>
      <c r="D253" s="285">
        <v>44197</v>
      </c>
      <c r="E253" s="285">
        <v>44377</v>
      </c>
      <c r="F253" s="285">
        <v>44208</v>
      </c>
      <c r="G253" s="41">
        <f t="shared" si="15"/>
        <v>1</v>
      </c>
      <c r="H253" s="286" t="s">
        <v>331</v>
      </c>
      <c r="I253" s="284" t="s">
        <v>353</v>
      </c>
      <c r="J253" s="287">
        <v>8</v>
      </c>
      <c r="K253" s="287">
        <f t="shared" si="16"/>
        <v>1</v>
      </c>
      <c r="L253" s="203">
        <v>1000</v>
      </c>
      <c r="M253" s="203">
        <f t="shared" si="17"/>
        <v>1000</v>
      </c>
    </row>
    <row r="254" spans="1:13" hidden="1">
      <c r="A254" s="284" t="s">
        <v>457</v>
      </c>
      <c r="B254" s="230" t="str">
        <f t="shared" si="14"/>
        <v>Measure 268</v>
      </c>
      <c r="C254" s="284" t="s">
        <v>465</v>
      </c>
      <c r="D254" s="285">
        <v>44197</v>
      </c>
      <c r="E254" s="285">
        <v>44377</v>
      </c>
      <c r="F254" s="285">
        <v>44209</v>
      </c>
      <c r="G254" s="41">
        <f t="shared" si="15"/>
        <v>1</v>
      </c>
      <c r="H254" s="286" t="s">
        <v>330</v>
      </c>
      <c r="I254" s="284" t="s">
        <v>353</v>
      </c>
      <c r="J254" s="287">
        <v>8</v>
      </c>
      <c r="K254" s="287">
        <f t="shared" si="16"/>
        <v>1</v>
      </c>
      <c r="L254" s="203">
        <v>1000</v>
      </c>
      <c r="M254" s="203">
        <f t="shared" si="17"/>
        <v>1000</v>
      </c>
    </row>
    <row r="255" spans="1:13" hidden="1">
      <c r="A255" s="284" t="s">
        <v>457</v>
      </c>
      <c r="B255" s="230" t="str">
        <f t="shared" si="14"/>
        <v>Measure 268</v>
      </c>
      <c r="C255" s="284" t="s">
        <v>465</v>
      </c>
      <c r="D255" s="285">
        <v>44197</v>
      </c>
      <c r="E255" s="285">
        <v>44377</v>
      </c>
      <c r="F255" s="285">
        <v>44209</v>
      </c>
      <c r="G255" s="41">
        <f t="shared" si="15"/>
        <v>1</v>
      </c>
      <c r="H255" s="286" t="s">
        <v>258</v>
      </c>
      <c r="I255" s="284" t="s">
        <v>353</v>
      </c>
      <c r="J255" s="287">
        <v>2</v>
      </c>
      <c r="K255" s="287">
        <f t="shared" si="16"/>
        <v>0.25</v>
      </c>
      <c r="L255" s="203">
        <v>1350</v>
      </c>
      <c r="M255" s="203">
        <f t="shared" si="17"/>
        <v>337.5</v>
      </c>
    </row>
    <row r="256" spans="1:13" hidden="1">
      <c r="A256" s="284" t="s">
        <v>457</v>
      </c>
      <c r="B256" s="230" t="str">
        <f t="shared" ref="B256:B319" si="18">MID(C256,9,11)</f>
        <v>Measure 268</v>
      </c>
      <c r="C256" s="284" t="s">
        <v>465</v>
      </c>
      <c r="D256" s="285">
        <v>44197</v>
      </c>
      <c r="E256" s="285">
        <v>44377</v>
      </c>
      <c r="F256" s="285">
        <v>44209</v>
      </c>
      <c r="G256" s="41">
        <f t="shared" ref="G256:G319" si="19">MONTH(F256)</f>
        <v>1</v>
      </c>
      <c r="H256" s="286" t="s">
        <v>258</v>
      </c>
      <c r="I256" s="284" t="s">
        <v>353</v>
      </c>
      <c r="J256" s="287">
        <v>2</v>
      </c>
      <c r="K256" s="287">
        <f t="shared" si="16"/>
        <v>0.25</v>
      </c>
      <c r="L256" s="203">
        <v>1350</v>
      </c>
      <c r="M256" s="203">
        <f t="shared" si="17"/>
        <v>337.5</v>
      </c>
    </row>
    <row r="257" spans="1:13" hidden="1">
      <c r="A257" s="284" t="s">
        <v>457</v>
      </c>
      <c r="B257" s="230" t="str">
        <f t="shared" si="18"/>
        <v>Measure 268</v>
      </c>
      <c r="C257" s="284" t="s">
        <v>465</v>
      </c>
      <c r="D257" s="285">
        <v>44197</v>
      </c>
      <c r="E257" s="285">
        <v>44377</v>
      </c>
      <c r="F257" s="285">
        <v>44209</v>
      </c>
      <c r="G257" s="41">
        <f t="shared" si="19"/>
        <v>1</v>
      </c>
      <c r="H257" s="286" t="s">
        <v>258</v>
      </c>
      <c r="I257" s="284" t="s">
        <v>353</v>
      </c>
      <c r="J257" s="287">
        <v>2</v>
      </c>
      <c r="K257" s="287">
        <f t="shared" si="16"/>
        <v>0.25</v>
      </c>
      <c r="L257" s="203">
        <v>1350</v>
      </c>
      <c r="M257" s="203">
        <f t="shared" si="17"/>
        <v>337.5</v>
      </c>
    </row>
    <row r="258" spans="1:13" hidden="1">
      <c r="A258" s="284" t="s">
        <v>457</v>
      </c>
      <c r="B258" s="230" t="str">
        <f t="shared" si="18"/>
        <v>Measure 268</v>
      </c>
      <c r="C258" s="284" t="s">
        <v>465</v>
      </c>
      <c r="D258" s="285">
        <v>44197</v>
      </c>
      <c r="E258" s="285">
        <v>44377</v>
      </c>
      <c r="F258" s="285">
        <v>44209</v>
      </c>
      <c r="G258" s="41">
        <f t="shared" si="19"/>
        <v>1</v>
      </c>
      <c r="H258" s="286" t="s">
        <v>258</v>
      </c>
      <c r="I258" s="284" t="s">
        <v>353</v>
      </c>
      <c r="J258" s="287">
        <v>0.5</v>
      </c>
      <c r="K258" s="287">
        <f t="shared" si="16"/>
        <v>6.25E-2</v>
      </c>
      <c r="L258" s="203">
        <v>1350</v>
      </c>
      <c r="M258" s="203">
        <f t="shared" si="17"/>
        <v>84.375</v>
      </c>
    </row>
    <row r="259" spans="1:13" hidden="1">
      <c r="A259" s="284" t="s">
        <v>457</v>
      </c>
      <c r="B259" s="230" t="str">
        <f t="shared" si="18"/>
        <v>Measure 268</v>
      </c>
      <c r="C259" s="284" t="s">
        <v>465</v>
      </c>
      <c r="D259" s="285">
        <v>44197</v>
      </c>
      <c r="E259" s="285">
        <v>44377</v>
      </c>
      <c r="F259" s="285">
        <v>44209</v>
      </c>
      <c r="G259" s="41">
        <f t="shared" si="19"/>
        <v>1</v>
      </c>
      <c r="H259" s="286" t="s">
        <v>258</v>
      </c>
      <c r="I259" s="284" t="s">
        <v>353</v>
      </c>
      <c r="J259" s="287">
        <v>1.5</v>
      </c>
      <c r="K259" s="287">
        <f t="shared" ref="K259:K322" si="20">J259/8</f>
        <v>0.1875</v>
      </c>
      <c r="L259" s="203">
        <v>1350</v>
      </c>
      <c r="M259" s="203">
        <f t="shared" ref="M259:M322" si="21">L259*K259</f>
        <v>253.125</v>
      </c>
    </row>
    <row r="260" spans="1:13" hidden="1">
      <c r="A260" s="284" t="s">
        <v>457</v>
      </c>
      <c r="B260" s="230" t="str">
        <f t="shared" si="18"/>
        <v>Measure 268</v>
      </c>
      <c r="C260" s="284" t="s">
        <v>465</v>
      </c>
      <c r="D260" s="285">
        <v>44197</v>
      </c>
      <c r="E260" s="285">
        <v>44377</v>
      </c>
      <c r="F260" s="285">
        <v>44209</v>
      </c>
      <c r="G260" s="41">
        <f t="shared" si="19"/>
        <v>1</v>
      </c>
      <c r="H260" s="286" t="s">
        <v>331</v>
      </c>
      <c r="I260" s="284" t="s">
        <v>353</v>
      </c>
      <c r="J260" s="287">
        <v>7</v>
      </c>
      <c r="K260" s="287">
        <f t="shared" si="20"/>
        <v>0.875</v>
      </c>
      <c r="L260" s="203">
        <v>1000</v>
      </c>
      <c r="M260" s="203">
        <f t="shared" si="21"/>
        <v>875</v>
      </c>
    </row>
    <row r="261" spans="1:13" hidden="1">
      <c r="A261" s="284" t="s">
        <v>457</v>
      </c>
      <c r="B261" s="230" t="str">
        <f t="shared" si="18"/>
        <v>Measure 268</v>
      </c>
      <c r="C261" s="284" t="s">
        <v>465</v>
      </c>
      <c r="D261" s="285">
        <v>44197</v>
      </c>
      <c r="E261" s="285">
        <v>44377</v>
      </c>
      <c r="F261" s="285">
        <v>44210</v>
      </c>
      <c r="G261" s="41">
        <f t="shared" si="19"/>
        <v>1</v>
      </c>
      <c r="H261" s="286" t="s">
        <v>330</v>
      </c>
      <c r="I261" s="284" t="s">
        <v>353</v>
      </c>
      <c r="J261" s="287">
        <v>8</v>
      </c>
      <c r="K261" s="287">
        <f t="shared" si="20"/>
        <v>1</v>
      </c>
      <c r="L261" s="203">
        <v>1000</v>
      </c>
      <c r="M261" s="203">
        <f t="shared" si="21"/>
        <v>1000</v>
      </c>
    </row>
    <row r="262" spans="1:13" hidden="1">
      <c r="A262" s="284" t="s">
        <v>457</v>
      </c>
      <c r="B262" s="230" t="str">
        <f t="shared" si="18"/>
        <v>Measure 268</v>
      </c>
      <c r="C262" s="284" t="s">
        <v>465</v>
      </c>
      <c r="D262" s="285">
        <v>44197</v>
      </c>
      <c r="E262" s="285">
        <v>44377</v>
      </c>
      <c r="F262" s="285">
        <v>44210</v>
      </c>
      <c r="G262" s="41">
        <f t="shared" si="19"/>
        <v>1</v>
      </c>
      <c r="H262" s="286" t="s">
        <v>258</v>
      </c>
      <c r="I262" s="284" t="s">
        <v>353</v>
      </c>
      <c r="J262" s="287">
        <v>2</v>
      </c>
      <c r="K262" s="287">
        <f t="shared" si="20"/>
        <v>0.25</v>
      </c>
      <c r="L262" s="203">
        <v>1350</v>
      </c>
      <c r="M262" s="203">
        <f t="shared" si="21"/>
        <v>337.5</v>
      </c>
    </row>
    <row r="263" spans="1:13" hidden="1">
      <c r="A263" s="284" t="s">
        <v>457</v>
      </c>
      <c r="B263" s="230" t="str">
        <f t="shared" si="18"/>
        <v>Measure 268</v>
      </c>
      <c r="C263" s="284" t="s">
        <v>465</v>
      </c>
      <c r="D263" s="285">
        <v>44197</v>
      </c>
      <c r="E263" s="285">
        <v>44377</v>
      </c>
      <c r="F263" s="285">
        <v>44210</v>
      </c>
      <c r="G263" s="41">
        <f t="shared" si="19"/>
        <v>1</v>
      </c>
      <c r="H263" s="286" t="s">
        <v>258</v>
      </c>
      <c r="I263" s="284" t="s">
        <v>353</v>
      </c>
      <c r="J263" s="287">
        <v>2</v>
      </c>
      <c r="K263" s="287">
        <f t="shared" si="20"/>
        <v>0.25</v>
      </c>
      <c r="L263" s="203">
        <v>1350</v>
      </c>
      <c r="M263" s="203">
        <f t="shared" si="21"/>
        <v>337.5</v>
      </c>
    </row>
    <row r="264" spans="1:13" hidden="1">
      <c r="A264" s="284" t="s">
        <v>457</v>
      </c>
      <c r="B264" s="230" t="str">
        <f t="shared" si="18"/>
        <v>Measure 268</v>
      </c>
      <c r="C264" s="284" t="s">
        <v>465</v>
      </c>
      <c r="D264" s="285">
        <v>44197</v>
      </c>
      <c r="E264" s="285">
        <v>44377</v>
      </c>
      <c r="F264" s="285">
        <v>44210</v>
      </c>
      <c r="G264" s="41">
        <f t="shared" si="19"/>
        <v>1</v>
      </c>
      <c r="H264" s="286" t="s">
        <v>258</v>
      </c>
      <c r="I264" s="284" t="s">
        <v>353</v>
      </c>
      <c r="J264" s="287">
        <v>2</v>
      </c>
      <c r="K264" s="287">
        <f t="shared" si="20"/>
        <v>0.25</v>
      </c>
      <c r="L264" s="203">
        <v>1350</v>
      </c>
      <c r="M264" s="203">
        <f t="shared" si="21"/>
        <v>337.5</v>
      </c>
    </row>
    <row r="265" spans="1:13" hidden="1">
      <c r="A265" s="284" t="s">
        <v>457</v>
      </c>
      <c r="B265" s="230" t="str">
        <f t="shared" si="18"/>
        <v>Measure 268</v>
      </c>
      <c r="C265" s="284" t="s">
        <v>465</v>
      </c>
      <c r="D265" s="285">
        <v>44197</v>
      </c>
      <c r="E265" s="285">
        <v>44377</v>
      </c>
      <c r="F265" s="285">
        <v>44210</v>
      </c>
      <c r="G265" s="41">
        <f t="shared" si="19"/>
        <v>1</v>
      </c>
      <c r="H265" s="286" t="s">
        <v>258</v>
      </c>
      <c r="I265" s="284" t="s">
        <v>353</v>
      </c>
      <c r="J265" s="287">
        <v>0.5</v>
      </c>
      <c r="K265" s="287">
        <f t="shared" si="20"/>
        <v>6.25E-2</v>
      </c>
      <c r="L265" s="203">
        <v>1350</v>
      </c>
      <c r="M265" s="203">
        <f t="shared" si="21"/>
        <v>84.375</v>
      </c>
    </row>
    <row r="266" spans="1:13" hidden="1">
      <c r="A266" s="284" t="s">
        <v>457</v>
      </c>
      <c r="B266" s="230" t="str">
        <f t="shared" si="18"/>
        <v>Measure 268</v>
      </c>
      <c r="C266" s="284" t="s">
        <v>465</v>
      </c>
      <c r="D266" s="285">
        <v>44197</v>
      </c>
      <c r="E266" s="285">
        <v>44377</v>
      </c>
      <c r="F266" s="285">
        <v>44210</v>
      </c>
      <c r="G266" s="41">
        <f t="shared" si="19"/>
        <v>1</v>
      </c>
      <c r="H266" s="286" t="s">
        <v>258</v>
      </c>
      <c r="I266" s="284" t="s">
        <v>353</v>
      </c>
      <c r="J266" s="287">
        <v>1.5</v>
      </c>
      <c r="K266" s="287">
        <f t="shared" si="20"/>
        <v>0.1875</v>
      </c>
      <c r="L266" s="203">
        <v>1350</v>
      </c>
      <c r="M266" s="203">
        <f t="shared" si="21"/>
        <v>253.125</v>
      </c>
    </row>
    <row r="267" spans="1:13" hidden="1">
      <c r="A267" s="284" t="s">
        <v>457</v>
      </c>
      <c r="B267" s="230" t="str">
        <f t="shared" si="18"/>
        <v>Measure 268</v>
      </c>
      <c r="C267" s="284" t="s">
        <v>465</v>
      </c>
      <c r="D267" s="285">
        <v>44197</v>
      </c>
      <c r="E267" s="285">
        <v>44377</v>
      </c>
      <c r="F267" s="285">
        <v>44210</v>
      </c>
      <c r="G267" s="41">
        <f t="shared" si="19"/>
        <v>1</v>
      </c>
      <c r="H267" s="286" t="s">
        <v>331</v>
      </c>
      <c r="I267" s="284" t="s">
        <v>353</v>
      </c>
      <c r="J267" s="287">
        <v>8</v>
      </c>
      <c r="K267" s="287">
        <f t="shared" si="20"/>
        <v>1</v>
      </c>
      <c r="L267" s="203">
        <v>1000</v>
      </c>
      <c r="M267" s="203">
        <f t="shared" si="21"/>
        <v>1000</v>
      </c>
    </row>
    <row r="268" spans="1:13" hidden="1">
      <c r="A268" s="284" t="s">
        <v>457</v>
      </c>
      <c r="B268" s="230" t="str">
        <f t="shared" si="18"/>
        <v>Measure 268</v>
      </c>
      <c r="C268" s="284" t="s">
        <v>465</v>
      </c>
      <c r="D268" s="285">
        <v>44197</v>
      </c>
      <c r="E268" s="285">
        <v>44377</v>
      </c>
      <c r="F268" s="285">
        <v>44211</v>
      </c>
      <c r="G268" s="41">
        <f t="shared" si="19"/>
        <v>1</v>
      </c>
      <c r="H268" s="286" t="s">
        <v>330</v>
      </c>
      <c r="I268" s="284" t="s">
        <v>353</v>
      </c>
      <c r="J268" s="287">
        <v>8</v>
      </c>
      <c r="K268" s="287">
        <f t="shared" si="20"/>
        <v>1</v>
      </c>
      <c r="L268" s="203">
        <v>1000</v>
      </c>
      <c r="M268" s="203">
        <f t="shared" si="21"/>
        <v>1000</v>
      </c>
    </row>
    <row r="269" spans="1:13" hidden="1">
      <c r="A269" s="284" t="s">
        <v>457</v>
      </c>
      <c r="B269" s="230" t="str">
        <f t="shared" si="18"/>
        <v>Measure 268</v>
      </c>
      <c r="C269" s="284" t="s">
        <v>465</v>
      </c>
      <c r="D269" s="285">
        <v>44197</v>
      </c>
      <c r="E269" s="285">
        <v>44377</v>
      </c>
      <c r="F269" s="285">
        <v>44211</v>
      </c>
      <c r="G269" s="41">
        <f t="shared" si="19"/>
        <v>1</v>
      </c>
      <c r="H269" s="286" t="s">
        <v>258</v>
      </c>
      <c r="I269" s="284" t="s">
        <v>353</v>
      </c>
      <c r="J269" s="287">
        <v>2</v>
      </c>
      <c r="K269" s="287">
        <f t="shared" si="20"/>
        <v>0.25</v>
      </c>
      <c r="L269" s="203">
        <v>1350</v>
      </c>
      <c r="M269" s="203">
        <f t="shared" si="21"/>
        <v>337.5</v>
      </c>
    </row>
    <row r="270" spans="1:13" hidden="1">
      <c r="A270" s="284" t="s">
        <v>457</v>
      </c>
      <c r="B270" s="230" t="str">
        <f t="shared" si="18"/>
        <v>Measure 268</v>
      </c>
      <c r="C270" s="284" t="s">
        <v>465</v>
      </c>
      <c r="D270" s="285">
        <v>44197</v>
      </c>
      <c r="E270" s="285">
        <v>44377</v>
      </c>
      <c r="F270" s="285">
        <v>44211</v>
      </c>
      <c r="G270" s="41">
        <f t="shared" si="19"/>
        <v>1</v>
      </c>
      <c r="H270" s="286" t="s">
        <v>258</v>
      </c>
      <c r="I270" s="284" t="s">
        <v>353</v>
      </c>
      <c r="J270" s="287">
        <v>2</v>
      </c>
      <c r="K270" s="287">
        <f t="shared" si="20"/>
        <v>0.25</v>
      </c>
      <c r="L270" s="203">
        <v>1350</v>
      </c>
      <c r="M270" s="203">
        <f t="shared" si="21"/>
        <v>337.5</v>
      </c>
    </row>
    <row r="271" spans="1:13" hidden="1">
      <c r="A271" s="284" t="s">
        <v>457</v>
      </c>
      <c r="B271" s="230" t="str">
        <f t="shared" si="18"/>
        <v>Measure 268</v>
      </c>
      <c r="C271" s="284" t="s">
        <v>465</v>
      </c>
      <c r="D271" s="285">
        <v>44197</v>
      </c>
      <c r="E271" s="285">
        <v>44377</v>
      </c>
      <c r="F271" s="285">
        <v>44211</v>
      </c>
      <c r="G271" s="41">
        <f t="shared" si="19"/>
        <v>1</v>
      </c>
      <c r="H271" s="286" t="s">
        <v>258</v>
      </c>
      <c r="I271" s="284" t="s">
        <v>353</v>
      </c>
      <c r="J271" s="287">
        <v>2</v>
      </c>
      <c r="K271" s="287">
        <f t="shared" si="20"/>
        <v>0.25</v>
      </c>
      <c r="L271" s="203">
        <v>1350</v>
      </c>
      <c r="M271" s="203">
        <f t="shared" si="21"/>
        <v>337.5</v>
      </c>
    </row>
    <row r="272" spans="1:13" hidden="1">
      <c r="A272" s="284" t="s">
        <v>457</v>
      </c>
      <c r="B272" s="230" t="str">
        <f t="shared" si="18"/>
        <v>Measure 268</v>
      </c>
      <c r="C272" s="284" t="s">
        <v>465</v>
      </c>
      <c r="D272" s="285">
        <v>44197</v>
      </c>
      <c r="E272" s="285">
        <v>44377</v>
      </c>
      <c r="F272" s="285">
        <v>44211</v>
      </c>
      <c r="G272" s="41">
        <f t="shared" si="19"/>
        <v>1</v>
      </c>
      <c r="H272" s="286" t="s">
        <v>258</v>
      </c>
      <c r="I272" s="284" t="s">
        <v>353</v>
      </c>
      <c r="J272" s="287">
        <v>0.5</v>
      </c>
      <c r="K272" s="287">
        <f t="shared" si="20"/>
        <v>6.25E-2</v>
      </c>
      <c r="L272" s="203">
        <v>1350</v>
      </c>
      <c r="M272" s="203">
        <f t="shared" si="21"/>
        <v>84.375</v>
      </c>
    </row>
    <row r="273" spans="1:13" hidden="1">
      <c r="A273" s="284" t="s">
        <v>457</v>
      </c>
      <c r="B273" s="230" t="str">
        <f t="shared" si="18"/>
        <v>Measure 268</v>
      </c>
      <c r="C273" s="284" t="s">
        <v>465</v>
      </c>
      <c r="D273" s="285">
        <v>44197</v>
      </c>
      <c r="E273" s="285">
        <v>44377</v>
      </c>
      <c r="F273" s="285">
        <v>44211</v>
      </c>
      <c r="G273" s="41">
        <f t="shared" si="19"/>
        <v>1</v>
      </c>
      <c r="H273" s="286" t="s">
        <v>258</v>
      </c>
      <c r="I273" s="284" t="s">
        <v>353</v>
      </c>
      <c r="J273" s="287">
        <v>1.5</v>
      </c>
      <c r="K273" s="287">
        <f t="shared" si="20"/>
        <v>0.1875</v>
      </c>
      <c r="L273" s="203">
        <v>1350</v>
      </c>
      <c r="M273" s="203">
        <f t="shared" si="21"/>
        <v>253.125</v>
      </c>
    </row>
    <row r="274" spans="1:13" hidden="1">
      <c r="A274" s="284" t="s">
        <v>457</v>
      </c>
      <c r="B274" s="230" t="str">
        <f t="shared" si="18"/>
        <v>Measure 268</v>
      </c>
      <c r="C274" s="284" t="s">
        <v>465</v>
      </c>
      <c r="D274" s="285">
        <v>44197</v>
      </c>
      <c r="E274" s="285">
        <v>44377</v>
      </c>
      <c r="F274" s="285">
        <v>44211</v>
      </c>
      <c r="G274" s="41">
        <f t="shared" si="19"/>
        <v>1</v>
      </c>
      <c r="H274" s="286" t="s">
        <v>331</v>
      </c>
      <c r="I274" s="284" t="s">
        <v>353</v>
      </c>
      <c r="J274" s="287">
        <v>7</v>
      </c>
      <c r="K274" s="287">
        <f t="shared" si="20"/>
        <v>0.875</v>
      </c>
      <c r="L274" s="203">
        <v>1000</v>
      </c>
      <c r="M274" s="203">
        <f t="shared" si="21"/>
        <v>875</v>
      </c>
    </row>
    <row r="275" spans="1:13" hidden="1">
      <c r="A275" s="284" t="s">
        <v>457</v>
      </c>
      <c r="B275" s="230" t="str">
        <f t="shared" si="18"/>
        <v>Measure 268</v>
      </c>
      <c r="C275" s="284" t="s">
        <v>465</v>
      </c>
      <c r="D275" s="285">
        <v>44197</v>
      </c>
      <c r="E275" s="285">
        <v>44377</v>
      </c>
      <c r="F275" s="285">
        <v>44214</v>
      </c>
      <c r="G275" s="41">
        <f t="shared" si="19"/>
        <v>1</v>
      </c>
      <c r="H275" s="286" t="s">
        <v>330</v>
      </c>
      <c r="I275" s="284" t="s">
        <v>353</v>
      </c>
      <c r="J275" s="287">
        <v>4</v>
      </c>
      <c r="K275" s="287">
        <f t="shared" si="20"/>
        <v>0.5</v>
      </c>
      <c r="L275" s="203">
        <v>1000</v>
      </c>
      <c r="M275" s="203">
        <f t="shared" si="21"/>
        <v>500</v>
      </c>
    </row>
    <row r="276" spans="1:13" hidden="1">
      <c r="A276" s="284" t="s">
        <v>457</v>
      </c>
      <c r="B276" s="230" t="str">
        <f t="shared" si="18"/>
        <v>Measure 268</v>
      </c>
      <c r="C276" s="284" t="s">
        <v>465</v>
      </c>
      <c r="D276" s="285">
        <v>44197</v>
      </c>
      <c r="E276" s="285">
        <v>44377</v>
      </c>
      <c r="F276" s="285">
        <v>44214</v>
      </c>
      <c r="G276" s="41">
        <f t="shared" si="19"/>
        <v>1</v>
      </c>
      <c r="H276" s="286" t="s">
        <v>258</v>
      </c>
      <c r="I276" s="284" t="s">
        <v>353</v>
      </c>
      <c r="J276" s="287">
        <v>1.5</v>
      </c>
      <c r="K276" s="287">
        <f t="shared" si="20"/>
        <v>0.1875</v>
      </c>
      <c r="L276" s="203">
        <v>1350</v>
      </c>
      <c r="M276" s="203">
        <f t="shared" si="21"/>
        <v>253.125</v>
      </c>
    </row>
    <row r="277" spans="1:13" hidden="1">
      <c r="A277" s="284" t="s">
        <v>457</v>
      </c>
      <c r="B277" s="230" t="str">
        <f t="shared" si="18"/>
        <v>Measure 268</v>
      </c>
      <c r="C277" s="284" t="s">
        <v>465</v>
      </c>
      <c r="D277" s="285">
        <v>44197</v>
      </c>
      <c r="E277" s="285">
        <v>44377</v>
      </c>
      <c r="F277" s="285">
        <v>44214</v>
      </c>
      <c r="G277" s="41">
        <f t="shared" si="19"/>
        <v>1</v>
      </c>
      <c r="H277" s="286" t="s">
        <v>258</v>
      </c>
      <c r="I277" s="284" t="s">
        <v>353</v>
      </c>
      <c r="J277" s="287">
        <v>1.5</v>
      </c>
      <c r="K277" s="287">
        <f t="shared" si="20"/>
        <v>0.1875</v>
      </c>
      <c r="L277" s="203">
        <v>1350</v>
      </c>
      <c r="M277" s="203">
        <f t="shared" si="21"/>
        <v>253.125</v>
      </c>
    </row>
    <row r="278" spans="1:13" hidden="1">
      <c r="A278" s="284" t="s">
        <v>457</v>
      </c>
      <c r="B278" s="230" t="str">
        <f t="shared" si="18"/>
        <v>Measure 268</v>
      </c>
      <c r="C278" s="284" t="s">
        <v>465</v>
      </c>
      <c r="D278" s="285">
        <v>44197</v>
      </c>
      <c r="E278" s="285">
        <v>44377</v>
      </c>
      <c r="F278" s="285">
        <v>44214</v>
      </c>
      <c r="G278" s="41">
        <f t="shared" si="19"/>
        <v>1</v>
      </c>
      <c r="H278" s="286" t="s">
        <v>258</v>
      </c>
      <c r="I278" s="284" t="s">
        <v>353</v>
      </c>
      <c r="J278" s="287">
        <v>1.5</v>
      </c>
      <c r="K278" s="287">
        <f t="shared" si="20"/>
        <v>0.1875</v>
      </c>
      <c r="L278" s="203">
        <v>1350</v>
      </c>
      <c r="M278" s="203">
        <f t="shared" si="21"/>
        <v>253.125</v>
      </c>
    </row>
    <row r="279" spans="1:13" hidden="1">
      <c r="A279" s="284" t="s">
        <v>457</v>
      </c>
      <c r="B279" s="230" t="str">
        <f t="shared" si="18"/>
        <v>Measure 268</v>
      </c>
      <c r="C279" s="284" t="s">
        <v>465</v>
      </c>
      <c r="D279" s="285">
        <v>44197</v>
      </c>
      <c r="E279" s="285">
        <v>44377</v>
      </c>
      <c r="F279" s="285">
        <v>44214</v>
      </c>
      <c r="G279" s="41">
        <f t="shared" si="19"/>
        <v>1</v>
      </c>
      <c r="H279" s="286" t="s">
        <v>258</v>
      </c>
      <c r="I279" s="284" t="s">
        <v>353</v>
      </c>
      <c r="J279" s="287">
        <v>0.5</v>
      </c>
      <c r="K279" s="287">
        <f t="shared" si="20"/>
        <v>6.25E-2</v>
      </c>
      <c r="L279" s="203">
        <v>1350</v>
      </c>
      <c r="M279" s="203">
        <f t="shared" si="21"/>
        <v>84.375</v>
      </c>
    </row>
    <row r="280" spans="1:13" hidden="1">
      <c r="A280" s="284" t="s">
        <v>457</v>
      </c>
      <c r="B280" s="230" t="str">
        <f t="shared" si="18"/>
        <v>Measure 268</v>
      </c>
      <c r="C280" s="284" t="s">
        <v>465</v>
      </c>
      <c r="D280" s="285">
        <v>44197</v>
      </c>
      <c r="E280" s="285">
        <v>44377</v>
      </c>
      <c r="F280" s="285">
        <v>44214</v>
      </c>
      <c r="G280" s="41">
        <f t="shared" si="19"/>
        <v>1</v>
      </c>
      <c r="H280" s="286" t="s">
        <v>258</v>
      </c>
      <c r="I280" s="284" t="s">
        <v>353</v>
      </c>
      <c r="J280" s="287">
        <v>1.5</v>
      </c>
      <c r="K280" s="287">
        <f t="shared" si="20"/>
        <v>0.1875</v>
      </c>
      <c r="L280" s="203">
        <v>1350</v>
      </c>
      <c r="M280" s="203">
        <f t="shared" si="21"/>
        <v>253.125</v>
      </c>
    </row>
    <row r="281" spans="1:13">
      <c r="A281" s="284" t="s">
        <v>457</v>
      </c>
      <c r="B281" s="230" t="str">
        <f t="shared" si="18"/>
        <v>Measure 268</v>
      </c>
      <c r="C281" s="284" t="s">
        <v>465</v>
      </c>
      <c r="D281" s="285">
        <v>44197</v>
      </c>
      <c r="E281" s="285">
        <v>44377</v>
      </c>
      <c r="F281" s="285">
        <v>44214</v>
      </c>
      <c r="G281" s="41">
        <f t="shared" si="19"/>
        <v>1</v>
      </c>
      <c r="H281" s="286" t="s">
        <v>267</v>
      </c>
      <c r="I281" s="284" t="s">
        <v>353</v>
      </c>
      <c r="J281" s="287">
        <v>2</v>
      </c>
      <c r="K281" s="287">
        <f t="shared" si="20"/>
        <v>0.25</v>
      </c>
      <c r="L281" s="203">
        <v>1000</v>
      </c>
      <c r="M281" s="203">
        <f t="shared" si="21"/>
        <v>250</v>
      </c>
    </row>
    <row r="282" spans="1:13" hidden="1">
      <c r="A282" s="284" t="s">
        <v>457</v>
      </c>
      <c r="B282" s="230" t="str">
        <f t="shared" si="18"/>
        <v>Measure 268</v>
      </c>
      <c r="C282" s="284" t="s">
        <v>465</v>
      </c>
      <c r="D282" s="285">
        <v>44197</v>
      </c>
      <c r="E282" s="285">
        <v>44377</v>
      </c>
      <c r="F282" s="285">
        <v>44214</v>
      </c>
      <c r="G282" s="41">
        <f t="shared" si="19"/>
        <v>1</v>
      </c>
      <c r="H282" s="286" t="s">
        <v>331</v>
      </c>
      <c r="I282" s="284" t="s">
        <v>353</v>
      </c>
      <c r="J282" s="287">
        <v>8</v>
      </c>
      <c r="K282" s="287">
        <f t="shared" si="20"/>
        <v>1</v>
      </c>
      <c r="L282" s="203">
        <v>1000</v>
      </c>
      <c r="M282" s="203">
        <f t="shared" si="21"/>
        <v>1000</v>
      </c>
    </row>
    <row r="283" spans="1:13" hidden="1">
      <c r="A283" s="284" t="s">
        <v>457</v>
      </c>
      <c r="B283" s="230" t="str">
        <f t="shared" si="18"/>
        <v>Measure 268</v>
      </c>
      <c r="C283" s="284" t="s">
        <v>465</v>
      </c>
      <c r="D283" s="285">
        <v>44197</v>
      </c>
      <c r="E283" s="285">
        <v>44377</v>
      </c>
      <c r="F283" s="285">
        <v>44215</v>
      </c>
      <c r="G283" s="41">
        <f t="shared" si="19"/>
        <v>1</v>
      </c>
      <c r="H283" s="286" t="s">
        <v>365</v>
      </c>
      <c r="I283" s="284" t="s">
        <v>353</v>
      </c>
      <c r="J283" s="287">
        <v>1</v>
      </c>
      <c r="K283" s="287">
        <f t="shared" si="20"/>
        <v>0.125</v>
      </c>
      <c r="L283" s="203">
        <v>1000</v>
      </c>
      <c r="M283" s="203">
        <f t="shared" si="21"/>
        <v>125</v>
      </c>
    </row>
    <row r="284" spans="1:13" hidden="1">
      <c r="A284" s="284" t="s">
        <v>457</v>
      </c>
      <c r="B284" s="230" t="str">
        <f t="shared" si="18"/>
        <v>Measure 268</v>
      </c>
      <c r="C284" s="284" t="s">
        <v>465</v>
      </c>
      <c r="D284" s="285">
        <v>44197</v>
      </c>
      <c r="E284" s="285">
        <v>44377</v>
      </c>
      <c r="F284" s="285">
        <v>44215</v>
      </c>
      <c r="G284" s="41">
        <f t="shared" si="19"/>
        <v>1</v>
      </c>
      <c r="H284" s="286" t="s">
        <v>365</v>
      </c>
      <c r="I284" s="284" t="s">
        <v>353</v>
      </c>
      <c r="J284" s="287">
        <v>1.5</v>
      </c>
      <c r="K284" s="287">
        <f t="shared" si="20"/>
        <v>0.1875</v>
      </c>
      <c r="L284" s="203">
        <v>1000</v>
      </c>
      <c r="M284" s="203">
        <f t="shared" si="21"/>
        <v>187.5</v>
      </c>
    </row>
    <row r="285" spans="1:13" hidden="1">
      <c r="A285" s="284" t="s">
        <v>457</v>
      </c>
      <c r="B285" s="230" t="str">
        <f t="shared" si="18"/>
        <v>Measure 268</v>
      </c>
      <c r="C285" s="284" t="s">
        <v>465</v>
      </c>
      <c r="D285" s="285">
        <v>44197</v>
      </c>
      <c r="E285" s="285">
        <v>44377</v>
      </c>
      <c r="F285" s="285">
        <v>44215</v>
      </c>
      <c r="G285" s="41">
        <f t="shared" si="19"/>
        <v>1</v>
      </c>
      <c r="H285" s="286" t="s">
        <v>330</v>
      </c>
      <c r="I285" s="284" t="s">
        <v>353</v>
      </c>
      <c r="J285" s="287">
        <v>4.5</v>
      </c>
      <c r="K285" s="287">
        <f t="shared" si="20"/>
        <v>0.5625</v>
      </c>
      <c r="L285" s="203">
        <v>1000</v>
      </c>
      <c r="M285" s="203">
        <f t="shared" si="21"/>
        <v>562.5</v>
      </c>
    </row>
    <row r="286" spans="1:13" hidden="1">
      <c r="A286" s="284" t="s">
        <v>457</v>
      </c>
      <c r="B286" s="230" t="str">
        <f t="shared" si="18"/>
        <v>Measure 268</v>
      </c>
      <c r="C286" s="284" t="s">
        <v>465</v>
      </c>
      <c r="D286" s="285">
        <v>44197</v>
      </c>
      <c r="E286" s="285">
        <v>44377</v>
      </c>
      <c r="F286" s="285">
        <v>44215</v>
      </c>
      <c r="G286" s="41">
        <f t="shared" si="19"/>
        <v>1</v>
      </c>
      <c r="H286" s="286" t="s">
        <v>327</v>
      </c>
      <c r="I286" s="284" t="s">
        <v>353</v>
      </c>
      <c r="J286" s="287">
        <v>1</v>
      </c>
      <c r="K286" s="287">
        <f t="shared" si="20"/>
        <v>0.125</v>
      </c>
      <c r="L286" s="203">
        <v>1000</v>
      </c>
      <c r="M286" s="203">
        <f t="shared" si="21"/>
        <v>125</v>
      </c>
    </row>
    <row r="287" spans="1:13" hidden="1">
      <c r="A287" s="284" t="s">
        <v>457</v>
      </c>
      <c r="B287" s="230" t="str">
        <f t="shared" si="18"/>
        <v>Measure 268</v>
      </c>
      <c r="C287" s="284" t="s">
        <v>465</v>
      </c>
      <c r="D287" s="285">
        <v>44197</v>
      </c>
      <c r="E287" s="285">
        <v>44377</v>
      </c>
      <c r="F287" s="285">
        <v>44215</v>
      </c>
      <c r="G287" s="41">
        <f t="shared" si="19"/>
        <v>1</v>
      </c>
      <c r="H287" s="286" t="s">
        <v>472</v>
      </c>
      <c r="I287" s="284" t="s">
        <v>353</v>
      </c>
      <c r="J287" s="287">
        <v>3</v>
      </c>
      <c r="K287" s="287">
        <f t="shared" si="20"/>
        <v>0.375</v>
      </c>
      <c r="L287" s="203">
        <v>1000</v>
      </c>
      <c r="M287" s="203">
        <f t="shared" si="21"/>
        <v>375</v>
      </c>
    </row>
    <row r="288" spans="1:13" hidden="1">
      <c r="A288" s="284" t="s">
        <v>457</v>
      </c>
      <c r="B288" s="230" t="str">
        <f t="shared" si="18"/>
        <v>Measure 268</v>
      </c>
      <c r="C288" s="284" t="s">
        <v>465</v>
      </c>
      <c r="D288" s="285">
        <v>44197</v>
      </c>
      <c r="E288" s="285">
        <v>44377</v>
      </c>
      <c r="F288" s="285">
        <v>44215</v>
      </c>
      <c r="G288" s="41">
        <f t="shared" si="19"/>
        <v>1</v>
      </c>
      <c r="H288" s="286" t="s">
        <v>258</v>
      </c>
      <c r="I288" s="284" t="s">
        <v>353</v>
      </c>
      <c r="J288" s="287">
        <v>1.5</v>
      </c>
      <c r="K288" s="287">
        <f t="shared" si="20"/>
        <v>0.1875</v>
      </c>
      <c r="L288" s="203">
        <v>1350</v>
      </c>
      <c r="M288" s="203">
        <f t="shared" si="21"/>
        <v>253.125</v>
      </c>
    </row>
    <row r="289" spans="1:13" hidden="1">
      <c r="A289" s="284" t="s">
        <v>457</v>
      </c>
      <c r="B289" s="230" t="str">
        <f t="shared" si="18"/>
        <v>Measure 268</v>
      </c>
      <c r="C289" s="284" t="s">
        <v>465</v>
      </c>
      <c r="D289" s="285">
        <v>44197</v>
      </c>
      <c r="E289" s="285">
        <v>44377</v>
      </c>
      <c r="F289" s="285">
        <v>44215</v>
      </c>
      <c r="G289" s="41">
        <f t="shared" si="19"/>
        <v>1</v>
      </c>
      <c r="H289" s="286" t="s">
        <v>258</v>
      </c>
      <c r="I289" s="284" t="s">
        <v>353</v>
      </c>
      <c r="J289" s="287">
        <v>1.5</v>
      </c>
      <c r="K289" s="287">
        <f t="shared" si="20"/>
        <v>0.1875</v>
      </c>
      <c r="L289" s="203">
        <v>1350</v>
      </c>
      <c r="M289" s="203">
        <f t="shared" si="21"/>
        <v>253.125</v>
      </c>
    </row>
    <row r="290" spans="1:13" hidden="1">
      <c r="A290" s="284" t="s">
        <v>457</v>
      </c>
      <c r="B290" s="230" t="str">
        <f t="shared" si="18"/>
        <v>Measure 268</v>
      </c>
      <c r="C290" s="284" t="s">
        <v>465</v>
      </c>
      <c r="D290" s="285">
        <v>44197</v>
      </c>
      <c r="E290" s="285">
        <v>44377</v>
      </c>
      <c r="F290" s="285">
        <v>44215</v>
      </c>
      <c r="G290" s="41">
        <f t="shared" si="19"/>
        <v>1</v>
      </c>
      <c r="H290" s="286" t="s">
        <v>258</v>
      </c>
      <c r="I290" s="284" t="s">
        <v>353</v>
      </c>
      <c r="J290" s="287">
        <v>1.5</v>
      </c>
      <c r="K290" s="287">
        <f t="shared" si="20"/>
        <v>0.1875</v>
      </c>
      <c r="L290" s="203">
        <v>1350</v>
      </c>
      <c r="M290" s="203">
        <f t="shared" si="21"/>
        <v>253.125</v>
      </c>
    </row>
    <row r="291" spans="1:13" hidden="1">
      <c r="A291" s="284" t="s">
        <v>457</v>
      </c>
      <c r="B291" s="230" t="str">
        <f t="shared" si="18"/>
        <v>Measure 268</v>
      </c>
      <c r="C291" s="284" t="s">
        <v>465</v>
      </c>
      <c r="D291" s="285">
        <v>44197</v>
      </c>
      <c r="E291" s="285">
        <v>44377</v>
      </c>
      <c r="F291" s="285">
        <v>44215</v>
      </c>
      <c r="G291" s="41">
        <f t="shared" si="19"/>
        <v>1</v>
      </c>
      <c r="H291" s="286" t="s">
        <v>258</v>
      </c>
      <c r="I291" s="284" t="s">
        <v>353</v>
      </c>
      <c r="J291" s="287">
        <v>0.5</v>
      </c>
      <c r="K291" s="287">
        <f t="shared" si="20"/>
        <v>6.25E-2</v>
      </c>
      <c r="L291" s="203">
        <v>1350</v>
      </c>
      <c r="M291" s="203">
        <f t="shared" si="21"/>
        <v>84.375</v>
      </c>
    </row>
    <row r="292" spans="1:13" hidden="1">
      <c r="A292" s="284" t="s">
        <v>457</v>
      </c>
      <c r="B292" s="230" t="str">
        <f t="shared" si="18"/>
        <v>Measure 268</v>
      </c>
      <c r="C292" s="284" t="s">
        <v>465</v>
      </c>
      <c r="D292" s="285">
        <v>44197</v>
      </c>
      <c r="E292" s="285">
        <v>44377</v>
      </c>
      <c r="F292" s="285">
        <v>44215</v>
      </c>
      <c r="G292" s="41">
        <f t="shared" si="19"/>
        <v>1</v>
      </c>
      <c r="H292" s="286" t="s">
        <v>258</v>
      </c>
      <c r="I292" s="284" t="s">
        <v>353</v>
      </c>
      <c r="J292" s="287">
        <v>1.5</v>
      </c>
      <c r="K292" s="287">
        <f t="shared" si="20"/>
        <v>0.1875</v>
      </c>
      <c r="L292" s="203">
        <v>1350</v>
      </c>
      <c r="M292" s="203">
        <f t="shared" si="21"/>
        <v>253.125</v>
      </c>
    </row>
    <row r="293" spans="1:13">
      <c r="A293" s="284" t="s">
        <v>457</v>
      </c>
      <c r="B293" s="230" t="str">
        <f t="shared" si="18"/>
        <v>Measure 268</v>
      </c>
      <c r="C293" s="284" t="s">
        <v>465</v>
      </c>
      <c r="D293" s="285">
        <v>44197</v>
      </c>
      <c r="E293" s="285">
        <v>44377</v>
      </c>
      <c r="F293" s="285">
        <v>44215</v>
      </c>
      <c r="G293" s="41">
        <f t="shared" si="19"/>
        <v>1</v>
      </c>
      <c r="H293" s="286" t="s">
        <v>267</v>
      </c>
      <c r="I293" s="284" t="s">
        <v>353</v>
      </c>
      <c r="J293" s="287">
        <v>3</v>
      </c>
      <c r="K293" s="287">
        <f t="shared" si="20"/>
        <v>0.375</v>
      </c>
      <c r="L293" s="203">
        <v>1000</v>
      </c>
      <c r="M293" s="203">
        <f t="shared" si="21"/>
        <v>375</v>
      </c>
    </row>
    <row r="294" spans="1:13" hidden="1">
      <c r="A294" s="284" t="s">
        <v>457</v>
      </c>
      <c r="B294" s="230" t="str">
        <f t="shared" si="18"/>
        <v>Measure 268</v>
      </c>
      <c r="C294" s="284" t="s">
        <v>465</v>
      </c>
      <c r="D294" s="285">
        <v>44197</v>
      </c>
      <c r="E294" s="285">
        <v>44377</v>
      </c>
      <c r="F294" s="285">
        <v>44215</v>
      </c>
      <c r="G294" s="41">
        <f t="shared" si="19"/>
        <v>1</v>
      </c>
      <c r="H294" s="286" t="s">
        <v>54</v>
      </c>
      <c r="I294" s="284" t="s">
        <v>353</v>
      </c>
      <c r="J294" s="287">
        <v>1</v>
      </c>
      <c r="K294" s="287">
        <f t="shared" si="20"/>
        <v>0.125</v>
      </c>
      <c r="L294" s="203">
        <v>1350</v>
      </c>
      <c r="M294" s="203">
        <f t="shared" si="21"/>
        <v>168.75</v>
      </c>
    </row>
    <row r="295" spans="1:13" hidden="1">
      <c r="A295" s="284" t="s">
        <v>457</v>
      </c>
      <c r="B295" s="230" t="str">
        <f t="shared" si="18"/>
        <v>Measure 268</v>
      </c>
      <c r="C295" s="284" t="s">
        <v>465</v>
      </c>
      <c r="D295" s="285">
        <v>44197</v>
      </c>
      <c r="E295" s="285">
        <v>44377</v>
      </c>
      <c r="F295" s="285">
        <v>44215</v>
      </c>
      <c r="G295" s="41">
        <f t="shared" si="19"/>
        <v>1</v>
      </c>
      <c r="H295" s="286" t="s">
        <v>331</v>
      </c>
      <c r="I295" s="284" t="s">
        <v>353</v>
      </c>
      <c r="J295" s="287">
        <v>8</v>
      </c>
      <c r="K295" s="287">
        <f t="shared" si="20"/>
        <v>1</v>
      </c>
      <c r="L295" s="203">
        <v>1000</v>
      </c>
      <c r="M295" s="203">
        <f t="shared" si="21"/>
        <v>1000</v>
      </c>
    </row>
    <row r="296" spans="1:13" hidden="1">
      <c r="A296" s="284" t="s">
        <v>457</v>
      </c>
      <c r="B296" s="230" t="str">
        <f t="shared" si="18"/>
        <v>Measure 268</v>
      </c>
      <c r="C296" s="284" t="s">
        <v>465</v>
      </c>
      <c r="D296" s="285">
        <v>44197</v>
      </c>
      <c r="E296" s="285">
        <v>44377</v>
      </c>
      <c r="F296" s="285">
        <v>44215</v>
      </c>
      <c r="G296" s="41">
        <f t="shared" si="19"/>
        <v>1</v>
      </c>
      <c r="H296" s="286" t="s">
        <v>266</v>
      </c>
      <c r="I296" s="284" t="s">
        <v>353</v>
      </c>
      <c r="J296" s="287">
        <v>0.5</v>
      </c>
      <c r="K296" s="287">
        <f t="shared" si="20"/>
        <v>6.25E-2</v>
      </c>
      <c r="L296" s="203">
        <v>1000</v>
      </c>
      <c r="M296" s="203">
        <f t="shared" si="21"/>
        <v>62.5</v>
      </c>
    </row>
    <row r="297" spans="1:13" hidden="1">
      <c r="A297" s="284" t="s">
        <v>457</v>
      </c>
      <c r="B297" s="230" t="str">
        <f t="shared" si="18"/>
        <v>Measure 268</v>
      </c>
      <c r="C297" s="284" t="s">
        <v>465</v>
      </c>
      <c r="D297" s="285">
        <v>44197</v>
      </c>
      <c r="E297" s="285">
        <v>44377</v>
      </c>
      <c r="F297" s="285">
        <v>44215</v>
      </c>
      <c r="G297" s="41">
        <f t="shared" si="19"/>
        <v>1</v>
      </c>
      <c r="H297" s="286" t="s">
        <v>266</v>
      </c>
      <c r="I297" s="284" t="s">
        <v>353</v>
      </c>
      <c r="J297" s="287">
        <v>0.5</v>
      </c>
      <c r="K297" s="287">
        <f t="shared" si="20"/>
        <v>6.25E-2</v>
      </c>
      <c r="L297" s="203">
        <v>1000</v>
      </c>
      <c r="M297" s="203">
        <f t="shared" si="21"/>
        <v>62.5</v>
      </c>
    </row>
    <row r="298" spans="1:13" hidden="1">
      <c r="A298" s="284" t="s">
        <v>457</v>
      </c>
      <c r="B298" s="230" t="str">
        <f t="shared" si="18"/>
        <v>Measure 268</v>
      </c>
      <c r="C298" s="284" t="s">
        <v>465</v>
      </c>
      <c r="D298" s="285">
        <v>44197</v>
      </c>
      <c r="E298" s="285">
        <v>44377</v>
      </c>
      <c r="F298" s="285">
        <v>44215</v>
      </c>
      <c r="G298" s="41">
        <f t="shared" si="19"/>
        <v>1</v>
      </c>
      <c r="H298" s="286" t="s">
        <v>351</v>
      </c>
      <c r="I298" s="284" t="s">
        <v>353</v>
      </c>
      <c r="J298" s="287">
        <v>1</v>
      </c>
      <c r="K298" s="287">
        <f t="shared" si="20"/>
        <v>0.125</v>
      </c>
      <c r="L298" s="203">
        <v>1000</v>
      </c>
      <c r="M298" s="203">
        <f t="shared" si="21"/>
        <v>125</v>
      </c>
    </row>
    <row r="299" spans="1:13" hidden="1">
      <c r="A299" s="284" t="s">
        <v>457</v>
      </c>
      <c r="B299" s="230" t="str">
        <f t="shared" si="18"/>
        <v>Measure 268</v>
      </c>
      <c r="C299" s="284" t="s">
        <v>465</v>
      </c>
      <c r="D299" s="285">
        <v>44197</v>
      </c>
      <c r="E299" s="285">
        <v>44377</v>
      </c>
      <c r="F299" s="285">
        <v>44216</v>
      </c>
      <c r="G299" s="41">
        <f t="shared" si="19"/>
        <v>1</v>
      </c>
      <c r="H299" s="286" t="s">
        <v>365</v>
      </c>
      <c r="I299" s="284" t="s">
        <v>353</v>
      </c>
      <c r="J299" s="287">
        <v>0.5</v>
      </c>
      <c r="K299" s="287">
        <f t="shared" si="20"/>
        <v>6.25E-2</v>
      </c>
      <c r="L299" s="203">
        <v>1000</v>
      </c>
      <c r="M299" s="203">
        <f t="shared" si="21"/>
        <v>62.5</v>
      </c>
    </row>
    <row r="300" spans="1:13" hidden="1">
      <c r="A300" s="284" t="s">
        <v>457</v>
      </c>
      <c r="B300" s="230" t="str">
        <f t="shared" si="18"/>
        <v>Measure 268</v>
      </c>
      <c r="C300" s="284" t="s">
        <v>465</v>
      </c>
      <c r="D300" s="285">
        <v>44197</v>
      </c>
      <c r="E300" s="285">
        <v>44377</v>
      </c>
      <c r="F300" s="285">
        <v>44216</v>
      </c>
      <c r="G300" s="41">
        <f t="shared" si="19"/>
        <v>1</v>
      </c>
      <c r="H300" s="286" t="s">
        <v>365</v>
      </c>
      <c r="I300" s="284" t="s">
        <v>353</v>
      </c>
      <c r="J300" s="287">
        <v>1.5</v>
      </c>
      <c r="K300" s="287">
        <f t="shared" si="20"/>
        <v>0.1875</v>
      </c>
      <c r="L300" s="203">
        <v>1000</v>
      </c>
      <c r="M300" s="203">
        <f t="shared" si="21"/>
        <v>187.5</v>
      </c>
    </row>
    <row r="301" spans="1:13" hidden="1">
      <c r="A301" s="284" t="s">
        <v>457</v>
      </c>
      <c r="B301" s="230" t="str">
        <f t="shared" si="18"/>
        <v>Measure 268</v>
      </c>
      <c r="C301" s="284" t="s">
        <v>465</v>
      </c>
      <c r="D301" s="285">
        <v>44197</v>
      </c>
      <c r="E301" s="285">
        <v>44377</v>
      </c>
      <c r="F301" s="285">
        <v>44216</v>
      </c>
      <c r="G301" s="41">
        <f t="shared" si="19"/>
        <v>1</v>
      </c>
      <c r="H301" s="286" t="s">
        <v>365</v>
      </c>
      <c r="I301" s="284" t="s">
        <v>353</v>
      </c>
      <c r="J301" s="287">
        <v>0.5</v>
      </c>
      <c r="K301" s="287">
        <f t="shared" si="20"/>
        <v>6.25E-2</v>
      </c>
      <c r="L301" s="203">
        <v>1000</v>
      </c>
      <c r="M301" s="203">
        <f t="shared" si="21"/>
        <v>62.5</v>
      </c>
    </row>
    <row r="302" spans="1:13" hidden="1">
      <c r="A302" s="284" t="s">
        <v>457</v>
      </c>
      <c r="B302" s="230" t="str">
        <f t="shared" si="18"/>
        <v>Measure 268</v>
      </c>
      <c r="C302" s="284" t="s">
        <v>465</v>
      </c>
      <c r="D302" s="285">
        <v>44197</v>
      </c>
      <c r="E302" s="285">
        <v>44377</v>
      </c>
      <c r="F302" s="285">
        <v>44216</v>
      </c>
      <c r="G302" s="41">
        <f t="shared" si="19"/>
        <v>1</v>
      </c>
      <c r="H302" s="286" t="s">
        <v>330</v>
      </c>
      <c r="I302" s="284" t="s">
        <v>353</v>
      </c>
      <c r="J302" s="287">
        <v>4.5</v>
      </c>
      <c r="K302" s="287">
        <f t="shared" si="20"/>
        <v>0.5625</v>
      </c>
      <c r="L302" s="203">
        <v>1000</v>
      </c>
      <c r="M302" s="203">
        <f t="shared" si="21"/>
        <v>562.5</v>
      </c>
    </row>
    <row r="303" spans="1:13" hidden="1">
      <c r="A303" s="284" t="s">
        <v>457</v>
      </c>
      <c r="B303" s="230" t="str">
        <f t="shared" si="18"/>
        <v>Measure 268</v>
      </c>
      <c r="C303" s="284" t="s">
        <v>465</v>
      </c>
      <c r="D303" s="285">
        <v>44197</v>
      </c>
      <c r="E303" s="285">
        <v>44377</v>
      </c>
      <c r="F303" s="285">
        <v>44216</v>
      </c>
      <c r="G303" s="41">
        <f t="shared" si="19"/>
        <v>1</v>
      </c>
      <c r="H303" s="286" t="s">
        <v>265</v>
      </c>
      <c r="I303" s="284" t="s">
        <v>353</v>
      </c>
      <c r="J303" s="287">
        <v>3</v>
      </c>
      <c r="K303" s="287">
        <f t="shared" si="20"/>
        <v>0.375</v>
      </c>
      <c r="L303" s="203">
        <v>1000</v>
      </c>
      <c r="M303" s="203">
        <f t="shared" si="21"/>
        <v>375</v>
      </c>
    </row>
    <row r="304" spans="1:13" hidden="1">
      <c r="A304" s="284" t="s">
        <v>457</v>
      </c>
      <c r="B304" s="230" t="str">
        <f t="shared" si="18"/>
        <v>Measure 268</v>
      </c>
      <c r="C304" s="284" t="s">
        <v>465</v>
      </c>
      <c r="D304" s="285">
        <v>44197</v>
      </c>
      <c r="E304" s="285">
        <v>44377</v>
      </c>
      <c r="F304" s="285">
        <v>44216</v>
      </c>
      <c r="G304" s="41">
        <f t="shared" si="19"/>
        <v>1</v>
      </c>
      <c r="H304" s="286" t="s">
        <v>53</v>
      </c>
      <c r="I304" s="284" t="s">
        <v>353</v>
      </c>
      <c r="J304" s="287">
        <v>8</v>
      </c>
      <c r="K304" s="287">
        <f t="shared" si="20"/>
        <v>1</v>
      </c>
      <c r="L304" s="203">
        <v>1350</v>
      </c>
      <c r="M304" s="203">
        <f t="shared" si="21"/>
        <v>1350</v>
      </c>
    </row>
    <row r="305" spans="1:13" hidden="1">
      <c r="A305" s="284" t="s">
        <v>457</v>
      </c>
      <c r="B305" s="230" t="str">
        <f t="shared" si="18"/>
        <v>Measure 268</v>
      </c>
      <c r="C305" s="284" t="s">
        <v>465</v>
      </c>
      <c r="D305" s="285">
        <v>44197</v>
      </c>
      <c r="E305" s="285">
        <v>44377</v>
      </c>
      <c r="F305" s="285">
        <v>44216</v>
      </c>
      <c r="G305" s="41">
        <f t="shared" si="19"/>
        <v>1</v>
      </c>
      <c r="H305" s="286" t="s">
        <v>472</v>
      </c>
      <c r="I305" s="284" t="s">
        <v>353</v>
      </c>
      <c r="J305" s="287">
        <v>3</v>
      </c>
      <c r="K305" s="287">
        <f t="shared" si="20"/>
        <v>0.375</v>
      </c>
      <c r="L305" s="203">
        <v>1000</v>
      </c>
      <c r="M305" s="203">
        <f t="shared" si="21"/>
        <v>375</v>
      </c>
    </row>
    <row r="306" spans="1:13" hidden="1">
      <c r="A306" s="284" t="s">
        <v>457</v>
      </c>
      <c r="B306" s="230" t="str">
        <f t="shared" si="18"/>
        <v>Measure 268</v>
      </c>
      <c r="C306" s="284" t="s">
        <v>465</v>
      </c>
      <c r="D306" s="285">
        <v>44197</v>
      </c>
      <c r="E306" s="285">
        <v>44377</v>
      </c>
      <c r="F306" s="285">
        <v>44216</v>
      </c>
      <c r="G306" s="41">
        <f t="shared" si="19"/>
        <v>1</v>
      </c>
      <c r="H306" s="286" t="s">
        <v>258</v>
      </c>
      <c r="I306" s="284" t="s">
        <v>353</v>
      </c>
      <c r="J306" s="287">
        <v>1.5</v>
      </c>
      <c r="K306" s="287">
        <f t="shared" si="20"/>
        <v>0.1875</v>
      </c>
      <c r="L306" s="203">
        <v>1350</v>
      </c>
      <c r="M306" s="203">
        <f t="shared" si="21"/>
        <v>253.125</v>
      </c>
    </row>
    <row r="307" spans="1:13" hidden="1">
      <c r="A307" s="284" t="s">
        <v>457</v>
      </c>
      <c r="B307" s="230" t="str">
        <f t="shared" si="18"/>
        <v>Measure 268</v>
      </c>
      <c r="C307" s="284" t="s">
        <v>465</v>
      </c>
      <c r="D307" s="285">
        <v>44197</v>
      </c>
      <c r="E307" s="285">
        <v>44377</v>
      </c>
      <c r="F307" s="285">
        <v>44216</v>
      </c>
      <c r="G307" s="41">
        <f t="shared" si="19"/>
        <v>1</v>
      </c>
      <c r="H307" s="286" t="s">
        <v>258</v>
      </c>
      <c r="I307" s="284" t="s">
        <v>353</v>
      </c>
      <c r="J307" s="287">
        <v>1.5</v>
      </c>
      <c r="K307" s="287">
        <f t="shared" si="20"/>
        <v>0.1875</v>
      </c>
      <c r="L307" s="203">
        <v>1350</v>
      </c>
      <c r="M307" s="203">
        <f t="shared" si="21"/>
        <v>253.125</v>
      </c>
    </row>
    <row r="308" spans="1:13" hidden="1">
      <c r="A308" s="284" t="s">
        <v>457</v>
      </c>
      <c r="B308" s="230" t="str">
        <f t="shared" si="18"/>
        <v>Measure 268</v>
      </c>
      <c r="C308" s="284" t="s">
        <v>465</v>
      </c>
      <c r="D308" s="285">
        <v>44197</v>
      </c>
      <c r="E308" s="285">
        <v>44377</v>
      </c>
      <c r="F308" s="285">
        <v>44216</v>
      </c>
      <c r="G308" s="41">
        <f t="shared" si="19"/>
        <v>1</v>
      </c>
      <c r="H308" s="286" t="s">
        <v>258</v>
      </c>
      <c r="I308" s="284" t="s">
        <v>353</v>
      </c>
      <c r="J308" s="287">
        <v>2.5</v>
      </c>
      <c r="K308" s="287">
        <f t="shared" si="20"/>
        <v>0.3125</v>
      </c>
      <c r="L308" s="203">
        <v>1350</v>
      </c>
      <c r="M308" s="203">
        <f t="shared" si="21"/>
        <v>421.875</v>
      </c>
    </row>
    <row r="309" spans="1:13" hidden="1">
      <c r="A309" s="284" t="s">
        <v>457</v>
      </c>
      <c r="B309" s="230" t="str">
        <f t="shared" si="18"/>
        <v>Measure 268</v>
      </c>
      <c r="C309" s="284" t="s">
        <v>465</v>
      </c>
      <c r="D309" s="285">
        <v>44197</v>
      </c>
      <c r="E309" s="285">
        <v>44377</v>
      </c>
      <c r="F309" s="285">
        <v>44216</v>
      </c>
      <c r="G309" s="41">
        <f t="shared" si="19"/>
        <v>1</v>
      </c>
      <c r="H309" s="286" t="s">
        <v>258</v>
      </c>
      <c r="I309" s="284" t="s">
        <v>353</v>
      </c>
      <c r="J309" s="287">
        <v>1</v>
      </c>
      <c r="K309" s="287">
        <f t="shared" si="20"/>
        <v>0.125</v>
      </c>
      <c r="L309" s="203">
        <v>1350</v>
      </c>
      <c r="M309" s="203">
        <f t="shared" si="21"/>
        <v>168.75</v>
      </c>
    </row>
    <row r="310" spans="1:13" hidden="1">
      <c r="A310" s="284" t="s">
        <v>457</v>
      </c>
      <c r="B310" s="230" t="str">
        <f t="shared" si="18"/>
        <v>Measure 268</v>
      </c>
      <c r="C310" s="284" t="s">
        <v>465</v>
      </c>
      <c r="D310" s="285">
        <v>44197</v>
      </c>
      <c r="E310" s="285">
        <v>44377</v>
      </c>
      <c r="F310" s="285">
        <v>44216</v>
      </c>
      <c r="G310" s="41">
        <f t="shared" si="19"/>
        <v>1</v>
      </c>
      <c r="H310" s="286" t="s">
        <v>258</v>
      </c>
      <c r="I310" s="284" t="s">
        <v>353</v>
      </c>
      <c r="J310" s="287">
        <v>1</v>
      </c>
      <c r="K310" s="287">
        <f t="shared" si="20"/>
        <v>0.125</v>
      </c>
      <c r="L310" s="203">
        <v>1350</v>
      </c>
      <c r="M310" s="203">
        <f t="shared" si="21"/>
        <v>168.75</v>
      </c>
    </row>
    <row r="311" spans="1:13">
      <c r="A311" s="284" t="s">
        <v>457</v>
      </c>
      <c r="B311" s="230" t="str">
        <f t="shared" si="18"/>
        <v>Measure 268</v>
      </c>
      <c r="C311" s="284" t="s">
        <v>465</v>
      </c>
      <c r="D311" s="285">
        <v>44197</v>
      </c>
      <c r="E311" s="285">
        <v>44377</v>
      </c>
      <c r="F311" s="285">
        <v>44216</v>
      </c>
      <c r="G311" s="41">
        <f t="shared" si="19"/>
        <v>1</v>
      </c>
      <c r="H311" s="286" t="s">
        <v>267</v>
      </c>
      <c r="I311" s="284" t="s">
        <v>353</v>
      </c>
      <c r="J311" s="287">
        <v>1</v>
      </c>
      <c r="K311" s="287">
        <f t="shared" si="20"/>
        <v>0.125</v>
      </c>
      <c r="L311" s="203">
        <v>1000</v>
      </c>
      <c r="M311" s="203">
        <f t="shared" si="21"/>
        <v>125</v>
      </c>
    </row>
    <row r="312" spans="1:13">
      <c r="A312" s="284" t="s">
        <v>457</v>
      </c>
      <c r="B312" s="230" t="str">
        <f t="shared" si="18"/>
        <v>Measure 268</v>
      </c>
      <c r="C312" s="284" t="s">
        <v>465</v>
      </c>
      <c r="D312" s="285">
        <v>44197</v>
      </c>
      <c r="E312" s="285">
        <v>44377</v>
      </c>
      <c r="F312" s="285">
        <v>44216</v>
      </c>
      <c r="G312" s="41">
        <f t="shared" si="19"/>
        <v>1</v>
      </c>
      <c r="H312" s="286" t="s">
        <v>267</v>
      </c>
      <c r="I312" s="284" t="s">
        <v>353</v>
      </c>
      <c r="J312" s="287">
        <v>2</v>
      </c>
      <c r="K312" s="287">
        <f t="shared" si="20"/>
        <v>0.25</v>
      </c>
      <c r="L312" s="203">
        <v>1000</v>
      </c>
      <c r="M312" s="203">
        <f t="shared" si="21"/>
        <v>250</v>
      </c>
    </row>
    <row r="313" spans="1:13" hidden="1">
      <c r="A313" s="284" t="s">
        <v>457</v>
      </c>
      <c r="B313" s="230" t="str">
        <f t="shared" si="18"/>
        <v>Measure 268</v>
      </c>
      <c r="C313" s="284" t="s">
        <v>465</v>
      </c>
      <c r="D313" s="285">
        <v>44197</v>
      </c>
      <c r="E313" s="285">
        <v>44377</v>
      </c>
      <c r="F313" s="285">
        <v>44216</v>
      </c>
      <c r="G313" s="41">
        <f t="shared" si="19"/>
        <v>1</v>
      </c>
      <c r="H313" s="286" t="s">
        <v>331</v>
      </c>
      <c r="I313" s="284" t="s">
        <v>353</v>
      </c>
      <c r="J313" s="287">
        <v>8</v>
      </c>
      <c r="K313" s="287">
        <f t="shared" si="20"/>
        <v>1</v>
      </c>
      <c r="L313" s="203">
        <v>1000</v>
      </c>
      <c r="M313" s="203">
        <f t="shared" si="21"/>
        <v>1000</v>
      </c>
    </row>
    <row r="314" spans="1:13" hidden="1">
      <c r="A314" s="284" t="s">
        <v>457</v>
      </c>
      <c r="B314" s="230" t="str">
        <f t="shared" si="18"/>
        <v>Measure 268</v>
      </c>
      <c r="C314" s="284" t="s">
        <v>465</v>
      </c>
      <c r="D314" s="285">
        <v>44197</v>
      </c>
      <c r="E314" s="285">
        <v>44377</v>
      </c>
      <c r="F314" s="285">
        <v>44216</v>
      </c>
      <c r="G314" s="41">
        <f t="shared" si="19"/>
        <v>1</v>
      </c>
      <c r="H314" s="286" t="s">
        <v>266</v>
      </c>
      <c r="I314" s="284" t="s">
        <v>353</v>
      </c>
      <c r="J314" s="287">
        <v>1.25</v>
      </c>
      <c r="K314" s="287">
        <f t="shared" si="20"/>
        <v>0.15625</v>
      </c>
      <c r="L314" s="203">
        <v>1000</v>
      </c>
      <c r="M314" s="203">
        <f t="shared" si="21"/>
        <v>156.25</v>
      </c>
    </row>
    <row r="315" spans="1:13" hidden="1">
      <c r="A315" s="284" t="s">
        <v>457</v>
      </c>
      <c r="B315" s="230" t="str">
        <f t="shared" si="18"/>
        <v>Measure 268</v>
      </c>
      <c r="C315" s="284" t="s">
        <v>465</v>
      </c>
      <c r="D315" s="285">
        <v>44197</v>
      </c>
      <c r="E315" s="285">
        <v>44377</v>
      </c>
      <c r="F315" s="285">
        <v>44216</v>
      </c>
      <c r="G315" s="41">
        <f t="shared" si="19"/>
        <v>1</v>
      </c>
      <c r="H315" s="286" t="s">
        <v>351</v>
      </c>
      <c r="I315" s="284" t="s">
        <v>353</v>
      </c>
      <c r="J315" s="287">
        <v>1.5</v>
      </c>
      <c r="K315" s="287">
        <f t="shared" si="20"/>
        <v>0.1875</v>
      </c>
      <c r="L315" s="203">
        <v>1000</v>
      </c>
      <c r="M315" s="203">
        <f t="shared" si="21"/>
        <v>187.5</v>
      </c>
    </row>
    <row r="316" spans="1:13" hidden="1">
      <c r="A316" s="284" t="s">
        <v>457</v>
      </c>
      <c r="B316" s="230" t="str">
        <f t="shared" si="18"/>
        <v>Measure 268</v>
      </c>
      <c r="C316" s="284" t="s">
        <v>465</v>
      </c>
      <c r="D316" s="285">
        <v>44197</v>
      </c>
      <c r="E316" s="285">
        <v>44377</v>
      </c>
      <c r="F316" s="285">
        <v>44217</v>
      </c>
      <c r="G316" s="41">
        <f t="shared" si="19"/>
        <v>1</v>
      </c>
      <c r="H316" s="286" t="s">
        <v>365</v>
      </c>
      <c r="I316" s="284" t="s">
        <v>353</v>
      </c>
      <c r="J316" s="287">
        <v>0.5</v>
      </c>
      <c r="K316" s="287">
        <f t="shared" si="20"/>
        <v>6.25E-2</v>
      </c>
      <c r="L316" s="203">
        <v>1000</v>
      </c>
      <c r="M316" s="203">
        <f t="shared" si="21"/>
        <v>62.5</v>
      </c>
    </row>
    <row r="317" spans="1:13" hidden="1">
      <c r="A317" s="284" t="s">
        <v>457</v>
      </c>
      <c r="B317" s="230" t="str">
        <f t="shared" si="18"/>
        <v>Measure 268</v>
      </c>
      <c r="C317" s="284" t="s">
        <v>465</v>
      </c>
      <c r="D317" s="285">
        <v>44197</v>
      </c>
      <c r="E317" s="285">
        <v>44377</v>
      </c>
      <c r="F317" s="285">
        <v>44217</v>
      </c>
      <c r="G317" s="41">
        <f t="shared" si="19"/>
        <v>1</v>
      </c>
      <c r="H317" s="286" t="s">
        <v>330</v>
      </c>
      <c r="I317" s="284" t="s">
        <v>353</v>
      </c>
      <c r="J317" s="287">
        <v>4.5</v>
      </c>
      <c r="K317" s="287">
        <f t="shared" si="20"/>
        <v>0.5625</v>
      </c>
      <c r="L317" s="203">
        <v>1000</v>
      </c>
      <c r="M317" s="203">
        <f t="shared" si="21"/>
        <v>562.5</v>
      </c>
    </row>
    <row r="318" spans="1:13" hidden="1">
      <c r="A318" s="284" t="s">
        <v>457</v>
      </c>
      <c r="B318" s="230" t="str">
        <f t="shared" si="18"/>
        <v>Measure 268</v>
      </c>
      <c r="C318" s="284" t="s">
        <v>465</v>
      </c>
      <c r="D318" s="285">
        <v>44197</v>
      </c>
      <c r="E318" s="285">
        <v>44377</v>
      </c>
      <c r="F318" s="285">
        <v>44217</v>
      </c>
      <c r="G318" s="41">
        <f t="shared" si="19"/>
        <v>1</v>
      </c>
      <c r="H318" s="286" t="s">
        <v>472</v>
      </c>
      <c r="I318" s="284" t="s">
        <v>353</v>
      </c>
      <c r="J318" s="287">
        <v>3</v>
      </c>
      <c r="K318" s="287">
        <f t="shared" si="20"/>
        <v>0.375</v>
      </c>
      <c r="L318" s="203">
        <v>1000</v>
      </c>
      <c r="M318" s="203">
        <f t="shared" si="21"/>
        <v>375</v>
      </c>
    </row>
    <row r="319" spans="1:13" hidden="1">
      <c r="A319" s="284" t="s">
        <v>457</v>
      </c>
      <c r="B319" s="230" t="str">
        <f t="shared" si="18"/>
        <v>Measure 268</v>
      </c>
      <c r="C319" s="284" t="s">
        <v>465</v>
      </c>
      <c r="D319" s="285">
        <v>44197</v>
      </c>
      <c r="E319" s="285">
        <v>44377</v>
      </c>
      <c r="F319" s="285">
        <v>44217</v>
      </c>
      <c r="G319" s="41">
        <f t="shared" si="19"/>
        <v>1</v>
      </c>
      <c r="H319" s="286" t="s">
        <v>258</v>
      </c>
      <c r="I319" s="284" t="s">
        <v>353</v>
      </c>
      <c r="J319" s="287">
        <v>2</v>
      </c>
      <c r="K319" s="287">
        <f t="shared" si="20"/>
        <v>0.25</v>
      </c>
      <c r="L319" s="203">
        <v>1350</v>
      </c>
      <c r="M319" s="203">
        <f t="shared" si="21"/>
        <v>337.5</v>
      </c>
    </row>
    <row r="320" spans="1:13" hidden="1">
      <c r="A320" s="284" t="s">
        <v>457</v>
      </c>
      <c r="B320" s="230" t="str">
        <f t="shared" ref="B320:B383" si="22">MID(C320,9,11)</f>
        <v>Measure 268</v>
      </c>
      <c r="C320" s="284" t="s">
        <v>465</v>
      </c>
      <c r="D320" s="285">
        <v>44197</v>
      </c>
      <c r="E320" s="285">
        <v>44377</v>
      </c>
      <c r="F320" s="285">
        <v>44217</v>
      </c>
      <c r="G320" s="41">
        <f t="shared" ref="G320:G383" si="23">MONTH(F320)</f>
        <v>1</v>
      </c>
      <c r="H320" s="286" t="s">
        <v>258</v>
      </c>
      <c r="I320" s="284" t="s">
        <v>353</v>
      </c>
      <c r="J320" s="287">
        <v>2</v>
      </c>
      <c r="K320" s="287">
        <f t="shared" si="20"/>
        <v>0.25</v>
      </c>
      <c r="L320" s="203">
        <v>1350</v>
      </c>
      <c r="M320" s="203">
        <f t="shared" si="21"/>
        <v>337.5</v>
      </c>
    </row>
    <row r="321" spans="1:13" hidden="1">
      <c r="A321" s="284" t="s">
        <v>457</v>
      </c>
      <c r="B321" s="230" t="str">
        <f t="shared" si="22"/>
        <v>Measure 268</v>
      </c>
      <c r="C321" s="284" t="s">
        <v>465</v>
      </c>
      <c r="D321" s="285">
        <v>44197</v>
      </c>
      <c r="E321" s="285">
        <v>44377</v>
      </c>
      <c r="F321" s="285">
        <v>44217</v>
      </c>
      <c r="G321" s="41">
        <f t="shared" si="23"/>
        <v>1</v>
      </c>
      <c r="H321" s="286" t="s">
        <v>258</v>
      </c>
      <c r="I321" s="284" t="s">
        <v>353</v>
      </c>
      <c r="J321" s="287">
        <v>2</v>
      </c>
      <c r="K321" s="287">
        <f t="shared" si="20"/>
        <v>0.25</v>
      </c>
      <c r="L321" s="203">
        <v>1350</v>
      </c>
      <c r="M321" s="203">
        <f t="shared" si="21"/>
        <v>337.5</v>
      </c>
    </row>
    <row r="322" spans="1:13" hidden="1">
      <c r="A322" s="284" t="s">
        <v>457</v>
      </c>
      <c r="B322" s="230" t="str">
        <f t="shared" si="22"/>
        <v>Measure 268</v>
      </c>
      <c r="C322" s="284" t="s">
        <v>465</v>
      </c>
      <c r="D322" s="285">
        <v>44197</v>
      </c>
      <c r="E322" s="285">
        <v>44377</v>
      </c>
      <c r="F322" s="285">
        <v>44217</v>
      </c>
      <c r="G322" s="41">
        <f t="shared" si="23"/>
        <v>1</v>
      </c>
      <c r="H322" s="286" t="s">
        <v>258</v>
      </c>
      <c r="I322" s="284" t="s">
        <v>353</v>
      </c>
      <c r="J322" s="287">
        <v>1</v>
      </c>
      <c r="K322" s="287">
        <f t="shared" si="20"/>
        <v>0.125</v>
      </c>
      <c r="L322" s="203">
        <v>1350</v>
      </c>
      <c r="M322" s="203">
        <f t="shared" si="21"/>
        <v>168.75</v>
      </c>
    </row>
    <row r="323" spans="1:13" hidden="1">
      <c r="A323" s="284" t="s">
        <v>457</v>
      </c>
      <c r="B323" s="230" t="str">
        <f t="shared" si="22"/>
        <v>Measure 268</v>
      </c>
      <c r="C323" s="284" t="s">
        <v>465</v>
      </c>
      <c r="D323" s="285">
        <v>44197</v>
      </c>
      <c r="E323" s="285">
        <v>44377</v>
      </c>
      <c r="F323" s="285">
        <v>44217</v>
      </c>
      <c r="G323" s="41">
        <f t="shared" si="23"/>
        <v>1</v>
      </c>
      <c r="H323" s="286" t="s">
        <v>258</v>
      </c>
      <c r="I323" s="284" t="s">
        <v>353</v>
      </c>
      <c r="J323" s="287">
        <v>2</v>
      </c>
      <c r="K323" s="287">
        <f t="shared" ref="K323:K386" si="24">J323/8</f>
        <v>0.25</v>
      </c>
      <c r="L323" s="203">
        <v>1350</v>
      </c>
      <c r="M323" s="203">
        <f t="shared" ref="M323:M386" si="25">L323*K323</f>
        <v>337.5</v>
      </c>
    </row>
    <row r="324" spans="1:13">
      <c r="A324" s="284" t="s">
        <v>457</v>
      </c>
      <c r="B324" s="230" t="str">
        <f t="shared" si="22"/>
        <v>Measure 268</v>
      </c>
      <c r="C324" s="284" t="s">
        <v>465</v>
      </c>
      <c r="D324" s="285">
        <v>44197</v>
      </c>
      <c r="E324" s="285">
        <v>44377</v>
      </c>
      <c r="F324" s="285">
        <v>44217</v>
      </c>
      <c r="G324" s="41">
        <f t="shared" si="23"/>
        <v>1</v>
      </c>
      <c r="H324" s="286" t="s">
        <v>267</v>
      </c>
      <c r="I324" s="284" t="s">
        <v>353</v>
      </c>
      <c r="J324" s="287">
        <v>3</v>
      </c>
      <c r="K324" s="287">
        <f t="shared" si="24"/>
        <v>0.375</v>
      </c>
      <c r="L324" s="203">
        <v>1000</v>
      </c>
      <c r="M324" s="203">
        <f t="shared" si="25"/>
        <v>375</v>
      </c>
    </row>
    <row r="325" spans="1:13" hidden="1">
      <c r="A325" s="284" t="s">
        <v>457</v>
      </c>
      <c r="B325" s="230" t="str">
        <f t="shared" si="22"/>
        <v>Measure 268</v>
      </c>
      <c r="C325" s="284" t="s">
        <v>465</v>
      </c>
      <c r="D325" s="285">
        <v>44197</v>
      </c>
      <c r="E325" s="285">
        <v>44377</v>
      </c>
      <c r="F325" s="285">
        <v>44217</v>
      </c>
      <c r="G325" s="41">
        <f t="shared" si="23"/>
        <v>1</v>
      </c>
      <c r="H325" s="286" t="s">
        <v>331</v>
      </c>
      <c r="I325" s="284" t="s">
        <v>353</v>
      </c>
      <c r="J325" s="287">
        <v>8</v>
      </c>
      <c r="K325" s="287">
        <f t="shared" si="24"/>
        <v>1</v>
      </c>
      <c r="L325" s="203">
        <v>1000</v>
      </c>
      <c r="M325" s="203">
        <f t="shared" si="25"/>
        <v>1000</v>
      </c>
    </row>
    <row r="326" spans="1:13" hidden="1">
      <c r="A326" s="284" t="s">
        <v>457</v>
      </c>
      <c r="B326" s="230" t="str">
        <f t="shared" si="22"/>
        <v>Measure 268</v>
      </c>
      <c r="C326" s="284" t="s">
        <v>465</v>
      </c>
      <c r="D326" s="285">
        <v>44197</v>
      </c>
      <c r="E326" s="285">
        <v>44377</v>
      </c>
      <c r="F326" s="285">
        <v>44217</v>
      </c>
      <c r="G326" s="41">
        <f t="shared" si="23"/>
        <v>1</v>
      </c>
      <c r="H326" s="286" t="s">
        <v>266</v>
      </c>
      <c r="I326" s="284" t="s">
        <v>353</v>
      </c>
      <c r="J326" s="287">
        <v>0.75</v>
      </c>
      <c r="K326" s="287">
        <f t="shared" si="24"/>
        <v>9.375E-2</v>
      </c>
      <c r="L326" s="203">
        <v>1000</v>
      </c>
      <c r="M326" s="203">
        <f t="shared" si="25"/>
        <v>93.75</v>
      </c>
    </row>
    <row r="327" spans="1:13" hidden="1">
      <c r="A327" s="284" t="s">
        <v>457</v>
      </c>
      <c r="B327" s="230" t="str">
        <f t="shared" si="22"/>
        <v>Measure 268</v>
      </c>
      <c r="C327" s="284" t="s">
        <v>465</v>
      </c>
      <c r="D327" s="285">
        <v>44197</v>
      </c>
      <c r="E327" s="285">
        <v>44377</v>
      </c>
      <c r="F327" s="285">
        <v>44217</v>
      </c>
      <c r="G327" s="41">
        <f t="shared" si="23"/>
        <v>1</v>
      </c>
      <c r="H327" s="286" t="s">
        <v>351</v>
      </c>
      <c r="I327" s="284" t="s">
        <v>353</v>
      </c>
      <c r="J327" s="287">
        <v>0.5</v>
      </c>
      <c r="K327" s="287">
        <f t="shared" si="24"/>
        <v>6.25E-2</v>
      </c>
      <c r="L327" s="203">
        <v>1000</v>
      </c>
      <c r="M327" s="203">
        <f t="shared" si="25"/>
        <v>62.5</v>
      </c>
    </row>
    <row r="328" spans="1:13" hidden="1">
      <c r="A328" s="284" t="s">
        <v>457</v>
      </c>
      <c r="B328" s="230" t="str">
        <f t="shared" si="22"/>
        <v>Measure 268</v>
      </c>
      <c r="C328" s="284" t="s">
        <v>465</v>
      </c>
      <c r="D328" s="285">
        <v>44197</v>
      </c>
      <c r="E328" s="285">
        <v>44377</v>
      </c>
      <c r="F328" s="285">
        <v>44218</v>
      </c>
      <c r="G328" s="41">
        <f t="shared" si="23"/>
        <v>1</v>
      </c>
      <c r="H328" s="286" t="s">
        <v>365</v>
      </c>
      <c r="I328" s="284" t="s">
        <v>353</v>
      </c>
      <c r="J328" s="287">
        <v>2</v>
      </c>
      <c r="K328" s="287">
        <f t="shared" si="24"/>
        <v>0.25</v>
      </c>
      <c r="L328" s="203">
        <v>1000</v>
      </c>
      <c r="M328" s="203">
        <f t="shared" si="25"/>
        <v>250</v>
      </c>
    </row>
    <row r="329" spans="1:13" hidden="1">
      <c r="A329" s="284" t="s">
        <v>457</v>
      </c>
      <c r="B329" s="230" t="str">
        <f t="shared" si="22"/>
        <v>Measure 268</v>
      </c>
      <c r="C329" s="284" t="s">
        <v>465</v>
      </c>
      <c r="D329" s="285">
        <v>44197</v>
      </c>
      <c r="E329" s="285">
        <v>44377</v>
      </c>
      <c r="F329" s="285">
        <v>44218</v>
      </c>
      <c r="G329" s="41">
        <f t="shared" si="23"/>
        <v>1</v>
      </c>
      <c r="H329" s="286" t="s">
        <v>365</v>
      </c>
      <c r="I329" s="284" t="s">
        <v>353</v>
      </c>
      <c r="J329" s="287">
        <v>1.5</v>
      </c>
      <c r="K329" s="287">
        <f t="shared" si="24"/>
        <v>0.1875</v>
      </c>
      <c r="L329" s="203">
        <v>1000</v>
      </c>
      <c r="M329" s="203">
        <f t="shared" si="25"/>
        <v>187.5</v>
      </c>
    </row>
    <row r="330" spans="1:13" hidden="1">
      <c r="A330" s="284" t="s">
        <v>457</v>
      </c>
      <c r="B330" s="230" t="str">
        <f t="shared" si="22"/>
        <v>Measure 268</v>
      </c>
      <c r="C330" s="284" t="s">
        <v>465</v>
      </c>
      <c r="D330" s="285">
        <v>44197</v>
      </c>
      <c r="E330" s="285">
        <v>44377</v>
      </c>
      <c r="F330" s="285">
        <v>44218</v>
      </c>
      <c r="G330" s="41">
        <f t="shared" si="23"/>
        <v>1</v>
      </c>
      <c r="H330" s="286" t="s">
        <v>365</v>
      </c>
      <c r="I330" s="284" t="s">
        <v>353</v>
      </c>
      <c r="J330" s="287">
        <v>1</v>
      </c>
      <c r="K330" s="287">
        <f t="shared" si="24"/>
        <v>0.125</v>
      </c>
      <c r="L330" s="203">
        <v>1000</v>
      </c>
      <c r="M330" s="203">
        <f t="shared" si="25"/>
        <v>125</v>
      </c>
    </row>
    <row r="331" spans="1:13" hidden="1">
      <c r="A331" s="284" t="s">
        <v>457</v>
      </c>
      <c r="B331" s="230" t="str">
        <f t="shared" si="22"/>
        <v>Measure 268</v>
      </c>
      <c r="C331" s="284" t="s">
        <v>465</v>
      </c>
      <c r="D331" s="285">
        <v>44197</v>
      </c>
      <c r="E331" s="285">
        <v>44377</v>
      </c>
      <c r="F331" s="285">
        <v>44218</v>
      </c>
      <c r="G331" s="41">
        <f t="shared" si="23"/>
        <v>1</v>
      </c>
      <c r="H331" s="286" t="s">
        <v>330</v>
      </c>
      <c r="I331" s="284" t="s">
        <v>353</v>
      </c>
      <c r="J331" s="287">
        <v>3</v>
      </c>
      <c r="K331" s="287">
        <f t="shared" si="24"/>
        <v>0.375</v>
      </c>
      <c r="L331" s="203">
        <v>1000</v>
      </c>
      <c r="M331" s="203">
        <f t="shared" si="25"/>
        <v>375</v>
      </c>
    </row>
    <row r="332" spans="1:13" hidden="1">
      <c r="A332" s="284" t="s">
        <v>457</v>
      </c>
      <c r="B332" s="230" t="str">
        <f t="shared" si="22"/>
        <v>Measure 268</v>
      </c>
      <c r="C332" s="284" t="s">
        <v>465</v>
      </c>
      <c r="D332" s="285">
        <v>44197</v>
      </c>
      <c r="E332" s="285">
        <v>44377</v>
      </c>
      <c r="F332" s="285">
        <v>44218</v>
      </c>
      <c r="G332" s="41">
        <f t="shared" si="23"/>
        <v>1</v>
      </c>
      <c r="H332" s="286" t="s">
        <v>265</v>
      </c>
      <c r="I332" s="284" t="s">
        <v>353</v>
      </c>
      <c r="J332" s="287">
        <v>3</v>
      </c>
      <c r="K332" s="287">
        <f t="shared" si="24"/>
        <v>0.375</v>
      </c>
      <c r="L332" s="203">
        <v>1000</v>
      </c>
      <c r="M332" s="203">
        <f t="shared" si="25"/>
        <v>375</v>
      </c>
    </row>
    <row r="333" spans="1:13" hidden="1">
      <c r="A333" s="284" t="s">
        <v>457</v>
      </c>
      <c r="B333" s="230" t="str">
        <f t="shared" si="22"/>
        <v>Measure 268</v>
      </c>
      <c r="C333" s="284" t="s">
        <v>465</v>
      </c>
      <c r="D333" s="285">
        <v>44197</v>
      </c>
      <c r="E333" s="285">
        <v>44377</v>
      </c>
      <c r="F333" s="285">
        <v>44218</v>
      </c>
      <c r="G333" s="41">
        <f t="shared" si="23"/>
        <v>1</v>
      </c>
      <c r="H333" s="286" t="s">
        <v>472</v>
      </c>
      <c r="I333" s="284" t="s">
        <v>353</v>
      </c>
      <c r="J333" s="287">
        <v>3</v>
      </c>
      <c r="K333" s="287">
        <f t="shared" si="24"/>
        <v>0.375</v>
      </c>
      <c r="L333" s="203">
        <v>1000</v>
      </c>
      <c r="M333" s="203">
        <f t="shared" si="25"/>
        <v>375</v>
      </c>
    </row>
    <row r="334" spans="1:13" hidden="1">
      <c r="A334" s="284" t="s">
        <v>457</v>
      </c>
      <c r="B334" s="230" t="str">
        <f t="shared" si="22"/>
        <v>Measure 268</v>
      </c>
      <c r="C334" s="284" t="s">
        <v>465</v>
      </c>
      <c r="D334" s="285">
        <v>44197</v>
      </c>
      <c r="E334" s="285">
        <v>44377</v>
      </c>
      <c r="F334" s="285">
        <v>44218</v>
      </c>
      <c r="G334" s="41">
        <f t="shared" si="23"/>
        <v>1</v>
      </c>
      <c r="H334" s="286" t="s">
        <v>258</v>
      </c>
      <c r="I334" s="284" t="s">
        <v>353</v>
      </c>
      <c r="J334" s="287">
        <v>1.5</v>
      </c>
      <c r="K334" s="287">
        <f t="shared" si="24"/>
        <v>0.1875</v>
      </c>
      <c r="L334" s="203">
        <v>1350</v>
      </c>
      <c r="M334" s="203">
        <f t="shared" si="25"/>
        <v>253.125</v>
      </c>
    </row>
    <row r="335" spans="1:13" hidden="1">
      <c r="A335" s="284" t="s">
        <v>457</v>
      </c>
      <c r="B335" s="230" t="str">
        <f t="shared" si="22"/>
        <v>Measure 268</v>
      </c>
      <c r="C335" s="284" t="s">
        <v>465</v>
      </c>
      <c r="D335" s="285">
        <v>44197</v>
      </c>
      <c r="E335" s="285">
        <v>44377</v>
      </c>
      <c r="F335" s="285">
        <v>44218</v>
      </c>
      <c r="G335" s="41">
        <f t="shared" si="23"/>
        <v>1</v>
      </c>
      <c r="H335" s="286" t="s">
        <v>258</v>
      </c>
      <c r="I335" s="284" t="s">
        <v>353</v>
      </c>
      <c r="J335" s="287">
        <v>1.5</v>
      </c>
      <c r="K335" s="287">
        <f t="shared" si="24"/>
        <v>0.1875</v>
      </c>
      <c r="L335" s="203">
        <v>1350</v>
      </c>
      <c r="M335" s="203">
        <f t="shared" si="25"/>
        <v>253.125</v>
      </c>
    </row>
    <row r="336" spans="1:13" hidden="1">
      <c r="A336" s="284" t="s">
        <v>457</v>
      </c>
      <c r="B336" s="230" t="str">
        <f t="shared" si="22"/>
        <v>Measure 268</v>
      </c>
      <c r="C336" s="284" t="s">
        <v>465</v>
      </c>
      <c r="D336" s="285">
        <v>44197</v>
      </c>
      <c r="E336" s="285">
        <v>44377</v>
      </c>
      <c r="F336" s="285">
        <v>44218</v>
      </c>
      <c r="G336" s="41">
        <f t="shared" si="23"/>
        <v>1</v>
      </c>
      <c r="H336" s="286" t="s">
        <v>258</v>
      </c>
      <c r="I336" s="284" t="s">
        <v>353</v>
      </c>
      <c r="J336" s="287">
        <v>1</v>
      </c>
      <c r="K336" s="287">
        <f t="shared" si="24"/>
        <v>0.125</v>
      </c>
      <c r="L336" s="203">
        <v>1350</v>
      </c>
      <c r="M336" s="203">
        <f t="shared" si="25"/>
        <v>168.75</v>
      </c>
    </row>
    <row r="337" spans="1:13" hidden="1">
      <c r="A337" s="284" t="s">
        <v>457</v>
      </c>
      <c r="B337" s="230" t="str">
        <f t="shared" si="22"/>
        <v>Measure 268</v>
      </c>
      <c r="C337" s="284" t="s">
        <v>465</v>
      </c>
      <c r="D337" s="285">
        <v>44197</v>
      </c>
      <c r="E337" s="285">
        <v>44377</v>
      </c>
      <c r="F337" s="285">
        <v>44218</v>
      </c>
      <c r="G337" s="41">
        <f t="shared" si="23"/>
        <v>1</v>
      </c>
      <c r="H337" s="286" t="s">
        <v>258</v>
      </c>
      <c r="I337" s="284" t="s">
        <v>353</v>
      </c>
      <c r="J337" s="287">
        <v>0.5</v>
      </c>
      <c r="K337" s="287">
        <f t="shared" si="24"/>
        <v>6.25E-2</v>
      </c>
      <c r="L337" s="203">
        <v>1350</v>
      </c>
      <c r="M337" s="203">
        <f t="shared" si="25"/>
        <v>84.375</v>
      </c>
    </row>
    <row r="338" spans="1:13" hidden="1">
      <c r="A338" s="284" t="s">
        <v>457</v>
      </c>
      <c r="B338" s="230" t="str">
        <f t="shared" si="22"/>
        <v>Measure 268</v>
      </c>
      <c r="C338" s="284" t="s">
        <v>465</v>
      </c>
      <c r="D338" s="285">
        <v>44197</v>
      </c>
      <c r="E338" s="285">
        <v>44377</v>
      </c>
      <c r="F338" s="285">
        <v>44218</v>
      </c>
      <c r="G338" s="41">
        <f t="shared" si="23"/>
        <v>1</v>
      </c>
      <c r="H338" s="286" t="s">
        <v>258</v>
      </c>
      <c r="I338" s="284" t="s">
        <v>353</v>
      </c>
      <c r="J338" s="287">
        <v>1.5</v>
      </c>
      <c r="K338" s="287">
        <f t="shared" si="24"/>
        <v>0.1875</v>
      </c>
      <c r="L338" s="203">
        <v>1350</v>
      </c>
      <c r="M338" s="203">
        <f t="shared" si="25"/>
        <v>253.125</v>
      </c>
    </row>
    <row r="339" spans="1:13">
      <c r="A339" s="284" t="s">
        <v>457</v>
      </c>
      <c r="B339" s="230" t="str">
        <f t="shared" si="22"/>
        <v>Measure 268</v>
      </c>
      <c r="C339" s="284" t="s">
        <v>465</v>
      </c>
      <c r="D339" s="285">
        <v>44197</v>
      </c>
      <c r="E339" s="285">
        <v>44377</v>
      </c>
      <c r="F339" s="285">
        <v>44218</v>
      </c>
      <c r="G339" s="41">
        <f t="shared" si="23"/>
        <v>1</v>
      </c>
      <c r="H339" s="286" t="s">
        <v>267</v>
      </c>
      <c r="I339" s="284" t="s">
        <v>353</v>
      </c>
      <c r="J339" s="287">
        <v>4</v>
      </c>
      <c r="K339" s="287">
        <f t="shared" si="24"/>
        <v>0.5</v>
      </c>
      <c r="L339" s="203">
        <v>1000</v>
      </c>
      <c r="M339" s="203">
        <f t="shared" si="25"/>
        <v>500</v>
      </c>
    </row>
    <row r="340" spans="1:13" hidden="1">
      <c r="A340" s="284" t="s">
        <v>457</v>
      </c>
      <c r="B340" s="230" t="str">
        <f t="shared" si="22"/>
        <v>Measure 268</v>
      </c>
      <c r="C340" s="284" t="s">
        <v>465</v>
      </c>
      <c r="D340" s="285">
        <v>44197</v>
      </c>
      <c r="E340" s="285">
        <v>44377</v>
      </c>
      <c r="F340" s="285">
        <v>44218</v>
      </c>
      <c r="G340" s="41">
        <f t="shared" si="23"/>
        <v>1</v>
      </c>
      <c r="H340" s="286" t="s">
        <v>266</v>
      </c>
      <c r="I340" s="284" t="s">
        <v>353</v>
      </c>
      <c r="J340" s="287">
        <v>3</v>
      </c>
      <c r="K340" s="287">
        <f t="shared" si="24"/>
        <v>0.375</v>
      </c>
      <c r="L340" s="203">
        <v>1000</v>
      </c>
      <c r="M340" s="203">
        <f t="shared" si="25"/>
        <v>375</v>
      </c>
    </row>
    <row r="341" spans="1:13" hidden="1">
      <c r="A341" s="284" t="s">
        <v>457</v>
      </c>
      <c r="B341" s="230" t="str">
        <f t="shared" si="22"/>
        <v>Measure 268</v>
      </c>
      <c r="C341" s="284" t="s">
        <v>465</v>
      </c>
      <c r="D341" s="285">
        <v>44197</v>
      </c>
      <c r="E341" s="285">
        <v>44377</v>
      </c>
      <c r="F341" s="285">
        <v>44218</v>
      </c>
      <c r="G341" s="41">
        <f t="shared" si="23"/>
        <v>1</v>
      </c>
      <c r="H341" s="286" t="s">
        <v>266</v>
      </c>
      <c r="I341" s="284" t="s">
        <v>353</v>
      </c>
      <c r="J341" s="287">
        <v>1.25</v>
      </c>
      <c r="K341" s="287">
        <f t="shared" si="24"/>
        <v>0.15625</v>
      </c>
      <c r="L341" s="203">
        <v>1000</v>
      </c>
      <c r="M341" s="203">
        <f t="shared" si="25"/>
        <v>156.25</v>
      </c>
    </row>
    <row r="342" spans="1:13" hidden="1">
      <c r="A342" s="284" t="s">
        <v>457</v>
      </c>
      <c r="B342" s="230" t="str">
        <f t="shared" si="22"/>
        <v>Measure 268</v>
      </c>
      <c r="C342" s="284" t="s">
        <v>465</v>
      </c>
      <c r="D342" s="285">
        <v>44197</v>
      </c>
      <c r="E342" s="285">
        <v>44377</v>
      </c>
      <c r="F342" s="285">
        <v>44218</v>
      </c>
      <c r="G342" s="41">
        <f t="shared" si="23"/>
        <v>1</v>
      </c>
      <c r="H342" s="286" t="s">
        <v>351</v>
      </c>
      <c r="I342" s="284" t="s">
        <v>353</v>
      </c>
      <c r="J342" s="287">
        <v>3</v>
      </c>
      <c r="K342" s="287">
        <f t="shared" si="24"/>
        <v>0.375</v>
      </c>
      <c r="L342" s="203">
        <v>1000</v>
      </c>
      <c r="M342" s="203">
        <f t="shared" si="25"/>
        <v>375</v>
      </c>
    </row>
    <row r="343" spans="1:13" hidden="1">
      <c r="A343" s="284" t="s">
        <v>457</v>
      </c>
      <c r="B343" s="230" t="str">
        <f t="shared" si="22"/>
        <v>Measure 268</v>
      </c>
      <c r="C343" s="284" t="s">
        <v>465</v>
      </c>
      <c r="D343" s="285">
        <v>44197</v>
      </c>
      <c r="E343" s="285">
        <v>44377</v>
      </c>
      <c r="F343" s="285">
        <v>44221</v>
      </c>
      <c r="G343" s="41">
        <f t="shared" si="23"/>
        <v>1</v>
      </c>
      <c r="H343" s="286" t="s">
        <v>365</v>
      </c>
      <c r="I343" s="284" t="s">
        <v>353</v>
      </c>
      <c r="J343" s="287">
        <v>1.5</v>
      </c>
      <c r="K343" s="287">
        <f t="shared" si="24"/>
        <v>0.1875</v>
      </c>
      <c r="L343" s="203">
        <v>1000</v>
      </c>
      <c r="M343" s="203">
        <f t="shared" si="25"/>
        <v>187.5</v>
      </c>
    </row>
    <row r="344" spans="1:13" hidden="1">
      <c r="A344" s="284" t="s">
        <v>457</v>
      </c>
      <c r="B344" s="230" t="str">
        <f t="shared" si="22"/>
        <v>Measure 268</v>
      </c>
      <c r="C344" s="284" t="s">
        <v>465</v>
      </c>
      <c r="D344" s="285">
        <v>44197</v>
      </c>
      <c r="E344" s="285">
        <v>44377</v>
      </c>
      <c r="F344" s="285">
        <v>44221</v>
      </c>
      <c r="G344" s="41">
        <f t="shared" si="23"/>
        <v>1</v>
      </c>
      <c r="H344" s="286" t="s">
        <v>330</v>
      </c>
      <c r="I344" s="284" t="s">
        <v>353</v>
      </c>
      <c r="J344" s="287">
        <v>8</v>
      </c>
      <c r="K344" s="287">
        <f t="shared" si="24"/>
        <v>1</v>
      </c>
      <c r="L344" s="203">
        <v>1000</v>
      </c>
      <c r="M344" s="203">
        <f t="shared" si="25"/>
        <v>1000</v>
      </c>
    </row>
    <row r="345" spans="1:13" hidden="1">
      <c r="A345" s="284" t="s">
        <v>457</v>
      </c>
      <c r="B345" s="230" t="str">
        <f t="shared" si="22"/>
        <v>Measure 268</v>
      </c>
      <c r="C345" s="284" t="s">
        <v>465</v>
      </c>
      <c r="D345" s="285">
        <v>44197</v>
      </c>
      <c r="E345" s="285">
        <v>44377</v>
      </c>
      <c r="F345" s="285">
        <v>44221</v>
      </c>
      <c r="G345" s="41">
        <f t="shared" si="23"/>
        <v>1</v>
      </c>
      <c r="H345" s="286" t="s">
        <v>265</v>
      </c>
      <c r="I345" s="284" t="s">
        <v>353</v>
      </c>
      <c r="J345" s="287">
        <v>3</v>
      </c>
      <c r="K345" s="287">
        <f t="shared" si="24"/>
        <v>0.375</v>
      </c>
      <c r="L345" s="203">
        <v>1000</v>
      </c>
      <c r="M345" s="203">
        <f t="shared" si="25"/>
        <v>375</v>
      </c>
    </row>
    <row r="346" spans="1:13" hidden="1">
      <c r="A346" s="284" t="s">
        <v>457</v>
      </c>
      <c r="B346" s="230" t="str">
        <f t="shared" si="22"/>
        <v>Measure 268</v>
      </c>
      <c r="C346" s="284" t="s">
        <v>465</v>
      </c>
      <c r="D346" s="285">
        <v>44197</v>
      </c>
      <c r="E346" s="285">
        <v>44377</v>
      </c>
      <c r="F346" s="285">
        <v>44221</v>
      </c>
      <c r="G346" s="41">
        <f t="shared" si="23"/>
        <v>1</v>
      </c>
      <c r="H346" s="286" t="s">
        <v>472</v>
      </c>
      <c r="I346" s="284" t="s">
        <v>353</v>
      </c>
      <c r="J346" s="287">
        <v>4</v>
      </c>
      <c r="K346" s="287">
        <f t="shared" si="24"/>
        <v>0.5</v>
      </c>
      <c r="L346" s="203">
        <v>1000</v>
      </c>
      <c r="M346" s="203">
        <f t="shared" si="25"/>
        <v>500</v>
      </c>
    </row>
    <row r="347" spans="1:13" hidden="1">
      <c r="A347" s="284" t="s">
        <v>457</v>
      </c>
      <c r="B347" s="230" t="str">
        <f t="shared" si="22"/>
        <v>Measure 268</v>
      </c>
      <c r="C347" s="284" t="s">
        <v>465</v>
      </c>
      <c r="D347" s="285">
        <v>44197</v>
      </c>
      <c r="E347" s="285">
        <v>44377</v>
      </c>
      <c r="F347" s="285">
        <v>44221</v>
      </c>
      <c r="G347" s="41">
        <f t="shared" si="23"/>
        <v>1</v>
      </c>
      <c r="H347" s="286" t="s">
        <v>258</v>
      </c>
      <c r="I347" s="284" t="s">
        <v>353</v>
      </c>
      <c r="J347" s="287">
        <v>2</v>
      </c>
      <c r="K347" s="287">
        <f t="shared" si="24"/>
        <v>0.25</v>
      </c>
      <c r="L347" s="203">
        <v>1350</v>
      </c>
      <c r="M347" s="203">
        <f t="shared" si="25"/>
        <v>337.5</v>
      </c>
    </row>
    <row r="348" spans="1:13" hidden="1">
      <c r="A348" s="284" t="s">
        <v>457</v>
      </c>
      <c r="B348" s="230" t="str">
        <f t="shared" si="22"/>
        <v>Measure 268</v>
      </c>
      <c r="C348" s="284" t="s">
        <v>465</v>
      </c>
      <c r="D348" s="285">
        <v>44197</v>
      </c>
      <c r="E348" s="285">
        <v>44377</v>
      </c>
      <c r="F348" s="285">
        <v>44221</v>
      </c>
      <c r="G348" s="41">
        <f t="shared" si="23"/>
        <v>1</v>
      </c>
      <c r="H348" s="286" t="s">
        <v>258</v>
      </c>
      <c r="I348" s="284" t="s">
        <v>353</v>
      </c>
      <c r="J348" s="287">
        <v>2</v>
      </c>
      <c r="K348" s="287">
        <f t="shared" si="24"/>
        <v>0.25</v>
      </c>
      <c r="L348" s="203">
        <v>1350</v>
      </c>
      <c r="M348" s="203">
        <f t="shared" si="25"/>
        <v>337.5</v>
      </c>
    </row>
    <row r="349" spans="1:13" hidden="1">
      <c r="A349" s="284" t="s">
        <v>457</v>
      </c>
      <c r="B349" s="230" t="str">
        <f t="shared" si="22"/>
        <v>Measure 268</v>
      </c>
      <c r="C349" s="284" t="s">
        <v>465</v>
      </c>
      <c r="D349" s="285">
        <v>44197</v>
      </c>
      <c r="E349" s="285">
        <v>44377</v>
      </c>
      <c r="F349" s="285">
        <v>44221</v>
      </c>
      <c r="G349" s="41">
        <f t="shared" si="23"/>
        <v>1</v>
      </c>
      <c r="H349" s="286" t="s">
        <v>258</v>
      </c>
      <c r="I349" s="284" t="s">
        <v>353</v>
      </c>
      <c r="J349" s="287">
        <v>2</v>
      </c>
      <c r="K349" s="287">
        <f t="shared" si="24"/>
        <v>0.25</v>
      </c>
      <c r="L349" s="203">
        <v>1350</v>
      </c>
      <c r="M349" s="203">
        <f t="shared" si="25"/>
        <v>337.5</v>
      </c>
    </row>
    <row r="350" spans="1:13" hidden="1">
      <c r="A350" s="284" t="s">
        <v>457</v>
      </c>
      <c r="B350" s="230" t="str">
        <f t="shared" si="22"/>
        <v>Measure 268</v>
      </c>
      <c r="C350" s="284" t="s">
        <v>465</v>
      </c>
      <c r="D350" s="285">
        <v>44197</v>
      </c>
      <c r="E350" s="285">
        <v>44377</v>
      </c>
      <c r="F350" s="285">
        <v>44221</v>
      </c>
      <c r="G350" s="41">
        <f t="shared" si="23"/>
        <v>1</v>
      </c>
      <c r="H350" s="286" t="s">
        <v>258</v>
      </c>
      <c r="I350" s="284" t="s">
        <v>353</v>
      </c>
      <c r="J350" s="287">
        <v>1</v>
      </c>
      <c r="K350" s="287">
        <f t="shared" si="24"/>
        <v>0.125</v>
      </c>
      <c r="L350" s="203">
        <v>1350</v>
      </c>
      <c r="M350" s="203">
        <f t="shared" si="25"/>
        <v>168.75</v>
      </c>
    </row>
    <row r="351" spans="1:13" hidden="1">
      <c r="A351" s="284" t="s">
        <v>457</v>
      </c>
      <c r="B351" s="230" t="str">
        <f t="shared" si="22"/>
        <v>Measure 268</v>
      </c>
      <c r="C351" s="284" t="s">
        <v>465</v>
      </c>
      <c r="D351" s="285">
        <v>44197</v>
      </c>
      <c r="E351" s="285">
        <v>44377</v>
      </c>
      <c r="F351" s="285">
        <v>44221</v>
      </c>
      <c r="G351" s="41">
        <f t="shared" si="23"/>
        <v>1</v>
      </c>
      <c r="H351" s="286" t="s">
        <v>258</v>
      </c>
      <c r="I351" s="284" t="s">
        <v>353</v>
      </c>
      <c r="J351" s="287">
        <v>2</v>
      </c>
      <c r="K351" s="287">
        <f t="shared" si="24"/>
        <v>0.25</v>
      </c>
      <c r="L351" s="203">
        <v>1350</v>
      </c>
      <c r="M351" s="203">
        <f t="shared" si="25"/>
        <v>337.5</v>
      </c>
    </row>
    <row r="352" spans="1:13">
      <c r="A352" s="284" t="s">
        <v>457</v>
      </c>
      <c r="B352" s="230" t="str">
        <f t="shared" si="22"/>
        <v>Measure 268</v>
      </c>
      <c r="C352" s="284" t="s">
        <v>465</v>
      </c>
      <c r="D352" s="285">
        <v>44197</v>
      </c>
      <c r="E352" s="285">
        <v>44377</v>
      </c>
      <c r="F352" s="285">
        <v>44221</v>
      </c>
      <c r="G352" s="41">
        <f t="shared" si="23"/>
        <v>1</v>
      </c>
      <c r="H352" s="286" t="s">
        <v>267</v>
      </c>
      <c r="I352" s="284" t="s">
        <v>353</v>
      </c>
      <c r="J352" s="287">
        <v>2</v>
      </c>
      <c r="K352" s="287">
        <f t="shared" si="24"/>
        <v>0.25</v>
      </c>
      <c r="L352" s="203">
        <v>1000</v>
      </c>
      <c r="M352" s="203">
        <f t="shared" si="25"/>
        <v>250</v>
      </c>
    </row>
    <row r="353" spans="1:13">
      <c r="A353" s="284" t="s">
        <v>457</v>
      </c>
      <c r="B353" s="230" t="str">
        <f t="shared" si="22"/>
        <v>Measure 268</v>
      </c>
      <c r="C353" s="284" t="s">
        <v>465</v>
      </c>
      <c r="D353" s="285">
        <v>44197</v>
      </c>
      <c r="E353" s="285">
        <v>44377</v>
      </c>
      <c r="F353" s="285">
        <v>44221</v>
      </c>
      <c r="G353" s="41">
        <f t="shared" si="23"/>
        <v>1</v>
      </c>
      <c r="H353" s="286" t="s">
        <v>267</v>
      </c>
      <c r="I353" s="284" t="s">
        <v>353</v>
      </c>
      <c r="J353" s="287">
        <v>3</v>
      </c>
      <c r="K353" s="287">
        <f t="shared" si="24"/>
        <v>0.375</v>
      </c>
      <c r="L353" s="203">
        <v>1000</v>
      </c>
      <c r="M353" s="203">
        <f t="shared" si="25"/>
        <v>375</v>
      </c>
    </row>
    <row r="354" spans="1:13" hidden="1">
      <c r="A354" s="284" t="s">
        <v>457</v>
      </c>
      <c r="B354" s="230" t="str">
        <f t="shared" si="22"/>
        <v>Measure 268</v>
      </c>
      <c r="C354" s="284" t="s">
        <v>465</v>
      </c>
      <c r="D354" s="285">
        <v>44197</v>
      </c>
      <c r="E354" s="285">
        <v>44377</v>
      </c>
      <c r="F354" s="285">
        <v>44221</v>
      </c>
      <c r="G354" s="41">
        <f t="shared" si="23"/>
        <v>1</v>
      </c>
      <c r="H354" s="286" t="s">
        <v>331</v>
      </c>
      <c r="I354" s="284" t="s">
        <v>353</v>
      </c>
      <c r="J354" s="287">
        <v>8</v>
      </c>
      <c r="K354" s="287">
        <f t="shared" si="24"/>
        <v>1</v>
      </c>
      <c r="L354" s="203">
        <v>1000</v>
      </c>
      <c r="M354" s="203">
        <f t="shared" si="25"/>
        <v>1000</v>
      </c>
    </row>
    <row r="355" spans="1:13" hidden="1">
      <c r="A355" s="284" t="s">
        <v>457</v>
      </c>
      <c r="B355" s="230" t="str">
        <f t="shared" si="22"/>
        <v>Measure 268</v>
      </c>
      <c r="C355" s="284" t="s">
        <v>465</v>
      </c>
      <c r="D355" s="285">
        <v>44197</v>
      </c>
      <c r="E355" s="285">
        <v>44377</v>
      </c>
      <c r="F355" s="285">
        <v>44221</v>
      </c>
      <c r="G355" s="41">
        <f t="shared" si="23"/>
        <v>1</v>
      </c>
      <c r="H355" s="286" t="s">
        <v>266</v>
      </c>
      <c r="I355" s="284" t="s">
        <v>353</v>
      </c>
      <c r="J355" s="287">
        <v>1.5</v>
      </c>
      <c r="K355" s="287">
        <f t="shared" si="24"/>
        <v>0.1875</v>
      </c>
      <c r="L355" s="203">
        <v>1000</v>
      </c>
      <c r="M355" s="203">
        <f t="shared" si="25"/>
        <v>187.5</v>
      </c>
    </row>
    <row r="356" spans="1:13" hidden="1">
      <c r="A356" s="284" t="s">
        <v>457</v>
      </c>
      <c r="B356" s="230" t="str">
        <f t="shared" si="22"/>
        <v>Measure 268</v>
      </c>
      <c r="C356" s="284" t="s">
        <v>465</v>
      </c>
      <c r="D356" s="285">
        <v>44197</v>
      </c>
      <c r="E356" s="285">
        <v>44377</v>
      </c>
      <c r="F356" s="285">
        <v>44221</v>
      </c>
      <c r="G356" s="41">
        <f t="shared" si="23"/>
        <v>1</v>
      </c>
      <c r="H356" s="286" t="s">
        <v>351</v>
      </c>
      <c r="I356" s="284" t="s">
        <v>353</v>
      </c>
      <c r="J356" s="287">
        <v>1.5</v>
      </c>
      <c r="K356" s="287">
        <f t="shared" si="24"/>
        <v>0.1875</v>
      </c>
      <c r="L356" s="203">
        <v>1000</v>
      </c>
      <c r="M356" s="203">
        <f t="shared" si="25"/>
        <v>187.5</v>
      </c>
    </row>
    <row r="357" spans="1:13" hidden="1">
      <c r="A357" s="284" t="s">
        <v>457</v>
      </c>
      <c r="B357" s="230" t="str">
        <f t="shared" si="22"/>
        <v>Measure 268</v>
      </c>
      <c r="C357" s="284" t="s">
        <v>465</v>
      </c>
      <c r="D357" s="285">
        <v>44197</v>
      </c>
      <c r="E357" s="285">
        <v>44377</v>
      </c>
      <c r="F357" s="285">
        <v>44222</v>
      </c>
      <c r="G357" s="41">
        <f t="shared" si="23"/>
        <v>1</v>
      </c>
      <c r="H357" s="286" t="s">
        <v>365</v>
      </c>
      <c r="I357" s="284" t="s">
        <v>353</v>
      </c>
      <c r="J357" s="287">
        <v>1</v>
      </c>
      <c r="K357" s="287">
        <f t="shared" si="24"/>
        <v>0.125</v>
      </c>
      <c r="L357" s="203">
        <v>1000</v>
      </c>
      <c r="M357" s="203">
        <f t="shared" si="25"/>
        <v>125</v>
      </c>
    </row>
    <row r="358" spans="1:13" hidden="1">
      <c r="A358" s="284" t="s">
        <v>457</v>
      </c>
      <c r="B358" s="230" t="str">
        <f t="shared" si="22"/>
        <v>Measure 268</v>
      </c>
      <c r="C358" s="284" t="s">
        <v>465</v>
      </c>
      <c r="D358" s="285">
        <v>44197</v>
      </c>
      <c r="E358" s="285">
        <v>44377</v>
      </c>
      <c r="F358" s="285">
        <v>44222</v>
      </c>
      <c r="G358" s="41">
        <f t="shared" si="23"/>
        <v>1</v>
      </c>
      <c r="H358" s="286" t="s">
        <v>365</v>
      </c>
      <c r="I358" s="284" t="s">
        <v>353</v>
      </c>
      <c r="J358" s="287">
        <v>0.5</v>
      </c>
      <c r="K358" s="287">
        <f t="shared" si="24"/>
        <v>6.25E-2</v>
      </c>
      <c r="L358" s="203">
        <v>1000</v>
      </c>
      <c r="M358" s="203">
        <f t="shared" si="25"/>
        <v>62.5</v>
      </c>
    </row>
    <row r="359" spans="1:13" hidden="1">
      <c r="A359" s="284" t="s">
        <v>457</v>
      </c>
      <c r="B359" s="230" t="str">
        <f t="shared" si="22"/>
        <v>Measure 268</v>
      </c>
      <c r="C359" s="284" t="s">
        <v>465</v>
      </c>
      <c r="D359" s="285">
        <v>44197</v>
      </c>
      <c r="E359" s="285">
        <v>44377</v>
      </c>
      <c r="F359" s="285">
        <v>44222</v>
      </c>
      <c r="G359" s="41">
        <f t="shared" si="23"/>
        <v>1</v>
      </c>
      <c r="H359" s="286" t="s">
        <v>365</v>
      </c>
      <c r="I359" s="284" t="s">
        <v>353</v>
      </c>
      <c r="J359" s="287">
        <v>0.5</v>
      </c>
      <c r="K359" s="287">
        <f t="shared" si="24"/>
        <v>6.25E-2</v>
      </c>
      <c r="L359" s="203">
        <v>1000</v>
      </c>
      <c r="M359" s="203">
        <f t="shared" si="25"/>
        <v>62.5</v>
      </c>
    </row>
    <row r="360" spans="1:13" hidden="1">
      <c r="A360" s="284" t="s">
        <v>457</v>
      </c>
      <c r="B360" s="230" t="str">
        <f t="shared" si="22"/>
        <v>Measure 268</v>
      </c>
      <c r="C360" s="284" t="s">
        <v>465</v>
      </c>
      <c r="D360" s="285">
        <v>44197</v>
      </c>
      <c r="E360" s="285">
        <v>44377</v>
      </c>
      <c r="F360" s="285">
        <v>44222</v>
      </c>
      <c r="G360" s="41">
        <f t="shared" si="23"/>
        <v>1</v>
      </c>
      <c r="H360" s="286" t="s">
        <v>365</v>
      </c>
      <c r="I360" s="284" t="s">
        <v>353</v>
      </c>
      <c r="J360" s="287">
        <v>0.25</v>
      </c>
      <c r="K360" s="287">
        <f t="shared" si="24"/>
        <v>3.125E-2</v>
      </c>
      <c r="L360" s="203">
        <v>1000</v>
      </c>
      <c r="M360" s="203">
        <f t="shared" si="25"/>
        <v>31.25</v>
      </c>
    </row>
    <row r="361" spans="1:13" hidden="1">
      <c r="A361" s="284" t="s">
        <v>457</v>
      </c>
      <c r="B361" s="230" t="str">
        <f t="shared" si="22"/>
        <v>Measure 268</v>
      </c>
      <c r="C361" s="284" t="s">
        <v>465</v>
      </c>
      <c r="D361" s="285">
        <v>44197</v>
      </c>
      <c r="E361" s="285">
        <v>44377</v>
      </c>
      <c r="F361" s="285">
        <v>44222</v>
      </c>
      <c r="G361" s="41">
        <f t="shared" si="23"/>
        <v>1</v>
      </c>
      <c r="H361" s="286" t="s">
        <v>330</v>
      </c>
      <c r="I361" s="284" t="s">
        <v>353</v>
      </c>
      <c r="J361" s="287">
        <v>6.5</v>
      </c>
      <c r="K361" s="287">
        <f t="shared" si="24"/>
        <v>0.8125</v>
      </c>
      <c r="L361" s="203">
        <v>1000</v>
      </c>
      <c r="M361" s="203">
        <f t="shared" si="25"/>
        <v>812.5</v>
      </c>
    </row>
    <row r="362" spans="1:13" hidden="1">
      <c r="A362" s="284" t="s">
        <v>457</v>
      </c>
      <c r="B362" s="230" t="str">
        <f t="shared" si="22"/>
        <v>Measure 268</v>
      </c>
      <c r="C362" s="284" t="s">
        <v>465</v>
      </c>
      <c r="D362" s="285">
        <v>44197</v>
      </c>
      <c r="E362" s="285">
        <v>44377</v>
      </c>
      <c r="F362" s="285">
        <v>44222</v>
      </c>
      <c r="G362" s="41">
        <f t="shared" si="23"/>
        <v>1</v>
      </c>
      <c r="H362" s="286" t="s">
        <v>330</v>
      </c>
      <c r="I362" s="284" t="s">
        <v>353</v>
      </c>
      <c r="J362" s="287">
        <v>1.5</v>
      </c>
      <c r="K362" s="287">
        <f t="shared" si="24"/>
        <v>0.1875</v>
      </c>
      <c r="L362" s="203">
        <v>1000</v>
      </c>
      <c r="M362" s="203">
        <f t="shared" si="25"/>
        <v>187.5</v>
      </c>
    </row>
    <row r="363" spans="1:13" hidden="1">
      <c r="A363" s="284" t="s">
        <v>457</v>
      </c>
      <c r="B363" s="230" t="str">
        <f t="shared" si="22"/>
        <v>Measure 268</v>
      </c>
      <c r="C363" s="284" t="s">
        <v>465</v>
      </c>
      <c r="D363" s="285">
        <v>44197</v>
      </c>
      <c r="E363" s="285">
        <v>44377</v>
      </c>
      <c r="F363" s="285">
        <v>44222</v>
      </c>
      <c r="G363" s="41">
        <f t="shared" si="23"/>
        <v>1</v>
      </c>
      <c r="H363" s="286" t="s">
        <v>265</v>
      </c>
      <c r="I363" s="284" t="s">
        <v>353</v>
      </c>
      <c r="J363" s="287">
        <v>6</v>
      </c>
      <c r="K363" s="287">
        <f t="shared" si="24"/>
        <v>0.75</v>
      </c>
      <c r="L363" s="203">
        <v>1000</v>
      </c>
      <c r="M363" s="203">
        <f t="shared" si="25"/>
        <v>750</v>
      </c>
    </row>
    <row r="364" spans="1:13" hidden="1">
      <c r="A364" s="284" t="s">
        <v>457</v>
      </c>
      <c r="B364" s="230" t="str">
        <f t="shared" si="22"/>
        <v>Measure 268</v>
      </c>
      <c r="C364" s="284" t="s">
        <v>465</v>
      </c>
      <c r="D364" s="285">
        <v>44197</v>
      </c>
      <c r="E364" s="285">
        <v>44377</v>
      </c>
      <c r="F364" s="285">
        <v>44222</v>
      </c>
      <c r="G364" s="41">
        <f t="shared" si="23"/>
        <v>1</v>
      </c>
      <c r="H364" s="286" t="s">
        <v>53</v>
      </c>
      <c r="I364" s="284" t="s">
        <v>353</v>
      </c>
      <c r="J364" s="287">
        <v>4</v>
      </c>
      <c r="K364" s="287">
        <f t="shared" si="24"/>
        <v>0.5</v>
      </c>
      <c r="L364" s="203">
        <v>1350</v>
      </c>
      <c r="M364" s="203">
        <f t="shared" si="25"/>
        <v>675</v>
      </c>
    </row>
    <row r="365" spans="1:13" hidden="1">
      <c r="A365" s="284" t="s">
        <v>457</v>
      </c>
      <c r="B365" s="230" t="str">
        <f t="shared" si="22"/>
        <v>Measure 268</v>
      </c>
      <c r="C365" s="284" t="s">
        <v>465</v>
      </c>
      <c r="D365" s="285">
        <v>44197</v>
      </c>
      <c r="E365" s="285">
        <v>44377</v>
      </c>
      <c r="F365" s="285">
        <v>44222</v>
      </c>
      <c r="G365" s="41">
        <f t="shared" si="23"/>
        <v>1</v>
      </c>
      <c r="H365" s="286" t="s">
        <v>327</v>
      </c>
      <c r="I365" s="284" t="s">
        <v>353</v>
      </c>
      <c r="J365" s="287">
        <v>0.5</v>
      </c>
      <c r="K365" s="287">
        <f t="shared" si="24"/>
        <v>6.25E-2</v>
      </c>
      <c r="L365" s="203">
        <v>1000</v>
      </c>
      <c r="M365" s="203">
        <f t="shared" si="25"/>
        <v>62.5</v>
      </c>
    </row>
    <row r="366" spans="1:13" hidden="1">
      <c r="A366" s="284" t="s">
        <v>457</v>
      </c>
      <c r="B366" s="230" t="str">
        <f t="shared" si="22"/>
        <v>Measure 268</v>
      </c>
      <c r="C366" s="284" t="s">
        <v>465</v>
      </c>
      <c r="D366" s="285">
        <v>44197</v>
      </c>
      <c r="E366" s="285">
        <v>44377</v>
      </c>
      <c r="F366" s="285">
        <v>44222</v>
      </c>
      <c r="G366" s="41">
        <f t="shared" si="23"/>
        <v>1</v>
      </c>
      <c r="H366" s="286" t="s">
        <v>472</v>
      </c>
      <c r="I366" s="284" t="s">
        <v>353</v>
      </c>
      <c r="J366" s="287">
        <v>4</v>
      </c>
      <c r="K366" s="287">
        <f t="shared" si="24"/>
        <v>0.5</v>
      </c>
      <c r="L366" s="203">
        <v>1000</v>
      </c>
      <c r="M366" s="203">
        <f t="shared" si="25"/>
        <v>500</v>
      </c>
    </row>
    <row r="367" spans="1:13" hidden="1">
      <c r="A367" s="284" t="s">
        <v>457</v>
      </c>
      <c r="B367" s="230" t="str">
        <f t="shared" si="22"/>
        <v>Measure 268</v>
      </c>
      <c r="C367" s="284" t="s">
        <v>465</v>
      </c>
      <c r="D367" s="285">
        <v>44197</v>
      </c>
      <c r="E367" s="285">
        <v>44377</v>
      </c>
      <c r="F367" s="285">
        <v>44222</v>
      </c>
      <c r="G367" s="41">
        <f t="shared" si="23"/>
        <v>1</v>
      </c>
      <c r="H367" s="286" t="s">
        <v>258</v>
      </c>
      <c r="I367" s="284" t="s">
        <v>353</v>
      </c>
      <c r="J367" s="287">
        <v>2</v>
      </c>
      <c r="K367" s="287">
        <f t="shared" si="24"/>
        <v>0.25</v>
      </c>
      <c r="L367" s="203">
        <v>1350</v>
      </c>
      <c r="M367" s="203">
        <f t="shared" si="25"/>
        <v>337.5</v>
      </c>
    </row>
    <row r="368" spans="1:13" hidden="1">
      <c r="A368" s="284" t="s">
        <v>457</v>
      </c>
      <c r="B368" s="230" t="str">
        <f t="shared" si="22"/>
        <v>Measure 268</v>
      </c>
      <c r="C368" s="284" t="s">
        <v>465</v>
      </c>
      <c r="D368" s="285">
        <v>44197</v>
      </c>
      <c r="E368" s="285">
        <v>44377</v>
      </c>
      <c r="F368" s="285">
        <v>44222</v>
      </c>
      <c r="G368" s="41">
        <f t="shared" si="23"/>
        <v>1</v>
      </c>
      <c r="H368" s="286" t="s">
        <v>258</v>
      </c>
      <c r="I368" s="284" t="s">
        <v>353</v>
      </c>
      <c r="J368" s="287">
        <v>2</v>
      </c>
      <c r="K368" s="287">
        <f t="shared" si="24"/>
        <v>0.25</v>
      </c>
      <c r="L368" s="203">
        <v>1350</v>
      </c>
      <c r="M368" s="203">
        <f t="shared" si="25"/>
        <v>337.5</v>
      </c>
    </row>
    <row r="369" spans="1:13" hidden="1">
      <c r="A369" s="284" t="s">
        <v>457</v>
      </c>
      <c r="B369" s="230" t="str">
        <f t="shared" si="22"/>
        <v>Measure 268</v>
      </c>
      <c r="C369" s="284" t="s">
        <v>465</v>
      </c>
      <c r="D369" s="285">
        <v>44197</v>
      </c>
      <c r="E369" s="285">
        <v>44377</v>
      </c>
      <c r="F369" s="285">
        <v>44222</v>
      </c>
      <c r="G369" s="41">
        <f t="shared" si="23"/>
        <v>1</v>
      </c>
      <c r="H369" s="286" t="s">
        <v>258</v>
      </c>
      <c r="I369" s="284" t="s">
        <v>353</v>
      </c>
      <c r="J369" s="287">
        <v>1</v>
      </c>
      <c r="K369" s="287">
        <f t="shared" si="24"/>
        <v>0.125</v>
      </c>
      <c r="L369" s="203">
        <v>1350</v>
      </c>
      <c r="M369" s="203">
        <f t="shared" si="25"/>
        <v>168.75</v>
      </c>
    </row>
    <row r="370" spans="1:13" hidden="1">
      <c r="A370" s="284" t="s">
        <v>457</v>
      </c>
      <c r="B370" s="230" t="str">
        <f t="shared" si="22"/>
        <v>Measure 268</v>
      </c>
      <c r="C370" s="284" t="s">
        <v>465</v>
      </c>
      <c r="D370" s="285">
        <v>44197</v>
      </c>
      <c r="E370" s="285">
        <v>44377</v>
      </c>
      <c r="F370" s="285">
        <v>44222</v>
      </c>
      <c r="G370" s="41">
        <f t="shared" si="23"/>
        <v>1</v>
      </c>
      <c r="H370" s="286" t="s">
        <v>258</v>
      </c>
      <c r="I370" s="284" t="s">
        <v>353</v>
      </c>
      <c r="J370" s="287">
        <v>3</v>
      </c>
      <c r="K370" s="287">
        <f t="shared" si="24"/>
        <v>0.375</v>
      </c>
      <c r="L370" s="203">
        <v>1350</v>
      </c>
      <c r="M370" s="203">
        <f t="shared" si="25"/>
        <v>506.25</v>
      </c>
    </row>
    <row r="371" spans="1:13" hidden="1">
      <c r="A371" s="284" t="s">
        <v>457</v>
      </c>
      <c r="B371" s="230" t="str">
        <f t="shared" si="22"/>
        <v>Measure 268</v>
      </c>
      <c r="C371" s="284" t="s">
        <v>465</v>
      </c>
      <c r="D371" s="285">
        <v>44197</v>
      </c>
      <c r="E371" s="285">
        <v>44377</v>
      </c>
      <c r="F371" s="285">
        <v>44222</v>
      </c>
      <c r="G371" s="41">
        <f t="shared" si="23"/>
        <v>1</v>
      </c>
      <c r="H371" s="286" t="s">
        <v>258</v>
      </c>
      <c r="I371" s="284" t="s">
        <v>353</v>
      </c>
      <c r="J371" s="287">
        <v>1.5</v>
      </c>
      <c r="K371" s="287">
        <f t="shared" si="24"/>
        <v>0.1875</v>
      </c>
      <c r="L371" s="203">
        <v>1350</v>
      </c>
      <c r="M371" s="203">
        <f t="shared" si="25"/>
        <v>253.125</v>
      </c>
    </row>
    <row r="372" spans="1:13">
      <c r="A372" s="284" t="s">
        <v>457</v>
      </c>
      <c r="B372" s="230" t="str">
        <f t="shared" si="22"/>
        <v>Measure 268</v>
      </c>
      <c r="C372" s="284" t="s">
        <v>465</v>
      </c>
      <c r="D372" s="285">
        <v>44197</v>
      </c>
      <c r="E372" s="285">
        <v>44377</v>
      </c>
      <c r="F372" s="285">
        <v>44222</v>
      </c>
      <c r="G372" s="41">
        <f t="shared" si="23"/>
        <v>1</v>
      </c>
      <c r="H372" s="286" t="s">
        <v>267</v>
      </c>
      <c r="I372" s="284" t="s">
        <v>353</v>
      </c>
      <c r="J372" s="287">
        <v>4</v>
      </c>
      <c r="K372" s="287">
        <f t="shared" si="24"/>
        <v>0.5</v>
      </c>
      <c r="L372" s="203">
        <v>1000</v>
      </c>
      <c r="M372" s="203">
        <f t="shared" si="25"/>
        <v>500</v>
      </c>
    </row>
    <row r="373" spans="1:13" hidden="1">
      <c r="A373" s="284" t="s">
        <v>457</v>
      </c>
      <c r="B373" s="230" t="str">
        <f t="shared" si="22"/>
        <v>Measure 268</v>
      </c>
      <c r="C373" s="284" t="s">
        <v>465</v>
      </c>
      <c r="D373" s="285">
        <v>44197</v>
      </c>
      <c r="E373" s="285">
        <v>44377</v>
      </c>
      <c r="F373" s="285">
        <v>44222</v>
      </c>
      <c r="G373" s="41">
        <f t="shared" si="23"/>
        <v>1</v>
      </c>
      <c r="H373" s="286" t="s">
        <v>331</v>
      </c>
      <c r="I373" s="284" t="s">
        <v>353</v>
      </c>
      <c r="J373" s="287">
        <v>8</v>
      </c>
      <c r="K373" s="287">
        <f t="shared" si="24"/>
        <v>1</v>
      </c>
      <c r="L373" s="203">
        <v>1000</v>
      </c>
      <c r="M373" s="203">
        <f t="shared" si="25"/>
        <v>1000</v>
      </c>
    </row>
    <row r="374" spans="1:13" hidden="1">
      <c r="A374" s="284" t="s">
        <v>457</v>
      </c>
      <c r="B374" s="230" t="str">
        <f t="shared" si="22"/>
        <v>Measure 268</v>
      </c>
      <c r="C374" s="284" t="s">
        <v>465</v>
      </c>
      <c r="D374" s="285">
        <v>44197</v>
      </c>
      <c r="E374" s="285">
        <v>44377</v>
      </c>
      <c r="F374" s="285">
        <v>44222</v>
      </c>
      <c r="G374" s="41">
        <f t="shared" si="23"/>
        <v>1</v>
      </c>
      <c r="H374" s="286" t="s">
        <v>266</v>
      </c>
      <c r="I374" s="284" t="s">
        <v>353</v>
      </c>
      <c r="J374" s="287">
        <v>1</v>
      </c>
      <c r="K374" s="287">
        <f t="shared" si="24"/>
        <v>0.125</v>
      </c>
      <c r="L374" s="203">
        <v>1000</v>
      </c>
      <c r="M374" s="203">
        <f t="shared" si="25"/>
        <v>125</v>
      </c>
    </row>
    <row r="375" spans="1:13" hidden="1">
      <c r="A375" s="284" t="s">
        <v>457</v>
      </c>
      <c r="B375" s="230" t="str">
        <f t="shared" si="22"/>
        <v>Measure 268</v>
      </c>
      <c r="C375" s="284" t="s">
        <v>465</v>
      </c>
      <c r="D375" s="285">
        <v>44197</v>
      </c>
      <c r="E375" s="285">
        <v>44377</v>
      </c>
      <c r="F375" s="285">
        <v>44222</v>
      </c>
      <c r="G375" s="41">
        <f t="shared" si="23"/>
        <v>1</v>
      </c>
      <c r="H375" s="286" t="s">
        <v>351</v>
      </c>
      <c r="I375" s="284" t="s">
        <v>353</v>
      </c>
      <c r="J375" s="287">
        <v>0.5</v>
      </c>
      <c r="K375" s="287">
        <f t="shared" si="24"/>
        <v>6.25E-2</v>
      </c>
      <c r="L375" s="203">
        <v>1000</v>
      </c>
      <c r="M375" s="203">
        <f t="shared" si="25"/>
        <v>62.5</v>
      </c>
    </row>
    <row r="376" spans="1:13" hidden="1">
      <c r="A376" s="284" t="s">
        <v>457</v>
      </c>
      <c r="B376" s="230" t="str">
        <f t="shared" si="22"/>
        <v>Measure 268</v>
      </c>
      <c r="C376" s="284" t="s">
        <v>465</v>
      </c>
      <c r="D376" s="285">
        <v>44197</v>
      </c>
      <c r="E376" s="285">
        <v>44377</v>
      </c>
      <c r="F376" s="285">
        <v>44223</v>
      </c>
      <c r="G376" s="41">
        <f t="shared" si="23"/>
        <v>1</v>
      </c>
      <c r="H376" s="286" t="s">
        <v>365</v>
      </c>
      <c r="I376" s="284" t="s">
        <v>353</v>
      </c>
      <c r="J376" s="287">
        <v>1</v>
      </c>
      <c r="K376" s="287">
        <f t="shared" si="24"/>
        <v>0.125</v>
      </c>
      <c r="L376" s="203">
        <v>1000</v>
      </c>
      <c r="M376" s="203">
        <f t="shared" si="25"/>
        <v>125</v>
      </c>
    </row>
    <row r="377" spans="1:13" hidden="1">
      <c r="A377" s="284" t="s">
        <v>457</v>
      </c>
      <c r="B377" s="230" t="str">
        <f t="shared" si="22"/>
        <v>Measure 268</v>
      </c>
      <c r="C377" s="284" t="s">
        <v>465</v>
      </c>
      <c r="D377" s="285">
        <v>44197</v>
      </c>
      <c r="E377" s="285">
        <v>44377</v>
      </c>
      <c r="F377" s="285">
        <v>44223</v>
      </c>
      <c r="G377" s="41">
        <f t="shared" si="23"/>
        <v>1</v>
      </c>
      <c r="H377" s="286" t="s">
        <v>365</v>
      </c>
      <c r="I377" s="284" t="s">
        <v>353</v>
      </c>
      <c r="J377" s="287">
        <v>1</v>
      </c>
      <c r="K377" s="287">
        <f t="shared" si="24"/>
        <v>0.125</v>
      </c>
      <c r="L377" s="203">
        <v>1000</v>
      </c>
      <c r="M377" s="203">
        <f t="shared" si="25"/>
        <v>125</v>
      </c>
    </row>
    <row r="378" spans="1:13" hidden="1">
      <c r="A378" s="284" t="s">
        <v>457</v>
      </c>
      <c r="B378" s="230" t="str">
        <f t="shared" si="22"/>
        <v>Measure 268</v>
      </c>
      <c r="C378" s="284" t="s">
        <v>465</v>
      </c>
      <c r="D378" s="285">
        <v>44197</v>
      </c>
      <c r="E378" s="285">
        <v>44377</v>
      </c>
      <c r="F378" s="285">
        <v>44223</v>
      </c>
      <c r="G378" s="41">
        <f t="shared" si="23"/>
        <v>1</v>
      </c>
      <c r="H378" s="286" t="s">
        <v>365</v>
      </c>
      <c r="I378" s="284" t="s">
        <v>353</v>
      </c>
      <c r="J378" s="287">
        <v>0.5</v>
      </c>
      <c r="K378" s="287">
        <f t="shared" si="24"/>
        <v>6.25E-2</v>
      </c>
      <c r="L378" s="203">
        <v>1000</v>
      </c>
      <c r="M378" s="203">
        <f t="shared" si="25"/>
        <v>62.5</v>
      </c>
    </row>
    <row r="379" spans="1:13" hidden="1">
      <c r="A379" s="284" t="s">
        <v>457</v>
      </c>
      <c r="B379" s="230" t="str">
        <f t="shared" si="22"/>
        <v>Measure 268</v>
      </c>
      <c r="C379" s="284" t="s">
        <v>465</v>
      </c>
      <c r="D379" s="285">
        <v>44197</v>
      </c>
      <c r="E379" s="285">
        <v>44377</v>
      </c>
      <c r="F379" s="285">
        <v>44223</v>
      </c>
      <c r="G379" s="41">
        <f t="shared" si="23"/>
        <v>1</v>
      </c>
      <c r="H379" s="286" t="s">
        <v>330</v>
      </c>
      <c r="I379" s="284" t="s">
        <v>353</v>
      </c>
      <c r="J379" s="287">
        <v>7</v>
      </c>
      <c r="K379" s="287">
        <f t="shared" si="24"/>
        <v>0.875</v>
      </c>
      <c r="L379" s="203">
        <v>1000</v>
      </c>
      <c r="M379" s="203">
        <f t="shared" si="25"/>
        <v>875</v>
      </c>
    </row>
    <row r="380" spans="1:13" hidden="1">
      <c r="A380" s="284" t="s">
        <v>457</v>
      </c>
      <c r="B380" s="230" t="str">
        <f t="shared" si="22"/>
        <v>Measure 268</v>
      </c>
      <c r="C380" s="284" t="s">
        <v>465</v>
      </c>
      <c r="D380" s="285">
        <v>44197</v>
      </c>
      <c r="E380" s="285">
        <v>44377</v>
      </c>
      <c r="F380" s="285">
        <v>44223</v>
      </c>
      <c r="G380" s="41">
        <f t="shared" si="23"/>
        <v>1</v>
      </c>
      <c r="H380" s="286" t="s">
        <v>265</v>
      </c>
      <c r="I380" s="284" t="s">
        <v>353</v>
      </c>
      <c r="J380" s="287">
        <v>2</v>
      </c>
      <c r="K380" s="287">
        <f t="shared" si="24"/>
        <v>0.25</v>
      </c>
      <c r="L380" s="203">
        <v>1000</v>
      </c>
      <c r="M380" s="203">
        <f t="shared" si="25"/>
        <v>250</v>
      </c>
    </row>
    <row r="381" spans="1:13" hidden="1">
      <c r="A381" s="284" t="s">
        <v>457</v>
      </c>
      <c r="B381" s="230" t="str">
        <f t="shared" si="22"/>
        <v>Measure 268</v>
      </c>
      <c r="C381" s="284" t="s">
        <v>465</v>
      </c>
      <c r="D381" s="285">
        <v>44197</v>
      </c>
      <c r="E381" s="285">
        <v>44377</v>
      </c>
      <c r="F381" s="285">
        <v>44223</v>
      </c>
      <c r="G381" s="41">
        <f t="shared" si="23"/>
        <v>1</v>
      </c>
      <c r="H381" s="286" t="s">
        <v>327</v>
      </c>
      <c r="I381" s="284" t="s">
        <v>353</v>
      </c>
      <c r="J381" s="287">
        <v>0.5</v>
      </c>
      <c r="K381" s="287">
        <f t="shared" si="24"/>
        <v>6.25E-2</v>
      </c>
      <c r="L381" s="203">
        <v>1000</v>
      </c>
      <c r="M381" s="203">
        <f t="shared" si="25"/>
        <v>62.5</v>
      </c>
    </row>
    <row r="382" spans="1:13" hidden="1">
      <c r="A382" s="284" t="s">
        <v>457</v>
      </c>
      <c r="B382" s="230" t="str">
        <f t="shared" si="22"/>
        <v>Measure 268</v>
      </c>
      <c r="C382" s="284" t="s">
        <v>465</v>
      </c>
      <c r="D382" s="285">
        <v>44197</v>
      </c>
      <c r="E382" s="285">
        <v>44377</v>
      </c>
      <c r="F382" s="285">
        <v>44223</v>
      </c>
      <c r="G382" s="41">
        <f t="shared" si="23"/>
        <v>1</v>
      </c>
      <c r="H382" s="286" t="s">
        <v>472</v>
      </c>
      <c r="I382" s="284" t="s">
        <v>353</v>
      </c>
      <c r="J382" s="287">
        <v>4</v>
      </c>
      <c r="K382" s="287">
        <f t="shared" si="24"/>
        <v>0.5</v>
      </c>
      <c r="L382" s="203">
        <v>1000</v>
      </c>
      <c r="M382" s="203">
        <f t="shared" si="25"/>
        <v>500</v>
      </c>
    </row>
    <row r="383" spans="1:13" hidden="1">
      <c r="A383" s="284" t="s">
        <v>457</v>
      </c>
      <c r="B383" s="230" t="str">
        <f t="shared" si="22"/>
        <v>Measure 268</v>
      </c>
      <c r="C383" s="284" t="s">
        <v>465</v>
      </c>
      <c r="D383" s="285">
        <v>44197</v>
      </c>
      <c r="E383" s="285">
        <v>44377</v>
      </c>
      <c r="F383" s="285">
        <v>44223</v>
      </c>
      <c r="G383" s="41">
        <f t="shared" si="23"/>
        <v>1</v>
      </c>
      <c r="H383" s="286" t="s">
        <v>258</v>
      </c>
      <c r="I383" s="284" t="s">
        <v>353</v>
      </c>
      <c r="J383" s="287">
        <v>1.5</v>
      </c>
      <c r="K383" s="287">
        <f t="shared" si="24"/>
        <v>0.1875</v>
      </c>
      <c r="L383" s="203">
        <v>1350</v>
      </c>
      <c r="M383" s="203">
        <f t="shared" si="25"/>
        <v>253.125</v>
      </c>
    </row>
    <row r="384" spans="1:13" hidden="1">
      <c r="A384" s="284" t="s">
        <v>457</v>
      </c>
      <c r="B384" s="230" t="str">
        <f t="shared" ref="B384:B447" si="26">MID(C384,9,11)</f>
        <v>Measure 268</v>
      </c>
      <c r="C384" s="284" t="s">
        <v>465</v>
      </c>
      <c r="D384" s="285">
        <v>44197</v>
      </c>
      <c r="E384" s="285">
        <v>44377</v>
      </c>
      <c r="F384" s="285">
        <v>44223</v>
      </c>
      <c r="G384" s="41">
        <f t="shared" ref="G384:G447" si="27">MONTH(F384)</f>
        <v>1</v>
      </c>
      <c r="H384" s="286" t="s">
        <v>258</v>
      </c>
      <c r="I384" s="284" t="s">
        <v>353</v>
      </c>
      <c r="J384" s="287">
        <v>1.5</v>
      </c>
      <c r="K384" s="287">
        <f t="shared" si="24"/>
        <v>0.1875</v>
      </c>
      <c r="L384" s="203">
        <v>1350</v>
      </c>
      <c r="M384" s="203">
        <f t="shared" si="25"/>
        <v>253.125</v>
      </c>
    </row>
    <row r="385" spans="1:13" hidden="1">
      <c r="A385" s="284" t="s">
        <v>457</v>
      </c>
      <c r="B385" s="230" t="str">
        <f t="shared" si="26"/>
        <v>Measure 268</v>
      </c>
      <c r="C385" s="284" t="s">
        <v>465</v>
      </c>
      <c r="D385" s="285">
        <v>44197</v>
      </c>
      <c r="E385" s="285">
        <v>44377</v>
      </c>
      <c r="F385" s="285">
        <v>44223</v>
      </c>
      <c r="G385" s="41">
        <f t="shared" si="27"/>
        <v>1</v>
      </c>
      <c r="H385" s="286" t="s">
        <v>258</v>
      </c>
      <c r="I385" s="284" t="s">
        <v>353</v>
      </c>
      <c r="J385" s="287">
        <v>1</v>
      </c>
      <c r="K385" s="287">
        <f t="shared" si="24"/>
        <v>0.125</v>
      </c>
      <c r="L385" s="203">
        <v>1350</v>
      </c>
      <c r="M385" s="203">
        <f t="shared" si="25"/>
        <v>168.75</v>
      </c>
    </row>
    <row r="386" spans="1:13" hidden="1">
      <c r="A386" s="284" t="s">
        <v>457</v>
      </c>
      <c r="B386" s="230" t="str">
        <f t="shared" si="26"/>
        <v>Measure 268</v>
      </c>
      <c r="C386" s="284" t="s">
        <v>465</v>
      </c>
      <c r="D386" s="285">
        <v>44197</v>
      </c>
      <c r="E386" s="285">
        <v>44377</v>
      </c>
      <c r="F386" s="285">
        <v>44223</v>
      </c>
      <c r="G386" s="41">
        <f t="shared" si="27"/>
        <v>1</v>
      </c>
      <c r="H386" s="286" t="s">
        <v>258</v>
      </c>
      <c r="I386" s="284" t="s">
        <v>353</v>
      </c>
      <c r="J386" s="287">
        <v>3</v>
      </c>
      <c r="K386" s="287">
        <f t="shared" si="24"/>
        <v>0.375</v>
      </c>
      <c r="L386" s="203">
        <v>1350</v>
      </c>
      <c r="M386" s="203">
        <f t="shared" si="25"/>
        <v>506.25</v>
      </c>
    </row>
    <row r="387" spans="1:13" hidden="1">
      <c r="A387" s="284" t="s">
        <v>457</v>
      </c>
      <c r="B387" s="230" t="str">
        <f t="shared" si="26"/>
        <v>Measure 268</v>
      </c>
      <c r="C387" s="284" t="s">
        <v>465</v>
      </c>
      <c r="D387" s="285">
        <v>44197</v>
      </c>
      <c r="E387" s="285">
        <v>44377</v>
      </c>
      <c r="F387" s="285">
        <v>44223</v>
      </c>
      <c r="G387" s="41">
        <f t="shared" si="27"/>
        <v>1</v>
      </c>
      <c r="H387" s="286" t="s">
        <v>258</v>
      </c>
      <c r="I387" s="284" t="s">
        <v>353</v>
      </c>
      <c r="J387" s="287">
        <v>1</v>
      </c>
      <c r="K387" s="287">
        <f t="shared" ref="K387:K450" si="28">J387/8</f>
        <v>0.125</v>
      </c>
      <c r="L387" s="203">
        <v>1350</v>
      </c>
      <c r="M387" s="203">
        <f t="shared" ref="M387:M450" si="29">L387*K387</f>
        <v>168.75</v>
      </c>
    </row>
    <row r="388" spans="1:13">
      <c r="A388" s="284" t="s">
        <v>457</v>
      </c>
      <c r="B388" s="230" t="str">
        <f t="shared" si="26"/>
        <v>Measure 268</v>
      </c>
      <c r="C388" s="284" t="s">
        <v>465</v>
      </c>
      <c r="D388" s="285">
        <v>44197</v>
      </c>
      <c r="E388" s="285">
        <v>44377</v>
      </c>
      <c r="F388" s="285">
        <v>44223</v>
      </c>
      <c r="G388" s="41">
        <f t="shared" si="27"/>
        <v>1</v>
      </c>
      <c r="H388" s="286" t="s">
        <v>267</v>
      </c>
      <c r="I388" s="284" t="s">
        <v>353</v>
      </c>
      <c r="J388" s="287">
        <v>2</v>
      </c>
      <c r="K388" s="287">
        <f t="shared" si="28"/>
        <v>0.25</v>
      </c>
      <c r="L388" s="203">
        <v>1000</v>
      </c>
      <c r="M388" s="203">
        <f t="shared" si="29"/>
        <v>250</v>
      </c>
    </row>
    <row r="389" spans="1:13">
      <c r="A389" s="284" t="s">
        <v>457</v>
      </c>
      <c r="B389" s="230" t="str">
        <f t="shared" si="26"/>
        <v>Measure 268</v>
      </c>
      <c r="C389" s="284" t="s">
        <v>465</v>
      </c>
      <c r="D389" s="285">
        <v>44197</v>
      </c>
      <c r="E389" s="285">
        <v>44377</v>
      </c>
      <c r="F389" s="285">
        <v>44223</v>
      </c>
      <c r="G389" s="41">
        <f t="shared" si="27"/>
        <v>1</v>
      </c>
      <c r="H389" s="286" t="s">
        <v>267</v>
      </c>
      <c r="I389" s="284" t="s">
        <v>353</v>
      </c>
      <c r="J389" s="287">
        <v>5</v>
      </c>
      <c r="K389" s="287">
        <f t="shared" si="28"/>
        <v>0.625</v>
      </c>
      <c r="L389" s="203">
        <v>1000</v>
      </c>
      <c r="M389" s="203">
        <f t="shared" si="29"/>
        <v>625</v>
      </c>
    </row>
    <row r="390" spans="1:13" hidden="1">
      <c r="A390" s="284" t="s">
        <v>457</v>
      </c>
      <c r="B390" s="230" t="str">
        <f t="shared" si="26"/>
        <v>Measure 268</v>
      </c>
      <c r="C390" s="284" t="s">
        <v>465</v>
      </c>
      <c r="D390" s="285">
        <v>44197</v>
      </c>
      <c r="E390" s="285">
        <v>44377</v>
      </c>
      <c r="F390" s="285">
        <v>44223</v>
      </c>
      <c r="G390" s="41">
        <f t="shared" si="27"/>
        <v>1</v>
      </c>
      <c r="H390" s="286" t="s">
        <v>331</v>
      </c>
      <c r="I390" s="284" t="s">
        <v>353</v>
      </c>
      <c r="J390" s="287">
        <v>8</v>
      </c>
      <c r="K390" s="287">
        <f t="shared" si="28"/>
        <v>1</v>
      </c>
      <c r="L390" s="203">
        <v>1000</v>
      </c>
      <c r="M390" s="203">
        <f t="shared" si="29"/>
        <v>1000</v>
      </c>
    </row>
    <row r="391" spans="1:13" hidden="1">
      <c r="A391" s="284" t="s">
        <v>457</v>
      </c>
      <c r="B391" s="230" t="str">
        <f t="shared" si="26"/>
        <v>Measure 268</v>
      </c>
      <c r="C391" s="284" t="s">
        <v>465</v>
      </c>
      <c r="D391" s="285">
        <v>44197</v>
      </c>
      <c r="E391" s="285">
        <v>44377</v>
      </c>
      <c r="F391" s="285">
        <v>44223</v>
      </c>
      <c r="G391" s="41">
        <f t="shared" si="27"/>
        <v>1</v>
      </c>
      <c r="H391" s="286" t="s">
        <v>266</v>
      </c>
      <c r="I391" s="284" t="s">
        <v>353</v>
      </c>
      <c r="J391" s="287">
        <v>3</v>
      </c>
      <c r="K391" s="287">
        <f t="shared" si="28"/>
        <v>0.375</v>
      </c>
      <c r="L391" s="203">
        <v>1000</v>
      </c>
      <c r="M391" s="203">
        <f t="shared" si="29"/>
        <v>375</v>
      </c>
    </row>
    <row r="392" spans="1:13" hidden="1">
      <c r="A392" s="284" t="s">
        <v>457</v>
      </c>
      <c r="B392" s="230" t="str">
        <f t="shared" si="26"/>
        <v>Measure 268</v>
      </c>
      <c r="C392" s="284" t="s">
        <v>465</v>
      </c>
      <c r="D392" s="285">
        <v>44197</v>
      </c>
      <c r="E392" s="285">
        <v>44377</v>
      </c>
      <c r="F392" s="285">
        <v>44223</v>
      </c>
      <c r="G392" s="41">
        <f t="shared" si="27"/>
        <v>1</v>
      </c>
      <c r="H392" s="286" t="s">
        <v>351</v>
      </c>
      <c r="I392" s="284" t="s">
        <v>353</v>
      </c>
      <c r="J392" s="287">
        <v>1</v>
      </c>
      <c r="K392" s="287">
        <f t="shared" si="28"/>
        <v>0.125</v>
      </c>
      <c r="L392" s="203">
        <v>1000</v>
      </c>
      <c r="M392" s="203">
        <f t="shared" si="29"/>
        <v>125</v>
      </c>
    </row>
    <row r="393" spans="1:13" hidden="1">
      <c r="A393" s="284" t="s">
        <v>457</v>
      </c>
      <c r="B393" s="230" t="str">
        <f t="shared" si="26"/>
        <v>Measure 268</v>
      </c>
      <c r="C393" s="284" t="s">
        <v>465</v>
      </c>
      <c r="D393" s="285">
        <v>44197</v>
      </c>
      <c r="E393" s="285">
        <v>44377</v>
      </c>
      <c r="F393" s="285">
        <v>44224</v>
      </c>
      <c r="G393" s="41">
        <f t="shared" si="27"/>
        <v>1</v>
      </c>
      <c r="H393" s="286" t="s">
        <v>365</v>
      </c>
      <c r="I393" s="284" t="s">
        <v>353</v>
      </c>
      <c r="J393" s="287">
        <v>1</v>
      </c>
      <c r="K393" s="287">
        <f t="shared" si="28"/>
        <v>0.125</v>
      </c>
      <c r="L393" s="203">
        <v>1000</v>
      </c>
      <c r="M393" s="203">
        <f t="shared" si="29"/>
        <v>125</v>
      </c>
    </row>
    <row r="394" spans="1:13" hidden="1">
      <c r="A394" s="284" t="s">
        <v>457</v>
      </c>
      <c r="B394" s="230" t="str">
        <f t="shared" si="26"/>
        <v>Measure 268</v>
      </c>
      <c r="C394" s="284" t="s">
        <v>465</v>
      </c>
      <c r="D394" s="285">
        <v>44197</v>
      </c>
      <c r="E394" s="285">
        <v>44377</v>
      </c>
      <c r="F394" s="285">
        <v>44224</v>
      </c>
      <c r="G394" s="41">
        <f t="shared" si="27"/>
        <v>1</v>
      </c>
      <c r="H394" s="286" t="s">
        <v>365</v>
      </c>
      <c r="I394" s="284" t="s">
        <v>353</v>
      </c>
      <c r="J394" s="287">
        <v>1</v>
      </c>
      <c r="K394" s="287">
        <f t="shared" si="28"/>
        <v>0.125</v>
      </c>
      <c r="L394" s="203">
        <v>1000</v>
      </c>
      <c r="M394" s="203">
        <f t="shared" si="29"/>
        <v>125</v>
      </c>
    </row>
    <row r="395" spans="1:13" hidden="1">
      <c r="A395" s="284" t="s">
        <v>457</v>
      </c>
      <c r="B395" s="230" t="str">
        <f t="shared" si="26"/>
        <v>Measure 268</v>
      </c>
      <c r="C395" s="284" t="s">
        <v>465</v>
      </c>
      <c r="D395" s="285">
        <v>44197</v>
      </c>
      <c r="E395" s="285">
        <v>44377</v>
      </c>
      <c r="F395" s="285">
        <v>44224</v>
      </c>
      <c r="G395" s="41">
        <f t="shared" si="27"/>
        <v>1</v>
      </c>
      <c r="H395" s="286" t="s">
        <v>365</v>
      </c>
      <c r="I395" s="284" t="s">
        <v>353</v>
      </c>
      <c r="J395" s="287">
        <v>1</v>
      </c>
      <c r="K395" s="287">
        <f t="shared" si="28"/>
        <v>0.125</v>
      </c>
      <c r="L395" s="203">
        <v>1000</v>
      </c>
      <c r="M395" s="203">
        <f t="shared" si="29"/>
        <v>125</v>
      </c>
    </row>
    <row r="396" spans="1:13" hidden="1">
      <c r="A396" s="284" t="s">
        <v>457</v>
      </c>
      <c r="B396" s="230" t="str">
        <f t="shared" si="26"/>
        <v>Measure 268</v>
      </c>
      <c r="C396" s="284" t="s">
        <v>465</v>
      </c>
      <c r="D396" s="285">
        <v>44197</v>
      </c>
      <c r="E396" s="285">
        <v>44377</v>
      </c>
      <c r="F396" s="285">
        <v>44224</v>
      </c>
      <c r="G396" s="41">
        <f t="shared" si="27"/>
        <v>1</v>
      </c>
      <c r="H396" s="286" t="s">
        <v>365</v>
      </c>
      <c r="I396" s="284" t="s">
        <v>353</v>
      </c>
      <c r="J396" s="287">
        <v>0.5</v>
      </c>
      <c r="K396" s="287">
        <f t="shared" si="28"/>
        <v>6.25E-2</v>
      </c>
      <c r="L396" s="203">
        <v>1000</v>
      </c>
      <c r="M396" s="203">
        <f t="shared" si="29"/>
        <v>62.5</v>
      </c>
    </row>
    <row r="397" spans="1:13" hidden="1">
      <c r="A397" s="284" t="s">
        <v>457</v>
      </c>
      <c r="B397" s="230" t="str">
        <f t="shared" si="26"/>
        <v>Measure 268</v>
      </c>
      <c r="C397" s="284" t="s">
        <v>465</v>
      </c>
      <c r="D397" s="285">
        <v>44197</v>
      </c>
      <c r="E397" s="285">
        <v>44377</v>
      </c>
      <c r="F397" s="285">
        <v>44224</v>
      </c>
      <c r="G397" s="41">
        <f t="shared" si="27"/>
        <v>1</v>
      </c>
      <c r="H397" s="286" t="s">
        <v>330</v>
      </c>
      <c r="I397" s="284" t="s">
        <v>353</v>
      </c>
      <c r="J397" s="287">
        <v>7</v>
      </c>
      <c r="K397" s="287">
        <f t="shared" si="28"/>
        <v>0.875</v>
      </c>
      <c r="L397" s="203">
        <v>1000</v>
      </c>
      <c r="M397" s="203">
        <f t="shared" si="29"/>
        <v>875</v>
      </c>
    </row>
    <row r="398" spans="1:13" hidden="1">
      <c r="A398" s="284" t="s">
        <v>457</v>
      </c>
      <c r="B398" s="230" t="str">
        <f t="shared" si="26"/>
        <v>Measure 268</v>
      </c>
      <c r="C398" s="284" t="s">
        <v>465</v>
      </c>
      <c r="D398" s="285">
        <v>44197</v>
      </c>
      <c r="E398" s="285">
        <v>44377</v>
      </c>
      <c r="F398" s="285">
        <v>44224</v>
      </c>
      <c r="G398" s="41">
        <f t="shared" si="27"/>
        <v>1</v>
      </c>
      <c r="H398" s="286" t="s">
        <v>330</v>
      </c>
      <c r="I398" s="284" t="s">
        <v>353</v>
      </c>
      <c r="J398" s="287">
        <v>1</v>
      </c>
      <c r="K398" s="287">
        <f t="shared" si="28"/>
        <v>0.125</v>
      </c>
      <c r="L398" s="203">
        <v>1000</v>
      </c>
      <c r="M398" s="203">
        <f t="shared" si="29"/>
        <v>125</v>
      </c>
    </row>
    <row r="399" spans="1:13" hidden="1">
      <c r="A399" s="284" t="s">
        <v>457</v>
      </c>
      <c r="B399" s="230" t="str">
        <f t="shared" si="26"/>
        <v>Measure 268</v>
      </c>
      <c r="C399" s="284" t="s">
        <v>465</v>
      </c>
      <c r="D399" s="285">
        <v>44197</v>
      </c>
      <c r="E399" s="285">
        <v>44377</v>
      </c>
      <c r="F399" s="285">
        <v>44224</v>
      </c>
      <c r="G399" s="41">
        <f t="shared" si="27"/>
        <v>1</v>
      </c>
      <c r="H399" s="286" t="s">
        <v>265</v>
      </c>
      <c r="I399" s="284" t="s">
        <v>353</v>
      </c>
      <c r="J399" s="287">
        <v>2</v>
      </c>
      <c r="K399" s="287">
        <f t="shared" si="28"/>
        <v>0.25</v>
      </c>
      <c r="L399" s="203">
        <v>1000</v>
      </c>
      <c r="M399" s="203">
        <f t="shared" si="29"/>
        <v>250</v>
      </c>
    </row>
    <row r="400" spans="1:13" hidden="1">
      <c r="A400" s="284" t="s">
        <v>457</v>
      </c>
      <c r="B400" s="230" t="str">
        <f t="shared" si="26"/>
        <v>Measure 268</v>
      </c>
      <c r="C400" s="284" t="s">
        <v>465</v>
      </c>
      <c r="D400" s="285">
        <v>44197</v>
      </c>
      <c r="E400" s="285">
        <v>44377</v>
      </c>
      <c r="F400" s="285">
        <v>44224</v>
      </c>
      <c r="G400" s="41">
        <f t="shared" si="27"/>
        <v>1</v>
      </c>
      <c r="H400" s="286" t="s">
        <v>472</v>
      </c>
      <c r="I400" s="284" t="s">
        <v>353</v>
      </c>
      <c r="J400" s="287">
        <v>4</v>
      </c>
      <c r="K400" s="287">
        <f t="shared" si="28"/>
        <v>0.5</v>
      </c>
      <c r="L400" s="203">
        <v>1000</v>
      </c>
      <c r="M400" s="203">
        <f t="shared" si="29"/>
        <v>500</v>
      </c>
    </row>
    <row r="401" spans="1:13" hidden="1">
      <c r="A401" s="284" t="s">
        <v>457</v>
      </c>
      <c r="B401" s="230" t="str">
        <f t="shared" si="26"/>
        <v>Measure 268</v>
      </c>
      <c r="C401" s="284" t="s">
        <v>465</v>
      </c>
      <c r="D401" s="285">
        <v>44197</v>
      </c>
      <c r="E401" s="285">
        <v>44377</v>
      </c>
      <c r="F401" s="285">
        <v>44224</v>
      </c>
      <c r="G401" s="41">
        <f t="shared" si="27"/>
        <v>1</v>
      </c>
      <c r="H401" s="286" t="s">
        <v>258</v>
      </c>
      <c r="I401" s="284" t="s">
        <v>353</v>
      </c>
      <c r="J401" s="287">
        <v>2</v>
      </c>
      <c r="K401" s="287">
        <f t="shared" si="28"/>
        <v>0.25</v>
      </c>
      <c r="L401" s="203">
        <v>1350</v>
      </c>
      <c r="M401" s="203">
        <f t="shared" si="29"/>
        <v>337.5</v>
      </c>
    </row>
    <row r="402" spans="1:13" hidden="1">
      <c r="A402" s="284" t="s">
        <v>457</v>
      </c>
      <c r="B402" s="230" t="str">
        <f t="shared" si="26"/>
        <v>Measure 268</v>
      </c>
      <c r="C402" s="284" t="s">
        <v>465</v>
      </c>
      <c r="D402" s="285">
        <v>44197</v>
      </c>
      <c r="E402" s="285">
        <v>44377</v>
      </c>
      <c r="F402" s="285">
        <v>44224</v>
      </c>
      <c r="G402" s="41">
        <f t="shared" si="27"/>
        <v>1</v>
      </c>
      <c r="H402" s="286" t="s">
        <v>258</v>
      </c>
      <c r="I402" s="284" t="s">
        <v>353</v>
      </c>
      <c r="J402" s="287">
        <v>2</v>
      </c>
      <c r="K402" s="287">
        <f t="shared" si="28"/>
        <v>0.25</v>
      </c>
      <c r="L402" s="203">
        <v>1350</v>
      </c>
      <c r="M402" s="203">
        <f t="shared" si="29"/>
        <v>337.5</v>
      </c>
    </row>
    <row r="403" spans="1:13" hidden="1">
      <c r="A403" s="284" t="s">
        <v>457</v>
      </c>
      <c r="B403" s="230" t="str">
        <f t="shared" si="26"/>
        <v>Measure 268</v>
      </c>
      <c r="C403" s="284" t="s">
        <v>465</v>
      </c>
      <c r="D403" s="285">
        <v>44197</v>
      </c>
      <c r="E403" s="285">
        <v>44377</v>
      </c>
      <c r="F403" s="285">
        <v>44224</v>
      </c>
      <c r="G403" s="41">
        <f t="shared" si="27"/>
        <v>1</v>
      </c>
      <c r="H403" s="286" t="s">
        <v>258</v>
      </c>
      <c r="I403" s="284" t="s">
        <v>353</v>
      </c>
      <c r="J403" s="287">
        <v>1.5</v>
      </c>
      <c r="K403" s="287">
        <f t="shared" si="28"/>
        <v>0.1875</v>
      </c>
      <c r="L403" s="203">
        <v>1350</v>
      </c>
      <c r="M403" s="203">
        <f t="shared" si="29"/>
        <v>253.125</v>
      </c>
    </row>
    <row r="404" spans="1:13" hidden="1">
      <c r="A404" s="284" t="s">
        <v>457</v>
      </c>
      <c r="B404" s="230" t="str">
        <f t="shared" si="26"/>
        <v>Measure 268</v>
      </c>
      <c r="C404" s="284" t="s">
        <v>465</v>
      </c>
      <c r="D404" s="285">
        <v>44197</v>
      </c>
      <c r="E404" s="285">
        <v>44377</v>
      </c>
      <c r="F404" s="285">
        <v>44224</v>
      </c>
      <c r="G404" s="41">
        <f t="shared" si="27"/>
        <v>1</v>
      </c>
      <c r="H404" s="286" t="s">
        <v>258</v>
      </c>
      <c r="I404" s="284" t="s">
        <v>353</v>
      </c>
      <c r="J404" s="287">
        <v>3</v>
      </c>
      <c r="K404" s="287">
        <f t="shared" si="28"/>
        <v>0.375</v>
      </c>
      <c r="L404" s="203">
        <v>1350</v>
      </c>
      <c r="M404" s="203">
        <f t="shared" si="29"/>
        <v>506.25</v>
      </c>
    </row>
    <row r="405" spans="1:13" hidden="1">
      <c r="A405" s="284" t="s">
        <v>457</v>
      </c>
      <c r="B405" s="230" t="str">
        <f t="shared" si="26"/>
        <v>Measure 268</v>
      </c>
      <c r="C405" s="284" t="s">
        <v>465</v>
      </c>
      <c r="D405" s="285">
        <v>44197</v>
      </c>
      <c r="E405" s="285">
        <v>44377</v>
      </c>
      <c r="F405" s="285">
        <v>44224</v>
      </c>
      <c r="G405" s="41">
        <f t="shared" si="27"/>
        <v>1</v>
      </c>
      <c r="H405" s="286" t="s">
        <v>258</v>
      </c>
      <c r="I405" s="284" t="s">
        <v>353</v>
      </c>
      <c r="J405" s="287">
        <v>1</v>
      </c>
      <c r="K405" s="287">
        <f t="shared" si="28"/>
        <v>0.125</v>
      </c>
      <c r="L405" s="203">
        <v>1350</v>
      </c>
      <c r="M405" s="203">
        <f t="shared" si="29"/>
        <v>168.75</v>
      </c>
    </row>
    <row r="406" spans="1:13">
      <c r="A406" s="284" t="s">
        <v>457</v>
      </c>
      <c r="B406" s="230" t="str">
        <f t="shared" si="26"/>
        <v>Measure 268</v>
      </c>
      <c r="C406" s="284" t="s">
        <v>465</v>
      </c>
      <c r="D406" s="285">
        <v>44197</v>
      </c>
      <c r="E406" s="285">
        <v>44377</v>
      </c>
      <c r="F406" s="285">
        <v>44224</v>
      </c>
      <c r="G406" s="41">
        <f t="shared" si="27"/>
        <v>1</v>
      </c>
      <c r="H406" s="286" t="s">
        <v>267</v>
      </c>
      <c r="I406" s="284" t="s">
        <v>353</v>
      </c>
      <c r="J406" s="287">
        <v>3</v>
      </c>
      <c r="K406" s="287">
        <f t="shared" si="28"/>
        <v>0.375</v>
      </c>
      <c r="L406" s="203">
        <v>1000</v>
      </c>
      <c r="M406" s="203">
        <f t="shared" si="29"/>
        <v>375</v>
      </c>
    </row>
    <row r="407" spans="1:13" hidden="1">
      <c r="A407" s="284" t="s">
        <v>457</v>
      </c>
      <c r="B407" s="230" t="str">
        <f t="shared" si="26"/>
        <v>Measure 268</v>
      </c>
      <c r="C407" s="284" t="s">
        <v>465</v>
      </c>
      <c r="D407" s="285">
        <v>44197</v>
      </c>
      <c r="E407" s="285">
        <v>44377</v>
      </c>
      <c r="F407" s="285">
        <v>44224</v>
      </c>
      <c r="G407" s="41">
        <f t="shared" si="27"/>
        <v>1</v>
      </c>
      <c r="H407" s="286" t="s">
        <v>331</v>
      </c>
      <c r="I407" s="284" t="s">
        <v>353</v>
      </c>
      <c r="J407" s="287">
        <v>8</v>
      </c>
      <c r="K407" s="287">
        <f t="shared" si="28"/>
        <v>1</v>
      </c>
      <c r="L407" s="203">
        <v>1000</v>
      </c>
      <c r="M407" s="203">
        <f t="shared" si="29"/>
        <v>1000</v>
      </c>
    </row>
    <row r="408" spans="1:13" hidden="1">
      <c r="A408" s="284" t="s">
        <v>457</v>
      </c>
      <c r="B408" s="230" t="str">
        <f t="shared" si="26"/>
        <v>Measure 268</v>
      </c>
      <c r="C408" s="284" t="s">
        <v>465</v>
      </c>
      <c r="D408" s="285">
        <v>44197</v>
      </c>
      <c r="E408" s="285">
        <v>44377</v>
      </c>
      <c r="F408" s="285">
        <v>44224</v>
      </c>
      <c r="G408" s="41">
        <f t="shared" si="27"/>
        <v>1</v>
      </c>
      <c r="H408" s="286" t="s">
        <v>266</v>
      </c>
      <c r="I408" s="284" t="s">
        <v>353</v>
      </c>
      <c r="J408" s="287">
        <v>3</v>
      </c>
      <c r="K408" s="287">
        <f t="shared" si="28"/>
        <v>0.375</v>
      </c>
      <c r="L408" s="203">
        <v>1000</v>
      </c>
      <c r="M408" s="203">
        <f t="shared" si="29"/>
        <v>375</v>
      </c>
    </row>
    <row r="409" spans="1:13" hidden="1">
      <c r="A409" s="284" t="s">
        <v>457</v>
      </c>
      <c r="B409" s="230" t="str">
        <f t="shared" si="26"/>
        <v>Measure 268</v>
      </c>
      <c r="C409" s="284" t="s">
        <v>465</v>
      </c>
      <c r="D409" s="285">
        <v>44197</v>
      </c>
      <c r="E409" s="285">
        <v>44377</v>
      </c>
      <c r="F409" s="285">
        <v>44224</v>
      </c>
      <c r="G409" s="41">
        <f t="shared" si="27"/>
        <v>1</v>
      </c>
      <c r="H409" s="286" t="s">
        <v>351</v>
      </c>
      <c r="I409" s="284" t="s">
        <v>353</v>
      </c>
      <c r="J409" s="287">
        <v>1</v>
      </c>
      <c r="K409" s="287">
        <f t="shared" si="28"/>
        <v>0.125</v>
      </c>
      <c r="L409" s="203">
        <v>1000</v>
      </c>
      <c r="M409" s="203">
        <f t="shared" si="29"/>
        <v>125</v>
      </c>
    </row>
    <row r="410" spans="1:13" hidden="1">
      <c r="A410" s="284" t="s">
        <v>457</v>
      </c>
      <c r="B410" s="230" t="str">
        <f t="shared" si="26"/>
        <v>Measure 268</v>
      </c>
      <c r="C410" s="284" t="s">
        <v>465</v>
      </c>
      <c r="D410" s="285">
        <v>44197</v>
      </c>
      <c r="E410" s="285">
        <v>44377</v>
      </c>
      <c r="F410" s="285">
        <v>44225</v>
      </c>
      <c r="G410" s="41">
        <f t="shared" si="27"/>
        <v>1</v>
      </c>
      <c r="H410" s="286" t="s">
        <v>365</v>
      </c>
      <c r="I410" s="284" t="s">
        <v>353</v>
      </c>
      <c r="J410" s="287">
        <v>4</v>
      </c>
      <c r="K410" s="287">
        <f t="shared" si="28"/>
        <v>0.5</v>
      </c>
      <c r="L410" s="203">
        <v>1000</v>
      </c>
      <c r="M410" s="203">
        <f t="shared" si="29"/>
        <v>500</v>
      </c>
    </row>
    <row r="411" spans="1:13" hidden="1">
      <c r="A411" s="284" t="s">
        <v>457</v>
      </c>
      <c r="B411" s="230" t="str">
        <f t="shared" si="26"/>
        <v>Measure 268</v>
      </c>
      <c r="C411" s="284" t="s">
        <v>465</v>
      </c>
      <c r="D411" s="285">
        <v>44197</v>
      </c>
      <c r="E411" s="285">
        <v>44377</v>
      </c>
      <c r="F411" s="285">
        <v>44225</v>
      </c>
      <c r="G411" s="41">
        <f t="shared" si="27"/>
        <v>1</v>
      </c>
      <c r="H411" s="286" t="s">
        <v>365</v>
      </c>
      <c r="I411" s="284" t="s">
        <v>353</v>
      </c>
      <c r="J411" s="287">
        <v>1</v>
      </c>
      <c r="K411" s="287">
        <f t="shared" si="28"/>
        <v>0.125</v>
      </c>
      <c r="L411" s="203">
        <v>1000</v>
      </c>
      <c r="M411" s="203">
        <f t="shared" si="29"/>
        <v>125</v>
      </c>
    </row>
    <row r="412" spans="1:13" hidden="1">
      <c r="A412" s="284" t="s">
        <v>457</v>
      </c>
      <c r="B412" s="230" t="str">
        <f t="shared" si="26"/>
        <v>Measure 268</v>
      </c>
      <c r="C412" s="284" t="s">
        <v>465</v>
      </c>
      <c r="D412" s="285">
        <v>44197</v>
      </c>
      <c r="E412" s="285">
        <v>44377</v>
      </c>
      <c r="F412" s="285">
        <v>44225</v>
      </c>
      <c r="G412" s="41">
        <f t="shared" si="27"/>
        <v>1</v>
      </c>
      <c r="H412" s="286" t="s">
        <v>330</v>
      </c>
      <c r="I412" s="284" t="s">
        <v>353</v>
      </c>
      <c r="J412" s="287">
        <v>8</v>
      </c>
      <c r="K412" s="287">
        <f t="shared" si="28"/>
        <v>1</v>
      </c>
      <c r="L412" s="203">
        <v>1000</v>
      </c>
      <c r="M412" s="203">
        <f t="shared" si="29"/>
        <v>1000</v>
      </c>
    </row>
    <row r="413" spans="1:13" hidden="1">
      <c r="A413" s="284" t="s">
        <v>457</v>
      </c>
      <c r="B413" s="230" t="str">
        <f t="shared" si="26"/>
        <v>Measure 268</v>
      </c>
      <c r="C413" s="284" t="s">
        <v>465</v>
      </c>
      <c r="D413" s="285">
        <v>44197</v>
      </c>
      <c r="E413" s="285">
        <v>44377</v>
      </c>
      <c r="F413" s="285">
        <v>44225</v>
      </c>
      <c r="G413" s="41">
        <f t="shared" si="27"/>
        <v>1</v>
      </c>
      <c r="H413" s="286" t="s">
        <v>265</v>
      </c>
      <c r="I413" s="284" t="s">
        <v>353</v>
      </c>
      <c r="J413" s="287">
        <v>2</v>
      </c>
      <c r="K413" s="287">
        <f t="shared" si="28"/>
        <v>0.25</v>
      </c>
      <c r="L413" s="203">
        <v>1000</v>
      </c>
      <c r="M413" s="203">
        <f t="shared" si="29"/>
        <v>250</v>
      </c>
    </row>
    <row r="414" spans="1:13" hidden="1">
      <c r="A414" s="284" t="s">
        <v>457</v>
      </c>
      <c r="B414" s="230" t="str">
        <f t="shared" si="26"/>
        <v>Measure 268</v>
      </c>
      <c r="C414" s="284" t="s">
        <v>465</v>
      </c>
      <c r="D414" s="285">
        <v>44197</v>
      </c>
      <c r="E414" s="285">
        <v>44377</v>
      </c>
      <c r="F414" s="285">
        <v>44225</v>
      </c>
      <c r="G414" s="41">
        <f t="shared" si="27"/>
        <v>1</v>
      </c>
      <c r="H414" s="286" t="s">
        <v>53</v>
      </c>
      <c r="I414" s="284" t="s">
        <v>353</v>
      </c>
      <c r="J414" s="287">
        <v>6</v>
      </c>
      <c r="K414" s="287">
        <f t="shared" si="28"/>
        <v>0.75</v>
      </c>
      <c r="L414" s="203">
        <v>1350</v>
      </c>
      <c r="M414" s="203">
        <f t="shared" si="29"/>
        <v>1012.5</v>
      </c>
    </row>
    <row r="415" spans="1:13" hidden="1">
      <c r="A415" s="284" t="s">
        <v>457</v>
      </c>
      <c r="B415" s="230" t="str">
        <f t="shared" si="26"/>
        <v>Measure 268</v>
      </c>
      <c r="C415" s="284" t="s">
        <v>465</v>
      </c>
      <c r="D415" s="285">
        <v>44197</v>
      </c>
      <c r="E415" s="285">
        <v>44377</v>
      </c>
      <c r="F415" s="285">
        <v>44225</v>
      </c>
      <c r="G415" s="41">
        <f t="shared" si="27"/>
        <v>1</v>
      </c>
      <c r="H415" s="286" t="s">
        <v>472</v>
      </c>
      <c r="I415" s="284" t="s">
        <v>353</v>
      </c>
      <c r="J415" s="287">
        <v>6</v>
      </c>
      <c r="K415" s="287">
        <f t="shared" si="28"/>
        <v>0.75</v>
      </c>
      <c r="L415" s="203">
        <v>1000</v>
      </c>
      <c r="M415" s="203">
        <f t="shared" si="29"/>
        <v>750</v>
      </c>
    </row>
    <row r="416" spans="1:13" hidden="1">
      <c r="A416" s="284" t="s">
        <v>457</v>
      </c>
      <c r="B416" s="230" t="str">
        <f t="shared" si="26"/>
        <v>Measure 268</v>
      </c>
      <c r="C416" s="284" t="s">
        <v>465</v>
      </c>
      <c r="D416" s="285">
        <v>44197</v>
      </c>
      <c r="E416" s="285">
        <v>44377</v>
      </c>
      <c r="F416" s="285">
        <v>44225</v>
      </c>
      <c r="G416" s="41">
        <f t="shared" si="27"/>
        <v>1</v>
      </c>
      <c r="H416" s="286" t="s">
        <v>258</v>
      </c>
      <c r="I416" s="284" t="s">
        <v>353</v>
      </c>
      <c r="J416" s="287">
        <v>0.25</v>
      </c>
      <c r="K416" s="287">
        <f t="shared" si="28"/>
        <v>3.125E-2</v>
      </c>
      <c r="L416" s="203">
        <v>1350</v>
      </c>
      <c r="M416" s="203">
        <f t="shared" si="29"/>
        <v>42.1875</v>
      </c>
    </row>
    <row r="417" spans="1:13" hidden="1">
      <c r="A417" s="284" t="s">
        <v>457</v>
      </c>
      <c r="B417" s="230" t="str">
        <f t="shared" si="26"/>
        <v>Measure 268</v>
      </c>
      <c r="C417" s="284" t="s">
        <v>465</v>
      </c>
      <c r="D417" s="285">
        <v>44197</v>
      </c>
      <c r="E417" s="285">
        <v>44377</v>
      </c>
      <c r="F417" s="285">
        <v>44225</v>
      </c>
      <c r="G417" s="41">
        <f t="shared" si="27"/>
        <v>1</v>
      </c>
      <c r="H417" s="286" t="s">
        <v>258</v>
      </c>
      <c r="I417" s="284" t="s">
        <v>353</v>
      </c>
      <c r="J417" s="287">
        <v>0.25</v>
      </c>
      <c r="K417" s="287">
        <f t="shared" si="28"/>
        <v>3.125E-2</v>
      </c>
      <c r="L417" s="203">
        <v>1350</v>
      </c>
      <c r="M417" s="203">
        <f t="shared" si="29"/>
        <v>42.1875</v>
      </c>
    </row>
    <row r="418" spans="1:13" hidden="1">
      <c r="A418" s="284" t="s">
        <v>457</v>
      </c>
      <c r="B418" s="230" t="str">
        <f t="shared" si="26"/>
        <v>Measure 268</v>
      </c>
      <c r="C418" s="284" t="s">
        <v>465</v>
      </c>
      <c r="D418" s="285">
        <v>44197</v>
      </c>
      <c r="E418" s="285">
        <v>44377</v>
      </c>
      <c r="F418" s="285">
        <v>44225</v>
      </c>
      <c r="G418" s="41">
        <f t="shared" si="27"/>
        <v>1</v>
      </c>
      <c r="H418" s="286" t="s">
        <v>258</v>
      </c>
      <c r="I418" s="284" t="s">
        <v>353</v>
      </c>
      <c r="J418" s="287">
        <v>0.75</v>
      </c>
      <c r="K418" s="287">
        <f t="shared" si="28"/>
        <v>9.375E-2</v>
      </c>
      <c r="L418" s="203">
        <v>1350</v>
      </c>
      <c r="M418" s="203">
        <f t="shared" si="29"/>
        <v>126.5625</v>
      </c>
    </row>
    <row r="419" spans="1:13" hidden="1">
      <c r="A419" s="284" t="s">
        <v>457</v>
      </c>
      <c r="B419" s="230" t="str">
        <f t="shared" si="26"/>
        <v>Measure 268</v>
      </c>
      <c r="C419" s="284" t="s">
        <v>465</v>
      </c>
      <c r="D419" s="285">
        <v>44197</v>
      </c>
      <c r="E419" s="285">
        <v>44377</v>
      </c>
      <c r="F419" s="285">
        <v>44225</v>
      </c>
      <c r="G419" s="41">
        <f t="shared" si="27"/>
        <v>1</v>
      </c>
      <c r="H419" s="286" t="s">
        <v>258</v>
      </c>
      <c r="I419" s="284" t="s">
        <v>353</v>
      </c>
      <c r="J419" s="287">
        <v>5.5</v>
      </c>
      <c r="K419" s="287">
        <f t="shared" si="28"/>
        <v>0.6875</v>
      </c>
      <c r="L419" s="203">
        <v>1350</v>
      </c>
      <c r="M419" s="203">
        <f t="shared" si="29"/>
        <v>928.125</v>
      </c>
    </row>
    <row r="420" spans="1:13" hidden="1">
      <c r="A420" s="284" t="s">
        <v>457</v>
      </c>
      <c r="B420" s="230" t="str">
        <f t="shared" si="26"/>
        <v>Measure 268</v>
      </c>
      <c r="C420" s="284" t="s">
        <v>465</v>
      </c>
      <c r="D420" s="285">
        <v>44197</v>
      </c>
      <c r="E420" s="285">
        <v>44377</v>
      </c>
      <c r="F420" s="285">
        <v>44225</v>
      </c>
      <c r="G420" s="41">
        <f t="shared" si="27"/>
        <v>1</v>
      </c>
      <c r="H420" s="286" t="s">
        <v>258</v>
      </c>
      <c r="I420" s="284" t="s">
        <v>353</v>
      </c>
      <c r="J420" s="287">
        <v>0.25</v>
      </c>
      <c r="K420" s="287">
        <f t="shared" si="28"/>
        <v>3.125E-2</v>
      </c>
      <c r="L420" s="203">
        <v>1350</v>
      </c>
      <c r="M420" s="203">
        <f t="shared" si="29"/>
        <v>42.1875</v>
      </c>
    </row>
    <row r="421" spans="1:13">
      <c r="A421" s="284" t="s">
        <v>457</v>
      </c>
      <c r="B421" s="230" t="str">
        <f t="shared" si="26"/>
        <v>Measure 268</v>
      </c>
      <c r="C421" s="284" t="s">
        <v>465</v>
      </c>
      <c r="D421" s="285">
        <v>44197</v>
      </c>
      <c r="E421" s="285">
        <v>44377</v>
      </c>
      <c r="F421" s="285">
        <v>44225</v>
      </c>
      <c r="G421" s="41">
        <f t="shared" si="27"/>
        <v>1</v>
      </c>
      <c r="H421" s="286" t="s">
        <v>267</v>
      </c>
      <c r="I421" s="284" t="s">
        <v>353</v>
      </c>
      <c r="J421" s="287">
        <v>4</v>
      </c>
      <c r="K421" s="287">
        <f t="shared" si="28"/>
        <v>0.5</v>
      </c>
      <c r="L421" s="203">
        <v>1000</v>
      </c>
      <c r="M421" s="203">
        <f t="shared" si="29"/>
        <v>500</v>
      </c>
    </row>
    <row r="422" spans="1:13" hidden="1">
      <c r="A422" s="284" t="s">
        <v>457</v>
      </c>
      <c r="B422" s="230" t="str">
        <f t="shared" si="26"/>
        <v>Measure 268</v>
      </c>
      <c r="C422" s="284" t="s">
        <v>465</v>
      </c>
      <c r="D422" s="285">
        <v>44197</v>
      </c>
      <c r="E422" s="285">
        <v>44377</v>
      </c>
      <c r="F422" s="285">
        <v>44225</v>
      </c>
      <c r="G422" s="41">
        <f t="shared" si="27"/>
        <v>1</v>
      </c>
      <c r="H422" s="286" t="s">
        <v>54</v>
      </c>
      <c r="I422" s="284" t="s">
        <v>353</v>
      </c>
      <c r="J422" s="287">
        <v>1</v>
      </c>
      <c r="K422" s="287">
        <f t="shared" si="28"/>
        <v>0.125</v>
      </c>
      <c r="L422" s="203">
        <v>1350</v>
      </c>
      <c r="M422" s="203">
        <f t="shared" si="29"/>
        <v>168.75</v>
      </c>
    </row>
    <row r="423" spans="1:13" hidden="1">
      <c r="A423" s="284" t="s">
        <v>457</v>
      </c>
      <c r="B423" s="230" t="str">
        <f t="shared" si="26"/>
        <v>Measure 268</v>
      </c>
      <c r="C423" s="284" t="s">
        <v>465</v>
      </c>
      <c r="D423" s="285">
        <v>44197</v>
      </c>
      <c r="E423" s="285">
        <v>44377</v>
      </c>
      <c r="F423" s="285">
        <v>44225</v>
      </c>
      <c r="G423" s="41">
        <f t="shared" si="27"/>
        <v>1</v>
      </c>
      <c r="H423" s="286" t="s">
        <v>331</v>
      </c>
      <c r="I423" s="284" t="s">
        <v>353</v>
      </c>
      <c r="J423" s="287">
        <v>8</v>
      </c>
      <c r="K423" s="287">
        <f t="shared" si="28"/>
        <v>1</v>
      </c>
      <c r="L423" s="203">
        <v>1000</v>
      </c>
      <c r="M423" s="203">
        <f t="shared" si="29"/>
        <v>1000</v>
      </c>
    </row>
    <row r="424" spans="1:13" hidden="1">
      <c r="A424" s="284" t="s">
        <v>457</v>
      </c>
      <c r="B424" s="230" t="str">
        <f t="shared" si="26"/>
        <v>Measure 268</v>
      </c>
      <c r="C424" s="284" t="s">
        <v>465</v>
      </c>
      <c r="D424" s="285">
        <v>44197</v>
      </c>
      <c r="E424" s="285">
        <v>44377</v>
      </c>
      <c r="F424" s="285">
        <v>44225</v>
      </c>
      <c r="G424" s="41">
        <f t="shared" si="27"/>
        <v>1</v>
      </c>
      <c r="H424" s="286" t="s">
        <v>266</v>
      </c>
      <c r="I424" s="284" t="s">
        <v>353</v>
      </c>
      <c r="J424" s="287">
        <v>0.5</v>
      </c>
      <c r="K424" s="287">
        <f t="shared" si="28"/>
        <v>6.25E-2</v>
      </c>
      <c r="L424" s="203">
        <v>1000</v>
      </c>
      <c r="M424" s="203">
        <f t="shared" si="29"/>
        <v>62.5</v>
      </c>
    </row>
    <row r="425" spans="1:13" hidden="1">
      <c r="A425" s="284" t="s">
        <v>457</v>
      </c>
      <c r="B425" s="230" t="str">
        <f t="shared" si="26"/>
        <v>Measure 268</v>
      </c>
      <c r="C425" s="284" t="s">
        <v>465</v>
      </c>
      <c r="D425" s="285">
        <v>44197</v>
      </c>
      <c r="E425" s="285">
        <v>44377</v>
      </c>
      <c r="F425" s="285">
        <v>44225</v>
      </c>
      <c r="G425" s="41">
        <f t="shared" si="27"/>
        <v>1</v>
      </c>
      <c r="H425" s="286" t="s">
        <v>351</v>
      </c>
      <c r="I425" s="284" t="s">
        <v>353</v>
      </c>
      <c r="J425" s="287">
        <v>1.5</v>
      </c>
      <c r="K425" s="287">
        <f t="shared" si="28"/>
        <v>0.1875</v>
      </c>
      <c r="L425" s="203">
        <v>1000</v>
      </c>
      <c r="M425" s="203">
        <f t="shared" si="29"/>
        <v>187.5</v>
      </c>
    </row>
    <row r="426" spans="1:13" hidden="1">
      <c r="A426" s="284" t="s">
        <v>457</v>
      </c>
      <c r="B426" s="230" t="str">
        <f t="shared" si="26"/>
        <v>Measure 268</v>
      </c>
      <c r="C426" s="284" t="s">
        <v>465</v>
      </c>
      <c r="D426" s="285">
        <v>44197</v>
      </c>
      <c r="E426" s="285">
        <v>44377</v>
      </c>
      <c r="F426" s="285">
        <v>44225</v>
      </c>
      <c r="G426" s="41">
        <f t="shared" si="27"/>
        <v>1</v>
      </c>
      <c r="H426" s="286" t="s">
        <v>351</v>
      </c>
      <c r="I426" s="284" t="s">
        <v>353</v>
      </c>
      <c r="J426" s="287">
        <v>1</v>
      </c>
      <c r="K426" s="287">
        <f t="shared" si="28"/>
        <v>0.125</v>
      </c>
      <c r="L426" s="203">
        <v>1000</v>
      </c>
      <c r="M426" s="203">
        <f t="shared" si="29"/>
        <v>125</v>
      </c>
    </row>
    <row r="427" spans="1:13" hidden="1">
      <c r="A427" s="284" t="s">
        <v>457</v>
      </c>
      <c r="B427" s="230" t="str">
        <f t="shared" si="26"/>
        <v>Measure 268</v>
      </c>
      <c r="C427" s="284" t="s">
        <v>465</v>
      </c>
      <c r="D427" s="285">
        <v>44197</v>
      </c>
      <c r="E427" s="285">
        <v>44377</v>
      </c>
      <c r="F427" s="285">
        <v>44228</v>
      </c>
      <c r="G427" s="41">
        <f t="shared" si="27"/>
        <v>2</v>
      </c>
      <c r="H427" s="286" t="s">
        <v>365</v>
      </c>
      <c r="I427" s="284" t="s">
        <v>353</v>
      </c>
      <c r="J427" s="287">
        <v>1</v>
      </c>
      <c r="K427" s="287">
        <f t="shared" si="28"/>
        <v>0.125</v>
      </c>
      <c r="L427" s="203">
        <v>1000</v>
      </c>
      <c r="M427" s="203">
        <f t="shared" si="29"/>
        <v>125</v>
      </c>
    </row>
    <row r="428" spans="1:13" hidden="1">
      <c r="A428" s="284" t="s">
        <v>457</v>
      </c>
      <c r="B428" s="230" t="str">
        <f t="shared" si="26"/>
        <v>Measure 268</v>
      </c>
      <c r="C428" s="284" t="s">
        <v>465</v>
      </c>
      <c r="D428" s="285">
        <v>44197</v>
      </c>
      <c r="E428" s="285">
        <v>44377</v>
      </c>
      <c r="F428" s="285">
        <v>44228</v>
      </c>
      <c r="G428" s="41">
        <f t="shared" si="27"/>
        <v>2</v>
      </c>
      <c r="H428" s="286" t="s">
        <v>365</v>
      </c>
      <c r="I428" s="284" t="s">
        <v>353</v>
      </c>
      <c r="J428" s="287">
        <v>3</v>
      </c>
      <c r="K428" s="287">
        <f t="shared" si="28"/>
        <v>0.375</v>
      </c>
      <c r="L428" s="203">
        <v>1000</v>
      </c>
      <c r="M428" s="203">
        <f t="shared" si="29"/>
        <v>375</v>
      </c>
    </row>
    <row r="429" spans="1:13" hidden="1">
      <c r="A429" s="284" t="s">
        <v>457</v>
      </c>
      <c r="B429" s="230" t="str">
        <f t="shared" si="26"/>
        <v>Measure 268</v>
      </c>
      <c r="C429" s="284" t="s">
        <v>465</v>
      </c>
      <c r="D429" s="285">
        <v>44197</v>
      </c>
      <c r="E429" s="285">
        <v>44377</v>
      </c>
      <c r="F429" s="285">
        <v>44228</v>
      </c>
      <c r="G429" s="41">
        <f t="shared" si="27"/>
        <v>2</v>
      </c>
      <c r="H429" s="286" t="s">
        <v>365</v>
      </c>
      <c r="I429" s="284" t="s">
        <v>353</v>
      </c>
      <c r="J429" s="287">
        <v>0.25</v>
      </c>
      <c r="K429" s="287">
        <f t="shared" si="28"/>
        <v>3.125E-2</v>
      </c>
      <c r="L429" s="203">
        <v>1000</v>
      </c>
      <c r="M429" s="203">
        <f t="shared" si="29"/>
        <v>31.25</v>
      </c>
    </row>
    <row r="430" spans="1:13" hidden="1">
      <c r="A430" s="284" t="s">
        <v>457</v>
      </c>
      <c r="B430" s="230" t="str">
        <f t="shared" si="26"/>
        <v>Measure 268</v>
      </c>
      <c r="C430" s="284" t="s">
        <v>465</v>
      </c>
      <c r="D430" s="285">
        <v>44197</v>
      </c>
      <c r="E430" s="285">
        <v>44377</v>
      </c>
      <c r="F430" s="285">
        <v>44228</v>
      </c>
      <c r="G430" s="41">
        <f t="shared" si="27"/>
        <v>2</v>
      </c>
      <c r="H430" s="286" t="s">
        <v>365</v>
      </c>
      <c r="I430" s="284" t="s">
        <v>353</v>
      </c>
      <c r="J430" s="287">
        <v>3.75</v>
      </c>
      <c r="K430" s="287">
        <f t="shared" si="28"/>
        <v>0.46875</v>
      </c>
      <c r="L430" s="203">
        <v>1000</v>
      </c>
      <c r="M430" s="203">
        <f t="shared" si="29"/>
        <v>468.75</v>
      </c>
    </row>
    <row r="431" spans="1:13" hidden="1">
      <c r="A431" s="284" t="s">
        <v>457</v>
      </c>
      <c r="B431" s="230" t="str">
        <f t="shared" si="26"/>
        <v>Measure 268</v>
      </c>
      <c r="C431" s="284" t="s">
        <v>465</v>
      </c>
      <c r="D431" s="285">
        <v>44197</v>
      </c>
      <c r="E431" s="285">
        <v>44377</v>
      </c>
      <c r="F431" s="285">
        <v>44228</v>
      </c>
      <c r="G431" s="41">
        <f t="shared" si="27"/>
        <v>2</v>
      </c>
      <c r="H431" s="286" t="s">
        <v>330</v>
      </c>
      <c r="I431" s="284" t="s">
        <v>353</v>
      </c>
      <c r="J431" s="287">
        <v>5</v>
      </c>
      <c r="K431" s="287">
        <f t="shared" si="28"/>
        <v>0.625</v>
      </c>
      <c r="L431" s="203">
        <v>1000</v>
      </c>
      <c r="M431" s="203">
        <f t="shared" si="29"/>
        <v>625</v>
      </c>
    </row>
    <row r="432" spans="1:13" hidden="1">
      <c r="A432" s="284" t="s">
        <v>457</v>
      </c>
      <c r="B432" s="230" t="str">
        <f t="shared" si="26"/>
        <v>Measure 268</v>
      </c>
      <c r="C432" s="284" t="s">
        <v>465</v>
      </c>
      <c r="D432" s="285">
        <v>44197</v>
      </c>
      <c r="E432" s="285">
        <v>44377</v>
      </c>
      <c r="F432" s="285">
        <v>44228</v>
      </c>
      <c r="G432" s="41">
        <f t="shared" si="27"/>
        <v>2</v>
      </c>
      <c r="H432" s="286" t="s">
        <v>330</v>
      </c>
      <c r="I432" s="284" t="s">
        <v>353</v>
      </c>
      <c r="J432" s="287">
        <v>3</v>
      </c>
      <c r="K432" s="287">
        <f t="shared" si="28"/>
        <v>0.375</v>
      </c>
      <c r="L432" s="203">
        <v>1000</v>
      </c>
      <c r="M432" s="203">
        <f t="shared" si="29"/>
        <v>375</v>
      </c>
    </row>
    <row r="433" spans="1:13" hidden="1">
      <c r="A433" s="284" t="s">
        <v>457</v>
      </c>
      <c r="B433" s="230" t="str">
        <f t="shared" si="26"/>
        <v>Measure 268</v>
      </c>
      <c r="C433" s="284" t="s">
        <v>465</v>
      </c>
      <c r="D433" s="285">
        <v>44197</v>
      </c>
      <c r="E433" s="285">
        <v>44377</v>
      </c>
      <c r="F433" s="285">
        <v>44228</v>
      </c>
      <c r="G433" s="41">
        <f t="shared" si="27"/>
        <v>2</v>
      </c>
      <c r="H433" s="286" t="s">
        <v>265</v>
      </c>
      <c r="I433" s="284" t="s">
        <v>353</v>
      </c>
      <c r="J433" s="287">
        <v>1</v>
      </c>
      <c r="K433" s="287">
        <f t="shared" si="28"/>
        <v>0.125</v>
      </c>
      <c r="L433" s="203">
        <v>1000</v>
      </c>
      <c r="M433" s="203">
        <f t="shared" si="29"/>
        <v>125</v>
      </c>
    </row>
    <row r="434" spans="1:13" hidden="1">
      <c r="A434" s="284" t="s">
        <v>457</v>
      </c>
      <c r="B434" s="230" t="str">
        <f t="shared" si="26"/>
        <v>Measure 268</v>
      </c>
      <c r="C434" s="284" t="s">
        <v>465</v>
      </c>
      <c r="D434" s="285">
        <v>44197</v>
      </c>
      <c r="E434" s="285">
        <v>44377</v>
      </c>
      <c r="F434" s="285">
        <v>44228</v>
      </c>
      <c r="G434" s="41">
        <f t="shared" si="27"/>
        <v>2</v>
      </c>
      <c r="H434" s="286" t="s">
        <v>538</v>
      </c>
      <c r="I434" s="284" t="s">
        <v>353</v>
      </c>
      <c r="J434" s="287">
        <v>1</v>
      </c>
      <c r="K434" s="287">
        <f t="shared" si="28"/>
        <v>0.125</v>
      </c>
      <c r="L434" s="203">
        <v>1000</v>
      </c>
      <c r="M434" s="203">
        <f t="shared" si="29"/>
        <v>125</v>
      </c>
    </row>
    <row r="435" spans="1:13" hidden="1">
      <c r="A435" s="284" t="s">
        <v>457</v>
      </c>
      <c r="B435" s="230" t="str">
        <f t="shared" si="26"/>
        <v>Measure 268</v>
      </c>
      <c r="C435" s="284" t="s">
        <v>465</v>
      </c>
      <c r="D435" s="285">
        <v>44197</v>
      </c>
      <c r="E435" s="285">
        <v>44377</v>
      </c>
      <c r="F435" s="285">
        <v>44228</v>
      </c>
      <c r="G435" s="41">
        <f t="shared" si="27"/>
        <v>2</v>
      </c>
      <c r="H435" s="286" t="s">
        <v>472</v>
      </c>
      <c 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">
        <f t="shared" si="29"/>
        <v>500</v>
      </c>
    </row>
    <row r="436" spans="1:13" hidden="1">
      <c r="A436" s="284" t="s">
        <v>457</v>
      </c>
      <c r="B436" s="230" t="str">
        <f t="shared" si="26"/>
        <v>Measure 268</v>
      </c>
      <c r="C436" s="284" t="s">
        <v>465</v>
      </c>
      <c r="D436" s="285">
        <v>44197</v>
      </c>
      <c r="E436" s="285">
        <v>44377</v>
      </c>
      <c r="F436" s="285">
        <v>44228</v>
      </c>
      <c r="G436" s="41">
        <f t="shared" si="27"/>
        <v>2</v>
      </c>
      <c r="H436" s="286" t="s">
        <v>258</v>
      </c>
      <c r="I436" s="284" t="s">
        <v>353</v>
      </c>
      <c r="J436" s="287">
        <v>0.5</v>
      </c>
      <c r="K436" s="287">
        <f t="shared" si="28"/>
        <v>6.25E-2</v>
      </c>
      <c r="L436" s="203">
        <v>1350</v>
      </c>
      <c r="M436" s="203">
        <f t="shared" si="29"/>
        <v>84.375</v>
      </c>
    </row>
    <row r="437" spans="1:13" hidden="1">
      <c r="A437" s="284" t="s">
        <v>457</v>
      </c>
      <c r="B437" s="230" t="str">
        <f t="shared" si="26"/>
        <v>Measure 268</v>
      </c>
      <c r="C437" s="284" t="s">
        <v>465</v>
      </c>
      <c r="D437" s="285">
        <v>44197</v>
      </c>
      <c r="E437" s="285">
        <v>44377</v>
      </c>
      <c r="F437" s="285">
        <v>44228</v>
      </c>
      <c r="G437" s="41">
        <f t="shared" si="27"/>
        <v>2</v>
      </c>
      <c r="H437" s="286" t="s">
        <v>258</v>
      </c>
      <c r="I437" s="284" t="s">
        <v>353</v>
      </c>
      <c r="J437" s="287">
        <v>2.25</v>
      </c>
      <c r="K437" s="287">
        <f t="shared" si="28"/>
        <v>0.28125</v>
      </c>
      <c r="L437" s="203">
        <v>1350</v>
      </c>
      <c r="M437" s="203">
        <f t="shared" si="29"/>
        <v>379.6875</v>
      </c>
    </row>
    <row r="438" spans="1:13" hidden="1">
      <c r="A438" s="284" t="s">
        <v>457</v>
      </c>
      <c r="B438" s="230" t="str">
        <f t="shared" si="26"/>
        <v>Measure 268</v>
      </c>
      <c r="C438" s="284" t="s">
        <v>465</v>
      </c>
      <c r="D438" s="285">
        <v>44197</v>
      </c>
      <c r="E438" s="285">
        <v>44377</v>
      </c>
      <c r="F438" s="285">
        <v>44228</v>
      </c>
      <c r="G438" s="41">
        <f t="shared" si="27"/>
        <v>2</v>
      </c>
      <c r="H438" s="286" t="s">
        <v>258</v>
      </c>
      <c r="I438" s="284" t="s">
        <v>353</v>
      </c>
      <c r="J438" s="287">
        <v>5.25</v>
      </c>
      <c r="K438" s="287">
        <f t="shared" si="28"/>
        <v>0.65625</v>
      </c>
      <c r="L438" s="203">
        <v>1350</v>
      </c>
      <c r="M438" s="203">
        <f t="shared" si="29"/>
        <v>885.9375</v>
      </c>
    </row>
    <row r="439" spans="1:13" hidden="1">
      <c r="A439" s="284" t="s">
        <v>457</v>
      </c>
      <c r="B439" s="230" t="str">
        <f t="shared" si="26"/>
        <v>Measure 268</v>
      </c>
      <c r="C439" s="284" t="s">
        <v>465</v>
      </c>
      <c r="D439" s="285">
        <v>44197</v>
      </c>
      <c r="E439" s="285">
        <v>44377</v>
      </c>
      <c r="F439" s="285">
        <v>44228</v>
      </c>
      <c r="G439" s="41">
        <f t="shared" si="27"/>
        <v>2</v>
      </c>
      <c r="H439" s="286" t="s">
        <v>258</v>
      </c>
      <c r="I439" s="284" t="s">
        <v>353</v>
      </c>
      <c r="J439" s="287">
        <v>0.5</v>
      </c>
      <c r="K439" s="287">
        <f t="shared" si="28"/>
        <v>6.25E-2</v>
      </c>
      <c r="L439" s="203">
        <v>1350</v>
      </c>
      <c r="M439" s="203">
        <f t="shared" si="29"/>
        <v>84.375</v>
      </c>
    </row>
    <row r="440" spans="1:13" hidden="1">
      <c r="A440" s="284" t="s">
        <v>457</v>
      </c>
      <c r="B440" s="230" t="str">
        <f t="shared" si="26"/>
        <v>Measure 268</v>
      </c>
      <c r="C440" s="284" t="s">
        <v>465</v>
      </c>
      <c r="D440" s="285">
        <v>44197</v>
      </c>
      <c r="E440" s="285">
        <v>44377</v>
      </c>
      <c r="F440" s="285">
        <v>44228</v>
      </c>
      <c r="G440" s="41">
        <f t="shared" si="27"/>
        <v>2</v>
      </c>
      <c r="H440" s="286" t="s">
        <v>258</v>
      </c>
      <c r="I440" s="284" t="s">
        <v>353</v>
      </c>
      <c r="J440" s="287">
        <v>0.5</v>
      </c>
      <c r="K440" s="287">
        <f t="shared" si="28"/>
        <v>6.25E-2</v>
      </c>
      <c r="L440" s="203">
        <v>1350</v>
      </c>
      <c r="M440" s="203">
        <f t="shared" si="29"/>
        <v>84.375</v>
      </c>
    </row>
    <row r="441" spans="1:13" hidden="1">
      <c r="A441" s="284" t="s">
        <v>457</v>
      </c>
      <c r="B441" s="230" t="str">
        <f t="shared" si="26"/>
        <v>Measure 268</v>
      </c>
      <c r="C441" s="284" t="s">
        <v>465</v>
      </c>
      <c r="D441" s="285">
        <v>44197</v>
      </c>
      <c r="E441" s="285">
        <v>44377</v>
      </c>
      <c r="F441" s="285">
        <v>44228</v>
      </c>
      <c r="G441" s="41">
        <f t="shared" si="27"/>
        <v>2</v>
      </c>
      <c r="H441" s="286" t="s">
        <v>539</v>
      </c>
      <c r="I441" s="284" t="s">
        <v>353</v>
      </c>
      <c r="J441" s="287">
        <v>8</v>
      </c>
      <c r="K441" s="287">
        <f t="shared" si="28"/>
        <v>1</v>
      </c>
      <c r="L441" s="203">
        <v>1000</v>
      </c>
      <c r="M441" s="203">
        <f t="shared" si="29"/>
        <v>1000</v>
      </c>
    </row>
    <row r="442" spans="1:13">
      <c r="A442" s="284" t="s">
        <v>457</v>
      </c>
      <c r="B442" s="230" t="str">
        <f t="shared" si="26"/>
        <v>Measure 268</v>
      </c>
      <c r="C442" s="284" t="s">
        <v>465</v>
      </c>
      <c r="D442" s="285">
        <v>44197</v>
      </c>
      <c r="E442" s="285">
        <v>44377</v>
      </c>
      <c r="F442" s="285">
        <v>44228</v>
      </c>
      <c r="G442" s="41">
        <f t="shared" si="27"/>
        <v>2</v>
      </c>
      <c r="H442" s="286" t="s">
        <v>267</v>
      </c>
      <c r="I442" s="284" t="s">
        <v>353</v>
      </c>
      <c r="J442" s="287">
        <v>1</v>
      </c>
      <c r="K442" s="287">
        <f t="shared" si="28"/>
        <v>0.125</v>
      </c>
      <c r="L442" s="203">
        <v>1000</v>
      </c>
      <c r="M442" s="203">
        <f t="shared" si="29"/>
        <v>125</v>
      </c>
    </row>
    <row r="443" spans="1:13">
      <c r="A443" s="284" t="s">
        <v>457</v>
      </c>
      <c r="B443" s="230" t="str">
        <f t="shared" si="26"/>
        <v>Measure 268</v>
      </c>
      <c r="C443" s="284" t="s">
        <v>465</v>
      </c>
      <c r="D443" s="285">
        <v>44197</v>
      </c>
      <c r="E443" s="285">
        <v>44377</v>
      </c>
      <c r="F443" s="285">
        <v>44228</v>
      </c>
      <c r="G443" s="41">
        <f t="shared" si="27"/>
        <v>2</v>
      </c>
      <c r="H443" s="286" t="s">
        <v>267</v>
      </c>
      <c r="I443" s="284" t="s">
        <v>353</v>
      </c>
      <c r="J443" s="287">
        <v>6.5</v>
      </c>
      <c r="K443" s="287">
        <f t="shared" si="28"/>
        <v>0.8125</v>
      </c>
      <c r="L443" s="203">
        <v>1000</v>
      </c>
      <c r="M443" s="203">
        <f t="shared" si="29"/>
        <v>812.5</v>
      </c>
    </row>
    <row r="444" spans="1:13" hidden="1">
      <c r="A444" s="284" t="s">
        <v>457</v>
      </c>
      <c r="B444" s="230" t="str">
        <f t="shared" si="26"/>
        <v>Measure 268</v>
      </c>
      <c r="C444" s="284" t="s">
        <v>465</v>
      </c>
      <c r="D444" s="285">
        <v>44197</v>
      </c>
      <c r="E444" s="285">
        <v>44377</v>
      </c>
      <c r="F444" s="285">
        <v>44228</v>
      </c>
      <c r="G444" s="41">
        <f t="shared" si="27"/>
        <v>2</v>
      </c>
      <c r="H444" s="286" t="s">
        <v>331</v>
      </c>
      <c r="I444" s="284" t="s">
        <v>353</v>
      </c>
      <c r="J444" s="287">
        <v>8</v>
      </c>
      <c r="K444" s="287">
        <f t="shared" si="28"/>
        <v>1</v>
      </c>
      <c r="L444" s="203">
        <v>1000</v>
      </c>
      <c r="M444" s="203">
        <f t="shared" si="29"/>
        <v>1000</v>
      </c>
    </row>
    <row r="445" spans="1:13" hidden="1">
      <c r="A445" s="284" t="s">
        <v>457</v>
      </c>
      <c r="B445" s="230" t="str">
        <f t="shared" si="26"/>
        <v>Measure 268</v>
      </c>
      <c r="C445" s="284" t="s">
        <v>465</v>
      </c>
      <c r="D445" s="285">
        <v>44197</v>
      </c>
      <c r="E445" s="285">
        <v>44377</v>
      </c>
      <c r="F445" s="285">
        <v>44228</v>
      </c>
      <c r="G445" s="41">
        <f t="shared" si="27"/>
        <v>2</v>
      </c>
      <c r="H445" s="286" t="s">
        <v>266</v>
      </c>
      <c r="I445" s="284" t="s">
        <v>353</v>
      </c>
      <c r="J445" s="287">
        <v>2.5</v>
      </c>
      <c r="K445" s="287">
        <f t="shared" si="28"/>
        <v>0.3125</v>
      </c>
      <c r="L445" s="203">
        <v>1000</v>
      </c>
      <c r="M445" s="203">
        <f t="shared" si="29"/>
        <v>312.5</v>
      </c>
    </row>
    <row r="446" spans="1:13" hidden="1">
      <c r="A446" s="284" t="s">
        <v>457</v>
      </c>
      <c r="B446" s="230" t="str">
        <f t="shared" si="26"/>
        <v>Measure 268</v>
      </c>
      <c r="C446" s="284" t="s">
        <v>465</v>
      </c>
      <c r="D446" s="285">
        <v>44197</v>
      </c>
      <c r="E446" s="285">
        <v>44377</v>
      </c>
      <c r="F446" s="285">
        <v>44228</v>
      </c>
      <c r="G446" s="41">
        <f t="shared" si="27"/>
        <v>2</v>
      </c>
      <c r="H446" s="286" t="s">
        <v>351</v>
      </c>
      <c r="I446" s="284" t="s">
        <v>353</v>
      </c>
      <c r="J446" s="287">
        <v>1</v>
      </c>
      <c r="K446" s="287">
        <f t="shared" si="28"/>
        <v>0.125</v>
      </c>
      <c r="L446" s="203">
        <v>1000</v>
      </c>
      <c r="M446" s="203">
        <f t="shared" si="29"/>
        <v>125</v>
      </c>
    </row>
    <row r="447" spans="1:13" hidden="1">
      <c r="A447" s="284" t="s">
        <v>457</v>
      </c>
      <c r="B447" s="230" t="str">
        <f t="shared" si="26"/>
        <v>Measure 268</v>
      </c>
      <c r="C447" s="284" t="s">
        <v>465</v>
      </c>
      <c r="D447" s="285">
        <v>44197</v>
      </c>
      <c r="E447" s="285">
        <v>44377</v>
      </c>
      <c r="F447" s="285">
        <v>44229</v>
      </c>
      <c r="G447" s="41">
        <f t="shared" si="27"/>
        <v>2</v>
      </c>
      <c r="H447" s="286" t="s">
        <v>365</v>
      </c>
      <c r="I447" s="284" t="s">
        <v>353</v>
      </c>
      <c r="J447" s="287">
        <v>1</v>
      </c>
      <c r="K447" s="287">
        <f t="shared" si="28"/>
        <v>0.125</v>
      </c>
      <c r="L447" s="203">
        <v>1000</v>
      </c>
      <c r="M447" s="203">
        <f t="shared" si="29"/>
        <v>125</v>
      </c>
    </row>
    <row r="448" spans="1:13" hidden="1">
      <c r="A448" s="284" t="s">
        <v>457</v>
      </c>
      <c r="B448" s="230" t="str">
        <f t="shared" ref="B448:B511" si="30">MID(C448,9,11)</f>
        <v>Measure 268</v>
      </c>
      <c r="C448" s="284" t="s">
        <v>465</v>
      </c>
      <c r="D448" s="285">
        <v>44197</v>
      </c>
      <c r="E448" s="285">
        <v>44377</v>
      </c>
      <c r="F448" s="285">
        <v>44229</v>
      </c>
      <c r="G448" s="41">
        <f t="shared" ref="G448:G511" si="31">MONTH(F448)</f>
        <v>2</v>
      </c>
      <c r="H448" s="286" t="s">
        <v>365</v>
      </c>
      <c r="I448" s="284" t="s">
        <v>353</v>
      </c>
      <c r="J448" s="287">
        <v>0.5</v>
      </c>
      <c r="K448" s="287">
        <f t="shared" si="28"/>
        <v>6.25E-2</v>
      </c>
      <c r="L448" s="203">
        <v>1000</v>
      </c>
      <c r="M448" s="203">
        <f t="shared" si="29"/>
        <v>62.5</v>
      </c>
    </row>
    <row r="449" spans="1:13" hidden="1">
      <c r="A449" s="284" t="s">
        <v>457</v>
      </c>
      <c r="B449" s="230" t="str">
        <f t="shared" si="30"/>
        <v>Measure 268</v>
      </c>
      <c r="C449" s="284" t="s">
        <v>465</v>
      </c>
      <c r="D449" s="285">
        <v>44197</v>
      </c>
      <c r="E449" s="285">
        <v>44377</v>
      </c>
      <c r="F449" s="285">
        <v>44229</v>
      </c>
      <c r="G449" s="41">
        <f t="shared" si="31"/>
        <v>2</v>
      </c>
      <c r="H449" s="286" t="s">
        <v>365</v>
      </c>
      <c r="I449" s="284" t="s">
        <v>353</v>
      </c>
      <c r="J449" s="287">
        <v>0.5</v>
      </c>
      <c r="K449" s="287">
        <f t="shared" si="28"/>
        <v>6.25E-2</v>
      </c>
      <c r="L449" s="203">
        <v>1000</v>
      </c>
      <c r="M449" s="203">
        <f t="shared" si="29"/>
        <v>62.5</v>
      </c>
    </row>
    <row r="450" spans="1:13" hidden="1">
      <c r="A450" s="284" t="s">
        <v>457</v>
      </c>
      <c r="B450" s="230" t="str">
        <f t="shared" si="30"/>
        <v>Measure 268</v>
      </c>
      <c r="C450" s="284" t="s">
        <v>465</v>
      </c>
      <c r="D450" s="285">
        <v>44197</v>
      </c>
      <c r="E450" s="285">
        <v>44377</v>
      </c>
      <c r="F450" s="285">
        <v>44229</v>
      </c>
      <c r="G450" s="41">
        <f t="shared" si="31"/>
        <v>2</v>
      </c>
      <c r="H450" s="286" t="s">
        <v>365</v>
      </c>
      <c r="I450" s="284" t="s">
        <v>353</v>
      </c>
      <c r="J450" s="287">
        <v>4.5</v>
      </c>
      <c r="K450" s="287">
        <f t="shared" si="28"/>
        <v>0.5625</v>
      </c>
      <c r="L450" s="203">
        <v>1000</v>
      </c>
      <c r="M450" s="203">
        <f t="shared" si="29"/>
        <v>562.5</v>
      </c>
    </row>
    <row r="451" spans="1:13" hidden="1">
      <c r="A451" s="284" t="s">
        <v>457</v>
      </c>
      <c r="B451" s="230" t="str">
        <f t="shared" si="30"/>
        <v>Measure 268</v>
      </c>
      <c r="C451" s="284" t="s">
        <v>465</v>
      </c>
      <c r="D451" s="285">
        <v>44197</v>
      </c>
      <c r="E451" s="285">
        <v>44377</v>
      </c>
      <c r="F451" s="285">
        <v>44229</v>
      </c>
      <c r="G451" s="41">
        <f t="shared" si="31"/>
        <v>2</v>
      </c>
      <c r="H451" s="286" t="s">
        <v>365</v>
      </c>
      <c r="I451" s="284" t="s">
        <v>353</v>
      </c>
      <c r="J451" s="287">
        <v>0.5</v>
      </c>
      <c r="K451" s="287">
        <f t="shared" ref="K451:K514" si="32">J451/8</f>
        <v>6.25E-2</v>
      </c>
      <c r="L451" s="203">
        <v>1000</v>
      </c>
      <c r="M451" s="203">
        <f t="shared" ref="M451:M514" si="33">L451*K451</f>
        <v>62.5</v>
      </c>
    </row>
    <row r="452" spans="1:13" hidden="1">
      <c r="A452" s="284" t="s">
        <v>457</v>
      </c>
      <c r="B452" s="230" t="str">
        <f t="shared" si="30"/>
        <v>Measure 268</v>
      </c>
      <c r="C452" s="284" t="s">
        <v>465</v>
      </c>
      <c r="D452" s="285">
        <v>44197</v>
      </c>
      <c r="E452" s="285">
        <v>44377</v>
      </c>
      <c r="F452" s="285">
        <v>44229</v>
      </c>
      <c r="G452" s="41">
        <f t="shared" si="31"/>
        <v>2</v>
      </c>
      <c r="H452" s="286" t="s">
        <v>365</v>
      </c>
      <c r="I452" s="284" t="s">
        <v>353</v>
      </c>
      <c r="J452" s="287">
        <v>0.5</v>
      </c>
      <c r="K452" s="287">
        <f t="shared" si="32"/>
        <v>6.25E-2</v>
      </c>
      <c r="L452" s="203">
        <v>1000</v>
      </c>
      <c r="M452" s="203">
        <f t="shared" si="33"/>
        <v>62.5</v>
      </c>
    </row>
    <row r="453" spans="1:13" hidden="1">
      <c r="A453" s="284" t="s">
        <v>457</v>
      </c>
      <c r="B453" s="230" t="str">
        <f t="shared" si="30"/>
        <v>Measure 268</v>
      </c>
      <c r="C453" s="284" t="s">
        <v>465</v>
      </c>
      <c r="D453" s="285">
        <v>44197</v>
      </c>
      <c r="E453" s="285">
        <v>44377</v>
      </c>
      <c r="F453" s="285">
        <v>44229</v>
      </c>
      <c r="G453" s="41">
        <f t="shared" si="31"/>
        <v>2</v>
      </c>
      <c r="H453" s="286" t="s">
        <v>330</v>
      </c>
      <c r="I453" s="284" t="s">
        <v>353</v>
      </c>
      <c r="J453" s="287">
        <v>3</v>
      </c>
      <c r="K453" s="287">
        <f t="shared" si="32"/>
        <v>0.375</v>
      </c>
      <c r="L453" s="203">
        <v>1000</v>
      </c>
      <c r="M453" s="203">
        <f t="shared" si="33"/>
        <v>375</v>
      </c>
    </row>
    <row r="454" spans="1:13" hidden="1">
      <c r="A454" s="284" t="s">
        <v>457</v>
      </c>
      <c r="B454" s="230" t="str">
        <f t="shared" si="30"/>
        <v>Measure 268</v>
      </c>
      <c r="C454" s="284" t="s">
        <v>465</v>
      </c>
      <c r="D454" s="285">
        <v>44197</v>
      </c>
      <c r="E454" s="285">
        <v>44377</v>
      </c>
      <c r="F454" s="285">
        <v>44229</v>
      </c>
      <c r="G454" s="41">
        <f t="shared" si="31"/>
        <v>2</v>
      </c>
      <c r="H454" s="286" t="s">
        <v>330</v>
      </c>
      <c r="I454" s="284" t="s">
        <v>353</v>
      </c>
      <c r="J454" s="287">
        <v>5</v>
      </c>
      <c r="K454" s="287">
        <f t="shared" si="32"/>
        <v>0.625</v>
      </c>
      <c r="L454" s="203">
        <v>1000</v>
      </c>
      <c r="M454" s="203">
        <f t="shared" si="33"/>
        <v>625</v>
      </c>
    </row>
    <row r="455" spans="1:13" hidden="1">
      <c r="A455" s="284" t="s">
        <v>457</v>
      </c>
      <c r="B455" s="230" t="str">
        <f t="shared" si="30"/>
        <v>Measure 268</v>
      </c>
      <c r="C455" s="284" t="s">
        <v>465</v>
      </c>
      <c r="D455" s="285">
        <v>44197</v>
      </c>
      <c r="E455" s="285">
        <v>44377</v>
      </c>
      <c r="F455" s="285">
        <v>44229</v>
      </c>
      <c r="G455" s="41">
        <f t="shared" si="31"/>
        <v>2</v>
      </c>
      <c r="H455" s="286" t="s">
        <v>265</v>
      </c>
      <c r="I455" s="284" t="s">
        <v>353</v>
      </c>
      <c r="J455" s="287">
        <v>2</v>
      </c>
      <c r="K455" s="287">
        <f t="shared" si="32"/>
        <v>0.25</v>
      </c>
      <c r="L455" s="203">
        <v>1000</v>
      </c>
      <c r="M455" s="203">
        <f t="shared" si="33"/>
        <v>250</v>
      </c>
    </row>
    <row r="456" spans="1:13" hidden="1">
      <c r="A456" s="284" t="s">
        <v>457</v>
      </c>
      <c r="B456" s="230" t="str">
        <f t="shared" si="30"/>
        <v>Measure 268</v>
      </c>
      <c r="C456" s="284" t="s">
        <v>465</v>
      </c>
      <c r="D456" s="285">
        <v>44197</v>
      </c>
      <c r="E456" s="285">
        <v>44377</v>
      </c>
      <c r="F456" s="285">
        <v>44229</v>
      </c>
      <c r="G456" s="41">
        <f t="shared" si="31"/>
        <v>2</v>
      </c>
      <c r="H456" s="286" t="s">
        <v>538</v>
      </c>
      <c r="I456" s="284" t="s">
        <v>353</v>
      </c>
      <c r="J456" s="287">
        <v>0.5</v>
      </c>
      <c r="K456" s="287">
        <f t="shared" si="32"/>
        <v>6.25E-2</v>
      </c>
      <c r="L456" s="203">
        <v>1000</v>
      </c>
      <c r="M456" s="203">
        <f t="shared" si="33"/>
        <v>62.5</v>
      </c>
    </row>
    <row r="457" spans="1:13" hidden="1">
      <c r="A457" s="284" t="s">
        <v>457</v>
      </c>
      <c r="B457" s="230" t="str">
        <f t="shared" si="30"/>
        <v>Measure 268</v>
      </c>
      <c r="C457" s="284" t="s">
        <v>465</v>
      </c>
      <c r="D457" s="285">
        <v>44197</v>
      </c>
      <c r="E457" s="285">
        <v>44377</v>
      </c>
      <c r="F457" s="285">
        <v>44229</v>
      </c>
      <c r="G457" s="41">
        <f t="shared" si="31"/>
        <v>2</v>
      </c>
      <c r="H457" s="286" t="s">
        <v>53</v>
      </c>
      <c r="I457" s="284" t="s">
        <v>353</v>
      </c>
      <c r="J457" s="287">
        <v>8</v>
      </c>
      <c r="K457" s="287">
        <f t="shared" si="32"/>
        <v>1</v>
      </c>
      <c r="L457" s="203">
        <v>1350</v>
      </c>
      <c r="M457" s="203">
        <f t="shared" si="33"/>
        <v>1350</v>
      </c>
    </row>
    <row r="458" spans="1:13" hidden="1">
      <c r="A458" s="284" t="s">
        <v>457</v>
      </c>
      <c r="B458" s="230" t="str">
        <f t="shared" si="30"/>
        <v>Measure 268</v>
      </c>
      <c r="C458" s="284" t="s">
        <v>465</v>
      </c>
      <c r="D458" s="285">
        <v>44197</v>
      </c>
      <c r="E458" s="285">
        <v>44377</v>
      </c>
      <c r="F458" s="285">
        <v>44229</v>
      </c>
      <c r="G458" s="41">
        <f t="shared" si="31"/>
        <v>2</v>
      </c>
      <c r="H458" s="286" t="s">
        <v>327</v>
      </c>
      <c r="I458" s="284" t="s">
        <v>353</v>
      </c>
      <c r="J458" s="287">
        <v>3</v>
      </c>
      <c r="K458" s="287">
        <f t="shared" si="32"/>
        <v>0.375</v>
      </c>
      <c r="L458" s="203">
        <v>1000</v>
      </c>
      <c r="M458" s="203">
        <f t="shared" si="33"/>
        <v>375</v>
      </c>
    </row>
    <row r="459" spans="1:13" hidden="1">
      <c r="A459" s="284" t="s">
        <v>457</v>
      </c>
      <c r="B459" s="230" t="str">
        <f t="shared" si="30"/>
        <v>Measure 268</v>
      </c>
      <c r="C459" s="284" t="s">
        <v>465</v>
      </c>
      <c r="D459" s="285">
        <v>44197</v>
      </c>
      <c r="E459" s="285">
        <v>44377</v>
      </c>
      <c r="F459" s="285">
        <v>44229</v>
      </c>
      <c r="G459" s="41">
        <f t="shared" si="31"/>
        <v>2</v>
      </c>
      <c r="H459" s="286" t="s">
        <v>472</v>
      </c>
      <c r="I459" s="284" t="s">
        <v>353</v>
      </c>
      <c r="J459" s="287">
        <v>4</v>
      </c>
      <c r="K459" s="287">
        <f t="shared" si="32"/>
        <v>0.5</v>
      </c>
      <c r="L459" s="203">
        <v>1000</v>
      </c>
      <c r="M459" s="203">
        <f t="shared" si="33"/>
        <v>500</v>
      </c>
    </row>
    <row r="460" spans="1:13" hidden="1">
      <c r="A460" s="284" t="s">
        <v>457</v>
      </c>
      <c r="B460" s="230" t="str">
        <f t="shared" si="30"/>
        <v>Measure 268</v>
      </c>
      <c r="C460" s="284" t="s">
        <v>465</v>
      </c>
      <c r="D460" s="285">
        <v>44197</v>
      </c>
      <c r="E460" s="285">
        <v>44377</v>
      </c>
      <c r="F460" s="285">
        <v>44229</v>
      </c>
      <c r="G460" s="41">
        <f t="shared" si="31"/>
        <v>2</v>
      </c>
      <c r="H460" s="286" t="s">
        <v>258</v>
      </c>
      <c r="I460" s="284" t="s">
        <v>353</v>
      </c>
      <c r="J460" s="287">
        <v>2.75</v>
      </c>
      <c r="K460" s="287">
        <f t="shared" si="32"/>
        <v>0.34375</v>
      </c>
      <c r="L460" s="203">
        <v>1350</v>
      </c>
      <c r="M460" s="203">
        <f t="shared" si="33"/>
        <v>464.0625</v>
      </c>
    </row>
    <row r="461" spans="1:13" hidden="1">
      <c r="A461" s="284" t="s">
        <v>457</v>
      </c>
      <c r="B461" s="230" t="str">
        <f t="shared" si="30"/>
        <v>Measure 268</v>
      </c>
      <c r="C461" s="284" t="s">
        <v>465</v>
      </c>
      <c r="D461" s="285">
        <v>44197</v>
      </c>
      <c r="E461" s="285">
        <v>44377</v>
      </c>
      <c r="F461" s="285">
        <v>44229</v>
      </c>
      <c r="G461" s="41">
        <f t="shared" si="31"/>
        <v>2</v>
      </c>
      <c r="H461" s="286" t="s">
        <v>258</v>
      </c>
      <c r="I461" s="284" t="s">
        <v>353</v>
      </c>
      <c r="J461" s="287">
        <v>2.5</v>
      </c>
      <c r="K461" s="287">
        <f t="shared" si="32"/>
        <v>0.3125</v>
      </c>
      <c r="L461" s="203">
        <v>1350</v>
      </c>
      <c r="M461" s="203">
        <f t="shared" si="33"/>
        <v>421.875</v>
      </c>
    </row>
    <row r="462" spans="1:13" hidden="1">
      <c r="A462" s="284" t="s">
        <v>457</v>
      </c>
      <c r="B462" s="230" t="str">
        <f t="shared" si="30"/>
        <v>Measure 268</v>
      </c>
      <c r="C462" s="284" t="s">
        <v>465</v>
      </c>
      <c r="D462" s="285">
        <v>44197</v>
      </c>
      <c r="E462" s="285">
        <v>44377</v>
      </c>
      <c r="F462" s="285">
        <v>44229</v>
      </c>
      <c r="G462" s="41">
        <f t="shared" si="31"/>
        <v>2</v>
      </c>
      <c r="H462" s="286" t="s">
        <v>258</v>
      </c>
      <c r="I462" s="284" t="s">
        <v>353</v>
      </c>
      <c r="J462" s="287">
        <v>2.25</v>
      </c>
      <c r="K462" s="287">
        <f t="shared" si="32"/>
        <v>0.28125</v>
      </c>
      <c r="L462" s="203">
        <v>1350</v>
      </c>
      <c r="M462" s="203">
        <f t="shared" si="33"/>
        <v>379.6875</v>
      </c>
    </row>
    <row r="463" spans="1:13" hidden="1">
      <c r="A463" s="284" t="s">
        <v>457</v>
      </c>
      <c r="B463" s="230" t="str">
        <f t="shared" si="30"/>
        <v>Measure 268</v>
      </c>
      <c r="C463" s="284" t="s">
        <v>465</v>
      </c>
      <c r="D463" s="285">
        <v>44197</v>
      </c>
      <c r="E463" s="285">
        <v>44377</v>
      </c>
      <c r="F463" s="285">
        <v>44229</v>
      </c>
      <c r="G463" s="41">
        <f t="shared" si="31"/>
        <v>2</v>
      </c>
      <c r="H463" s="286" t="s">
        <v>258</v>
      </c>
      <c r="I463" s="284" t="s">
        <v>353</v>
      </c>
      <c r="J463" s="287">
        <v>0.25</v>
      </c>
      <c r="K463" s="287">
        <f t="shared" si="32"/>
        <v>3.125E-2</v>
      </c>
      <c r="L463" s="203">
        <v>1350</v>
      </c>
      <c r="M463" s="203">
        <f t="shared" si="33"/>
        <v>42.1875</v>
      </c>
    </row>
    <row r="464" spans="1:13" hidden="1">
      <c r="A464" s="284" t="s">
        <v>457</v>
      </c>
      <c r="B464" s="230" t="str">
        <f t="shared" si="30"/>
        <v>Measure 268</v>
      </c>
      <c r="C464" s="284" t="s">
        <v>465</v>
      </c>
      <c r="D464" s="285">
        <v>44197</v>
      </c>
      <c r="E464" s="285">
        <v>44377</v>
      </c>
      <c r="F464" s="285">
        <v>44229</v>
      </c>
      <c r="G464" s="41">
        <f t="shared" si="31"/>
        <v>2</v>
      </c>
      <c r="H464" s="286" t="s">
        <v>258</v>
      </c>
      <c r="I464" s="284" t="s">
        <v>353</v>
      </c>
      <c r="J464" s="287">
        <v>1.25</v>
      </c>
      <c r="K464" s="287">
        <f t="shared" si="32"/>
        <v>0.15625</v>
      </c>
      <c r="L464" s="203">
        <v>1350</v>
      </c>
      <c r="M464" s="203">
        <f t="shared" si="33"/>
        <v>210.9375</v>
      </c>
    </row>
    <row r="465" spans="1:13" hidden="1">
      <c r="A465" s="284" t="s">
        <v>457</v>
      </c>
      <c r="B465" s="230" t="str">
        <f t="shared" si="30"/>
        <v>Measure 268</v>
      </c>
      <c r="C465" s="284" t="s">
        <v>465</v>
      </c>
      <c r="D465" s="285">
        <v>44197</v>
      </c>
      <c r="E465" s="285">
        <v>44377</v>
      </c>
      <c r="F465" s="285">
        <v>44229</v>
      </c>
      <c r="G465" s="41">
        <f t="shared" si="31"/>
        <v>2</v>
      </c>
      <c r="H465" s="286" t="s">
        <v>539</v>
      </c>
      <c r="I465" s="284" t="s">
        <v>353</v>
      </c>
      <c r="J465" s="287">
        <v>8</v>
      </c>
      <c r="K465" s="287">
        <f t="shared" si="32"/>
        <v>1</v>
      </c>
      <c r="L465" s="203">
        <v>1000</v>
      </c>
      <c r="M465" s="203">
        <f t="shared" si="33"/>
        <v>1000</v>
      </c>
    </row>
    <row r="466" spans="1:13">
      <c r="A466" s="284" t="s">
        <v>457</v>
      </c>
      <c r="B466" s="230" t="str">
        <f t="shared" si="30"/>
        <v>Measure 268</v>
      </c>
      <c r="C466" s="284" t="s">
        <v>465</v>
      </c>
      <c r="D466" s="285">
        <v>44197</v>
      </c>
      <c r="E466" s="285">
        <v>44377</v>
      </c>
      <c r="F466" s="285">
        <v>44229</v>
      </c>
      <c r="G466" s="41">
        <f t="shared" si="31"/>
        <v>2</v>
      </c>
      <c r="H466" s="286" t="s">
        <v>267</v>
      </c>
      <c r="I466" s="284" t="s">
        <v>353</v>
      </c>
      <c r="J466" s="287">
        <v>8</v>
      </c>
      <c r="K466" s="287">
        <f t="shared" si="32"/>
        <v>1</v>
      </c>
      <c r="L466" s="203">
        <v>1000</v>
      </c>
      <c r="M466" s="203">
        <f t="shared" si="33"/>
        <v>1000</v>
      </c>
    </row>
    <row r="467" spans="1:13" hidden="1">
      <c r="A467" s="284" t="s">
        <v>457</v>
      </c>
      <c r="B467" s="230" t="str">
        <f t="shared" si="30"/>
        <v>Measure 268</v>
      </c>
      <c r="C467" s="284" t="s">
        <v>465</v>
      </c>
      <c r="D467" s="285">
        <v>44197</v>
      </c>
      <c r="E467" s="285">
        <v>44377</v>
      </c>
      <c r="F467" s="285">
        <v>44229</v>
      </c>
      <c r="G467" s="41">
        <f t="shared" si="31"/>
        <v>2</v>
      </c>
      <c r="H467" s="286" t="s">
        <v>331</v>
      </c>
      <c r="I467" s="284" t="s">
        <v>353</v>
      </c>
      <c r="J467" s="287">
        <v>8</v>
      </c>
      <c r="K467" s="287">
        <f t="shared" si="32"/>
        <v>1</v>
      </c>
      <c r="L467" s="203">
        <v>1000</v>
      </c>
      <c r="M467" s="203">
        <f t="shared" si="33"/>
        <v>1000</v>
      </c>
    </row>
    <row r="468" spans="1:13" hidden="1">
      <c r="A468" s="284" t="s">
        <v>457</v>
      </c>
      <c r="B468" s="230" t="str">
        <f t="shared" si="30"/>
        <v>Measure 268</v>
      </c>
      <c r="C468" s="284" t="s">
        <v>465</v>
      </c>
      <c r="D468" s="285">
        <v>44197</v>
      </c>
      <c r="E468" s="285">
        <v>44377</v>
      </c>
      <c r="F468" s="285">
        <v>44229</v>
      </c>
      <c r="G468" s="41">
        <f t="shared" si="31"/>
        <v>2</v>
      </c>
      <c r="H468" s="286" t="s">
        <v>266</v>
      </c>
      <c r="I468" s="284" t="s">
        <v>353</v>
      </c>
      <c r="J468" s="287">
        <v>1.5</v>
      </c>
      <c r="K468" s="287">
        <f t="shared" si="32"/>
        <v>0.1875</v>
      </c>
      <c r="L468" s="203">
        <v>1000</v>
      </c>
      <c r="M468" s="203">
        <f t="shared" si="33"/>
        <v>187.5</v>
      </c>
    </row>
    <row r="469" spans="1:13" hidden="1">
      <c r="A469" s="284" t="s">
        <v>457</v>
      </c>
      <c r="B469" s="230" t="str">
        <f t="shared" si="30"/>
        <v>Measure 268</v>
      </c>
      <c r="C469" s="284" t="s">
        <v>465</v>
      </c>
      <c r="D469" s="285">
        <v>44197</v>
      </c>
      <c r="E469" s="285">
        <v>44377</v>
      </c>
      <c r="F469" s="285">
        <v>44229</v>
      </c>
      <c r="G469" s="41">
        <f t="shared" si="31"/>
        <v>2</v>
      </c>
      <c r="H469" s="286" t="s">
        <v>266</v>
      </c>
      <c r="I469" s="284" t="s">
        <v>353</v>
      </c>
      <c r="J469" s="287">
        <v>1</v>
      </c>
      <c r="K469" s="287">
        <f t="shared" si="32"/>
        <v>0.125</v>
      </c>
      <c r="L469" s="203">
        <v>1000</v>
      </c>
      <c r="M469" s="203">
        <f t="shared" si="33"/>
        <v>125</v>
      </c>
    </row>
    <row r="470" spans="1:13" hidden="1">
      <c r="A470" s="284" t="s">
        <v>457</v>
      </c>
      <c r="B470" s="230" t="str">
        <f t="shared" si="30"/>
        <v>Measure 268</v>
      </c>
      <c r="C470" s="284" t="s">
        <v>465</v>
      </c>
      <c r="D470" s="285">
        <v>44197</v>
      </c>
      <c r="E470" s="285">
        <v>44377</v>
      </c>
      <c r="F470" s="285">
        <v>44229</v>
      </c>
      <c r="G470" s="41">
        <f t="shared" si="31"/>
        <v>2</v>
      </c>
      <c r="H470" s="286" t="s">
        <v>351</v>
      </c>
      <c r="I470" s="284" t="s">
        <v>353</v>
      </c>
      <c r="J470" s="287">
        <v>0.5</v>
      </c>
      <c r="K470" s="287">
        <f t="shared" si="32"/>
        <v>6.25E-2</v>
      </c>
      <c r="L470" s="203">
        <v>1000</v>
      </c>
      <c r="M470" s="203">
        <f t="shared" si="33"/>
        <v>62.5</v>
      </c>
    </row>
    <row r="471" spans="1:13" hidden="1">
      <c r="A471" s="284" t="s">
        <v>457</v>
      </c>
      <c r="B471" s="230" t="str">
        <f t="shared" si="30"/>
        <v>Measure 268</v>
      </c>
      <c r="C471" s="284" t="s">
        <v>465</v>
      </c>
      <c r="D471" s="285">
        <v>44197</v>
      </c>
      <c r="E471" s="285">
        <v>44377</v>
      </c>
      <c r="F471" s="285">
        <v>44229</v>
      </c>
      <c r="G471" s="41">
        <f t="shared" si="31"/>
        <v>2</v>
      </c>
      <c r="H471" s="286" t="s">
        <v>351</v>
      </c>
      <c r="I471" s="284" t="s">
        <v>353</v>
      </c>
      <c r="J471" s="287">
        <v>0.5</v>
      </c>
      <c r="K471" s="287">
        <f t="shared" si="32"/>
        <v>6.25E-2</v>
      </c>
      <c r="L471" s="203">
        <v>1000</v>
      </c>
      <c r="M471" s="203">
        <f t="shared" si="33"/>
        <v>62.5</v>
      </c>
    </row>
    <row r="472" spans="1:13" hidden="1">
      <c r="A472" s="284" t="s">
        <v>457</v>
      </c>
      <c r="B472" s="230" t="str">
        <f t="shared" si="30"/>
        <v>Measure 268</v>
      </c>
      <c r="C472" s="284" t="s">
        <v>465</v>
      </c>
      <c r="D472" s="285">
        <v>44197</v>
      </c>
      <c r="E472" s="285">
        <v>44377</v>
      </c>
      <c r="F472" s="285">
        <v>44230</v>
      </c>
      <c r="G472" s="41">
        <f t="shared" si="31"/>
        <v>2</v>
      </c>
      <c r="H472" s="286" t="s">
        <v>365</v>
      </c>
      <c r="I472" s="284" t="s">
        <v>353</v>
      </c>
      <c r="J472" s="287">
        <v>3</v>
      </c>
      <c r="K472" s="287">
        <f t="shared" si="32"/>
        <v>0.375</v>
      </c>
      <c r="L472" s="203">
        <v>1000</v>
      </c>
      <c r="M472" s="203">
        <f t="shared" si="33"/>
        <v>375</v>
      </c>
    </row>
    <row r="473" spans="1:13" hidden="1">
      <c r="A473" s="284" t="s">
        <v>457</v>
      </c>
      <c r="B473" s="230" t="str">
        <f t="shared" si="30"/>
        <v>Measure 268</v>
      </c>
      <c r="C473" s="284" t="s">
        <v>465</v>
      </c>
      <c r="D473" s="285">
        <v>44197</v>
      </c>
      <c r="E473" s="285">
        <v>44377</v>
      </c>
      <c r="F473" s="285">
        <v>44230</v>
      </c>
      <c r="G473" s="41">
        <f t="shared" si="31"/>
        <v>2</v>
      </c>
      <c r="H473" s="286" t="s">
        <v>365</v>
      </c>
      <c r="I473" s="284" t="s">
        <v>353</v>
      </c>
      <c r="J473" s="287">
        <v>1</v>
      </c>
      <c r="K473" s="287">
        <f t="shared" si="32"/>
        <v>0.125</v>
      </c>
      <c r="L473" s="203">
        <v>1000</v>
      </c>
      <c r="M473" s="203">
        <f t="shared" si="33"/>
        <v>125</v>
      </c>
    </row>
    <row r="474" spans="1:13" hidden="1">
      <c r="A474" s="284" t="s">
        <v>457</v>
      </c>
      <c r="B474" s="230" t="str">
        <f t="shared" si="30"/>
        <v>Measure 268</v>
      </c>
      <c r="C474" s="284" t="s">
        <v>465</v>
      </c>
      <c r="D474" s="285">
        <v>44197</v>
      </c>
      <c r="E474" s="285">
        <v>44377</v>
      </c>
      <c r="F474" s="285">
        <v>44230</v>
      </c>
      <c r="G474" s="41">
        <f t="shared" si="31"/>
        <v>2</v>
      </c>
      <c r="H474" s="286" t="s">
        <v>365</v>
      </c>
      <c r="I474" s="284" t="s">
        <v>353</v>
      </c>
      <c r="J474" s="287">
        <v>2.5</v>
      </c>
      <c r="K474" s="287">
        <f t="shared" si="32"/>
        <v>0.3125</v>
      </c>
      <c r="L474" s="203">
        <v>1000</v>
      </c>
      <c r="M474" s="203">
        <f t="shared" si="33"/>
        <v>312.5</v>
      </c>
    </row>
    <row r="475" spans="1:13" hidden="1">
      <c r="A475" s="284" t="s">
        <v>457</v>
      </c>
      <c r="B475" s="230" t="str">
        <f t="shared" si="30"/>
        <v>Measure 268</v>
      </c>
      <c r="C475" s="284" t="s">
        <v>465</v>
      </c>
      <c r="D475" s="285">
        <v>44197</v>
      </c>
      <c r="E475" s="285">
        <v>44377</v>
      </c>
      <c r="F475" s="285">
        <v>44230</v>
      </c>
      <c r="G475" s="41">
        <f t="shared" si="31"/>
        <v>2</v>
      </c>
      <c r="H475" s="286" t="s">
        <v>330</v>
      </c>
      <c r="I475" s="284" t="s">
        <v>353</v>
      </c>
      <c r="J475" s="287">
        <v>8</v>
      </c>
      <c r="K475" s="287">
        <f t="shared" si="32"/>
        <v>1</v>
      </c>
      <c r="L475" s="203">
        <v>1000</v>
      </c>
      <c r="M475" s="203">
        <f t="shared" si="33"/>
        <v>1000</v>
      </c>
    </row>
    <row r="476" spans="1:13" hidden="1">
      <c r="A476" s="284" t="s">
        <v>457</v>
      </c>
      <c r="B476" s="230" t="str">
        <f t="shared" si="30"/>
        <v>Measure 268</v>
      </c>
      <c r="C476" s="284" t="s">
        <v>465</v>
      </c>
      <c r="D476" s="285">
        <v>44197</v>
      </c>
      <c r="E476" s="285">
        <v>44377</v>
      </c>
      <c r="F476" s="285">
        <v>44230</v>
      </c>
      <c r="G476" s="41">
        <f t="shared" si="31"/>
        <v>2</v>
      </c>
      <c r="H476" s="286" t="s">
        <v>265</v>
      </c>
      <c r="I476" s="284" t="s">
        <v>353</v>
      </c>
      <c r="J476" s="287">
        <v>2</v>
      </c>
      <c r="K476" s="287">
        <f t="shared" si="32"/>
        <v>0.25</v>
      </c>
      <c r="L476" s="203">
        <v>1000</v>
      </c>
      <c r="M476" s="203">
        <f t="shared" si="33"/>
        <v>250</v>
      </c>
    </row>
    <row r="477" spans="1:13" hidden="1">
      <c r="A477" s="284" t="s">
        <v>457</v>
      </c>
      <c r="B477" s="230" t="str">
        <f t="shared" si="30"/>
        <v>Measure 268</v>
      </c>
      <c r="C477" s="284" t="s">
        <v>465</v>
      </c>
      <c r="D477" s="285">
        <v>44197</v>
      </c>
      <c r="E477" s="285">
        <v>44377</v>
      </c>
      <c r="F477" s="285">
        <v>44230</v>
      </c>
      <c r="G477" s="41">
        <f t="shared" si="31"/>
        <v>2</v>
      </c>
      <c r="H477" s="286" t="s">
        <v>472</v>
      </c>
      <c r="I477" s="284" t="s">
        <v>353</v>
      </c>
      <c r="J477" s="287">
        <v>4</v>
      </c>
      <c r="K477" s="287">
        <f t="shared" si="32"/>
        <v>0.5</v>
      </c>
      <c r="L477" s="203">
        <v>1000</v>
      </c>
      <c r="M477" s="203">
        <f t="shared" si="33"/>
        <v>500</v>
      </c>
    </row>
    <row r="478" spans="1:13" hidden="1">
      <c r="A478" s="284" t="s">
        <v>457</v>
      </c>
      <c r="B478" s="230" t="str">
        <f t="shared" si="30"/>
        <v>Measure 268</v>
      </c>
      <c r="C478" s="284" t="s">
        <v>465</v>
      </c>
      <c r="D478" s="285">
        <v>44197</v>
      </c>
      <c r="E478" s="285">
        <v>44377</v>
      </c>
      <c r="F478" s="285">
        <v>44230</v>
      </c>
      <c r="G478" s="41">
        <f t="shared" si="31"/>
        <v>2</v>
      </c>
      <c r="H478" s="286" t="s">
        <v>258</v>
      </c>
      <c r="I478" s="284" t="s">
        <v>353</v>
      </c>
      <c r="J478" s="287">
        <v>2.75</v>
      </c>
      <c r="K478" s="287">
        <f t="shared" si="32"/>
        <v>0.34375</v>
      </c>
      <c r="L478" s="203">
        <v>1350</v>
      </c>
      <c r="M478" s="203">
        <f t="shared" si="33"/>
        <v>464.0625</v>
      </c>
    </row>
    <row r="479" spans="1:13" hidden="1">
      <c r="A479" s="284" t="s">
        <v>457</v>
      </c>
      <c r="B479" s="230" t="str">
        <f t="shared" si="30"/>
        <v>Measure 268</v>
      </c>
      <c r="C479" s="284" t="s">
        <v>465</v>
      </c>
      <c r="D479" s="285">
        <v>44197</v>
      </c>
      <c r="E479" s="285">
        <v>44377</v>
      </c>
      <c r="F479" s="285">
        <v>44230</v>
      </c>
      <c r="G479" s="41">
        <f t="shared" si="31"/>
        <v>2</v>
      </c>
      <c r="H479" s="286" t="s">
        <v>258</v>
      </c>
      <c r="I479" s="284" t="s">
        <v>353</v>
      </c>
      <c r="J479" s="287">
        <v>1.75</v>
      </c>
      <c r="K479" s="287">
        <f t="shared" si="32"/>
        <v>0.21875</v>
      </c>
      <c r="L479" s="203">
        <v>1350</v>
      </c>
      <c r="M479" s="203">
        <f t="shared" si="33"/>
        <v>295.3125</v>
      </c>
    </row>
    <row r="480" spans="1:13" hidden="1">
      <c r="A480" s="284" t="s">
        <v>457</v>
      </c>
      <c r="B480" s="230" t="str">
        <f t="shared" si="30"/>
        <v>Measure 268</v>
      </c>
      <c r="C480" s="284" t="s">
        <v>465</v>
      </c>
      <c r="D480" s="285">
        <v>44197</v>
      </c>
      <c r="E480" s="285">
        <v>44377</v>
      </c>
      <c r="F480" s="285">
        <v>44230</v>
      </c>
      <c r="G480" s="41">
        <f t="shared" si="31"/>
        <v>2</v>
      </c>
      <c r="H480" s="286" t="s">
        <v>258</v>
      </c>
      <c r="I480" s="284" t="s">
        <v>353</v>
      </c>
      <c r="J480" s="287">
        <v>1.75</v>
      </c>
      <c r="K480" s="287">
        <f t="shared" si="32"/>
        <v>0.21875</v>
      </c>
      <c r="L480" s="203">
        <v>1350</v>
      </c>
      <c r="M480" s="203">
        <f t="shared" si="33"/>
        <v>295.3125</v>
      </c>
    </row>
    <row r="481" spans="1:13" hidden="1">
      <c r="A481" s="284" t="s">
        <v>457</v>
      </c>
      <c r="B481" s="230" t="str">
        <f t="shared" si="30"/>
        <v>Measure 268</v>
      </c>
      <c r="C481" s="284" t="s">
        <v>465</v>
      </c>
      <c r="D481" s="285">
        <v>44197</v>
      </c>
      <c r="E481" s="285">
        <v>44377</v>
      </c>
      <c r="F481" s="285">
        <v>44230</v>
      </c>
      <c r="G481" s="41">
        <f t="shared" si="31"/>
        <v>2</v>
      </c>
      <c r="H481" s="286" t="s">
        <v>258</v>
      </c>
      <c r="I481" s="284" t="s">
        <v>353</v>
      </c>
      <c r="J481" s="287">
        <v>0.25</v>
      </c>
      <c r="K481" s="287">
        <f t="shared" si="32"/>
        <v>3.125E-2</v>
      </c>
      <c r="L481" s="203">
        <v>1350</v>
      </c>
      <c r="M481" s="203">
        <f t="shared" si="33"/>
        <v>42.1875</v>
      </c>
    </row>
    <row r="482" spans="1:13" hidden="1">
      <c r="A482" s="284" t="s">
        <v>457</v>
      </c>
      <c r="B482" s="230" t="str">
        <f t="shared" si="30"/>
        <v>Measure 268</v>
      </c>
      <c r="C482" s="284" t="s">
        <v>465</v>
      </c>
      <c r="D482" s="285">
        <v>44197</v>
      </c>
      <c r="E482" s="285">
        <v>44377</v>
      </c>
      <c r="F482" s="285">
        <v>44230</v>
      </c>
      <c r="G482" s="41">
        <f t="shared" si="31"/>
        <v>2</v>
      </c>
      <c r="H482" s="286" t="s">
        <v>258</v>
      </c>
      <c r="I482" s="284" t="s">
        <v>353</v>
      </c>
      <c r="J482" s="287">
        <v>0.25</v>
      </c>
      <c r="K482" s="287">
        <f t="shared" si="32"/>
        <v>3.125E-2</v>
      </c>
      <c r="L482" s="203">
        <v>1350</v>
      </c>
      <c r="M482" s="203">
        <f t="shared" si="33"/>
        <v>42.1875</v>
      </c>
    </row>
    <row r="483" spans="1:13" hidden="1">
      <c r="A483" s="284" t="s">
        <v>457</v>
      </c>
      <c r="B483" s="230" t="str">
        <f t="shared" si="30"/>
        <v>Measure 268</v>
      </c>
      <c r="C483" s="284" t="s">
        <v>465</v>
      </c>
      <c r="D483" s="285">
        <v>44197</v>
      </c>
      <c r="E483" s="285">
        <v>44377</v>
      </c>
      <c r="F483" s="285">
        <v>44230</v>
      </c>
      <c r="G483" s="41">
        <f t="shared" si="31"/>
        <v>2</v>
      </c>
      <c r="H483" s="286" t="s">
        <v>539</v>
      </c>
      <c r="I483" s="284" t="s">
        <v>353</v>
      </c>
      <c r="J483" s="287">
        <v>8</v>
      </c>
      <c r="K483" s="287">
        <f t="shared" si="32"/>
        <v>1</v>
      </c>
      <c r="L483" s="203">
        <v>1000</v>
      </c>
      <c r="M483" s="203">
        <f t="shared" si="33"/>
        <v>1000</v>
      </c>
    </row>
    <row r="484" spans="1:13">
      <c r="A484" s="284" t="s">
        <v>457</v>
      </c>
      <c r="B484" s="230" t="str">
        <f t="shared" si="30"/>
        <v>Measure 268</v>
      </c>
      <c r="C484" s="284" t="s">
        <v>465</v>
      </c>
      <c r="D484" s="285">
        <v>44197</v>
      </c>
      <c r="E484" s="285">
        <v>44377</v>
      </c>
      <c r="F484" s="285">
        <v>44230</v>
      </c>
      <c r="G484" s="41">
        <f t="shared" si="31"/>
        <v>2</v>
      </c>
      <c r="H484" s="286" t="s">
        <v>267</v>
      </c>
      <c r="I484" s="284" t="s">
        <v>353</v>
      </c>
      <c r="J484" s="287">
        <v>6</v>
      </c>
      <c r="K484" s="287">
        <f t="shared" si="32"/>
        <v>0.75</v>
      </c>
      <c r="L484" s="203">
        <v>1000</v>
      </c>
      <c r="M484" s="203">
        <f t="shared" si="33"/>
        <v>750</v>
      </c>
    </row>
    <row r="485" spans="1:13" hidden="1">
      <c r="A485" s="284" t="s">
        <v>457</v>
      </c>
      <c r="B485" s="230" t="str">
        <f t="shared" si="30"/>
        <v>Measure 268</v>
      </c>
      <c r="C485" s="284" t="s">
        <v>465</v>
      </c>
      <c r="D485" s="285">
        <v>44197</v>
      </c>
      <c r="E485" s="285">
        <v>44377</v>
      </c>
      <c r="F485" s="285">
        <v>44230</v>
      </c>
      <c r="G485" s="41">
        <f t="shared" si="31"/>
        <v>2</v>
      </c>
      <c r="H485" s="286" t="s">
        <v>331</v>
      </c>
      <c r="I485" s="284" t="s">
        <v>353</v>
      </c>
      <c r="J485" s="287">
        <v>8</v>
      </c>
      <c r="K485" s="287">
        <f t="shared" si="32"/>
        <v>1</v>
      </c>
      <c r="L485" s="203">
        <v>1000</v>
      </c>
      <c r="M485" s="203">
        <f t="shared" si="33"/>
        <v>1000</v>
      </c>
    </row>
    <row r="486" spans="1:13" hidden="1">
      <c r="A486" s="284" t="s">
        <v>457</v>
      </c>
      <c r="B486" s="230" t="str">
        <f t="shared" si="30"/>
        <v>Measure 268</v>
      </c>
      <c r="C486" s="284" t="s">
        <v>465</v>
      </c>
      <c r="D486" s="285">
        <v>44197</v>
      </c>
      <c r="E486" s="285">
        <v>44377</v>
      </c>
      <c r="F486" s="285">
        <v>44231</v>
      </c>
      <c r="G486" s="41">
        <f t="shared" si="31"/>
        <v>2</v>
      </c>
      <c r="H486" s="286" t="s">
        <v>365</v>
      </c>
      <c r="I486" s="284" t="s">
        <v>353</v>
      </c>
      <c r="J486" s="287">
        <v>1</v>
      </c>
      <c r="K486" s="287">
        <f t="shared" si="32"/>
        <v>0.125</v>
      </c>
      <c r="L486" s="203">
        <v>1000</v>
      </c>
      <c r="M486" s="203">
        <f t="shared" si="33"/>
        <v>125</v>
      </c>
    </row>
    <row r="487" spans="1:13" hidden="1">
      <c r="A487" s="284" t="s">
        <v>457</v>
      </c>
      <c r="B487" s="230" t="str">
        <f t="shared" si="30"/>
        <v>Measure 268</v>
      </c>
      <c r="C487" s="284" t="s">
        <v>465</v>
      </c>
      <c r="D487" s="285">
        <v>44197</v>
      </c>
      <c r="E487" s="285">
        <v>44377</v>
      </c>
      <c r="F487" s="285">
        <v>44231</v>
      </c>
      <c r="G487" s="41">
        <f t="shared" si="31"/>
        <v>2</v>
      </c>
      <c r="H487" s="286" t="s">
        <v>365</v>
      </c>
      <c r="I487" s="284" t="s">
        <v>353</v>
      </c>
      <c r="J487" s="287">
        <v>0.5</v>
      </c>
      <c r="K487" s="287">
        <f t="shared" si="32"/>
        <v>6.25E-2</v>
      </c>
      <c r="L487" s="203">
        <v>1000</v>
      </c>
      <c r="M487" s="203">
        <f t="shared" si="33"/>
        <v>62.5</v>
      </c>
    </row>
    <row r="488" spans="1:13" hidden="1">
      <c r="A488" s="284" t="s">
        <v>457</v>
      </c>
      <c r="B488" s="230" t="str">
        <f t="shared" si="30"/>
        <v>Measure 268</v>
      </c>
      <c r="C488" s="284" t="s">
        <v>465</v>
      </c>
      <c r="D488" s="285">
        <v>44197</v>
      </c>
      <c r="E488" s="285">
        <v>44377</v>
      </c>
      <c r="F488" s="285">
        <v>44231</v>
      </c>
      <c r="G488" s="41">
        <f t="shared" si="31"/>
        <v>2</v>
      </c>
      <c r="H488" s="286" t="s">
        <v>365</v>
      </c>
      <c r="I488" s="284" t="s">
        <v>353</v>
      </c>
      <c r="J488" s="287">
        <v>4.25</v>
      </c>
      <c r="K488" s="287">
        <f t="shared" si="32"/>
        <v>0.53125</v>
      </c>
      <c r="L488" s="203">
        <v>1000</v>
      </c>
      <c r="M488" s="203">
        <f t="shared" si="33"/>
        <v>531.25</v>
      </c>
    </row>
    <row r="489" spans="1:13" hidden="1">
      <c r="A489" s="284" t="s">
        <v>457</v>
      </c>
      <c r="B489" s="230" t="str">
        <f t="shared" si="30"/>
        <v>Measure 268</v>
      </c>
      <c r="C489" s="284" t="s">
        <v>465</v>
      </c>
      <c r="D489" s="285">
        <v>44197</v>
      </c>
      <c r="E489" s="285">
        <v>44377</v>
      </c>
      <c r="F489" s="285">
        <v>44231</v>
      </c>
      <c r="G489" s="41">
        <f t="shared" si="31"/>
        <v>2</v>
      </c>
      <c r="H489" s="286" t="s">
        <v>365</v>
      </c>
      <c r="I489" s="284" t="s">
        <v>353</v>
      </c>
      <c r="J489" s="287">
        <v>1</v>
      </c>
      <c r="K489" s="287">
        <f t="shared" si="32"/>
        <v>0.125</v>
      </c>
      <c r="L489" s="203">
        <v>1000</v>
      </c>
      <c r="M489" s="203">
        <f t="shared" si="33"/>
        <v>125</v>
      </c>
    </row>
    <row r="490" spans="1:13" hidden="1">
      <c r="A490" s="284" t="s">
        <v>457</v>
      </c>
      <c r="B490" s="230" t="str">
        <f t="shared" si="30"/>
        <v>Measure 268</v>
      </c>
      <c r="C490" s="284" t="s">
        <v>465</v>
      </c>
      <c r="D490" s="285">
        <v>44197</v>
      </c>
      <c r="E490" s="285">
        <v>44377</v>
      </c>
      <c r="F490" s="285">
        <v>44231</v>
      </c>
      <c r="G490" s="41">
        <f t="shared" si="31"/>
        <v>2</v>
      </c>
      <c r="H490" s="286" t="s">
        <v>365</v>
      </c>
      <c r="I490" s="284" t="s">
        <v>353</v>
      </c>
      <c r="J490" s="287">
        <v>0.5</v>
      </c>
      <c r="K490" s="287">
        <f t="shared" si="32"/>
        <v>6.25E-2</v>
      </c>
      <c r="L490" s="203">
        <v>1000</v>
      </c>
      <c r="M490" s="203">
        <f t="shared" si="33"/>
        <v>62.5</v>
      </c>
    </row>
    <row r="491" spans="1:13" hidden="1">
      <c r="A491" s="284" t="s">
        <v>457</v>
      </c>
      <c r="B491" s="230" t="str">
        <f t="shared" si="30"/>
        <v>Measure 268</v>
      </c>
      <c r="C491" s="284" t="s">
        <v>465</v>
      </c>
      <c r="D491" s="285">
        <v>44197</v>
      </c>
      <c r="E491" s="285">
        <v>44377</v>
      </c>
      <c r="F491" s="285">
        <v>44231</v>
      </c>
      <c r="G491" s="41">
        <f t="shared" si="31"/>
        <v>2</v>
      </c>
      <c r="H491" s="286" t="s">
        <v>330</v>
      </c>
      <c r="I491" s="284" t="s">
        <v>353</v>
      </c>
      <c r="J491" s="287">
        <v>6</v>
      </c>
      <c r="K491" s="287">
        <f t="shared" si="32"/>
        <v>0.75</v>
      </c>
      <c r="L491" s="203">
        <v>1000</v>
      </c>
      <c r="M491" s="203">
        <f t="shared" si="33"/>
        <v>750</v>
      </c>
    </row>
    <row r="492" spans="1:13" hidden="1">
      <c r="A492" s="284" t="s">
        <v>457</v>
      </c>
      <c r="B492" s="230" t="str">
        <f t="shared" si="30"/>
        <v>Measure 268</v>
      </c>
      <c r="C492" s="284" t="s">
        <v>465</v>
      </c>
      <c r="D492" s="285">
        <v>44197</v>
      </c>
      <c r="E492" s="285">
        <v>44377</v>
      </c>
      <c r="F492" s="285">
        <v>44231</v>
      </c>
      <c r="G492" s="41">
        <f t="shared" si="31"/>
        <v>2</v>
      </c>
      <c r="H492" s="286" t="s">
        <v>265</v>
      </c>
      <c r="I492" s="284" t="s">
        <v>353</v>
      </c>
      <c r="J492" s="287">
        <v>3</v>
      </c>
      <c r="K492" s="287">
        <f t="shared" si="32"/>
        <v>0.375</v>
      </c>
      <c r="L492" s="203">
        <v>1000</v>
      </c>
      <c r="M492" s="203">
        <f t="shared" si="33"/>
        <v>375</v>
      </c>
    </row>
    <row r="493" spans="1:13" hidden="1">
      <c r="A493" s="284" t="s">
        <v>457</v>
      </c>
      <c r="B493" s="230" t="str">
        <f t="shared" si="30"/>
        <v>Measure 268</v>
      </c>
      <c r="C493" s="284" t="s">
        <v>465</v>
      </c>
      <c r="D493" s="285">
        <v>44197</v>
      </c>
      <c r="E493" s="285">
        <v>44377</v>
      </c>
      <c r="F493" s="285">
        <v>44231</v>
      </c>
      <c r="G493" s="41">
        <f t="shared" si="31"/>
        <v>2</v>
      </c>
      <c r="H493" s="286" t="s">
        <v>53</v>
      </c>
      <c r="I493" s="284" t="s">
        <v>353</v>
      </c>
      <c r="J493" s="287">
        <v>8</v>
      </c>
      <c r="K493" s="287">
        <f t="shared" si="32"/>
        <v>1</v>
      </c>
      <c r="L493" s="203">
        <v>1350</v>
      </c>
      <c r="M493" s="203">
        <f t="shared" si="33"/>
        <v>1350</v>
      </c>
    </row>
    <row r="494" spans="1:13" hidden="1">
      <c r="A494" s="284" t="s">
        <v>457</v>
      </c>
      <c r="B494" s="230" t="str">
        <f t="shared" si="30"/>
        <v>Measure 268</v>
      </c>
      <c r="C494" s="284" t="s">
        <v>465</v>
      </c>
      <c r="D494" s="285">
        <v>44197</v>
      </c>
      <c r="E494" s="285">
        <v>44377</v>
      </c>
      <c r="F494" s="285">
        <v>44231</v>
      </c>
      <c r="G494" s="41">
        <f t="shared" si="31"/>
        <v>2</v>
      </c>
      <c r="H494" s="286" t="s">
        <v>327</v>
      </c>
      <c r="I494" s="284" t="s">
        <v>353</v>
      </c>
      <c r="J494" s="287">
        <v>1</v>
      </c>
      <c r="K494" s="287">
        <f t="shared" si="32"/>
        <v>0.125</v>
      </c>
      <c r="L494" s="203">
        <v>1000</v>
      </c>
      <c r="M494" s="203">
        <f t="shared" si="33"/>
        <v>125</v>
      </c>
    </row>
    <row r="495" spans="1:13" hidden="1">
      <c r="A495" s="284" t="s">
        <v>457</v>
      </c>
      <c r="B495" s="230" t="str">
        <f t="shared" si="30"/>
        <v>Measure 268</v>
      </c>
      <c r="C495" s="284" t="s">
        <v>465</v>
      </c>
      <c r="D495" s="285">
        <v>44197</v>
      </c>
      <c r="E495" s="285">
        <v>44377</v>
      </c>
      <c r="F495" s="285">
        <v>44231</v>
      </c>
      <c r="G495" s="41">
        <f t="shared" si="31"/>
        <v>2</v>
      </c>
      <c r="H495" s="286" t="s">
        <v>472</v>
      </c>
      <c r="I495" s="284" t="s">
        <v>353</v>
      </c>
      <c r="J495" s="287">
        <v>4</v>
      </c>
      <c r="K495" s="287">
        <f t="shared" si="32"/>
        <v>0.5</v>
      </c>
      <c r="L495" s="203">
        <v>1000</v>
      </c>
      <c r="M495" s="203">
        <f t="shared" si="33"/>
        <v>500</v>
      </c>
    </row>
    <row r="496" spans="1:13" hidden="1">
      <c r="A496" s="284" t="s">
        <v>457</v>
      </c>
      <c r="B496" s="230" t="str">
        <f t="shared" si="30"/>
        <v>Measure 268</v>
      </c>
      <c r="C496" s="284" t="s">
        <v>465</v>
      </c>
      <c r="D496" s="285">
        <v>44197</v>
      </c>
      <c r="E496" s="285">
        <v>44377</v>
      </c>
      <c r="F496" s="285">
        <v>44231</v>
      </c>
      <c r="G496" s="41">
        <f t="shared" si="31"/>
        <v>2</v>
      </c>
      <c r="H496" s="286" t="s">
        <v>258</v>
      </c>
      <c r="I496" s="284" t="s">
        <v>353</v>
      </c>
      <c r="J496" s="287">
        <v>0.75</v>
      </c>
      <c r="K496" s="287">
        <f t="shared" si="32"/>
        <v>9.375E-2</v>
      </c>
      <c r="L496" s="203">
        <v>1350</v>
      </c>
      <c r="M496" s="203">
        <f t="shared" si="33"/>
        <v>126.5625</v>
      </c>
    </row>
    <row r="497" spans="1:13" hidden="1">
      <c r="A497" s="284" t="s">
        <v>457</v>
      </c>
      <c r="B497" s="230" t="str">
        <f t="shared" si="30"/>
        <v>Measure 268</v>
      </c>
      <c r="C497" s="284" t="s">
        <v>465</v>
      </c>
      <c r="D497" s="285">
        <v>44197</v>
      </c>
      <c r="E497" s="285">
        <v>44377</v>
      </c>
      <c r="F497" s="285">
        <v>44231</v>
      </c>
      <c r="G497" s="41">
        <f t="shared" si="31"/>
        <v>2</v>
      </c>
      <c r="H497" s="286" t="s">
        <v>258</v>
      </c>
      <c r="I497" s="284" t="s">
        <v>353</v>
      </c>
      <c r="J497" s="287">
        <v>1.75</v>
      </c>
      <c r="K497" s="287">
        <f t="shared" si="32"/>
        <v>0.21875</v>
      </c>
      <c r="L497" s="203">
        <v>1350</v>
      </c>
      <c r="M497" s="203">
        <f t="shared" si="33"/>
        <v>295.3125</v>
      </c>
    </row>
    <row r="498" spans="1:13" hidden="1">
      <c r="A498" s="284" t="s">
        <v>457</v>
      </c>
      <c r="B498" s="230" t="str">
        <f t="shared" si="30"/>
        <v>Measure 268</v>
      </c>
      <c r="C498" s="284" t="s">
        <v>465</v>
      </c>
      <c r="D498" s="285">
        <v>44197</v>
      </c>
      <c r="E498" s="285">
        <v>44377</v>
      </c>
      <c r="F498" s="285">
        <v>44231</v>
      </c>
      <c r="G498" s="41">
        <f t="shared" si="31"/>
        <v>2</v>
      </c>
      <c r="H498" s="286" t="s">
        <v>258</v>
      </c>
      <c r="I498" s="284" t="s">
        <v>353</v>
      </c>
      <c r="J498" s="287">
        <v>2.25</v>
      </c>
      <c r="K498" s="287">
        <f t="shared" si="32"/>
        <v>0.28125</v>
      </c>
      <c r="L498" s="203">
        <v>1350</v>
      </c>
      <c r="M498" s="203">
        <f t="shared" si="33"/>
        <v>379.6875</v>
      </c>
    </row>
    <row r="499" spans="1:13" hidden="1">
      <c r="A499" s="284" t="s">
        <v>457</v>
      </c>
      <c r="B499" s="230" t="str">
        <f t="shared" si="30"/>
        <v>Measure 268</v>
      </c>
      <c r="C499" s="284" t="s">
        <v>465</v>
      </c>
      <c r="D499" s="285">
        <v>44197</v>
      </c>
      <c r="E499" s="285">
        <v>44377</v>
      </c>
      <c r="F499" s="285">
        <v>44231</v>
      </c>
      <c r="G499" s="41">
        <f t="shared" si="31"/>
        <v>2</v>
      </c>
      <c r="H499" s="286" t="s">
        <v>258</v>
      </c>
      <c r="I499" s="284" t="s">
        <v>353</v>
      </c>
      <c r="J499" s="287">
        <v>2.25</v>
      </c>
      <c r="K499" s="287">
        <f t="shared" si="32"/>
        <v>0.28125</v>
      </c>
      <c r="L499" s="203">
        <v>1350</v>
      </c>
      <c r="M499" s="203">
        <f t="shared" si="33"/>
        <v>379.6875</v>
      </c>
    </row>
    <row r="500" spans="1:13" hidden="1">
      <c r="A500" s="284" t="s">
        <v>457</v>
      </c>
      <c r="B500" s="230" t="str">
        <f t="shared" si="30"/>
        <v>Measure 268</v>
      </c>
      <c r="C500" s="284" t="s">
        <v>465</v>
      </c>
      <c r="D500" s="285">
        <v>44197</v>
      </c>
      <c r="E500" s="285">
        <v>44377</v>
      </c>
      <c r="F500" s="285">
        <v>44231</v>
      </c>
      <c r="G500" s="41">
        <f t="shared" si="31"/>
        <v>2</v>
      </c>
      <c r="H500" s="286" t="s">
        <v>258</v>
      </c>
      <c r="I500" s="284" t="s">
        <v>353</v>
      </c>
      <c r="J500" s="287">
        <v>1.25</v>
      </c>
      <c r="K500" s="287">
        <f t="shared" si="32"/>
        <v>0.15625</v>
      </c>
      <c r="L500" s="203">
        <v>1350</v>
      </c>
      <c r="M500" s="203">
        <f t="shared" si="33"/>
        <v>210.9375</v>
      </c>
    </row>
    <row r="501" spans="1:13">
      <c r="A501" s="284" t="s">
        <v>457</v>
      </c>
      <c r="B501" s="230" t="str">
        <f t="shared" si="30"/>
        <v>Measure 268</v>
      </c>
      <c r="C501" s="284" t="s">
        <v>465</v>
      </c>
      <c r="D501" s="285">
        <v>44197</v>
      </c>
      <c r="E501" s="285">
        <v>44377</v>
      </c>
      <c r="F501" s="285">
        <v>44231</v>
      </c>
      <c r="G501" s="41">
        <f t="shared" si="31"/>
        <v>2</v>
      </c>
      <c r="H501" s="286" t="s">
        <v>267</v>
      </c>
      <c r="I501" s="284" t="s">
        <v>353</v>
      </c>
      <c r="J501" s="287">
        <v>6</v>
      </c>
      <c r="K501" s="287">
        <f t="shared" si="32"/>
        <v>0.75</v>
      </c>
      <c r="L501" s="203">
        <v>1000</v>
      </c>
      <c r="M501" s="203">
        <f t="shared" si="33"/>
        <v>750</v>
      </c>
    </row>
    <row r="502" spans="1:13" hidden="1">
      <c r="A502" s="284" t="s">
        <v>457</v>
      </c>
      <c r="B502" s="230" t="str">
        <f t="shared" si="30"/>
        <v>Measure 268</v>
      </c>
      <c r="C502" s="284" t="s">
        <v>465</v>
      </c>
      <c r="D502" s="285">
        <v>44197</v>
      </c>
      <c r="E502" s="285">
        <v>44377</v>
      </c>
      <c r="F502" s="285">
        <v>44231</v>
      </c>
      <c r="G502" s="41">
        <f t="shared" si="31"/>
        <v>2</v>
      </c>
      <c r="H502" s="286" t="s">
        <v>331</v>
      </c>
      <c r="I502" s="284" t="s">
        <v>353</v>
      </c>
      <c r="J502" s="287">
        <v>8</v>
      </c>
      <c r="K502" s="287">
        <f t="shared" si="32"/>
        <v>1</v>
      </c>
      <c r="L502" s="203">
        <v>1000</v>
      </c>
      <c r="M502" s="203">
        <f t="shared" si="33"/>
        <v>1000</v>
      </c>
    </row>
    <row r="503" spans="1:13" hidden="1">
      <c r="A503" s="284" t="s">
        <v>457</v>
      </c>
      <c r="B503" s="230" t="str">
        <f t="shared" si="30"/>
        <v>Measure 268</v>
      </c>
      <c r="C503" s="284" t="s">
        <v>465</v>
      </c>
      <c r="D503" s="285">
        <v>44197</v>
      </c>
      <c r="E503" s="285">
        <v>44377</v>
      </c>
      <c r="F503" s="285">
        <v>44231</v>
      </c>
      <c r="G503" s="41">
        <f t="shared" si="31"/>
        <v>2</v>
      </c>
      <c r="H503" s="286" t="s">
        <v>266</v>
      </c>
      <c r="I503" s="284" t="s">
        <v>353</v>
      </c>
      <c r="J503" s="287">
        <v>1.5</v>
      </c>
      <c r="K503" s="287">
        <f t="shared" si="32"/>
        <v>0.1875</v>
      </c>
      <c r="L503" s="203">
        <v>1000</v>
      </c>
      <c r="M503" s="203">
        <f t="shared" si="33"/>
        <v>187.5</v>
      </c>
    </row>
    <row r="504" spans="1:13" hidden="1">
      <c r="A504" s="284" t="s">
        <v>457</v>
      </c>
      <c r="B504" s="230" t="str">
        <f t="shared" si="30"/>
        <v>Measure 268</v>
      </c>
      <c r="C504" s="284" t="s">
        <v>465</v>
      </c>
      <c r="D504" s="285">
        <v>44197</v>
      </c>
      <c r="E504" s="285">
        <v>44377</v>
      </c>
      <c r="F504" s="285">
        <v>44231</v>
      </c>
      <c r="G504" s="41">
        <f t="shared" si="31"/>
        <v>2</v>
      </c>
      <c r="H504" s="286" t="s">
        <v>266</v>
      </c>
      <c r="I504" s="284" t="s">
        <v>353</v>
      </c>
      <c r="J504" s="287">
        <v>1</v>
      </c>
      <c r="K504" s="287">
        <f t="shared" si="32"/>
        <v>0.125</v>
      </c>
      <c r="L504" s="203">
        <v>1000</v>
      </c>
      <c r="M504" s="203">
        <f t="shared" si="33"/>
        <v>125</v>
      </c>
    </row>
    <row r="505" spans="1:13" hidden="1">
      <c r="A505" s="284" t="s">
        <v>457</v>
      </c>
      <c r="B505" s="230" t="str">
        <f t="shared" si="30"/>
        <v>Measure 268</v>
      </c>
      <c r="C505" s="284" t="s">
        <v>465</v>
      </c>
      <c r="D505" s="285">
        <v>44197</v>
      </c>
      <c r="E505" s="285">
        <v>44377</v>
      </c>
      <c r="F505" s="285">
        <v>44231</v>
      </c>
      <c r="G505" s="41">
        <f t="shared" si="31"/>
        <v>2</v>
      </c>
      <c r="H505" s="286" t="s">
        <v>351</v>
      </c>
      <c r="I505" s="284" t="s">
        <v>353</v>
      </c>
      <c r="J505" s="287">
        <v>1</v>
      </c>
      <c r="K505" s="287">
        <f t="shared" si="32"/>
        <v>0.125</v>
      </c>
      <c r="L505" s="203">
        <v>1000</v>
      </c>
      <c r="M505" s="203">
        <f t="shared" si="33"/>
        <v>125</v>
      </c>
    </row>
    <row r="506" spans="1:13" hidden="1">
      <c r="A506" s="284" t="s">
        <v>457</v>
      </c>
      <c r="B506" s="230" t="str">
        <f t="shared" si="30"/>
        <v>Measure 268</v>
      </c>
      <c r="C506" s="284" t="s">
        <v>465</v>
      </c>
      <c r="D506" s="285">
        <v>44197</v>
      </c>
      <c r="E506" s="285">
        <v>44377</v>
      </c>
      <c r="F506" s="285">
        <v>44232</v>
      </c>
      <c r="G506" s="41">
        <f t="shared" si="31"/>
        <v>2</v>
      </c>
      <c r="H506" s="286" t="s">
        <v>365</v>
      </c>
      <c r="I506" s="284" t="s">
        <v>353</v>
      </c>
      <c r="J506" s="287">
        <v>8</v>
      </c>
      <c r="K506" s="287">
        <f t="shared" si="32"/>
        <v>1</v>
      </c>
      <c r="L506" s="203">
        <v>1000</v>
      </c>
      <c r="M506" s="203">
        <f t="shared" si="33"/>
        <v>1000</v>
      </c>
    </row>
    <row r="507" spans="1:13" hidden="1">
      <c r="A507" s="284" t="s">
        <v>457</v>
      </c>
      <c r="B507" s="230" t="str">
        <f t="shared" si="30"/>
        <v>Measure 268</v>
      </c>
      <c r="C507" s="284" t="s">
        <v>465</v>
      </c>
      <c r="D507" s="285">
        <v>44197</v>
      </c>
      <c r="E507" s="285">
        <v>44377</v>
      </c>
      <c r="F507" s="285">
        <v>44232</v>
      </c>
      <c r="G507" s="41">
        <f t="shared" si="31"/>
        <v>2</v>
      </c>
      <c r="H507" s="286" t="s">
        <v>330</v>
      </c>
      <c r="I507" s="284" t="s">
        <v>353</v>
      </c>
      <c r="J507" s="287">
        <v>3</v>
      </c>
      <c r="K507" s="287">
        <f t="shared" si="32"/>
        <v>0.375</v>
      </c>
      <c r="L507" s="203">
        <v>1000</v>
      </c>
      <c r="M507" s="203">
        <f t="shared" si="33"/>
        <v>375</v>
      </c>
    </row>
    <row r="508" spans="1:13" hidden="1">
      <c r="A508" s="284" t="s">
        <v>457</v>
      </c>
      <c r="B508" s="230" t="str">
        <f t="shared" si="30"/>
        <v>Measure 268</v>
      </c>
      <c r="C508" s="284" t="s">
        <v>465</v>
      </c>
      <c r="D508" s="285">
        <v>44197</v>
      </c>
      <c r="E508" s="285">
        <v>44377</v>
      </c>
      <c r="F508" s="285">
        <v>44232</v>
      </c>
      <c r="G508" s="41">
        <f t="shared" si="31"/>
        <v>2</v>
      </c>
      <c r="H508" s="286" t="s">
        <v>265</v>
      </c>
      <c r="I508" s="284" t="s">
        <v>353</v>
      </c>
      <c r="J508" s="287">
        <v>6</v>
      </c>
      <c r="K508" s="287">
        <f t="shared" si="32"/>
        <v>0.75</v>
      </c>
      <c r="L508" s="203">
        <v>1000</v>
      </c>
      <c r="M508" s="203">
        <f t="shared" si="33"/>
        <v>750</v>
      </c>
    </row>
    <row r="509" spans="1:13" hidden="1">
      <c r="A509" s="284" t="s">
        <v>457</v>
      </c>
      <c r="B509" s="230" t="str">
        <f t="shared" si="30"/>
        <v>Measure 268</v>
      </c>
      <c r="C509" s="284" t="s">
        <v>465</v>
      </c>
      <c r="D509" s="285">
        <v>44197</v>
      </c>
      <c r="E509" s="285">
        <v>44377</v>
      </c>
      <c r="F509" s="285">
        <v>44232</v>
      </c>
      <c r="G509" s="41">
        <f t="shared" si="31"/>
        <v>2</v>
      </c>
      <c r="H509" s="286" t="s">
        <v>327</v>
      </c>
      <c r="I509" s="284" t="s">
        <v>353</v>
      </c>
      <c r="J509" s="287">
        <v>1.5</v>
      </c>
      <c r="K509" s="287">
        <f t="shared" si="32"/>
        <v>0.1875</v>
      </c>
      <c r="L509" s="203">
        <v>1000</v>
      </c>
      <c r="M509" s="203">
        <f t="shared" si="33"/>
        <v>187.5</v>
      </c>
    </row>
    <row r="510" spans="1:13" hidden="1">
      <c r="A510" s="284" t="s">
        <v>457</v>
      </c>
      <c r="B510" s="230" t="str">
        <f t="shared" si="30"/>
        <v>Measure 268</v>
      </c>
      <c r="C510" s="284" t="s">
        <v>465</v>
      </c>
      <c r="D510" s="285">
        <v>44197</v>
      </c>
      <c r="E510" s="285">
        <v>44377</v>
      </c>
      <c r="F510" s="285">
        <v>44232</v>
      </c>
      <c r="G510" s="41">
        <f t="shared" si="31"/>
        <v>2</v>
      </c>
      <c r="H510" s="286" t="s">
        <v>472</v>
      </c>
      <c r="I510" s="284" t="s">
        <v>353</v>
      </c>
      <c r="J510" s="287">
        <v>4</v>
      </c>
      <c r="K510" s="287">
        <f t="shared" si="32"/>
        <v>0.5</v>
      </c>
      <c r="L510" s="203">
        <v>1000</v>
      </c>
      <c r="M510" s="203">
        <f t="shared" si="33"/>
        <v>500</v>
      </c>
    </row>
    <row r="511" spans="1:13" hidden="1">
      <c r="A511" s="284" t="s">
        <v>457</v>
      </c>
      <c r="B511" s="230" t="str">
        <f t="shared" si="30"/>
        <v>Measure 268</v>
      </c>
      <c r="C511" s="284" t="s">
        <v>465</v>
      </c>
      <c r="D511" s="285">
        <v>44197</v>
      </c>
      <c r="E511" s="285">
        <v>44377</v>
      </c>
      <c r="F511" s="285">
        <v>44232</v>
      </c>
      <c r="G511" s="41">
        <f t="shared" si="31"/>
        <v>2</v>
      </c>
      <c r="H511" s="286" t="s">
        <v>258</v>
      </c>
      <c r="I511" s="284" t="s">
        <v>353</v>
      </c>
      <c r="J511" s="287">
        <v>2.25</v>
      </c>
      <c r="K511" s="287">
        <f t="shared" si="32"/>
        <v>0.28125</v>
      </c>
      <c r="L511" s="203">
        <v>1350</v>
      </c>
      <c r="M511" s="203">
        <f t="shared" si="33"/>
        <v>379.6875</v>
      </c>
    </row>
    <row r="512" spans="1:13" hidden="1">
      <c r="A512" s="284" t="s">
        <v>457</v>
      </c>
      <c r="B512" s="230" t="str">
        <f t="shared" ref="B512:B575" si="34">MID(C512,9,11)</f>
        <v>Measure 268</v>
      </c>
      <c r="C512" s="284" t="s">
        <v>465</v>
      </c>
      <c r="D512" s="285">
        <v>44197</v>
      </c>
      <c r="E512" s="285">
        <v>44377</v>
      </c>
      <c r="F512" s="285">
        <v>44232</v>
      </c>
      <c r="G512" s="41">
        <f t="shared" ref="G512:G575" si="35">MONTH(F512)</f>
        <v>2</v>
      </c>
      <c r="H512" s="286" t="s">
        <v>258</v>
      </c>
      <c r="I512" s="284" t="s">
        <v>353</v>
      </c>
      <c r="J512" s="287">
        <v>2.25</v>
      </c>
      <c r="K512" s="287">
        <f t="shared" si="32"/>
        <v>0.28125</v>
      </c>
      <c r="L512" s="203">
        <v>1350</v>
      </c>
      <c r="M512" s="203">
        <f t="shared" si="33"/>
        <v>379.6875</v>
      </c>
    </row>
    <row r="513" spans="1:13" hidden="1">
      <c r="A513" s="284" t="s">
        <v>457</v>
      </c>
      <c r="B513" s="230" t="str">
        <f t="shared" si="34"/>
        <v>Measure 268</v>
      </c>
      <c r="C513" s="284" t="s">
        <v>465</v>
      </c>
      <c r="D513" s="285">
        <v>44197</v>
      </c>
      <c r="E513" s="285">
        <v>44377</v>
      </c>
      <c r="F513" s="285">
        <v>44232</v>
      </c>
      <c r="G513" s="41">
        <f t="shared" si="35"/>
        <v>2</v>
      </c>
      <c r="H513" s="286" t="s">
        <v>258</v>
      </c>
      <c r="I513" s="284" t="s">
        <v>353</v>
      </c>
      <c r="J513" s="287">
        <v>0.25</v>
      </c>
      <c r="K513" s="287">
        <f t="shared" si="32"/>
        <v>3.125E-2</v>
      </c>
      <c r="L513" s="203">
        <v>1350</v>
      </c>
      <c r="M513" s="203">
        <f t="shared" si="33"/>
        <v>42.1875</v>
      </c>
    </row>
    <row r="514" spans="1:13" hidden="1">
      <c r="A514" s="284" t="s">
        <v>457</v>
      </c>
      <c r="B514" s="230" t="str">
        <f t="shared" si="34"/>
        <v>Measure 268</v>
      </c>
      <c r="C514" s="284" t="s">
        <v>465</v>
      </c>
      <c r="D514" s="285">
        <v>44197</v>
      </c>
      <c r="E514" s="285">
        <v>44377</v>
      </c>
      <c r="F514" s="285">
        <v>44232</v>
      </c>
      <c r="G514" s="41">
        <f t="shared" si="35"/>
        <v>2</v>
      </c>
      <c r="H514" s="286" t="s">
        <v>258</v>
      </c>
      <c r="I514" s="284" t="s">
        <v>353</v>
      </c>
      <c r="J514" s="287">
        <v>1.25</v>
      </c>
      <c r="K514" s="287">
        <f t="shared" si="32"/>
        <v>0.15625</v>
      </c>
      <c r="L514" s="203">
        <v>1350</v>
      </c>
      <c r="M514" s="203">
        <f t="shared" si="33"/>
        <v>210.9375</v>
      </c>
    </row>
    <row r="515" spans="1:13" hidden="1">
      <c r="A515" s="284" t="s">
        <v>457</v>
      </c>
      <c r="B515" s="230" t="str">
        <f t="shared" si="34"/>
        <v>Measure 268</v>
      </c>
      <c r="C515" s="284" t="s">
        <v>465</v>
      </c>
      <c r="D515" s="285">
        <v>44197</v>
      </c>
      <c r="E515" s="285">
        <v>44377</v>
      </c>
      <c r="F515" s="285">
        <v>44232</v>
      </c>
      <c r="G515" s="41">
        <f t="shared" si="35"/>
        <v>2</v>
      </c>
      <c r="H515" s="286" t="s">
        <v>258</v>
      </c>
      <c r="I515" s="284" t="s">
        <v>353</v>
      </c>
      <c r="J515" s="287">
        <v>0.25</v>
      </c>
      <c r="K515" s="287">
        <f t="shared" ref="K515:K578" si="36">J515/8</f>
        <v>3.125E-2</v>
      </c>
      <c r="L515" s="203">
        <v>1350</v>
      </c>
      <c r="M515" s="203">
        <f t="shared" ref="M515:M578" si="37">L515*K515</f>
        <v>42.1875</v>
      </c>
    </row>
    <row r="516" spans="1:13" hidden="1">
      <c r="A516" s="284" t="s">
        <v>457</v>
      </c>
      <c r="B516" s="230" t="str">
        <f t="shared" si="34"/>
        <v>Measure 268</v>
      </c>
      <c r="C516" s="284" t="s">
        <v>465</v>
      </c>
      <c r="D516" s="285">
        <v>44197</v>
      </c>
      <c r="E516" s="285">
        <v>44377</v>
      </c>
      <c r="F516" s="285">
        <v>44232</v>
      </c>
      <c r="G516" s="41">
        <f t="shared" si="35"/>
        <v>2</v>
      </c>
      <c r="H516" s="286" t="s">
        <v>539</v>
      </c>
      <c r="I516" s="284" t="s">
        <v>353</v>
      </c>
      <c r="J516" s="287">
        <v>8</v>
      </c>
      <c r="K516" s="287">
        <f t="shared" si="36"/>
        <v>1</v>
      </c>
      <c r="L516" s="203">
        <v>1000</v>
      </c>
      <c r="M516" s="203">
        <f t="shared" si="37"/>
        <v>1000</v>
      </c>
    </row>
    <row r="517" spans="1:13">
      <c r="A517" s="284" t="s">
        <v>457</v>
      </c>
      <c r="B517" s="230" t="str">
        <f t="shared" si="34"/>
        <v>Measure 268</v>
      </c>
      <c r="C517" s="284" t="s">
        <v>465</v>
      </c>
      <c r="D517" s="285">
        <v>44197</v>
      </c>
      <c r="E517" s="285">
        <v>44377</v>
      </c>
      <c r="F517" s="285">
        <v>44232</v>
      </c>
      <c r="G517" s="41">
        <f t="shared" si="35"/>
        <v>2</v>
      </c>
      <c r="H517" s="286" t="s">
        <v>267</v>
      </c>
      <c r="I517" s="284" t="s">
        <v>353</v>
      </c>
      <c r="J517" s="287">
        <v>7</v>
      </c>
      <c r="K517" s="287">
        <f t="shared" si="36"/>
        <v>0.875</v>
      </c>
      <c r="L517" s="203">
        <v>1000</v>
      </c>
      <c r="M517" s="203">
        <f t="shared" si="37"/>
        <v>875</v>
      </c>
    </row>
    <row r="518" spans="1:13" hidden="1">
      <c r="A518" s="284" t="s">
        <v>457</v>
      </c>
      <c r="B518" s="230" t="str">
        <f t="shared" si="34"/>
        <v>Measure 268</v>
      </c>
      <c r="C518" s="284" t="s">
        <v>465</v>
      </c>
      <c r="D518" s="285">
        <v>44197</v>
      </c>
      <c r="E518" s="285">
        <v>44377</v>
      </c>
      <c r="F518" s="285">
        <v>44232</v>
      </c>
      <c r="G518" s="41">
        <f t="shared" si="35"/>
        <v>2</v>
      </c>
      <c r="H518" s="286" t="s">
        <v>331</v>
      </c>
      <c r="I518" s="284" t="s">
        <v>353</v>
      </c>
      <c r="J518" s="287">
        <v>7</v>
      </c>
      <c r="K518" s="287">
        <f t="shared" si="36"/>
        <v>0.875</v>
      </c>
      <c r="L518" s="203">
        <v>1000</v>
      </c>
      <c r="M518" s="203">
        <f t="shared" si="37"/>
        <v>875</v>
      </c>
    </row>
    <row r="519" spans="1:13" hidden="1">
      <c r="A519" s="284" t="s">
        <v>457</v>
      </c>
      <c r="B519" s="230" t="str">
        <f t="shared" si="34"/>
        <v>Measure 268</v>
      </c>
      <c r="C519" s="284" t="s">
        <v>465</v>
      </c>
      <c r="D519" s="285">
        <v>44197</v>
      </c>
      <c r="E519" s="285">
        <v>44377</v>
      </c>
      <c r="F519" s="285">
        <v>44232</v>
      </c>
      <c r="G519" s="41">
        <f t="shared" si="35"/>
        <v>2</v>
      </c>
      <c r="H519" s="286" t="s">
        <v>266</v>
      </c>
      <c r="I519" s="284" t="s">
        <v>353</v>
      </c>
      <c r="J519" s="287">
        <v>1</v>
      </c>
      <c r="K519" s="287">
        <f t="shared" si="36"/>
        <v>0.125</v>
      </c>
      <c r="L519" s="203">
        <v>1000</v>
      </c>
      <c r="M519" s="203">
        <f t="shared" si="37"/>
        <v>125</v>
      </c>
    </row>
    <row r="520" spans="1:13" hidden="1">
      <c r="A520" s="284" t="s">
        <v>457</v>
      </c>
      <c r="B520" s="230" t="str">
        <f t="shared" si="34"/>
        <v>Measure 268</v>
      </c>
      <c r="C520" s="284" t="s">
        <v>465</v>
      </c>
      <c r="D520" s="285">
        <v>44197</v>
      </c>
      <c r="E520" s="285">
        <v>44377</v>
      </c>
      <c r="F520" s="285">
        <v>44232</v>
      </c>
      <c r="G520" s="41">
        <f t="shared" si="35"/>
        <v>2</v>
      </c>
      <c r="H520" s="286" t="s">
        <v>266</v>
      </c>
      <c r="I520" s="284" t="s">
        <v>353</v>
      </c>
      <c r="J520" s="287">
        <v>1</v>
      </c>
      <c r="K520" s="287">
        <f t="shared" si="36"/>
        <v>0.125</v>
      </c>
      <c r="L520" s="203">
        <v>1000</v>
      </c>
      <c r="M520" s="203">
        <f t="shared" si="37"/>
        <v>125</v>
      </c>
    </row>
    <row r="521" spans="1:13" hidden="1">
      <c r="A521" s="284" t="s">
        <v>457</v>
      </c>
      <c r="B521" s="230" t="str">
        <f t="shared" si="34"/>
        <v>Measure 268</v>
      </c>
      <c r="C521" s="284" t="s">
        <v>465</v>
      </c>
      <c r="D521" s="285">
        <v>44197</v>
      </c>
      <c r="E521" s="285">
        <v>44377</v>
      </c>
      <c r="F521" s="285">
        <v>44232</v>
      </c>
      <c r="G521" s="41">
        <f t="shared" si="35"/>
        <v>2</v>
      </c>
      <c r="H521" s="286" t="s">
        <v>351</v>
      </c>
      <c r="I521" s="284" t="s">
        <v>353</v>
      </c>
      <c r="J521" s="287">
        <v>0.5</v>
      </c>
      <c r="K521" s="287">
        <f t="shared" si="36"/>
        <v>6.25E-2</v>
      </c>
      <c r="L521" s="203">
        <v>1000</v>
      </c>
      <c r="M521" s="203">
        <f t="shared" si="37"/>
        <v>62.5</v>
      </c>
    </row>
    <row r="522" spans="1:13" hidden="1">
      <c r="A522" s="284" t="s">
        <v>457</v>
      </c>
      <c r="B522" s="230" t="str">
        <f t="shared" si="34"/>
        <v>Measure 268</v>
      </c>
      <c r="C522" s="284" t="s">
        <v>465</v>
      </c>
      <c r="D522" s="285">
        <v>44197</v>
      </c>
      <c r="E522" s="285">
        <v>44377</v>
      </c>
      <c r="F522" s="285">
        <v>44232</v>
      </c>
      <c r="G522" s="41">
        <f t="shared" si="35"/>
        <v>2</v>
      </c>
      <c r="H522" s="286" t="s">
        <v>351</v>
      </c>
      <c r="I522" s="284" t="s">
        <v>353</v>
      </c>
      <c r="J522" s="287">
        <v>3</v>
      </c>
      <c r="K522" s="287">
        <f t="shared" si="36"/>
        <v>0.375</v>
      </c>
      <c r="L522" s="203">
        <v>1000</v>
      </c>
      <c r="M522" s="203">
        <f t="shared" si="37"/>
        <v>375</v>
      </c>
    </row>
    <row r="523" spans="1:13" hidden="1">
      <c r="A523" s="284" t="s">
        <v>457</v>
      </c>
      <c r="B523" s="230" t="str">
        <f t="shared" si="34"/>
        <v>Measure 268</v>
      </c>
      <c r="C523" s="284" t="s">
        <v>465</v>
      </c>
      <c r="D523" s="285">
        <v>44197</v>
      </c>
      <c r="E523" s="285">
        <v>44377</v>
      </c>
      <c r="F523" s="285">
        <v>44234</v>
      </c>
      <c r="G523" s="41">
        <f t="shared" si="35"/>
        <v>2</v>
      </c>
      <c r="H523" s="286" t="s">
        <v>538</v>
      </c>
      <c r="I523" s="284" t="s">
        <v>353</v>
      </c>
      <c r="J523" s="287">
        <v>1</v>
      </c>
      <c r="K523" s="287">
        <f t="shared" si="36"/>
        <v>0.125</v>
      </c>
      <c r="L523" s="203">
        <v>1000</v>
      </c>
      <c r="M523" s="203">
        <f t="shared" si="37"/>
        <v>125</v>
      </c>
    </row>
    <row r="524" spans="1:13" hidden="1">
      <c r="A524" s="284" t="s">
        <v>457</v>
      </c>
      <c r="B524" s="230" t="str">
        <f t="shared" si="34"/>
        <v>Measure 268</v>
      </c>
      <c r="C524" s="284" t="s">
        <v>465</v>
      </c>
      <c r="D524" s="285">
        <v>44197</v>
      </c>
      <c r="E524" s="285">
        <v>44377</v>
      </c>
      <c r="F524" s="285">
        <v>44235</v>
      </c>
      <c r="G524" s="41">
        <f t="shared" si="35"/>
        <v>2</v>
      </c>
      <c r="H524" s="286" t="s">
        <v>365</v>
      </c>
      <c r="I524" s="284" t="s">
        <v>353</v>
      </c>
      <c r="J524" s="287">
        <v>0.5</v>
      </c>
      <c r="K524" s="287">
        <f t="shared" si="36"/>
        <v>6.25E-2</v>
      </c>
      <c r="L524" s="203">
        <v>1000</v>
      </c>
      <c r="M524" s="203">
        <f t="shared" si="37"/>
        <v>62.5</v>
      </c>
    </row>
    <row r="525" spans="1:13" hidden="1">
      <c r="A525" s="284" t="s">
        <v>457</v>
      </c>
      <c r="B525" s="230" t="str">
        <f t="shared" si="34"/>
        <v>Measure 268</v>
      </c>
      <c r="C525" s="284" t="s">
        <v>465</v>
      </c>
      <c r="D525" s="285">
        <v>44197</v>
      </c>
      <c r="E525" s="285">
        <v>44377</v>
      </c>
      <c r="F525" s="285">
        <v>44235</v>
      </c>
      <c r="G525" s="41">
        <f t="shared" si="35"/>
        <v>2</v>
      </c>
      <c r="H525" s="286" t="s">
        <v>365</v>
      </c>
      <c r="I525" s="284" t="s">
        <v>353</v>
      </c>
      <c r="J525" s="287">
        <v>0.5</v>
      </c>
      <c r="K525" s="287">
        <f t="shared" si="36"/>
        <v>6.25E-2</v>
      </c>
      <c r="L525" s="203">
        <v>1000</v>
      </c>
      <c r="M525" s="203">
        <f t="shared" si="37"/>
        <v>62.5</v>
      </c>
    </row>
    <row r="526" spans="1:13" hidden="1">
      <c r="A526" s="284" t="s">
        <v>457</v>
      </c>
      <c r="B526" s="230" t="str">
        <f t="shared" si="34"/>
        <v>Measure 268</v>
      </c>
      <c r="C526" s="284" t="s">
        <v>465</v>
      </c>
      <c r="D526" s="285">
        <v>44197</v>
      </c>
      <c r="E526" s="285">
        <v>44377</v>
      </c>
      <c r="F526" s="285">
        <v>44235</v>
      </c>
      <c r="G526" s="41">
        <f t="shared" si="35"/>
        <v>2</v>
      </c>
      <c r="H526" s="286" t="s">
        <v>365</v>
      </c>
      <c r="I526" s="284" t="s">
        <v>353</v>
      </c>
      <c r="J526" s="287">
        <v>0.5</v>
      </c>
      <c r="K526" s="287">
        <f t="shared" si="36"/>
        <v>6.25E-2</v>
      </c>
      <c r="L526" s="203">
        <v>1000</v>
      </c>
      <c r="M526" s="203">
        <f t="shared" si="37"/>
        <v>62.5</v>
      </c>
    </row>
    <row r="527" spans="1:13" hidden="1">
      <c r="A527" s="284" t="s">
        <v>457</v>
      </c>
      <c r="B527" s="230" t="str">
        <f t="shared" si="34"/>
        <v>Measure 268</v>
      </c>
      <c r="C527" s="284" t="s">
        <v>465</v>
      </c>
      <c r="D527" s="285">
        <v>44197</v>
      </c>
      <c r="E527" s="285">
        <v>44377</v>
      </c>
      <c r="F527" s="285">
        <v>44235</v>
      </c>
      <c r="G527" s="41">
        <f t="shared" si="35"/>
        <v>2</v>
      </c>
      <c r="H527" s="286" t="s">
        <v>365</v>
      </c>
      <c r="I527" s="284" t="s">
        <v>353</v>
      </c>
      <c r="J527" s="287">
        <v>0.5</v>
      </c>
      <c r="K527" s="287">
        <f t="shared" si="36"/>
        <v>6.25E-2</v>
      </c>
      <c r="L527" s="203">
        <v>1000</v>
      </c>
      <c r="M527" s="203">
        <f t="shared" si="37"/>
        <v>62.5</v>
      </c>
    </row>
    <row r="528" spans="1:13" hidden="1">
      <c r="A528" s="284" t="s">
        <v>457</v>
      </c>
      <c r="B528" s="230" t="str">
        <f t="shared" si="34"/>
        <v>Measure 268</v>
      </c>
      <c r="C528" s="284" t="s">
        <v>465</v>
      </c>
      <c r="D528" s="285">
        <v>44197</v>
      </c>
      <c r="E528" s="285">
        <v>44377</v>
      </c>
      <c r="F528" s="285">
        <v>44235</v>
      </c>
      <c r="G528" s="41">
        <f t="shared" si="35"/>
        <v>2</v>
      </c>
      <c r="H528" s="286" t="s">
        <v>365</v>
      </c>
      <c r="I528" s="284" t="s">
        <v>353</v>
      </c>
      <c r="J528" s="287">
        <v>3</v>
      </c>
      <c r="K528" s="287">
        <f t="shared" si="36"/>
        <v>0.375</v>
      </c>
      <c r="L528" s="203">
        <v>1000</v>
      </c>
      <c r="M528" s="203">
        <f t="shared" si="37"/>
        <v>375</v>
      </c>
    </row>
    <row r="529" spans="1:13" hidden="1">
      <c r="A529" s="284" t="s">
        <v>457</v>
      </c>
      <c r="B529" s="230" t="str">
        <f t="shared" si="34"/>
        <v>Measure 268</v>
      </c>
      <c r="C529" s="284" t="s">
        <v>465</v>
      </c>
      <c r="D529" s="285">
        <v>44197</v>
      </c>
      <c r="E529" s="285">
        <v>44377</v>
      </c>
      <c r="F529" s="285">
        <v>44235</v>
      </c>
      <c r="G529" s="41">
        <f t="shared" si="35"/>
        <v>2</v>
      </c>
      <c r="H529" s="286" t="s">
        <v>365</v>
      </c>
      <c r="I529" s="284" t="s">
        <v>353</v>
      </c>
      <c r="J529" s="287">
        <v>2.5</v>
      </c>
      <c r="K529" s="287">
        <f t="shared" si="36"/>
        <v>0.3125</v>
      </c>
      <c r="L529" s="203">
        <v>1000</v>
      </c>
      <c r="M529" s="203">
        <f t="shared" si="37"/>
        <v>312.5</v>
      </c>
    </row>
    <row r="530" spans="1:13" hidden="1">
      <c r="A530" s="284" t="s">
        <v>457</v>
      </c>
      <c r="B530" s="230" t="str">
        <f t="shared" si="34"/>
        <v>Measure 268</v>
      </c>
      <c r="C530" s="284" t="s">
        <v>465</v>
      </c>
      <c r="D530" s="285">
        <v>44197</v>
      </c>
      <c r="E530" s="285">
        <v>44377</v>
      </c>
      <c r="F530" s="285">
        <v>44235</v>
      </c>
      <c r="G530" s="41">
        <f t="shared" si="35"/>
        <v>2</v>
      </c>
      <c r="H530" s="286" t="s">
        <v>330</v>
      </c>
      <c r="I530" s="284" t="s">
        <v>353</v>
      </c>
      <c r="J530" s="287">
        <v>5.5</v>
      </c>
      <c r="K530" s="287">
        <f t="shared" si="36"/>
        <v>0.6875</v>
      </c>
      <c r="L530" s="203">
        <v>1000</v>
      </c>
      <c r="M530" s="203">
        <f t="shared" si="37"/>
        <v>687.5</v>
      </c>
    </row>
    <row r="531" spans="1:13" hidden="1">
      <c r="A531" s="284" t="s">
        <v>457</v>
      </c>
      <c r="B531" s="230" t="str">
        <f t="shared" si="34"/>
        <v>Measure 268</v>
      </c>
      <c r="C531" s="284" t="s">
        <v>465</v>
      </c>
      <c r="D531" s="285">
        <v>44197</v>
      </c>
      <c r="E531" s="285">
        <v>44377</v>
      </c>
      <c r="F531" s="285">
        <v>44235</v>
      </c>
      <c r="G531" s="41">
        <f t="shared" si="35"/>
        <v>2</v>
      </c>
      <c r="H531" s="286" t="s">
        <v>265</v>
      </c>
      <c r="I531" s="284" t="s">
        <v>353</v>
      </c>
      <c r="J531" s="287">
        <v>6</v>
      </c>
      <c r="K531" s="287">
        <f t="shared" si="36"/>
        <v>0.75</v>
      </c>
      <c r="L531" s="203">
        <v>1000</v>
      </c>
      <c r="M531" s="203">
        <f t="shared" si="37"/>
        <v>750</v>
      </c>
    </row>
    <row r="532" spans="1:13" hidden="1">
      <c r="A532" s="284" t="s">
        <v>457</v>
      </c>
      <c r="B532" s="230" t="str">
        <f t="shared" si="34"/>
        <v>Measure 268</v>
      </c>
      <c r="C532" s="284" t="s">
        <v>465</v>
      </c>
      <c r="D532" s="285">
        <v>44197</v>
      </c>
      <c r="E532" s="285">
        <v>44377</v>
      </c>
      <c r="F532" s="285">
        <v>44235</v>
      </c>
      <c r="G532" s="41">
        <f t="shared" si="35"/>
        <v>2</v>
      </c>
      <c r="H532" s="286" t="s">
        <v>538</v>
      </c>
      <c r="I532" s="284" t="s">
        <v>353</v>
      </c>
      <c r="J532" s="287">
        <v>0.5</v>
      </c>
      <c r="K532" s="287">
        <f t="shared" si="36"/>
        <v>6.25E-2</v>
      </c>
      <c r="L532" s="203">
        <v>1000</v>
      </c>
      <c r="M532" s="203">
        <f t="shared" si="37"/>
        <v>62.5</v>
      </c>
    </row>
    <row r="533" spans="1:13" hidden="1">
      <c r="A533" s="284" t="s">
        <v>457</v>
      </c>
      <c r="B533" s="230" t="str">
        <f t="shared" si="34"/>
        <v>Measure 268</v>
      </c>
      <c r="C533" s="284" t="s">
        <v>465</v>
      </c>
      <c r="D533" s="285">
        <v>44197</v>
      </c>
      <c r="E533" s="285">
        <v>44377</v>
      </c>
      <c r="F533" s="285">
        <v>44235</v>
      </c>
      <c r="G533" s="41">
        <f t="shared" si="35"/>
        <v>2</v>
      </c>
      <c r="H533" s="286" t="s">
        <v>327</v>
      </c>
      <c r="I533" s="284" t="s">
        <v>353</v>
      </c>
      <c r="J533" s="287">
        <v>3.5</v>
      </c>
      <c r="K533" s="287">
        <f t="shared" si="36"/>
        <v>0.4375</v>
      </c>
      <c r="L533" s="203">
        <v>1000</v>
      </c>
      <c r="M533" s="203">
        <f t="shared" si="37"/>
        <v>437.5</v>
      </c>
    </row>
    <row r="534" spans="1:13" hidden="1">
      <c r="A534" s="284" t="s">
        <v>457</v>
      </c>
      <c r="B534" s="230" t="str">
        <f t="shared" si="34"/>
        <v>Measure 268</v>
      </c>
      <c r="C534" s="284" t="s">
        <v>465</v>
      </c>
      <c r="D534" s="285">
        <v>44197</v>
      </c>
      <c r="E534" s="285">
        <v>44377</v>
      </c>
      <c r="F534" s="285">
        <v>44235</v>
      </c>
      <c r="G534" s="41">
        <f t="shared" si="35"/>
        <v>2</v>
      </c>
      <c r="H534" s="286" t="s">
        <v>472</v>
      </c>
      <c r="I534" s="284" t="s">
        <v>353</v>
      </c>
      <c r="J534" s="287">
        <v>4</v>
      </c>
      <c r="K534" s="287">
        <f t="shared" si="36"/>
        <v>0.5</v>
      </c>
      <c r="L534" s="203">
        <v>1000</v>
      </c>
      <c r="M534" s="203">
        <f t="shared" si="37"/>
        <v>500</v>
      </c>
    </row>
    <row r="535" spans="1:13" hidden="1">
      <c r="A535" s="284" t="s">
        <v>457</v>
      </c>
      <c r="B535" s="230" t="str">
        <f t="shared" si="34"/>
        <v>Measure 268</v>
      </c>
      <c r="C535" s="284" t="s">
        <v>465</v>
      </c>
      <c r="D535" s="285">
        <v>44197</v>
      </c>
      <c r="E535" s="285">
        <v>44377</v>
      </c>
      <c r="F535" s="285">
        <v>44235</v>
      </c>
      <c r="G535" s="41">
        <f t="shared" si="35"/>
        <v>2</v>
      </c>
      <c r="H535" s="286" t="s">
        <v>472</v>
      </c>
      <c r="I535" s="284" t="s">
        <v>353</v>
      </c>
      <c r="J535" s="287">
        <v>4</v>
      </c>
      <c r="K535" s="287">
        <f t="shared" si="36"/>
        <v>0.5</v>
      </c>
      <c r="L535" s="203">
        <v>1000</v>
      </c>
      <c r="M535" s="203">
        <f t="shared" si="37"/>
        <v>500</v>
      </c>
    </row>
    <row r="536" spans="1:13" hidden="1">
      <c r="A536" s="284" t="s">
        <v>457</v>
      </c>
      <c r="B536" s="230" t="str">
        <f t="shared" si="34"/>
        <v>Measure 268</v>
      </c>
      <c r="C536" s="284" t="s">
        <v>465</v>
      </c>
      <c r="D536" s="285">
        <v>44197</v>
      </c>
      <c r="E536" s="285">
        <v>44377</v>
      </c>
      <c r="F536" s="285">
        <v>44235</v>
      </c>
      <c r="G536" s="41">
        <f t="shared" si="35"/>
        <v>2</v>
      </c>
      <c r="H536" s="286" t="s">
        <v>258</v>
      </c>
      <c r="I536" s="284" t="s">
        <v>353</v>
      </c>
      <c r="J536" s="287">
        <v>0.5</v>
      </c>
      <c r="K536" s="287">
        <f t="shared" si="36"/>
        <v>6.25E-2</v>
      </c>
      <c r="L536" s="203">
        <v>1350</v>
      </c>
      <c r="M536" s="203">
        <f t="shared" si="37"/>
        <v>84.375</v>
      </c>
    </row>
    <row r="537" spans="1:13" hidden="1">
      <c r="A537" s="284" t="s">
        <v>457</v>
      </c>
      <c r="B537" s="230" t="str">
        <f t="shared" si="34"/>
        <v>Measure 268</v>
      </c>
      <c r="C537" s="284" t="s">
        <v>465</v>
      </c>
      <c r="D537" s="285">
        <v>44197</v>
      </c>
      <c r="E537" s="285">
        <v>44377</v>
      </c>
      <c r="F537" s="285">
        <v>44235</v>
      </c>
      <c r="G537" s="41">
        <f t="shared" si="35"/>
        <v>2</v>
      </c>
      <c r="H537" s="286" t="s">
        <v>258</v>
      </c>
      <c r="I537" s="284" t="s">
        <v>353</v>
      </c>
      <c r="J537" s="287">
        <v>0.5</v>
      </c>
      <c r="K537" s="287">
        <f t="shared" si="36"/>
        <v>6.25E-2</v>
      </c>
      <c r="L537" s="203">
        <v>1350</v>
      </c>
      <c r="M537" s="203">
        <f t="shared" si="37"/>
        <v>84.375</v>
      </c>
    </row>
    <row r="538" spans="1:13" hidden="1">
      <c r="A538" s="284" t="s">
        <v>457</v>
      </c>
      <c r="B538" s="230" t="str">
        <f t="shared" si="34"/>
        <v>Measure 268</v>
      </c>
      <c r="C538" s="284" t="s">
        <v>465</v>
      </c>
      <c r="D538" s="285">
        <v>44197</v>
      </c>
      <c r="E538" s="285">
        <v>44377</v>
      </c>
      <c r="F538" s="285">
        <v>44235</v>
      </c>
      <c r="G538" s="41">
        <f t="shared" si="35"/>
        <v>2</v>
      </c>
      <c r="H538" s="286" t="s">
        <v>258</v>
      </c>
      <c r="I538" s="284" t="s">
        <v>353</v>
      </c>
      <c r="J538" s="287">
        <v>3.5</v>
      </c>
      <c r="K538" s="287">
        <f t="shared" si="36"/>
        <v>0.4375</v>
      </c>
      <c r="L538" s="203">
        <v>1350</v>
      </c>
      <c r="M538" s="203">
        <f t="shared" si="37"/>
        <v>590.625</v>
      </c>
    </row>
    <row r="539" spans="1:13" hidden="1">
      <c r="A539" s="284" t="s">
        <v>457</v>
      </c>
      <c r="B539" s="230" t="str">
        <f t="shared" si="34"/>
        <v>Measure 268</v>
      </c>
      <c r="C539" s="284" t="s">
        <v>465</v>
      </c>
      <c r="D539" s="285">
        <v>44197</v>
      </c>
      <c r="E539" s="285">
        <v>44377</v>
      </c>
      <c r="F539" s="285">
        <v>44235</v>
      </c>
      <c r="G539" s="41">
        <f t="shared" si="35"/>
        <v>2</v>
      </c>
      <c r="H539" s="286" t="s">
        <v>258</v>
      </c>
      <c r="I539" s="284" t="s">
        <v>353</v>
      </c>
      <c r="J539" s="287">
        <v>3</v>
      </c>
      <c r="K539" s="287">
        <f t="shared" si="36"/>
        <v>0.375</v>
      </c>
      <c r="L539" s="203">
        <v>1350</v>
      </c>
      <c r="M539" s="203">
        <f t="shared" si="37"/>
        <v>506.25</v>
      </c>
    </row>
    <row r="540" spans="1:13" hidden="1">
      <c r="A540" s="284" t="s">
        <v>457</v>
      </c>
      <c r="B540" s="230" t="str">
        <f t="shared" si="34"/>
        <v>Measure 268</v>
      </c>
      <c r="C540" s="284" t="s">
        <v>465</v>
      </c>
      <c r="D540" s="285">
        <v>44197</v>
      </c>
      <c r="E540" s="285">
        <v>44377</v>
      </c>
      <c r="F540" s="285">
        <v>44235</v>
      </c>
      <c r="G540" s="41">
        <f t="shared" si="35"/>
        <v>2</v>
      </c>
      <c r="H540" s="286" t="s">
        <v>258</v>
      </c>
      <c r="I540" s="284" t="s">
        <v>353</v>
      </c>
      <c r="J540" s="287">
        <v>3</v>
      </c>
      <c r="K540" s="287">
        <f t="shared" si="36"/>
        <v>0.375</v>
      </c>
      <c r="L540" s="203">
        <v>1350</v>
      </c>
      <c r="M540" s="203">
        <f t="shared" si="37"/>
        <v>506.25</v>
      </c>
    </row>
    <row r="541" spans="1:13" hidden="1">
      <c r="A541" s="284" t="s">
        <v>457</v>
      </c>
      <c r="B541" s="230" t="str">
        <f t="shared" si="34"/>
        <v>Measure 268</v>
      </c>
      <c r="C541" s="284" t="s">
        <v>465</v>
      </c>
      <c r="D541" s="285">
        <v>44197</v>
      </c>
      <c r="E541" s="285">
        <v>44377</v>
      </c>
      <c r="F541" s="285">
        <v>44235</v>
      </c>
      <c r="G541" s="41">
        <f t="shared" si="35"/>
        <v>2</v>
      </c>
      <c r="H541" s="286" t="s">
        <v>539</v>
      </c>
      <c r="I541" s="284" t="s">
        <v>353</v>
      </c>
      <c r="J541" s="287">
        <v>8</v>
      </c>
      <c r="K541" s="287">
        <f t="shared" si="36"/>
        <v>1</v>
      </c>
      <c r="L541" s="203">
        <v>1000</v>
      </c>
      <c r="M541" s="203">
        <f t="shared" si="37"/>
        <v>1000</v>
      </c>
    </row>
    <row r="542" spans="1:13">
      <c r="A542" s="284" t="s">
        <v>457</v>
      </c>
      <c r="B542" s="230" t="str">
        <f t="shared" si="34"/>
        <v>Measure 268</v>
      </c>
      <c r="C542" s="284" t="s">
        <v>465</v>
      </c>
      <c r="D542" s="285">
        <v>44197</v>
      </c>
      <c r="E542" s="285">
        <v>44377</v>
      </c>
      <c r="F542" s="285">
        <v>44235</v>
      </c>
      <c r="G542" s="41">
        <f t="shared" si="35"/>
        <v>2</v>
      </c>
      <c r="H542" s="286" t="s">
        <v>267</v>
      </c>
      <c r="I542" s="284" t="s">
        <v>353</v>
      </c>
      <c r="J542" s="287">
        <v>5</v>
      </c>
      <c r="K542" s="287">
        <f t="shared" si="36"/>
        <v>0.625</v>
      </c>
      <c r="L542" s="203">
        <v>1000</v>
      </c>
      <c r="M542" s="203">
        <f t="shared" si="37"/>
        <v>625</v>
      </c>
    </row>
    <row r="543" spans="1:13">
      <c r="A543" s="284" t="s">
        <v>457</v>
      </c>
      <c r="B543" s="230" t="str">
        <f t="shared" si="34"/>
        <v>Measure 268</v>
      </c>
      <c r="C543" s="284" t="s">
        <v>465</v>
      </c>
      <c r="D543" s="285">
        <v>44197</v>
      </c>
      <c r="E543" s="285">
        <v>44377</v>
      </c>
      <c r="F543" s="285">
        <v>44235</v>
      </c>
      <c r="G543" s="41">
        <f t="shared" si="35"/>
        <v>2</v>
      </c>
      <c r="H543" s="286" t="s">
        <v>267</v>
      </c>
      <c r="I543" s="284" t="s">
        <v>353</v>
      </c>
      <c r="J543" s="287">
        <v>2</v>
      </c>
      <c r="K543" s="287">
        <f t="shared" si="36"/>
        <v>0.25</v>
      </c>
      <c r="L543" s="203">
        <v>1000</v>
      </c>
      <c r="M543" s="203">
        <f t="shared" si="37"/>
        <v>250</v>
      </c>
    </row>
    <row r="544" spans="1:13" hidden="1">
      <c r="A544" s="284" t="s">
        <v>457</v>
      </c>
      <c r="B544" s="230" t="str">
        <f t="shared" si="34"/>
        <v>Measure 268</v>
      </c>
      <c r="C544" s="284" t="s">
        <v>465</v>
      </c>
      <c r="D544" s="285">
        <v>44197</v>
      </c>
      <c r="E544" s="285">
        <v>44377</v>
      </c>
      <c r="F544" s="285">
        <v>44235</v>
      </c>
      <c r="G544" s="41">
        <f t="shared" si="35"/>
        <v>2</v>
      </c>
      <c r="H544" s="286" t="s">
        <v>331</v>
      </c>
      <c r="I544" s="284" t="s">
        <v>353</v>
      </c>
      <c r="J544" s="287">
        <v>8</v>
      </c>
      <c r="K544" s="287">
        <f t="shared" si="36"/>
        <v>1</v>
      </c>
      <c r="L544" s="203">
        <v>1000</v>
      </c>
      <c r="M544" s="203">
        <f t="shared" si="37"/>
        <v>1000</v>
      </c>
    </row>
    <row r="545" spans="1:13" hidden="1">
      <c r="A545" s="284" t="s">
        <v>457</v>
      </c>
      <c r="B545" s="230" t="str">
        <f t="shared" si="34"/>
        <v>Measure 268</v>
      </c>
      <c r="C545" s="284" t="s">
        <v>465</v>
      </c>
      <c r="D545" s="285">
        <v>44197</v>
      </c>
      <c r="E545" s="285">
        <v>44377</v>
      </c>
      <c r="F545" s="285">
        <v>44235</v>
      </c>
      <c r="G545" s="41">
        <f t="shared" si="35"/>
        <v>2</v>
      </c>
      <c r="H545" s="286" t="s">
        <v>266</v>
      </c>
      <c r="I545" s="284" t="s">
        <v>353</v>
      </c>
      <c r="J545" s="287">
        <v>0.5</v>
      </c>
      <c r="K545" s="287">
        <f t="shared" si="36"/>
        <v>6.25E-2</v>
      </c>
      <c r="L545" s="203">
        <v>1000</v>
      </c>
      <c r="M545" s="203">
        <f t="shared" si="37"/>
        <v>62.5</v>
      </c>
    </row>
    <row r="546" spans="1:13" hidden="1">
      <c r="A546" s="284" t="s">
        <v>457</v>
      </c>
      <c r="B546" s="230" t="str">
        <f t="shared" si="34"/>
        <v>Measure 268</v>
      </c>
      <c r="C546" s="284" t="s">
        <v>465</v>
      </c>
      <c r="D546" s="285">
        <v>44197</v>
      </c>
      <c r="E546" s="285">
        <v>44377</v>
      </c>
      <c r="F546" s="285">
        <v>44235</v>
      </c>
      <c r="G546" s="41">
        <f t="shared" si="35"/>
        <v>2</v>
      </c>
      <c r="H546" s="286" t="s">
        <v>266</v>
      </c>
      <c r="I546" s="284" t="s">
        <v>353</v>
      </c>
      <c r="J546" s="287">
        <v>0.5</v>
      </c>
      <c r="K546" s="287">
        <f t="shared" si="36"/>
        <v>6.25E-2</v>
      </c>
      <c r="L546" s="203">
        <v>1000</v>
      </c>
      <c r="M546" s="203">
        <f t="shared" si="37"/>
        <v>62.5</v>
      </c>
    </row>
    <row r="547" spans="1:13" hidden="1">
      <c r="A547" s="284" t="s">
        <v>457</v>
      </c>
      <c r="B547" s="230" t="str">
        <f t="shared" si="34"/>
        <v>Measure 268</v>
      </c>
      <c r="C547" s="284" t="s">
        <v>465</v>
      </c>
      <c r="D547" s="285">
        <v>44197</v>
      </c>
      <c r="E547" s="285">
        <v>44377</v>
      </c>
      <c r="F547" s="285">
        <v>44235</v>
      </c>
      <c r="G547" s="41">
        <f t="shared" si="35"/>
        <v>2</v>
      </c>
      <c r="H547" s="286" t="s">
        <v>351</v>
      </c>
      <c r="I547" s="284" t="s">
        <v>353</v>
      </c>
      <c r="J547" s="287">
        <v>1</v>
      </c>
      <c r="K547" s="287">
        <f t="shared" si="36"/>
        <v>0.125</v>
      </c>
      <c r="L547" s="203">
        <v>1000</v>
      </c>
      <c r="M547" s="203">
        <f t="shared" si="37"/>
        <v>125</v>
      </c>
    </row>
    <row r="548" spans="1:13" hidden="1">
      <c r="A548" s="284" t="s">
        <v>457</v>
      </c>
      <c r="B548" s="230" t="str">
        <f t="shared" si="34"/>
        <v>Measure 268</v>
      </c>
      <c r="C548" s="284" t="s">
        <v>465</v>
      </c>
      <c r="D548" s="285">
        <v>44197</v>
      </c>
      <c r="E548" s="285">
        <v>44377</v>
      </c>
      <c r="F548" s="285">
        <v>44235</v>
      </c>
      <c r="G548" s="41">
        <f t="shared" si="35"/>
        <v>2</v>
      </c>
      <c r="H548" s="286" t="s">
        <v>351</v>
      </c>
      <c r="I548" s="284" t="s">
        <v>353</v>
      </c>
      <c r="J548" s="287">
        <v>3</v>
      </c>
      <c r="K548" s="287">
        <f t="shared" si="36"/>
        <v>0.375</v>
      </c>
      <c r="L548" s="203">
        <v>1000</v>
      </c>
      <c r="M548" s="203">
        <f t="shared" si="37"/>
        <v>375</v>
      </c>
    </row>
    <row r="549" spans="1:13" hidden="1">
      <c r="A549" s="284" t="s">
        <v>457</v>
      </c>
      <c r="B549" s="230" t="str">
        <f t="shared" si="34"/>
        <v>Measure 268</v>
      </c>
      <c r="C549" s="284" t="s">
        <v>465</v>
      </c>
      <c r="D549" s="285">
        <v>44197</v>
      </c>
      <c r="E549" s="285">
        <v>44377</v>
      </c>
      <c r="F549" s="285">
        <v>44236</v>
      </c>
      <c r="G549" s="41">
        <f t="shared" si="35"/>
        <v>2</v>
      </c>
      <c r="H549" s="286" t="s">
        <v>365</v>
      </c>
      <c r="I549" s="284" t="s">
        <v>353</v>
      </c>
      <c r="J549" s="287">
        <v>1</v>
      </c>
      <c r="K549" s="287">
        <f t="shared" si="36"/>
        <v>0.125</v>
      </c>
      <c r="L549" s="203">
        <v>1000</v>
      </c>
      <c r="M549" s="203">
        <f t="shared" si="37"/>
        <v>125</v>
      </c>
    </row>
    <row r="550" spans="1:13" hidden="1">
      <c r="A550" s="284" t="s">
        <v>457</v>
      </c>
      <c r="B550" s="230" t="str">
        <f t="shared" si="34"/>
        <v>Measure 268</v>
      </c>
      <c r="C550" s="284" t="s">
        <v>465</v>
      </c>
      <c r="D550" s="285">
        <v>44197</v>
      </c>
      <c r="E550" s="285">
        <v>44377</v>
      </c>
      <c r="F550" s="285">
        <v>44236</v>
      </c>
      <c r="G550" s="41">
        <f t="shared" si="35"/>
        <v>2</v>
      </c>
      <c r="H550" s="286" t="s">
        <v>365</v>
      </c>
      <c r="I550" s="284" t="s">
        <v>353</v>
      </c>
      <c r="J550" s="287">
        <v>0.5</v>
      </c>
      <c r="K550" s="287">
        <f t="shared" si="36"/>
        <v>6.25E-2</v>
      </c>
      <c r="L550" s="203">
        <v>1000</v>
      </c>
      <c r="M550" s="203">
        <f t="shared" si="37"/>
        <v>62.5</v>
      </c>
    </row>
    <row r="551" spans="1:13" hidden="1">
      <c r="A551" s="284" t="s">
        <v>457</v>
      </c>
      <c r="B551" s="230" t="str">
        <f t="shared" si="34"/>
        <v>Measure 268</v>
      </c>
      <c r="C551" s="284" t="s">
        <v>465</v>
      </c>
      <c r="D551" s="285">
        <v>44197</v>
      </c>
      <c r="E551" s="285">
        <v>44377</v>
      </c>
      <c r="F551" s="285">
        <v>44236</v>
      </c>
      <c r="G551" s="41">
        <f t="shared" si="35"/>
        <v>2</v>
      </c>
      <c r="H551" s="286" t="s">
        <v>365</v>
      </c>
      <c r="I551" s="284" t="s">
        <v>353</v>
      </c>
      <c r="J551" s="287">
        <v>0.5</v>
      </c>
      <c r="K551" s="287">
        <f t="shared" si="36"/>
        <v>6.25E-2</v>
      </c>
      <c r="L551" s="203">
        <v>1000</v>
      </c>
      <c r="M551" s="203">
        <f t="shared" si="37"/>
        <v>62.5</v>
      </c>
    </row>
    <row r="552" spans="1:13" hidden="1">
      <c r="A552" s="284" t="s">
        <v>457</v>
      </c>
      <c r="B552" s="230" t="str">
        <f t="shared" si="34"/>
        <v>Measure 268</v>
      </c>
      <c r="C552" s="284" t="s">
        <v>465</v>
      </c>
      <c r="D552" s="285">
        <v>44197</v>
      </c>
      <c r="E552" s="285">
        <v>44377</v>
      </c>
      <c r="F552" s="285">
        <v>44236</v>
      </c>
      <c r="G552" s="41">
        <f t="shared" si="35"/>
        <v>2</v>
      </c>
      <c r="H552" s="286" t="s">
        <v>365</v>
      </c>
      <c r="I552" s="284" t="s">
        <v>353</v>
      </c>
      <c r="J552" s="287">
        <v>5</v>
      </c>
      <c r="K552" s="287">
        <f t="shared" si="36"/>
        <v>0.625</v>
      </c>
      <c r="L552" s="203">
        <v>1000</v>
      </c>
      <c r="M552" s="203">
        <f t="shared" si="37"/>
        <v>625</v>
      </c>
    </row>
    <row r="553" spans="1:13" hidden="1">
      <c r="A553" s="284" t="s">
        <v>457</v>
      </c>
      <c r="B553" s="230" t="str">
        <f t="shared" si="34"/>
        <v>Measure 268</v>
      </c>
      <c r="C553" s="284" t="s">
        <v>465</v>
      </c>
      <c r="D553" s="285">
        <v>44197</v>
      </c>
      <c r="E553" s="285">
        <v>44377</v>
      </c>
      <c r="F553" s="285">
        <v>44236</v>
      </c>
      <c r="G553" s="41">
        <f t="shared" si="35"/>
        <v>2</v>
      </c>
      <c r="H553" s="286" t="s">
        <v>330</v>
      </c>
      <c r="I553" s="284" t="s">
        <v>353</v>
      </c>
      <c r="J553" s="287">
        <v>0.5</v>
      </c>
      <c r="K553" s="287">
        <f t="shared" si="36"/>
        <v>6.25E-2</v>
      </c>
      <c r="L553" s="203">
        <v>1000</v>
      </c>
      <c r="M553" s="203">
        <f t="shared" si="37"/>
        <v>62.5</v>
      </c>
    </row>
    <row r="554" spans="1:13" hidden="1">
      <c r="A554" s="284" t="s">
        <v>457</v>
      </c>
      <c r="B554" s="230" t="str">
        <f t="shared" si="34"/>
        <v>Measure 268</v>
      </c>
      <c r="C554" s="284" t="s">
        <v>465</v>
      </c>
      <c r="D554" s="285">
        <v>44197</v>
      </c>
      <c r="E554" s="285">
        <v>44377</v>
      </c>
      <c r="F554" s="285">
        <v>44236</v>
      </c>
      <c r="G554" s="41">
        <f t="shared" si="35"/>
        <v>2</v>
      </c>
      <c r="H554" s="286" t="s">
        <v>330</v>
      </c>
      <c r="I554" s="284" t="s">
        <v>353</v>
      </c>
      <c r="J554" s="287">
        <v>4.5</v>
      </c>
      <c r="K554" s="287">
        <f t="shared" si="36"/>
        <v>0.5625</v>
      </c>
      <c r="L554" s="203">
        <v>1000</v>
      </c>
      <c r="M554" s="203">
        <f t="shared" si="37"/>
        <v>562.5</v>
      </c>
    </row>
    <row r="555" spans="1:13" hidden="1">
      <c r="A555" s="284" t="s">
        <v>457</v>
      </c>
      <c r="B555" s="230" t="str">
        <f t="shared" si="34"/>
        <v>Measure 268</v>
      </c>
      <c r="C555" s="284" t="s">
        <v>465</v>
      </c>
      <c r="D555" s="285">
        <v>44197</v>
      </c>
      <c r="E555" s="285">
        <v>44377</v>
      </c>
      <c r="F555" s="285">
        <v>44236</v>
      </c>
      <c r="G555" s="41">
        <f t="shared" si="35"/>
        <v>2</v>
      </c>
      <c r="H555" s="286" t="s">
        <v>265</v>
      </c>
      <c r="I555" s="284" t="s">
        <v>353</v>
      </c>
      <c r="J555" s="287">
        <v>6</v>
      </c>
      <c r="K555" s="287">
        <f t="shared" si="36"/>
        <v>0.75</v>
      </c>
      <c r="L555" s="203">
        <v>1000</v>
      </c>
      <c r="M555" s="203">
        <f t="shared" si="37"/>
        <v>750</v>
      </c>
    </row>
    <row r="556" spans="1:13" hidden="1">
      <c r="A556" s="284" t="s">
        <v>457</v>
      </c>
      <c r="B556" s="230" t="str">
        <f t="shared" si="34"/>
        <v>Measure 268</v>
      </c>
      <c r="C556" s="284" t="s">
        <v>465</v>
      </c>
      <c r="D556" s="285">
        <v>44197</v>
      </c>
      <c r="E556" s="285">
        <v>44377</v>
      </c>
      <c r="F556" s="285">
        <v>44236</v>
      </c>
      <c r="G556" s="41">
        <f t="shared" si="35"/>
        <v>2</v>
      </c>
      <c r="H556" s="286" t="s">
        <v>53</v>
      </c>
      <c r="I556" s="284" t="s">
        <v>353</v>
      </c>
      <c r="J556" s="287">
        <v>8</v>
      </c>
      <c r="K556" s="287">
        <f t="shared" si="36"/>
        <v>1</v>
      </c>
      <c r="L556" s="203">
        <v>1350</v>
      </c>
      <c r="M556" s="203">
        <f t="shared" si="37"/>
        <v>1350</v>
      </c>
    </row>
    <row r="557" spans="1:13" hidden="1">
      <c r="A557" s="284" t="s">
        <v>457</v>
      </c>
      <c r="B557" s="230" t="str">
        <f t="shared" si="34"/>
        <v>Measure 268</v>
      </c>
      <c r="C557" s="284" t="s">
        <v>465</v>
      </c>
      <c r="D557" s="285">
        <v>44197</v>
      </c>
      <c r="E557" s="285">
        <v>44377</v>
      </c>
      <c r="F557" s="285">
        <v>44236</v>
      </c>
      <c r="G557" s="41">
        <f t="shared" si="35"/>
        <v>2</v>
      </c>
      <c r="H557" s="286" t="s">
        <v>327</v>
      </c>
      <c r="I557" s="284" t="s">
        <v>353</v>
      </c>
      <c r="J557" s="287">
        <v>4</v>
      </c>
      <c r="K557" s="287">
        <f t="shared" si="36"/>
        <v>0.5</v>
      </c>
      <c r="L557" s="203">
        <v>1000</v>
      </c>
      <c r="M557" s="203">
        <f t="shared" si="37"/>
        <v>500</v>
      </c>
    </row>
    <row r="558" spans="1:13" hidden="1">
      <c r="A558" s="284" t="s">
        <v>457</v>
      </c>
      <c r="B558" s="230" t="str">
        <f t="shared" si="34"/>
        <v>Measure 268</v>
      </c>
      <c r="C558" s="284" t="s">
        <v>465</v>
      </c>
      <c r="D558" s="285">
        <v>44197</v>
      </c>
      <c r="E558" s="285">
        <v>44377</v>
      </c>
      <c r="F558" s="285">
        <v>44236</v>
      </c>
      <c r="G558" s="41">
        <f t="shared" si="35"/>
        <v>2</v>
      </c>
      <c r="H558" s="286" t="s">
        <v>472</v>
      </c>
      <c r="I558" s="284" t="s">
        <v>353</v>
      </c>
      <c r="J558" s="287">
        <v>4</v>
      </c>
      <c r="K558" s="287">
        <f t="shared" si="36"/>
        <v>0.5</v>
      </c>
      <c r="L558" s="203">
        <v>1000</v>
      </c>
      <c r="M558" s="203">
        <f t="shared" si="37"/>
        <v>500</v>
      </c>
    </row>
    <row r="559" spans="1:13" hidden="1">
      <c r="A559" s="284" t="s">
        <v>457</v>
      </c>
      <c r="B559" s="230" t="str">
        <f t="shared" si="34"/>
        <v>Measure 268</v>
      </c>
      <c r="C559" s="284" t="s">
        <v>465</v>
      </c>
      <c r="D559" s="285">
        <v>44197</v>
      </c>
      <c r="E559" s="285">
        <v>44377</v>
      </c>
      <c r="F559" s="285">
        <v>44236</v>
      </c>
      <c r="G559" s="41">
        <f t="shared" si="35"/>
        <v>2</v>
      </c>
      <c r="H559" s="286" t="s">
        <v>258</v>
      </c>
      <c r="I559" s="284" t="s">
        <v>353</v>
      </c>
      <c r="J559" s="287">
        <v>1.5</v>
      </c>
      <c r="K559" s="287">
        <f t="shared" si="36"/>
        <v>0.1875</v>
      </c>
      <c r="L559" s="203">
        <v>1350</v>
      </c>
      <c r="M559" s="203">
        <f t="shared" si="37"/>
        <v>253.125</v>
      </c>
    </row>
    <row r="560" spans="1:13" hidden="1">
      <c r="A560" s="284" t="s">
        <v>457</v>
      </c>
      <c r="B560" s="230" t="str">
        <f t="shared" si="34"/>
        <v>Measure 268</v>
      </c>
      <c r="C560" s="284" t="s">
        <v>465</v>
      </c>
      <c r="D560" s="285">
        <v>44197</v>
      </c>
      <c r="E560" s="285">
        <v>44377</v>
      </c>
      <c r="F560" s="285">
        <v>44236</v>
      </c>
      <c r="G560" s="41">
        <f t="shared" si="35"/>
        <v>2</v>
      </c>
      <c r="H560" s="286" t="s">
        <v>258</v>
      </c>
      <c r="I560" s="284" t="s">
        <v>353</v>
      </c>
      <c r="J560" s="287">
        <v>2.25</v>
      </c>
      <c r="K560" s="287">
        <f t="shared" si="36"/>
        <v>0.28125</v>
      </c>
      <c r="L560" s="203">
        <v>1350</v>
      </c>
      <c r="M560" s="203">
        <f t="shared" si="37"/>
        <v>379.6875</v>
      </c>
    </row>
    <row r="561" spans="1:13" hidden="1">
      <c r="A561" s="284" t="s">
        <v>457</v>
      </c>
      <c r="B561" s="230" t="str">
        <f t="shared" si="34"/>
        <v>Measure 268</v>
      </c>
      <c r="C561" s="284" t="s">
        <v>465</v>
      </c>
      <c r="D561" s="285">
        <v>44197</v>
      </c>
      <c r="E561" s="285">
        <v>44377</v>
      </c>
      <c r="F561" s="285">
        <v>44236</v>
      </c>
      <c r="G561" s="41">
        <f t="shared" si="35"/>
        <v>2</v>
      </c>
      <c r="H561" s="286" t="s">
        <v>258</v>
      </c>
      <c r="I561" s="284" t="s">
        <v>353</v>
      </c>
      <c r="J561" s="287">
        <v>0.5</v>
      </c>
      <c r="K561" s="287">
        <f t="shared" si="36"/>
        <v>6.25E-2</v>
      </c>
      <c r="L561" s="203">
        <v>1350</v>
      </c>
      <c r="M561" s="203">
        <f t="shared" si="37"/>
        <v>84.375</v>
      </c>
    </row>
    <row r="562" spans="1:13" hidden="1">
      <c r="A562" s="284" t="s">
        <v>457</v>
      </c>
      <c r="B562" s="230" t="str">
        <f t="shared" si="34"/>
        <v>Measure 268</v>
      </c>
      <c r="C562" s="284" t="s">
        <v>465</v>
      </c>
      <c r="D562" s="285">
        <v>44197</v>
      </c>
      <c r="E562" s="285">
        <v>44377</v>
      </c>
      <c r="F562" s="285">
        <v>44236</v>
      </c>
      <c r="G562" s="41">
        <f t="shared" si="35"/>
        <v>2</v>
      </c>
      <c r="H562" s="286" t="s">
        <v>258</v>
      </c>
      <c r="I562" s="284" t="s">
        <v>353</v>
      </c>
      <c r="J562" s="287">
        <v>2</v>
      </c>
      <c r="K562" s="287">
        <f t="shared" si="36"/>
        <v>0.25</v>
      </c>
      <c r="L562" s="203">
        <v>1350</v>
      </c>
      <c r="M562" s="203">
        <f t="shared" si="37"/>
        <v>337.5</v>
      </c>
    </row>
    <row r="563" spans="1:13" hidden="1">
      <c r="A563" s="284" t="s">
        <v>457</v>
      </c>
      <c r="B563" s="230" t="str">
        <f t="shared" si="34"/>
        <v>Measure 268</v>
      </c>
      <c r="C563" s="284" t="s">
        <v>465</v>
      </c>
      <c r="D563" s="285">
        <v>44197</v>
      </c>
      <c r="E563" s="285">
        <v>44377</v>
      </c>
      <c r="F563" s="285">
        <v>44236</v>
      </c>
      <c r="G563" s="41">
        <f t="shared" si="35"/>
        <v>2</v>
      </c>
      <c r="H563" s="286" t="s">
        <v>258</v>
      </c>
      <c r="I563" s="284" t="s">
        <v>353</v>
      </c>
      <c r="J563" s="287">
        <v>1.5</v>
      </c>
      <c r="K563" s="287">
        <f t="shared" si="36"/>
        <v>0.1875</v>
      </c>
      <c r="L563" s="203">
        <v>1350</v>
      </c>
      <c r="M563" s="203">
        <f t="shared" si="37"/>
        <v>253.125</v>
      </c>
    </row>
    <row r="564" spans="1:13" hidden="1">
      <c r="A564" s="284" t="s">
        <v>457</v>
      </c>
      <c r="B564" s="230" t="str">
        <f t="shared" si="34"/>
        <v>Measure 268</v>
      </c>
      <c r="C564" s="284" t="s">
        <v>465</v>
      </c>
      <c r="D564" s="285">
        <v>44197</v>
      </c>
      <c r="E564" s="285">
        <v>44377</v>
      </c>
      <c r="F564" s="285">
        <v>44236</v>
      </c>
      <c r="G564" s="41">
        <f t="shared" si="35"/>
        <v>2</v>
      </c>
      <c r="H564" s="286" t="s">
        <v>539</v>
      </c>
      <c r="I564" s="284" t="s">
        <v>353</v>
      </c>
      <c r="J564" s="287">
        <v>8</v>
      </c>
      <c r="K564" s="287">
        <f t="shared" si="36"/>
        <v>1</v>
      </c>
      <c r="L564" s="203">
        <v>1000</v>
      </c>
      <c r="M564" s="203">
        <f t="shared" si="37"/>
        <v>1000</v>
      </c>
    </row>
    <row r="565" spans="1:13">
      <c r="A565" s="284" t="s">
        <v>457</v>
      </c>
      <c r="B565" s="230" t="str">
        <f t="shared" si="34"/>
        <v>Measure 268</v>
      </c>
      <c r="C565" s="284" t="s">
        <v>465</v>
      </c>
      <c r="D565" s="285">
        <v>44197</v>
      </c>
      <c r="E565" s="285">
        <v>44377</v>
      </c>
      <c r="F565" s="285">
        <v>44236</v>
      </c>
      <c r="G565" s="41">
        <f t="shared" si="35"/>
        <v>2</v>
      </c>
      <c r="H565" s="286" t="s">
        <v>267</v>
      </c>
      <c r="I565" s="284" t="s">
        <v>353</v>
      </c>
      <c r="J565" s="287">
        <v>4</v>
      </c>
      <c r="K565" s="287">
        <f t="shared" si="36"/>
        <v>0.5</v>
      </c>
      <c r="L565" s="203">
        <v>1000</v>
      </c>
      <c r="M565" s="203">
        <f t="shared" si="37"/>
        <v>500</v>
      </c>
    </row>
    <row r="566" spans="1:13">
      <c r="A566" s="284" t="s">
        <v>457</v>
      </c>
      <c r="B566" s="230" t="str">
        <f t="shared" si="34"/>
        <v>Measure 268</v>
      </c>
      <c r="C566" s="284" t="s">
        <v>465</v>
      </c>
      <c r="D566" s="285">
        <v>44197</v>
      </c>
      <c r="E566" s="285">
        <v>44377</v>
      </c>
      <c r="F566" s="285">
        <v>44236</v>
      </c>
      <c r="G566" s="41">
        <f t="shared" si="35"/>
        <v>2</v>
      </c>
      <c r="H566" s="286" t="s">
        <v>267</v>
      </c>
      <c r="I566" s="284" t="s">
        <v>353</v>
      </c>
      <c r="J566" s="287">
        <v>3</v>
      </c>
      <c r="K566" s="287">
        <f t="shared" si="36"/>
        <v>0.375</v>
      </c>
      <c r="L566" s="203">
        <v>1000</v>
      </c>
      <c r="M566" s="203">
        <f t="shared" si="37"/>
        <v>375</v>
      </c>
    </row>
    <row r="567" spans="1:13" hidden="1">
      <c r="A567" s="284" t="s">
        <v>457</v>
      </c>
      <c r="B567" s="230" t="str">
        <f t="shared" si="34"/>
        <v>Measure 268</v>
      </c>
      <c r="C567" s="284" t="s">
        <v>465</v>
      </c>
      <c r="D567" s="285">
        <v>44197</v>
      </c>
      <c r="E567" s="285">
        <v>44377</v>
      </c>
      <c r="F567" s="285">
        <v>44236</v>
      </c>
      <c r="G567" s="41">
        <f t="shared" si="35"/>
        <v>2</v>
      </c>
      <c r="H567" s="286" t="s">
        <v>331</v>
      </c>
      <c r="I567" s="284" t="s">
        <v>353</v>
      </c>
      <c r="J567" s="287">
        <v>8</v>
      </c>
      <c r="K567" s="287">
        <f t="shared" si="36"/>
        <v>1</v>
      </c>
      <c r="L567" s="203">
        <v>1000</v>
      </c>
      <c r="M567" s="203">
        <f t="shared" si="37"/>
        <v>1000</v>
      </c>
    </row>
    <row r="568" spans="1:13" hidden="1">
      <c r="A568" s="284" t="s">
        <v>457</v>
      </c>
      <c r="B568" s="230" t="str">
        <f t="shared" si="34"/>
        <v>Measure 268</v>
      </c>
      <c r="C568" s="284" t="s">
        <v>465</v>
      </c>
      <c r="D568" s="285">
        <v>44197</v>
      </c>
      <c r="E568" s="285">
        <v>44377</v>
      </c>
      <c r="F568" s="285">
        <v>44236</v>
      </c>
      <c r="G568" s="41">
        <f t="shared" si="35"/>
        <v>2</v>
      </c>
      <c r="H568" s="286" t="s">
        <v>266</v>
      </c>
      <c r="I568" s="284" t="s">
        <v>353</v>
      </c>
      <c r="J568" s="287">
        <v>1.5</v>
      </c>
      <c r="K568" s="287">
        <f t="shared" si="36"/>
        <v>0.1875</v>
      </c>
      <c r="L568" s="203">
        <v>1000</v>
      </c>
      <c r="M568" s="203">
        <f t="shared" si="37"/>
        <v>187.5</v>
      </c>
    </row>
    <row r="569" spans="1:13" hidden="1">
      <c r="A569" s="284" t="s">
        <v>457</v>
      </c>
      <c r="B569" s="230" t="str">
        <f t="shared" si="34"/>
        <v>Measure 268</v>
      </c>
      <c r="C569" s="284" t="s">
        <v>465</v>
      </c>
      <c r="D569" s="285">
        <v>44197</v>
      </c>
      <c r="E569" s="285">
        <v>44377</v>
      </c>
      <c r="F569" s="285">
        <v>44236</v>
      </c>
      <c r="G569" s="41">
        <f t="shared" si="35"/>
        <v>2</v>
      </c>
      <c r="H569" s="286" t="s">
        <v>266</v>
      </c>
      <c r="I569" s="284" t="s">
        <v>353</v>
      </c>
      <c r="J569" s="287">
        <v>1</v>
      </c>
      <c r="K569" s="287">
        <f t="shared" si="36"/>
        <v>0.125</v>
      </c>
      <c r="L569" s="203">
        <v>1000</v>
      </c>
      <c r="M569" s="203">
        <f t="shared" si="37"/>
        <v>125</v>
      </c>
    </row>
    <row r="570" spans="1:13" hidden="1">
      <c r="A570" s="284" t="s">
        <v>457</v>
      </c>
      <c r="B570" s="230" t="str">
        <f t="shared" si="34"/>
        <v>Measure 268</v>
      </c>
      <c r="C570" s="284" t="s">
        <v>465</v>
      </c>
      <c r="D570" s="285">
        <v>44197</v>
      </c>
      <c r="E570" s="285">
        <v>44377</v>
      </c>
      <c r="F570" s="285">
        <v>44236</v>
      </c>
      <c r="G570" s="41">
        <f t="shared" si="35"/>
        <v>2</v>
      </c>
      <c r="H570" s="286" t="s">
        <v>266</v>
      </c>
      <c r="I570" s="284" t="s">
        <v>353</v>
      </c>
      <c r="J570" s="287">
        <v>1</v>
      </c>
      <c r="K570" s="287">
        <f t="shared" si="36"/>
        <v>0.125</v>
      </c>
      <c r="L570" s="203">
        <v>1000</v>
      </c>
      <c r="M570" s="203">
        <f t="shared" si="37"/>
        <v>125</v>
      </c>
    </row>
    <row r="571" spans="1:13" hidden="1">
      <c r="A571" s="284" t="s">
        <v>457</v>
      </c>
      <c r="B571" s="230" t="str">
        <f t="shared" si="34"/>
        <v>Measure 268</v>
      </c>
      <c r="C571" s="284" t="s">
        <v>465</v>
      </c>
      <c r="D571" s="285">
        <v>44197</v>
      </c>
      <c r="E571" s="285">
        <v>44377</v>
      </c>
      <c r="F571" s="285">
        <v>44236</v>
      </c>
      <c r="G571" s="41">
        <f t="shared" si="35"/>
        <v>2</v>
      </c>
      <c r="H571" s="286" t="s">
        <v>351</v>
      </c>
      <c r="I571" s="284" t="s">
        <v>353</v>
      </c>
      <c r="J571" s="287">
        <v>0.5</v>
      </c>
      <c r="K571" s="287">
        <f t="shared" si="36"/>
        <v>6.25E-2</v>
      </c>
      <c r="L571" s="203">
        <v>1000</v>
      </c>
      <c r="M571" s="203">
        <f t="shared" si="37"/>
        <v>62.5</v>
      </c>
    </row>
    <row r="572" spans="1:13" hidden="1">
      <c r="A572" s="284" t="s">
        <v>457</v>
      </c>
      <c r="B572" s="230" t="str">
        <f t="shared" si="34"/>
        <v>Measure 268</v>
      </c>
      <c r="C572" s="284" t="s">
        <v>465</v>
      </c>
      <c r="D572" s="285">
        <v>44197</v>
      </c>
      <c r="E572" s="285">
        <v>44377</v>
      </c>
      <c r="F572" s="285">
        <v>44236</v>
      </c>
      <c r="G572" s="41">
        <f t="shared" si="35"/>
        <v>2</v>
      </c>
      <c r="H572" s="286" t="s">
        <v>351</v>
      </c>
      <c r="I572" s="284" t="s">
        <v>353</v>
      </c>
      <c r="J572" s="287">
        <v>0.5</v>
      </c>
      <c r="K572" s="287">
        <f t="shared" si="36"/>
        <v>6.25E-2</v>
      </c>
      <c r="L572" s="203">
        <v>1000</v>
      </c>
      <c r="M572" s="203">
        <f t="shared" si="37"/>
        <v>62.5</v>
      </c>
    </row>
    <row r="573" spans="1:13" hidden="1">
      <c r="A573" s="284" t="s">
        <v>457</v>
      </c>
      <c r="B573" s="230" t="str">
        <f t="shared" si="34"/>
        <v>Measure 268</v>
      </c>
      <c r="C573" s="284" t="s">
        <v>465</v>
      </c>
      <c r="D573" s="285">
        <v>44197</v>
      </c>
      <c r="E573" s="285">
        <v>44377</v>
      </c>
      <c r="F573" s="285">
        <v>44237</v>
      </c>
      <c r="G573" s="41">
        <f t="shared" si="35"/>
        <v>2</v>
      </c>
      <c r="H573" s="286" t="s">
        <v>365</v>
      </c>
      <c r="I573" s="284" t="s">
        <v>353</v>
      </c>
      <c r="J573" s="287">
        <v>1</v>
      </c>
      <c r="K573" s="287">
        <f t="shared" si="36"/>
        <v>0.125</v>
      </c>
      <c r="L573" s="203">
        <v>1000</v>
      </c>
      <c r="M573" s="203">
        <f t="shared" si="37"/>
        <v>125</v>
      </c>
    </row>
    <row r="574" spans="1:13" hidden="1">
      <c r="A574" s="284" t="s">
        <v>457</v>
      </c>
      <c r="B574" s="230" t="str">
        <f t="shared" si="34"/>
        <v>Measure 268</v>
      </c>
      <c r="C574" s="284" t="s">
        <v>465</v>
      </c>
      <c r="D574" s="285">
        <v>44197</v>
      </c>
      <c r="E574" s="285">
        <v>44377</v>
      </c>
      <c r="F574" s="285">
        <v>44237</v>
      </c>
      <c r="G574" s="41">
        <f t="shared" si="35"/>
        <v>2</v>
      </c>
      <c r="H574" s="286" t="s">
        <v>365</v>
      </c>
      <c r="I574" s="284" t="s">
        <v>353</v>
      </c>
      <c r="J574" s="287">
        <v>0.5</v>
      </c>
      <c r="K574" s="287">
        <f t="shared" si="36"/>
        <v>6.25E-2</v>
      </c>
      <c r="L574" s="203">
        <v>1000</v>
      </c>
      <c r="M574" s="203">
        <f t="shared" si="37"/>
        <v>62.5</v>
      </c>
    </row>
    <row r="575" spans="1:13" hidden="1">
      <c r="A575" s="284" t="s">
        <v>457</v>
      </c>
      <c r="B575" s="230" t="str">
        <f t="shared" si="34"/>
        <v>Measure 268</v>
      </c>
      <c r="C575" s="284" t="s">
        <v>465</v>
      </c>
      <c r="D575" s="285">
        <v>44197</v>
      </c>
      <c r="E575" s="285">
        <v>44377</v>
      </c>
      <c r="F575" s="285">
        <v>44237</v>
      </c>
      <c r="G575" s="41">
        <f t="shared" si="35"/>
        <v>2</v>
      </c>
      <c r="H575" s="286" t="s">
        <v>365</v>
      </c>
      <c r="I575" s="284" t="s">
        <v>353</v>
      </c>
      <c r="J575" s="287">
        <v>5</v>
      </c>
      <c r="K575" s="287">
        <f t="shared" si="36"/>
        <v>0.625</v>
      </c>
      <c r="L575" s="203">
        <v>1000</v>
      </c>
      <c r="M575" s="203">
        <f t="shared" si="37"/>
        <v>625</v>
      </c>
    </row>
    <row r="576" spans="1:13" hidden="1">
      <c r="A576" s="284" t="s">
        <v>457</v>
      </c>
      <c r="B576" s="230" t="str">
        <f t="shared" ref="B576:B639" si="38">MID(C576,9,11)</f>
        <v>Measure 268</v>
      </c>
      <c r="C576" s="284" t="s">
        <v>465</v>
      </c>
      <c r="D576" s="285">
        <v>44197</v>
      </c>
      <c r="E576" s="285">
        <v>44377</v>
      </c>
      <c r="F576" s="285">
        <v>44237</v>
      </c>
      <c r="G576" s="41">
        <f t="shared" ref="G576:G639" si="39">MONTH(F576)</f>
        <v>2</v>
      </c>
      <c r="H576" s="286" t="s">
        <v>330</v>
      </c>
      <c r="I576" s="284" t="s">
        <v>353</v>
      </c>
      <c r="J576" s="287">
        <v>7.5</v>
      </c>
      <c r="K576" s="287">
        <f t="shared" si="36"/>
        <v>0.9375</v>
      </c>
      <c r="L576" s="203">
        <v>1000</v>
      </c>
      <c r="M576" s="203">
        <f t="shared" si="37"/>
        <v>937.5</v>
      </c>
    </row>
    <row r="577" spans="1:13" hidden="1">
      <c r="A577" s="284" t="s">
        <v>457</v>
      </c>
      <c r="B577" s="230" t="str">
        <f t="shared" si="38"/>
        <v>Measure 268</v>
      </c>
      <c r="C577" s="284" t="s">
        <v>465</v>
      </c>
      <c r="D577" s="285">
        <v>44197</v>
      </c>
      <c r="E577" s="285">
        <v>44377</v>
      </c>
      <c r="F577" s="285">
        <v>44237</v>
      </c>
      <c r="G577" s="41">
        <f t="shared" si="39"/>
        <v>2</v>
      </c>
      <c r="H577" s="286" t="s">
        <v>330</v>
      </c>
      <c r="I577" s="284" t="s">
        <v>353</v>
      </c>
      <c r="J577" s="287">
        <v>0.5</v>
      </c>
      <c r="K577" s="287">
        <f t="shared" si="36"/>
        <v>6.25E-2</v>
      </c>
      <c r="L577" s="203">
        <v>1000</v>
      </c>
      <c r="M577" s="203">
        <f t="shared" si="37"/>
        <v>62.5</v>
      </c>
    </row>
    <row r="578" spans="1:13" hidden="1">
      <c r="A578" s="284" t="s">
        <v>457</v>
      </c>
      <c r="B578" s="230" t="str">
        <f t="shared" si="38"/>
        <v>Measure 268</v>
      </c>
      <c r="C578" s="284" t="s">
        <v>465</v>
      </c>
      <c r="D578" s="285">
        <v>44197</v>
      </c>
      <c r="E578" s="285">
        <v>44377</v>
      </c>
      <c r="F578" s="285">
        <v>44237</v>
      </c>
      <c r="G578" s="41">
        <f t="shared" si="39"/>
        <v>2</v>
      </c>
      <c r="H578" s="286" t="s">
        <v>265</v>
      </c>
      <c r="I578" s="284" t="s">
        <v>353</v>
      </c>
      <c r="J578" s="287">
        <v>2</v>
      </c>
      <c r="K578" s="287">
        <f t="shared" si="36"/>
        <v>0.25</v>
      </c>
      <c r="L578" s="203">
        <v>1000</v>
      </c>
      <c r="M578" s="203">
        <f t="shared" si="37"/>
        <v>250</v>
      </c>
    </row>
    <row r="579" spans="1:13" hidden="1">
      <c r="A579" s="284" t="s">
        <v>457</v>
      </c>
      <c r="B579" s="230" t="str">
        <f t="shared" si="38"/>
        <v>Measure 268</v>
      </c>
      <c r="C579" s="284" t="s">
        <v>465</v>
      </c>
      <c r="D579" s="285">
        <v>44197</v>
      </c>
      <c r="E579" s="285">
        <v>44377</v>
      </c>
      <c r="F579" s="285">
        <v>44237</v>
      </c>
      <c r="G579" s="41">
        <f t="shared" si="39"/>
        <v>2</v>
      </c>
      <c r="H579" s="286" t="s">
        <v>538</v>
      </c>
      <c r="I579" s="284" t="s">
        <v>353</v>
      </c>
      <c r="J579" s="287">
        <v>1</v>
      </c>
      <c r="K579" s="287">
        <f t="shared" ref="K579:K642" si="40">J579/8</f>
        <v>0.125</v>
      </c>
      <c r="L579" s="203">
        <v>1000</v>
      </c>
      <c r="M579" s="203">
        <f t="shared" ref="M579:M642" si="41">L579*K579</f>
        <v>125</v>
      </c>
    </row>
    <row r="580" spans="1:13" hidden="1">
      <c r="A580" s="284" t="s">
        <v>457</v>
      </c>
      <c r="B580" s="230" t="str">
        <f t="shared" si="38"/>
        <v>Measure 268</v>
      </c>
      <c r="C580" s="284" t="s">
        <v>465</v>
      </c>
      <c r="D580" s="285">
        <v>44197</v>
      </c>
      <c r="E580" s="285">
        <v>44377</v>
      </c>
      <c r="F580" s="285">
        <v>44237</v>
      </c>
      <c r="G580" s="41">
        <f t="shared" si="39"/>
        <v>2</v>
      </c>
      <c r="H580" s="286" t="s">
        <v>53</v>
      </c>
      <c r="I580" s="284" t="s">
        <v>353</v>
      </c>
      <c r="J580" s="287">
        <v>8</v>
      </c>
      <c r="K580" s="287">
        <f t="shared" si="40"/>
        <v>1</v>
      </c>
      <c r="L580" s="203">
        <v>1350</v>
      </c>
      <c r="M580" s="203">
        <f t="shared" si="41"/>
        <v>1350</v>
      </c>
    </row>
    <row r="581" spans="1:13" hidden="1">
      <c r="A581" s="284" t="s">
        <v>457</v>
      </c>
      <c r="B581" s="230" t="str">
        <f t="shared" si="38"/>
        <v>Measure 268</v>
      </c>
      <c r="C581" s="284" t="s">
        <v>465</v>
      </c>
      <c r="D581" s="285">
        <v>44197</v>
      </c>
      <c r="E581" s="285">
        <v>44377</v>
      </c>
      <c r="F581" s="285">
        <v>44237</v>
      </c>
      <c r="G581" s="41">
        <f t="shared" si="39"/>
        <v>2</v>
      </c>
      <c r="H581" s="286" t="s">
        <v>327</v>
      </c>
      <c r="I581" s="284" t="s">
        <v>353</v>
      </c>
      <c r="J581" s="287">
        <v>4.5</v>
      </c>
      <c r="K581" s="287">
        <f t="shared" si="40"/>
        <v>0.5625</v>
      </c>
      <c r="L581" s="203">
        <v>1000</v>
      </c>
      <c r="M581" s="203">
        <f t="shared" si="41"/>
        <v>562.5</v>
      </c>
    </row>
    <row r="582" spans="1:13" hidden="1">
      <c r="A582" s="284" t="s">
        <v>457</v>
      </c>
      <c r="B582" s="230" t="str">
        <f t="shared" si="38"/>
        <v>Measure 268</v>
      </c>
      <c r="C582" s="284" t="s">
        <v>465</v>
      </c>
      <c r="D582" s="285">
        <v>44197</v>
      </c>
      <c r="E582" s="285">
        <v>44377</v>
      </c>
      <c r="F582" s="285">
        <v>44237</v>
      </c>
      <c r="G582" s="41">
        <f t="shared" si="39"/>
        <v>2</v>
      </c>
      <c r="H582" s="286" t="s">
        <v>472</v>
      </c>
      <c r="I582" s="284" t="s">
        <v>353</v>
      </c>
      <c r="J582" s="287">
        <v>4</v>
      </c>
      <c r="K582" s="287">
        <f t="shared" si="40"/>
        <v>0.5</v>
      </c>
      <c r="L582" s="203">
        <v>1000</v>
      </c>
      <c r="M582" s="203">
        <f t="shared" si="41"/>
        <v>500</v>
      </c>
    </row>
    <row r="583" spans="1:13" hidden="1">
      <c r="A583" s="284" t="s">
        <v>457</v>
      </c>
      <c r="B583" s="230" t="str">
        <f t="shared" si="38"/>
        <v>Measure 268</v>
      </c>
      <c r="C583" s="284" t="s">
        <v>465</v>
      </c>
      <c r="D583" s="285">
        <v>44197</v>
      </c>
      <c r="E583" s="285">
        <v>44377</v>
      </c>
      <c r="F583" s="285">
        <v>44237</v>
      </c>
      <c r="G583" s="41">
        <f t="shared" si="39"/>
        <v>2</v>
      </c>
      <c r="H583" s="286" t="s">
        <v>258</v>
      </c>
      <c r="I583" s="284" t="s">
        <v>353</v>
      </c>
      <c r="J583" s="287">
        <v>1.5</v>
      </c>
      <c r="K583" s="287">
        <f t="shared" si="40"/>
        <v>0.1875</v>
      </c>
      <c r="L583" s="203">
        <v>1350</v>
      </c>
      <c r="M583" s="203">
        <f t="shared" si="41"/>
        <v>253.125</v>
      </c>
    </row>
    <row r="584" spans="1:13" hidden="1">
      <c r="A584" s="284" t="s">
        <v>457</v>
      </c>
      <c r="B584" s="230" t="str">
        <f t="shared" si="38"/>
        <v>Measure 268</v>
      </c>
      <c r="C584" s="284" t="s">
        <v>465</v>
      </c>
      <c r="D584" s="285">
        <v>44197</v>
      </c>
      <c r="E584" s="285">
        <v>44377</v>
      </c>
      <c r="F584" s="285">
        <v>44237</v>
      </c>
      <c r="G584" s="41">
        <f t="shared" si="39"/>
        <v>2</v>
      </c>
      <c r="H584" s="286" t="s">
        <v>258</v>
      </c>
      <c r="I584" s="284" t="s">
        <v>353</v>
      </c>
      <c r="J584" s="287">
        <v>3.5</v>
      </c>
      <c r="K584" s="287">
        <f t="shared" si="40"/>
        <v>0.4375</v>
      </c>
      <c r="L584" s="203">
        <v>1350</v>
      </c>
      <c r="M584" s="203">
        <f t="shared" si="41"/>
        <v>590.625</v>
      </c>
    </row>
    <row r="585" spans="1:13" hidden="1">
      <c r="A585" s="284" t="s">
        <v>457</v>
      </c>
      <c r="B585" s="230" t="str">
        <f t="shared" si="38"/>
        <v>Measure 268</v>
      </c>
      <c r="C585" s="284" t="s">
        <v>465</v>
      </c>
      <c r="D585" s="285">
        <v>44197</v>
      </c>
      <c r="E585" s="285">
        <v>44377</v>
      </c>
      <c r="F585" s="285">
        <v>44237</v>
      </c>
      <c r="G585" s="41">
        <f t="shared" si="39"/>
        <v>2</v>
      </c>
      <c r="H585" s="286" t="s">
        <v>258</v>
      </c>
      <c r="I585" s="284" t="s">
        <v>353</v>
      </c>
      <c r="J585" s="287">
        <v>0.5</v>
      </c>
      <c r="K585" s="287">
        <f t="shared" si="40"/>
        <v>6.25E-2</v>
      </c>
      <c r="L585" s="203">
        <v>1350</v>
      </c>
      <c r="M585" s="203">
        <f t="shared" si="41"/>
        <v>84.375</v>
      </c>
    </row>
    <row r="586" spans="1:13" hidden="1">
      <c r="A586" s="284" t="s">
        <v>457</v>
      </c>
      <c r="B586" s="230" t="str">
        <f t="shared" si="38"/>
        <v>Measure 268</v>
      </c>
      <c r="C586" s="284" t="s">
        <v>465</v>
      </c>
      <c r="D586" s="285">
        <v>44197</v>
      </c>
      <c r="E586" s="285">
        <v>44377</v>
      </c>
      <c r="F586" s="285">
        <v>44237</v>
      </c>
      <c r="G586" s="41">
        <f t="shared" si="39"/>
        <v>2</v>
      </c>
      <c r="H586" s="286" t="s">
        <v>258</v>
      </c>
      <c r="I586" s="284" t="s">
        <v>353</v>
      </c>
      <c r="J586" s="287">
        <v>2.5</v>
      </c>
      <c r="K586" s="287">
        <f t="shared" si="40"/>
        <v>0.3125</v>
      </c>
      <c r="L586" s="203">
        <v>1350</v>
      </c>
      <c r="M586" s="203">
        <f t="shared" si="41"/>
        <v>421.875</v>
      </c>
    </row>
    <row r="587" spans="1:13" hidden="1">
      <c r="A587" s="284" t="s">
        <v>457</v>
      </c>
      <c r="B587" s="230" t="str">
        <f t="shared" si="38"/>
        <v>Measure 268</v>
      </c>
      <c r="C587" s="284" t="s">
        <v>465</v>
      </c>
      <c r="D587" s="285">
        <v>44197</v>
      </c>
      <c r="E587" s="285">
        <v>44377</v>
      </c>
      <c r="F587" s="285">
        <v>44237</v>
      </c>
      <c r="G587" s="41">
        <f t="shared" si="39"/>
        <v>2</v>
      </c>
      <c r="H587" s="286" t="s">
        <v>539</v>
      </c>
      <c r="I587" s="284" t="s">
        <v>353</v>
      </c>
      <c r="J587" s="287">
        <v>8</v>
      </c>
      <c r="K587" s="287">
        <f t="shared" si="40"/>
        <v>1</v>
      </c>
      <c r="L587" s="203">
        <v>1000</v>
      </c>
      <c r="M587" s="203">
        <f t="shared" si="41"/>
        <v>1000</v>
      </c>
    </row>
    <row r="588" spans="1:13">
      <c r="A588" s="284" t="s">
        <v>457</v>
      </c>
      <c r="B588" s="230" t="str">
        <f t="shared" si="38"/>
        <v>Measure 268</v>
      </c>
      <c r="C588" s="284" t="s">
        <v>465</v>
      </c>
      <c r="D588" s="285">
        <v>44197</v>
      </c>
      <c r="E588" s="285">
        <v>44377</v>
      </c>
      <c r="F588" s="285">
        <v>44237</v>
      </c>
      <c r="G588" s="41">
        <f t="shared" si="39"/>
        <v>2</v>
      </c>
      <c r="H588" s="286" t="s">
        <v>267</v>
      </c>
      <c r="I588" s="284" t="s">
        <v>353</v>
      </c>
      <c r="J588" s="287">
        <v>8</v>
      </c>
      <c r="K588" s="287">
        <f t="shared" si="40"/>
        <v>1</v>
      </c>
      <c r="L588" s="203">
        <v>1000</v>
      </c>
      <c r="M588" s="203">
        <f t="shared" si="41"/>
        <v>1000</v>
      </c>
    </row>
    <row r="589" spans="1:13" hidden="1">
      <c r="A589" s="284" t="s">
        <v>457</v>
      </c>
      <c r="B589" s="230" t="str">
        <f t="shared" si="38"/>
        <v>Measure 268</v>
      </c>
      <c r="C589" s="284" t="s">
        <v>465</v>
      </c>
      <c r="D589" s="285">
        <v>44197</v>
      </c>
      <c r="E589" s="285">
        <v>44377</v>
      </c>
      <c r="F589" s="285">
        <v>44237</v>
      </c>
      <c r="G589" s="41">
        <f t="shared" si="39"/>
        <v>2</v>
      </c>
      <c r="H589" s="286" t="s">
        <v>331</v>
      </c>
      <c r="I589" s="284" t="s">
        <v>353</v>
      </c>
      <c r="J589" s="287">
        <v>8</v>
      </c>
      <c r="K589" s="287">
        <f t="shared" si="40"/>
        <v>1</v>
      </c>
      <c r="L589" s="203">
        <v>1000</v>
      </c>
      <c r="M589" s="203">
        <f t="shared" si="41"/>
        <v>1000</v>
      </c>
    </row>
    <row r="590" spans="1:13" hidden="1">
      <c r="A590" s="284" t="s">
        <v>457</v>
      </c>
      <c r="B590" s="230" t="str">
        <f t="shared" si="38"/>
        <v>Measure 268</v>
      </c>
      <c r="C590" s="284" t="s">
        <v>465</v>
      </c>
      <c r="D590" s="285">
        <v>44197</v>
      </c>
      <c r="E590" s="285">
        <v>44377</v>
      </c>
      <c r="F590" s="285">
        <v>44237</v>
      </c>
      <c r="G590" s="41">
        <f t="shared" si="39"/>
        <v>2</v>
      </c>
      <c r="H590" s="286" t="s">
        <v>266</v>
      </c>
      <c r="I590" s="284" t="s">
        <v>353</v>
      </c>
      <c r="J590" s="287">
        <v>1.5</v>
      </c>
      <c r="K590" s="287">
        <f t="shared" si="40"/>
        <v>0.1875</v>
      </c>
      <c r="L590" s="203">
        <v>1000</v>
      </c>
      <c r="M590" s="203">
        <f t="shared" si="41"/>
        <v>187.5</v>
      </c>
    </row>
    <row r="591" spans="1:13" hidden="1">
      <c r="A591" s="284" t="s">
        <v>457</v>
      </c>
      <c r="B591" s="230" t="str">
        <f t="shared" si="38"/>
        <v>Measure 268</v>
      </c>
      <c r="C591" s="284" t="s">
        <v>465</v>
      </c>
      <c r="D591" s="285">
        <v>44197</v>
      </c>
      <c r="E591" s="285">
        <v>44377</v>
      </c>
      <c r="F591" s="285">
        <v>44237</v>
      </c>
      <c r="G591" s="41">
        <f t="shared" si="39"/>
        <v>2</v>
      </c>
      <c r="H591" s="286" t="s">
        <v>266</v>
      </c>
      <c r="I591" s="284" t="s">
        <v>353</v>
      </c>
      <c r="J591" s="287">
        <v>1</v>
      </c>
      <c r="K591" s="287">
        <f t="shared" si="40"/>
        <v>0.125</v>
      </c>
      <c r="L591" s="203">
        <v>1000</v>
      </c>
      <c r="M591" s="203">
        <f t="shared" si="41"/>
        <v>125</v>
      </c>
    </row>
    <row r="592" spans="1:13" hidden="1">
      <c r="A592" s="284" t="s">
        <v>457</v>
      </c>
      <c r="B592" s="230" t="str">
        <f t="shared" si="38"/>
        <v>Measure 268</v>
      </c>
      <c r="C592" s="284" t="s">
        <v>465</v>
      </c>
      <c r="D592" s="285">
        <v>44197</v>
      </c>
      <c r="E592" s="285">
        <v>44377</v>
      </c>
      <c r="F592" s="285">
        <v>44237</v>
      </c>
      <c r="G592" s="41">
        <f t="shared" si="39"/>
        <v>2</v>
      </c>
      <c r="H592" s="286" t="s">
        <v>266</v>
      </c>
      <c r="I592" s="284" t="s">
        <v>353</v>
      </c>
      <c r="J592" s="287">
        <v>3.5</v>
      </c>
      <c r="K592" s="287">
        <f t="shared" si="40"/>
        <v>0.4375</v>
      </c>
      <c r="L592" s="203">
        <v>1000</v>
      </c>
      <c r="M592" s="203">
        <f t="shared" si="41"/>
        <v>437.5</v>
      </c>
    </row>
    <row r="593" spans="1:13" hidden="1">
      <c r="A593" s="284" t="s">
        <v>457</v>
      </c>
      <c r="B593" s="230" t="str">
        <f t="shared" si="38"/>
        <v>Measure 268</v>
      </c>
      <c r="C593" s="284" t="s">
        <v>465</v>
      </c>
      <c r="D593" s="285">
        <v>44197</v>
      </c>
      <c r="E593" s="285">
        <v>44377</v>
      </c>
      <c r="F593" s="285">
        <v>44237</v>
      </c>
      <c r="G593" s="41">
        <f t="shared" si="39"/>
        <v>2</v>
      </c>
      <c r="H593" s="286" t="s">
        <v>351</v>
      </c>
      <c r="I593" s="284" t="s">
        <v>353</v>
      </c>
      <c r="J593" s="287">
        <v>1</v>
      </c>
      <c r="K593" s="287">
        <f t="shared" si="40"/>
        <v>0.125</v>
      </c>
      <c r="L593" s="203">
        <v>1000</v>
      </c>
      <c r="M593" s="203">
        <f t="shared" si="41"/>
        <v>125</v>
      </c>
    </row>
    <row r="594" spans="1:13" hidden="1">
      <c r="A594" s="284" t="s">
        <v>457</v>
      </c>
      <c r="B594" s="230" t="str">
        <f t="shared" si="38"/>
        <v>Measure 268</v>
      </c>
      <c r="C594" s="284" t="s">
        <v>465</v>
      </c>
      <c r="D594" s="285">
        <v>44197</v>
      </c>
      <c r="E594" s="285">
        <v>44377</v>
      </c>
      <c r="F594" s="285">
        <v>44238</v>
      </c>
      <c r="G594" s="41">
        <f t="shared" si="39"/>
        <v>2</v>
      </c>
      <c r="H594" s="286" t="s">
        <v>365</v>
      </c>
      <c r="I594" s="284" t="s">
        <v>353</v>
      </c>
      <c r="J594" s="287">
        <v>0.5</v>
      </c>
      <c r="K594" s="287">
        <f t="shared" si="40"/>
        <v>6.25E-2</v>
      </c>
      <c r="L594" s="203">
        <v>1000</v>
      </c>
      <c r="M594" s="203">
        <f t="shared" si="41"/>
        <v>62.5</v>
      </c>
    </row>
    <row r="595" spans="1:13" hidden="1">
      <c r="A595" s="284" t="s">
        <v>457</v>
      </c>
      <c r="B595" s="230" t="str">
        <f t="shared" si="38"/>
        <v>Measure 268</v>
      </c>
      <c r="C595" s="284" t="s">
        <v>465</v>
      </c>
      <c r="D595" s="285">
        <v>44197</v>
      </c>
      <c r="E595" s="285">
        <v>44377</v>
      </c>
      <c r="F595" s="285">
        <v>44238</v>
      </c>
      <c r="G595" s="41">
        <f t="shared" si="39"/>
        <v>2</v>
      </c>
      <c r="H595" s="286" t="s">
        <v>365</v>
      </c>
      <c r="I595" s="284" t="s">
        <v>353</v>
      </c>
      <c r="J595" s="287">
        <v>1</v>
      </c>
      <c r="K595" s="287">
        <f t="shared" si="40"/>
        <v>0.125</v>
      </c>
      <c r="L595" s="203">
        <v>1000</v>
      </c>
      <c r="M595" s="203">
        <f t="shared" si="41"/>
        <v>125</v>
      </c>
    </row>
    <row r="596" spans="1:13" hidden="1">
      <c r="A596" s="284" t="s">
        <v>457</v>
      </c>
      <c r="B596" s="230" t="str">
        <f t="shared" si="38"/>
        <v>Measure 268</v>
      </c>
      <c r="C596" s="284" t="s">
        <v>465</v>
      </c>
      <c r="D596" s="285">
        <v>44197</v>
      </c>
      <c r="E596" s="285">
        <v>44377</v>
      </c>
      <c r="F596" s="285">
        <v>44238</v>
      </c>
      <c r="G596" s="41">
        <f t="shared" si="39"/>
        <v>2</v>
      </c>
      <c r="H596" s="286" t="s">
        <v>365</v>
      </c>
      <c r="I596" s="284" t="s">
        <v>353</v>
      </c>
      <c r="J596" s="287">
        <v>4</v>
      </c>
      <c r="K596" s="287">
        <f t="shared" si="40"/>
        <v>0.5</v>
      </c>
      <c r="L596" s="203">
        <v>1000</v>
      </c>
      <c r="M596" s="203">
        <f t="shared" si="41"/>
        <v>500</v>
      </c>
    </row>
    <row r="597" spans="1:13" hidden="1">
      <c r="A597" s="284" t="s">
        <v>457</v>
      </c>
      <c r="B597" s="230" t="str">
        <f t="shared" si="38"/>
        <v>Measure 268</v>
      </c>
      <c r="C597" s="284" t="s">
        <v>465</v>
      </c>
      <c r="D597" s="285">
        <v>44197</v>
      </c>
      <c r="E597" s="285">
        <v>44377</v>
      </c>
      <c r="F597" s="285">
        <v>44238</v>
      </c>
      <c r="G597" s="41">
        <f t="shared" si="39"/>
        <v>2</v>
      </c>
      <c r="H597" s="286" t="s">
        <v>365</v>
      </c>
      <c r="I597" s="284" t="s">
        <v>353</v>
      </c>
      <c r="J597" s="287">
        <v>0.5</v>
      </c>
      <c r="K597" s="287">
        <f t="shared" si="40"/>
        <v>6.25E-2</v>
      </c>
      <c r="L597" s="203">
        <v>1000</v>
      </c>
      <c r="M597" s="203">
        <f t="shared" si="41"/>
        <v>62.5</v>
      </c>
    </row>
    <row r="598" spans="1:13" hidden="1">
      <c r="A598" s="284" t="s">
        <v>457</v>
      </c>
      <c r="B598" s="230" t="str">
        <f t="shared" si="38"/>
        <v>Measure 268</v>
      </c>
      <c r="C598" s="284" t="s">
        <v>465</v>
      </c>
      <c r="D598" s="285">
        <v>44197</v>
      </c>
      <c r="E598" s="285">
        <v>44377</v>
      </c>
      <c r="F598" s="285">
        <v>44238</v>
      </c>
      <c r="G598" s="41">
        <f t="shared" si="39"/>
        <v>2</v>
      </c>
      <c r="H598" s="286" t="s">
        <v>365</v>
      </c>
      <c r="I598" s="284" t="s">
        <v>353</v>
      </c>
      <c r="J598" s="287">
        <v>1</v>
      </c>
      <c r="K598" s="287">
        <f t="shared" si="40"/>
        <v>0.125</v>
      </c>
      <c r="L598" s="203">
        <v>1000</v>
      </c>
      <c r="M598" s="203">
        <f t="shared" si="41"/>
        <v>125</v>
      </c>
    </row>
    <row r="599" spans="1:13" hidden="1">
      <c r="A599" s="284" t="s">
        <v>457</v>
      </c>
      <c r="B599" s="230" t="str">
        <f t="shared" si="38"/>
        <v>Measure 268</v>
      </c>
      <c r="C599" s="284" t="s">
        <v>465</v>
      </c>
      <c r="D599" s="285">
        <v>44197</v>
      </c>
      <c r="E599" s="285">
        <v>44377</v>
      </c>
      <c r="F599" s="285">
        <v>44238</v>
      </c>
      <c r="G599" s="41">
        <f t="shared" si="39"/>
        <v>2</v>
      </c>
      <c r="H599" s="286" t="s">
        <v>330</v>
      </c>
      <c r="I599" s="284" t="s">
        <v>353</v>
      </c>
      <c r="J599" s="287">
        <v>8</v>
      </c>
      <c r="K599" s="287">
        <f t="shared" si="40"/>
        <v>1</v>
      </c>
      <c r="L599" s="203">
        <v>1000</v>
      </c>
      <c r="M599" s="203">
        <f t="shared" si="41"/>
        <v>1000</v>
      </c>
    </row>
    <row r="600" spans="1:13" hidden="1">
      <c r="A600" s="284" t="s">
        <v>457</v>
      </c>
      <c r="B600" s="230" t="str">
        <f t="shared" si="38"/>
        <v>Measure 268</v>
      </c>
      <c r="C600" s="284" t="s">
        <v>465</v>
      </c>
      <c r="D600" s="285">
        <v>44197</v>
      </c>
      <c r="E600" s="285">
        <v>44377</v>
      </c>
      <c r="F600" s="285">
        <v>44238</v>
      </c>
      <c r="G600" s="41">
        <f t="shared" si="39"/>
        <v>2</v>
      </c>
      <c r="H600" s="286" t="s">
        <v>265</v>
      </c>
      <c r="I600" s="284" t="s">
        <v>353</v>
      </c>
      <c r="J600" s="287">
        <v>2</v>
      </c>
      <c r="K600" s="287">
        <f t="shared" si="40"/>
        <v>0.25</v>
      </c>
      <c r="L600" s="203">
        <v>1000</v>
      </c>
      <c r="M600" s="203">
        <f t="shared" si="41"/>
        <v>250</v>
      </c>
    </row>
    <row r="601" spans="1:13" hidden="1">
      <c r="A601" s="284" t="s">
        <v>457</v>
      </c>
      <c r="B601" s="230" t="str">
        <f t="shared" si="38"/>
        <v>Measure 268</v>
      </c>
      <c r="C601" s="284" t="s">
        <v>465</v>
      </c>
      <c r="D601" s="285">
        <v>44197</v>
      </c>
      <c r="E601" s="285">
        <v>44377</v>
      </c>
      <c r="F601" s="285">
        <v>44238</v>
      </c>
      <c r="G601" s="41">
        <f t="shared" si="39"/>
        <v>2</v>
      </c>
      <c r="H601" s="286" t="s">
        <v>53</v>
      </c>
      <c r="I601" s="284" t="s">
        <v>353</v>
      </c>
      <c r="J601" s="287">
        <v>8</v>
      </c>
      <c r="K601" s="287">
        <f t="shared" si="40"/>
        <v>1</v>
      </c>
      <c r="L601" s="203">
        <v>1350</v>
      </c>
      <c r="M601" s="203">
        <f t="shared" si="41"/>
        <v>1350</v>
      </c>
    </row>
    <row r="602" spans="1:13" hidden="1">
      <c r="A602" s="284" t="s">
        <v>457</v>
      </c>
      <c r="B602" s="230" t="str">
        <f t="shared" si="38"/>
        <v>Measure 268</v>
      </c>
      <c r="C602" s="284" t="s">
        <v>465</v>
      </c>
      <c r="D602" s="285">
        <v>44197</v>
      </c>
      <c r="E602" s="285">
        <v>44377</v>
      </c>
      <c r="F602" s="285">
        <v>44238</v>
      </c>
      <c r="G602" s="41">
        <f t="shared" si="39"/>
        <v>2</v>
      </c>
      <c r="H602" s="286" t="s">
        <v>327</v>
      </c>
      <c r="I602" s="284" t="s">
        <v>353</v>
      </c>
      <c r="J602" s="287">
        <v>4</v>
      </c>
      <c r="K602" s="287">
        <f t="shared" si="40"/>
        <v>0.5</v>
      </c>
      <c r="L602" s="203">
        <v>1000</v>
      </c>
      <c r="M602" s="203">
        <f t="shared" si="41"/>
        <v>500</v>
      </c>
    </row>
    <row r="603" spans="1:13" hidden="1">
      <c r="A603" s="284" t="s">
        <v>457</v>
      </c>
      <c r="B603" s="230" t="str">
        <f t="shared" si="38"/>
        <v>Measure 268</v>
      </c>
      <c r="C603" s="284" t="s">
        <v>465</v>
      </c>
      <c r="D603" s="285">
        <v>44197</v>
      </c>
      <c r="E603" s="285">
        <v>44377</v>
      </c>
      <c r="F603" s="285">
        <v>44238</v>
      </c>
      <c r="G603" s="41">
        <f t="shared" si="39"/>
        <v>2</v>
      </c>
      <c r="H603" s="286" t="s">
        <v>472</v>
      </c>
      <c r="I603" s="284" t="s">
        <v>353</v>
      </c>
      <c r="J603" s="287">
        <v>4</v>
      </c>
      <c r="K603" s="287">
        <f t="shared" si="40"/>
        <v>0.5</v>
      </c>
      <c r="L603" s="203">
        <v>1000</v>
      </c>
      <c r="M603" s="203">
        <f t="shared" si="41"/>
        <v>500</v>
      </c>
    </row>
    <row r="604" spans="1:13" hidden="1">
      <c r="A604" s="284" t="s">
        <v>457</v>
      </c>
      <c r="B604" s="230" t="str">
        <f t="shared" si="38"/>
        <v>Measure 268</v>
      </c>
      <c r="C604" s="284" t="s">
        <v>465</v>
      </c>
      <c r="D604" s="285">
        <v>44197</v>
      </c>
      <c r="E604" s="285">
        <v>44377</v>
      </c>
      <c r="F604" s="285">
        <v>44238</v>
      </c>
      <c r="G604" s="41">
        <f t="shared" si="39"/>
        <v>2</v>
      </c>
      <c r="H604" s="286" t="s">
        <v>258</v>
      </c>
      <c r="I604" s="284" t="s">
        <v>353</v>
      </c>
      <c r="J604" s="287">
        <v>2.25</v>
      </c>
      <c r="K604" s="287">
        <f t="shared" si="40"/>
        <v>0.28125</v>
      </c>
      <c r="L604" s="203">
        <v>1350</v>
      </c>
      <c r="M604" s="203">
        <f t="shared" si="41"/>
        <v>379.6875</v>
      </c>
    </row>
    <row r="605" spans="1:13" hidden="1">
      <c r="A605" s="284" t="s">
        <v>457</v>
      </c>
      <c r="B605" s="230" t="str">
        <f t="shared" si="38"/>
        <v>Measure 268</v>
      </c>
      <c r="C605" s="284" t="s">
        <v>465</v>
      </c>
      <c r="D605" s="285">
        <v>44197</v>
      </c>
      <c r="E605" s="285">
        <v>44377</v>
      </c>
      <c r="F605" s="285">
        <v>44238</v>
      </c>
      <c r="G605" s="41">
        <f t="shared" si="39"/>
        <v>2</v>
      </c>
      <c r="H605" s="286" t="s">
        <v>258</v>
      </c>
      <c r="I605" s="284" t="s">
        <v>353</v>
      </c>
      <c r="J605" s="287">
        <v>3.75</v>
      </c>
      <c r="K605" s="287">
        <f t="shared" si="40"/>
        <v>0.46875</v>
      </c>
      <c r="L605" s="203">
        <v>1350</v>
      </c>
      <c r="M605" s="203">
        <f t="shared" si="41"/>
        <v>632.8125</v>
      </c>
    </row>
    <row r="606" spans="1:13" hidden="1">
      <c r="A606" s="284" t="s">
        <v>457</v>
      </c>
      <c r="B606" s="230" t="str">
        <f t="shared" si="38"/>
        <v>Measure 268</v>
      </c>
      <c r="C606" s="284" t="s">
        <v>465</v>
      </c>
      <c r="D606" s="285">
        <v>44197</v>
      </c>
      <c r="E606" s="285">
        <v>44377</v>
      </c>
      <c r="F606" s="285">
        <v>44238</v>
      </c>
      <c r="G606" s="41">
        <f t="shared" si="39"/>
        <v>2</v>
      </c>
      <c r="H606" s="286" t="s">
        <v>258</v>
      </c>
      <c r="I606" s="284" t="s">
        <v>353</v>
      </c>
      <c r="J606" s="287">
        <v>1.75</v>
      </c>
      <c r="K606" s="287">
        <f t="shared" si="40"/>
        <v>0.21875</v>
      </c>
      <c r="L606" s="203">
        <v>1350</v>
      </c>
      <c r="M606" s="203">
        <f t="shared" si="41"/>
        <v>295.3125</v>
      </c>
    </row>
    <row r="607" spans="1:13" hidden="1">
      <c r="A607" s="284" t="s">
        <v>457</v>
      </c>
      <c r="B607" s="230" t="str">
        <f t="shared" si="38"/>
        <v>Measure 268</v>
      </c>
      <c r="C607" s="284" t="s">
        <v>465</v>
      </c>
      <c r="D607" s="285">
        <v>44197</v>
      </c>
      <c r="E607" s="285">
        <v>44377</v>
      </c>
      <c r="F607" s="285">
        <v>44238</v>
      </c>
      <c r="G607" s="41">
        <f t="shared" si="39"/>
        <v>2</v>
      </c>
      <c r="H607" s="286" t="s">
        <v>258</v>
      </c>
      <c r="I607" s="284" t="s">
        <v>353</v>
      </c>
      <c r="J607" s="287">
        <v>2.25</v>
      </c>
      <c r="K607" s="287">
        <f t="shared" si="40"/>
        <v>0.28125</v>
      </c>
      <c r="L607" s="203">
        <v>1350</v>
      </c>
      <c r="M607" s="203">
        <f t="shared" si="41"/>
        <v>379.6875</v>
      </c>
    </row>
    <row r="608" spans="1:13" hidden="1">
      <c r="A608" s="284" t="s">
        <v>457</v>
      </c>
      <c r="B608" s="230" t="str">
        <f t="shared" si="38"/>
        <v>Measure 268</v>
      </c>
      <c r="C608" s="284" t="s">
        <v>465</v>
      </c>
      <c r="D608" s="285">
        <v>44197</v>
      </c>
      <c r="E608" s="285">
        <v>44377</v>
      </c>
      <c r="F608" s="285">
        <v>44238</v>
      </c>
      <c r="G608" s="41">
        <f t="shared" si="39"/>
        <v>2</v>
      </c>
      <c r="H608" s="286" t="s">
        <v>258</v>
      </c>
      <c r="I608" s="284" t="s">
        <v>353</v>
      </c>
      <c r="J608" s="287">
        <v>0.25</v>
      </c>
      <c r="K608" s="287">
        <f t="shared" si="40"/>
        <v>3.125E-2</v>
      </c>
      <c r="L608" s="203">
        <v>1350</v>
      </c>
      <c r="M608" s="203">
        <f t="shared" si="41"/>
        <v>42.1875</v>
      </c>
    </row>
    <row r="609" spans="1:13" hidden="1">
      <c r="A609" s="284" t="s">
        <v>457</v>
      </c>
      <c r="B609" s="230" t="str">
        <f t="shared" si="38"/>
        <v>Measure 268</v>
      </c>
      <c r="C609" s="284" t="s">
        <v>465</v>
      </c>
      <c r="D609" s="285">
        <v>44197</v>
      </c>
      <c r="E609" s="285">
        <v>44377</v>
      </c>
      <c r="F609" s="285">
        <v>44238</v>
      </c>
      <c r="G609" s="41">
        <f t="shared" si="39"/>
        <v>2</v>
      </c>
      <c r="H609" s="286" t="s">
        <v>539</v>
      </c>
      <c r="I609" s="284" t="s">
        <v>353</v>
      </c>
      <c r="J609" s="287">
        <v>8</v>
      </c>
      <c r="K609" s="287">
        <f t="shared" si="40"/>
        <v>1</v>
      </c>
      <c r="L609" s="203">
        <v>1000</v>
      </c>
      <c r="M609" s="203">
        <f t="shared" si="41"/>
        <v>1000</v>
      </c>
    </row>
    <row r="610" spans="1:13">
      <c r="A610" s="284" t="s">
        <v>457</v>
      </c>
      <c r="B610" s="230" t="str">
        <f t="shared" si="38"/>
        <v>Measure 268</v>
      </c>
      <c r="C610" s="284" t="s">
        <v>465</v>
      </c>
      <c r="D610" s="285">
        <v>44197</v>
      </c>
      <c r="E610" s="285">
        <v>44377</v>
      </c>
      <c r="F610" s="285">
        <v>44238</v>
      </c>
      <c r="G610" s="41">
        <f t="shared" si="39"/>
        <v>2</v>
      </c>
      <c r="H610" s="286" t="s">
        <v>267</v>
      </c>
      <c r="I610" s="284" t="s">
        <v>353</v>
      </c>
      <c r="J610" s="287">
        <v>8</v>
      </c>
      <c r="K610" s="287">
        <f t="shared" si="40"/>
        <v>1</v>
      </c>
      <c r="L610" s="203">
        <v>1000</v>
      </c>
      <c r="M610" s="203">
        <f t="shared" si="41"/>
        <v>1000</v>
      </c>
    </row>
    <row r="611" spans="1:13" hidden="1">
      <c r="A611" s="284" t="s">
        <v>457</v>
      </c>
      <c r="B611" s="230" t="str">
        <f t="shared" si="38"/>
        <v>Measure 268</v>
      </c>
      <c r="C611" s="284" t="s">
        <v>465</v>
      </c>
      <c r="D611" s="285">
        <v>44197</v>
      </c>
      <c r="E611" s="285">
        <v>44377</v>
      </c>
      <c r="F611" s="285">
        <v>44238</v>
      </c>
      <c r="G611" s="41">
        <f t="shared" si="39"/>
        <v>2</v>
      </c>
      <c r="H611" s="286" t="s">
        <v>331</v>
      </c>
      <c r="I611" s="284" t="s">
        <v>353</v>
      </c>
      <c r="J611" s="287">
        <v>8</v>
      </c>
      <c r="K611" s="287">
        <f t="shared" si="40"/>
        <v>1</v>
      </c>
      <c r="L611" s="203">
        <v>1000</v>
      </c>
      <c r="M611" s="203">
        <f t="shared" si="41"/>
        <v>1000</v>
      </c>
    </row>
    <row r="612" spans="1:13" hidden="1">
      <c r="A612" s="284" t="s">
        <v>457</v>
      </c>
      <c r="B612" s="230" t="str">
        <f t="shared" si="38"/>
        <v>Measure 268</v>
      </c>
      <c r="C612" s="284" t="s">
        <v>465</v>
      </c>
      <c r="D612" s="285">
        <v>44197</v>
      </c>
      <c r="E612" s="285">
        <v>44377</v>
      </c>
      <c r="F612" s="285">
        <v>44238</v>
      </c>
      <c r="G612" s="41">
        <f t="shared" si="39"/>
        <v>2</v>
      </c>
      <c r="H612" s="286" t="s">
        <v>266</v>
      </c>
      <c r="I612" s="284" t="s">
        <v>353</v>
      </c>
      <c r="J612" s="287">
        <v>0.5</v>
      </c>
      <c r="K612" s="287">
        <f t="shared" si="40"/>
        <v>6.25E-2</v>
      </c>
      <c r="L612" s="203">
        <v>1000</v>
      </c>
      <c r="M612" s="203">
        <f t="shared" si="41"/>
        <v>62.5</v>
      </c>
    </row>
    <row r="613" spans="1:13" hidden="1">
      <c r="A613" s="284" t="s">
        <v>457</v>
      </c>
      <c r="B613" s="230" t="str">
        <f t="shared" si="38"/>
        <v>Measure 268</v>
      </c>
      <c r="C613" s="284" t="s">
        <v>465</v>
      </c>
      <c r="D613" s="285">
        <v>44197</v>
      </c>
      <c r="E613" s="285">
        <v>44377</v>
      </c>
      <c r="F613" s="285">
        <v>44238</v>
      </c>
      <c r="G613" s="41">
        <f t="shared" si="39"/>
        <v>2</v>
      </c>
      <c r="H613" s="286" t="s">
        <v>266</v>
      </c>
      <c r="I613" s="284" t="s">
        <v>353</v>
      </c>
      <c r="J613" s="287">
        <v>3</v>
      </c>
      <c r="K613" s="287">
        <f t="shared" si="40"/>
        <v>0.375</v>
      </c>
      <c r="L613" s="203">
        <v>1000</v>
      </c>
      <c r="M613" s="203">
        <f t="shared" si="41"/>
        <v>375</v>
      </c>
    </row>
    <row r="614" spans="1:13" hidden="1">
      <c r="A614" s="284" t="s">
        <v>457</v>
      </c>
      <c r="B614" s="230" t="str">
        <f t="shared" si="38"/>
        <v>Measure 268</v>
      </c>
      <c r="C614" s="284" t="s">
        <v>465</v>
      </c>
      <c r="D614" s="285">
        <v>44197</v>
      </c>
      <c r="E614" s="285">
        <v>44377</v>
      </c>
      <c r="F614" s="285">
        <v>44238</v>
      </c>
      <c r="G614" s="41">
        <f t="shared" si="39"/>
        <v>2</v>
      </c>
      <c r="H614" s="286" t="s">
        <v>266</v>
      </c>
      <c r="I614" s="284" t="s">
        <v>353</v>
      </c>
      <c r="J614" s="287">
        <v>1</v>
      </c>
      <c r="K614" s="287">
        <f t="shared" si="40"/>
        <v>0.125</v>
      </c>
      <c r="L614" s="203">
        <v>1000</v>
      </c>
      <c r="M614" s="203">
        <f t="shared" si="41"/>
        <v>125</v>
      </c>
    </row>
    <row r="615" spans="1:13" hidden="1">
      <c r="A615" s="284" t="s">
        <v>457</v>
      </c>
      <c r="B615" s="230" t="str">
        <f t="shared" si="38"/>
        <v>Measure 268</v>
      </c>
      <c r="C615" s="284" t="s">
        <v>465</v>
      </c>
      <c r="D615" s="285">
        <v>44197</v>
      </c>
      <c r="E615" s="285">
        <v>44377</v>
      </c>
      <c r="F615" s="285">
        <v>44238</v>
      </c>
      <c r="G615" s="41">
        <f t="shared" si="39"/>
        <v>2</v>
      </c>
      <c r="H615" s="286" t="s">
        <v>351</v>
      </c>
      <c r="I615" s="284" t="s">
        <v>353</v>
      </c>
      <c r="J615" s="287">
        <v>1</v>
      </c>
      <c r="K615" s="287">
        <f t="shared" si="40"/>
        <v>0.125</v>
      </c>
      <c r="L615" s="203">
        <v>1000</v>
      </c>
      <c r="M615" s="203">
        <f t="shared" si="41"/>
        <v>125</v>
      </c>
    </row>
    <row r="616" spans="1:13" hidden="1">
      <c r="A616" s="284" t="s">
        <v>457</v>
      </c>
      <c r="B616" s="230" t="str">
        <f t="shared" si="38"/>
        <v>Measure 268</v>
      </c>
      <c r="C616" s="284" t="s">
        <v>465</v>
      </c>
      <c r="D616" s="285">
        <v>44197</v>
      </c>
      <c r="E616" s="285">
        <v>44377</v>
      </c>
      <c r="F616" s="285">
        <v>44238</v>
      </c>
      <c r="G616" s="41">
        <f t="shared" si="39"/>
        <v>2</v>
      </c>
      <c r="H616" s="286" t="s">
        <v>351</v>
      </c>
      <c r="I616" s="284" t="s">
        <v>353</v>
      </c>
      <c r="J616" s="287">
        <v>1</v>
      </c>
      <c r="K616" s="287">
        <f t="shared" si="40"/>
        <v>0.125</v>
      </c>
      <c r="L616" s="203">
        <v>1000</v>
      </c>
      <c r="M616" s="203">
        <f t="shared" si="41"/>
        <v>125</v>
      </c>
    </row>
    <row r="617" spans="1:13" hidden="1">
      <c r="A617" s="284" t="s">
        <v>457</v>
      </c>
      <c r="B617" s="230" t="str">
        <f t="shared" si="38"/>
        <v>Measure 268</v>
      </c>
      <c r="C617" s="284" t="s">
        <v>465</v>
      </c>
      <c r="D617" s="285">
        <v>44197</v>
      </c>
      <c r="E617" s="285">
        <v>44377</v>
      </c>
      <c r="F617" s="285">
        <v>44239</v>
      </c>
      <c r="G617" s="41">
        <f t="shared" si="39"/>
        <v>2</v>
      </c>
      <c r="H617" s="286" t="s">
        <v>365</v>
      </c>
      <c r="I617" s="284" t="s">
        <v>353</v>
      </c>
      <c r="J617" s="287">
        <v>1.5</v>
      </c>
      <c r="K617" s="287">
        <f t="shared" si="40"/>
        <v>0.1875</v>
      </c>
      <c r="L617" s="203">
        <v>1000</v>
      </c>
      <c r="M617" s="203">
        <f t="shared" si="41"/>
        <v>187.5</v>
      </c>
    </row>
    <row r="618" spans="1:13" hidden="1">
      <c r="A618" s="284" t="s">
        <v>457</v>
      </c>
      <c r="B618" s="230" t="str">
        <f t="shared" si="38"/>
        <v>Measure 268</v>
      </c>
      <c r="C618" s="284" t="s">
        <v>465</v>
      </c>
      <c r="D618" s="285">
        <v>44197</v>
      </c>
      <c r="E618" s="285">
        <v>44377</v>
      </c>
      <c r="F618" s="285">
        <v>44239</v>
      </c>
      <c r="G618" s="41">
        <f t="shared" si="39"/>
        <v>2</v>
      </c>
      <c r="H618" s="286" t="s">
        <v>365</v>
      </c>
      <c r="I618" s="284" t="s">
        <v>353</v>
      </c>
      <c r="J618" s="287">
        <v>5</v>
      </c>
      <c r="K618" s="287">
        <f t="shared" si="40"/>
        <v>0.625</v>
      </c>
      <c r="L618" s="203">
        <v>1000</v>
      </c>
      <c r="M618" s="203">
        <f t="shared" si="41"/>
        <v>625</v>
      </c>
    </row>
    <row r="619" spans="1:13" hidden="1">
      <c r="A619" s="284" t="s">
        <v>457</v>
      </c>
      <c r="B619" s="230" t="str">
        <f t="shared" si="38"/>
        <v>Measure 268</v>
      </c>
      <c r="C619" s="284" t="s">
        <v>465</v>
      </c>
      <c r="D619" s="285">
        <v>44197</v>
      </c>
      <c r="E619" s="285">
        <v>44377</v>
      </c>
      <c r="F619" s="285">
        <v>44239</v>
      </c>
      <c r="G619" s="41">
        <f t="shared" si="39"/>
        <v>2</v>
      </c>
      <c r="H619" s="286" t="s">
        <v>330</v>
      </c>
      <c r="I619" s="284" t="s">
        <v>353</v>
      </c>
      <c r="J619" s="287">
        <v>8</v>
      </c>
      <c r="K619" s="287">
        <f t="shared" si="40"/>
        <v>1</v>
      </c>
      <c r="L619" s="203">
        <v>1000</v>
      </c>
      <c r="M619" s="203">
        <f t="shared" si="41"/>
        <v>1000</v>
      </c>
    </row>
    <row r="620" spans="1:13" hidden="1">
      <c r="A620" s="284" t="s">
        <v>457</v>
      </c>
      <c r="B620" s="230" t="str">
        <f t="shared" si="38"/>
        <v>Measure 268</v>
      </c>
      <c r="C620" s="284" t="s">
        <v>465</v>
      </c>
      <c r="D620" s="285">
        <v>44197</v>
      </c>
      <c r="E620" s="285">
        <v>44377</v>
      </c>
      <c r="F620" s="285">
        <v>44239</v>
      </c>
      <c r="G620" s="41">
        <f t="shared" si="39"/>
        <v>2</v>
      </c>
      <c r="H620" s="286" t="s">
        <v>265</v>
      </c>
      <c r="I620" s="284" t="s">
        <v>353</v>
      </c>
      <c r="J620" s="287">
        <v>5</v>
      </c>
      <c r="K620" s="287">
        <f t="shared" si="40"/>
        <v>0.625</v>
      </c>
      <c r="L620" s="203">
        <v>1000</v>
      </c>
      <c r="M620" s="203">
        <f t="shared" si="41"/>
        <v>625</v>
      </c>
    </row>
    <row r="621" spans="1:13" hidden="1">
      <c r="A621" s="284" t="s">
        <v>457</v>
      </c>
      <c r="B621" s="230" t="str">
        <f t="shared" si="38"/>
        <v>Measure 268</v>
      </c>
      <c r="C621" s="284" t="s">
        <v>465</v>
      </c>
      <c r="D621" s="285">
        <v>44197</v>
      </c>
      <c r="E621" s="285">
        <v>44377</v>
      </c>
      <c r="F621" s="285">
        <v>44239</v>
      </c>
      <c r="G621" s="41">
        <f t="shared" si="39"/>
        <v>2</v>
      </c>
      <c r="H621" s="286" t="s">
        <v>327</v>
      </c>
      <c r="I621" s="284" t="s">
        <v>353</v>
      </c>
      <c r="J621" s="287">
        <v>3</v>
      </c>
      <c r="K621" s="287">
        <f t="shared" si="40"/>
        <v>0.375</v>
      </c>
      <c r="L621" s="203">
        <v>1000</v>
      </c>
      <c r="M621" s="203">
        <f t="shared" si="41"/>
        <v>375</v>
      </c>
    </row>
    <row r="622" spans="1:13" hidden="1">
      <c r="A622" s="284" t="s">
        <v>457</v>
      </c>
      <c r="B622" s="230" t="str">
        <f t="shared" si="38"/>
        <v>Measure 268</v>
      </c>
      <c r="C622" s="284" t="s">
        <v>465</v>
      </c>
      <c r="D622" s="285">
        <v>44197</v>
      </c>
      <c r="E622" s="285">
        <v>44377</v>
      </c>
      <c r="F622" s="285">
        <v>44239</v>
      </c>
      <c r="G622" s="41">
        <f t="shared" si="39"/>
        <v>2</v>
      </c>
      <c r="H622" s="286" t="s">
        <v>258</v>
      </c>
      <c r="I622" s="284" t="s">
        <v>353</v>
      </c>
      <c r="J622" s="287">
        <v>0.75</v>
      </c>
      <c r="K622" s="287">
        <f t="shared" si="40"/>
        <v>9.375E-2</v>
      </c>
      <c r="L622" s="203">
        <v>1350</v>
      </c>
      <c r="M622" s="203">
        <f t="shared" si="41"/>
        <v>126.5625</v>
      </c>
    </row>
    <row r="623" spans="1:13" hidden="1">
      <c r="A623" s="284" t="s">
        <v>457</v>
      </c>
      <c r="B623" s="230" t="str">
        <f t="shared" si="38"/>
        <v>Measure 268</v>
      </c>
      <c r="C623" s="284" t="s">
        <v>465</v>
      </c>
      <c r="D623" s="285">
        <v>44197</v>
      </c>
      <c r="E623" s="285">
        <v>44377</v>
      </c>
      <c r="F623" s="285">
        <v>44239</v>
      </c>
      <c r="G623" s="41">
        <f t="shared" si="39"/>
        <v>2</v>
      </c>
      <c r="H623" s="286" t="s">
        <v>258</v>
      </c>
      <c r="I623" s="284" t="s">
        <v>353</v>
      </c>
      <c r="J623" s="287">
        <v>0.75</v>
      </c>
      <c r="K623" s="287">
        <f t="shared" si="40"/>
        <v>9.375E-2</v>
      </c>
      <c r="L623" s="203">
        <v>1350</v>
      </c>
      <c r="M623" s="203">
        <f t="shared" si="41"/>
        <v>126.5625</v>
      </c>
    </row>
    <row r="624" spans="1:13" hidden="1">
      <c r="A624" s="284" t="s">
        <v>457</v>
      </c>
      <c r="B624" s="230" t="str">
        <f t="shared" si="38"/>
        <v>Measure 268</v>
      </c>
      <c r="C624" s="284" t="s">
        <v>465</v>
      </c>
      <c r="D624" s="285">
        <v>44197</v>
      </c>
      <c r="E624" s="285">
        <v>44377</v>
      </c>
      <c r="F624" s="285">
        <v>44239</v>
      </c>
      <c r="G624" s="41">
        <f t="shared" si="39"/>
        <v>2</v>
      </c>
      <c r="H624" s="286" t="s">
        <v>258</v>
      </c>
      <c r="I624" s="284" t="s">
        <v>353</v>
      </c>
      <c r="J624" s="287">
        <v>0.25</v>
      </c>
      <c r="K624" s="287">
        <f t="shared" si="40"/>
        <v>3.125E-2</v>
      </c>
      <c r="L624" s="203">
        <v>1350</v>
      </c>
      <c r="M624" s="203">
        <f t="shared" si="41"/>
        <v>42.1875</v>
      </c>
    </row>
    <row r="625" spans="1:13" hidden="1">
      <c r="A625" s="284" t="s">
        <v>457</v>
      </c>
      <c r="B625" s="230" t="str">
        <f t="shared" si="38"/>
        <v>Measure 268</v>
      </c>
      <c r="C625" s="284" t="s">
        <v>465</v>
      </c>
      <c r="D625" s="285">
        <v>44197</v>
      </c>
      <c r="E625" s="285">
        <v>44377</v>
      </c>
      <c r="F625" s="285">
        <v>44239</v>
      </c>
      <c r="G625" s="41">
        <f t="shared" si="39"/>
        <v>2</v>
      </c>
      <c r="H625" s="286" t="s">
        <v>258</v>
      </c>
      <c r="I625" s="284" t="s">
        <v>353</v>
      </c>
      <c r="J625" s="287">
        <v>1</v>
      </c>
      <c r="K625" s="287">
        <f t="shared" si="40"/>
        <v>0.125</v>
      </c>
      <c r="L625" s="203">
        <v>1350</v>
      </c>
      <c r="M625" s="203">
        <f t="shared" si="41"/>
        <v>168.75</v>
      </c>
    </row>
    <row r="626" spans="1:13" hidden="1">
      <c r="A626" s="284" t="s">
        <v>457</v>
      </c>
      <c r="B626" s="230" t="str">
        <f t="shared" si="38"/>
        <v>Measure 268</v>
      </c>
      <c r="C626" s="284" t="s">
        <v>465</v>
      </c>
      <c r="D626" s="285">
        <v>44197</v>
      </c>
      <c r="E626" s="285">
        <v>44377</v>
      </c>
      <c r="F626" s="285">
        <v>44239</v>
      </c>
      <c r="G626" s="41">
        <f t="shared" si="39"/>
        <v>2</v>
      </c>
      <c r="H626" s="286" t="s">
        <v>258</v>
      </c>
      <c r="I626" s="284" t="s">
        <v>353</v>
      </c>
      <c r="J626" s="287">
        <v>0.25</v>
      </c>
      <c r="K626" s="287">
        <f t="shared" si="40"/>
        <v>3.125E-2</v>
      </c>
      <c r="L626" s="203">
        <v>1350</v>
      </c>
      <c r="M626" s="203">
        <f t="shared" si="41"/>
        <v>42.1875</v>
      </c>
    </row>
    <row r="627" spans="1:13" hidden="1">
      <c r="A627" s="284" t="s">
        <v>457</v>
      </c>
      <c r="B627" s="230" t="str">
        <f t="shared" si="38"/>
        <v>Measure 268</v>
      </c>
      <c r="C627" s="284" t="s">
        <v>465</v>
      </c>
      <c r="D627" s="285">
        <v>44197</v>
      </c>
      <c r="E627" s="285">
        <v>44377</v>
      </c>
      <c r="F627" s="285">
        <v>44239</v>
      </c>
      <c r="G627" s="41">
        <f t="shared" si="39"/>
        <v>2</v>
      </c>
      <c r="H627" s="286" t="s">
        <v>539</v>
      </c>
      <c r="I627" s="284" t="s">
        <v>353</v>
      </c>
      <c r="J627" s="287">
        <v>8</v>
      </c>
      <c r="K627" s="287">
        <f t="shared" si="40"/>
        <v>1</v>
      </c>
      <c r="L627" s="203">
        <v>1000</v>
      </c>
      <c r="M627" s="203">
        <f t="shared" si="41"/>
        <v>1000</v>
      </c>
    </row>
    <row r="628" spans="1:13">
      <c r="A628" s="284" t="s">
        <v>457</v>
      </c>
      <c r="B628" s="230" t="str">
        <f t="shared" si="38"/>
        <v>Measure 268</v>
      </c>
      <c r="C628" s="284" t="s">
        <v>465</v>
      </c>
      <c r="D628" s="285">
        <v>44197</v>
      </c>
      <c r="E628" s="285">
        <v>44377</v>
      </c>
      <c r="F628" s="285">
        <v>44239</v>
      </c>
      <c r="G628" s="41">
        <f t="shared" si="39"/>
        <v>2</v>
      </c>
      <c r="H628" s="286" t="s">
        <v>267</v>
      </c>
      <c r="I628" s="284" t="s">
        <v>353</v>
      </c>
      <c r="J628" s="287">
        <v>7.5</v>
      </c>
      <c r="K628" s="287">
        <f t="shared" si="40"/>
        <v>0.9375</v>
      </c>
      <c r="L628" s="203">
        <v>1000</v>
      </c>
      <c r="M628" s="203">
        <f t="shared" si="41"/>
        <v>937.5</v>
      </c>
    </row>
    <row r="629" spans="1:13" hidden="1">
      <c r="A629" s="284" t="s">
        <v>457</v>
      </c>
      <c r="B629" s="230" t="str">
        <f t="shared" si="38"/>
        <v>Measure 268</v>
      </c>
      <c r="C629" s="284" t="s">
        <v>465</v>
      </c>
      <c r="D629" s="285">
        <v>44197</v>
      </c>
      <c r="E629" s="285">
        <v>44377</v>
      </c>
      <c r="F629" s="285">
        <v>44239</v>
      </c>
      <c r="G629" s="41">
        <f t="shared" si="39"/>
        <v>2</v>
      </c>
      <c r="H629" s="286" t="s">
        <v>331</v>
      </c>
      <c r="I629" s="284" t="s">
        <v>353</v>
      </c>
      <c r="J629" s="287">
        <v>6</v>
      </c>
      <c r="K629" s="287">
        <f t="shared" si="40"/>
        <v>0.75</v>
      </c>
      <c r="L629" s="203">
        <v>1000</v>
      </c>
      <c r="M629" s="203">
        <f t="shared" si="41"/>
        <v>750</v>
      </c>
    </row>
    <row r="630" spans="1:13" hidden="1">
      <c r="A630" s="284" t="s">
        <v>457</v>
      </c>
      <c r="B630" s="230" t="str">
        <f t="shared" si="38"/>
        <v>Measure 268</v>
      </c>
      <c r="C630" s="284" t="s">
        <v>465</v>
      </c>
      <c r="D630" s="285">
        <v>44197</v>
      </c>
      <c r="E630" s="285">
        <v>44377</v>
      </c>
      <c r="F630" s="285">
        <v>44239</v>
      </c>
      <c r="G630" s="41">
        <f t="shared" si="39"/>
        <v>2</v>
      </c>
      <c r="H630" s="286" t="s">
        <v>266</v>
      </c>
      <c r="I630" s="284" t="s">
        <v>353</v>
      </c>
      <c r="J630" s="287">
        <v>0.5</v>
      </c>
      <c r="K630" s="287">
        <f t="shared" si="40"/>
        <v>6.25E-2</v>
      </c>
      <c r="L630" s="203">
        <v>1000</v>
      </c>
      <c r="M630" s="203">
        <f t="shared" si="41"/>
        <v>62.5</v>
      </c>
    </row>
    <row r="631" spans="1:13" hidden="1">
      <c r="A631" s="284" t="s">
        <v>457</v>
      </c>
      <c r="B631" s="230" t="str">
        <f t="shared" si="38"/>
        <v>Measure 268</v>
      </c>
      <c r="C631" s="284" t="s">
        <v>465</v>
      </c>
      <c r="D631" s="285">
        <v>44197</v>
      </c>
      <c r="E631" s="285">
        <v>44377</v>
      </c>
      <c r="F631" s="285">
        <v>44239</v>
      </c>
      <c r="G631" s="41">
        <f t="shared" si="39"/>
        <v>2</v>
      </c>
      <c r="H631" s="286" t="s">
        <v>351</v>
      </c>
      <c r="I631" s="284" t="s">
        <v>353</v>
      </c>
      <c r="J631" s="287">
        <v>0.5</v>
      </c>
      <c r="K631" s="287">
        <f t="shared" si="40"/>
        <v>6.25E-2</v>
      </c>
      <c r="L631" s="203">
        <v>1000</v>
      </c>
      <c r="M631" s="203">
        <f t="shared" si="41"/>
        <v>62.5</v>
      </c>
    </row>
    <row r="632" spans="1:13" hidden="1">
      <c r="A632" s="284" t="s">
        <v>457</v>
      </c>
      <c r="B632" s="230" t="str">
        <f t="shared" si="38"/>
        <v>Measure 268</v>
      </c>
      <c r="C632" s="284" t="s">
        <v>465</v>
      </c>
      <c r="D632" s="285">
        <v>44197</v>
      </c>
      <c r="E632" s="285">
        <v>44377</v>
      </c>
      <c r="F632" s="285">
        <v>44242</v>
      </c>
      <c r="G632" s="41">
        <f t="shared" si="39"/>
        <v>2</v>
      </c>
      <c r="H632" s="286" t="s">
        <v>365</v>
      </c>
      <c r="I632" s="284" t="s">
        <v>353</v>
      </c>
      <c r="J632" s="287">
        <v>1</v>
      </c>
      <c r="K632" s="287">
        <f t="shared" si="40"/>
        <v>0.125</v>
      </c>
      <c r="L632" s="203">
        <v>1000</v>
      </c>
      <c r="M632" s="203">
        <f t="shared" si="41"/>
        <v>125</v>
      </c>
    </row>
    <row r="633" spans="1:13" hidden="1">
      <c r="A633" s="284" t="s">
        <v>457</v>
      </c>
      <c r="B633" s="230" t="str">
        <f t="shared" si="38"/>
        <v>Measure 268</v>
      </c>
      <c r="C633" s="284" t="s">
        <v>465</v>
      </c>
      <c r="D633" s="285">
        <v>44197</v>
      </c>
      <c r="E633" s="285">
        <v>44377</v>
      </c>
      <c r="F633" s="285">
        <v>44242</v>
      </c>
      <c r="G633" s="41">
        <f t="shared" si="39"/>
        <v>2</v>
      </c>
      <c r="H633" s="286" t="s">
        <v>365</v>
      </c>
      <c r="I633" s="284" t="s">
        <v>353</v>
      </c>
      <c r="J633" s="287">
        <v>1</v>
      </c>
      <c r="K633" s="287">
        <f t="shared" si="40"/>
        <v>0.125</v>
      </c>
      <c r="L633" s="203">
        <v>1000</v>
      </c>
      <c r="M633" s="203">
        <f t="shared" si="41"/>
        <v>125</v>
      </c>
    </row>
    <row r="634" spans="1:13" hidden="1">
      <c r="A634" s="284" t="s">
        <v>457</v>
      </c>
      <c r="B634" s="230" t="str">
        <f t="shared" si="38"/>
        <v>Measure 268</v>
      </c>
      <c r="C634" s="284" t="s">
        <v>465</v>
      </c>
      <c r="D634" s="285">
        <v>44197</v>
      </c>
      <c r="E634" s="285">
        <v>44377</v>
      </c>
      <c r="F634" s="285">
        <v>44242</v>
      </c>
      <c r="G634" s="41">
        <f t="shared" si="39"/>
        <v>2</v>
      </c>
      <c r="H634" s="286" t="s">
        <v>365</v>
      </c>
      <c r="I634" s="284" t="s">
        <v>353</v>
      </c>
      <c r="J634" s="287">
        <v>1</v>
      </c>
      <c r="K634" s="287">
        <f t="shared" si="40"/>
        <v>0.125</v>
      </c>
      <c r="L634" s="203">
        <v>1000</v>
      </c>
      <c r="M634" s="203">
        <f t="shared" si="41"/>
        <v>125</v>
      </c>
    </row>
    <row r="635" spans="1:13" hidden="1">
      <c r="A635" s="284" t="s">
        <v>457</v>
      </c>
      <c r="B635" s="230" t="str">
        <f t="shared" si="38"/>
        <v>Measure 268</v>
      </c>
      <c r="C635" s="284" t="s">
        <v>465</v>
      </c>
      <c r="D635" s="285">
        <v>44197</v>
      </c>
      <c r="E635" s="285">
        <v>44377</v>
      </c>
      <c r="F635" s="285">
        <v>44242</v>
      </c>
      <c r="G635" s="41">
        <f t="shared" si="39"/>
        <v>2</v>
      </c>
      <c r="H635" s="286" t="s">
        <v>365</v>
      </c>
      <c r="I635" s="284" t="s">
        <v>353</v>
      </c>
      <c r="J635" s="287">
        <v>4.5</v>
      </c>
      <c r="K635" s="287">
        <f t="shared" si="40"/>
        <v>0.5625</v>
      </c>
      <c r="L635" s="203">
        <v>1000</v>
      </c>
      <c r="M635" s="203">
        <f t="shared" si="41"/>
        <v>562.5</v>
      </c>
    </row>
    <row r="636" spans="1:13" hidden="1">
      <c r="A636" s="284" t="s">
        <v>457</v>
      </c>
      <c r="B636" s="230" t="str">
        <f t="shared" si="38"/>
        <v>Measure 268</v>
      </c>
      <c r="C636" s="284" t="s">
        <v>465</v>
      </c>
      <c r="D636" s="285">
        <v>44197</v>
      </c>
      <c r="E636" s="285">
        <v>44377</v>
      </c>
      <c r="F636" s="285">
        <v>44242</v>
      </c>
      <c r="G636" s="41">
        <f t="shared" si="39"/>
        <v>2</v>
      </c>
      <c r="H636" s="286" t="s">
        <v>330</v>
      </c>
      <c r="I636" s="284" t="s">
        <v>353</v>
      </c>
      <c r="J636" s="287">
        <v>2.5</v>
      </c>
      <c r="K636" s="287">
        <f t="shared" si="40"/>
        <v>0.3125</v>
      </c>
      <c r="L636" s="203">
        <v>1000</v>
      </c>
      <c r="M636" s="203">
        <f t="shared" si="41"/>
        <v>312.5</v>
      </c>
    </row>
    <row r="637" spans="1:13" hidden="1">
      <c r="A637" s="284" t="s">
        <v>457</v>
      </c>
      <c r="B637" s="230" t="str">
        <f t="shared" si="38"/>
        <v>Measure 268</v>
      </c>
      <c r="C637" s="284" t="s">
        <v>465</v>
      </c>
      <c r="D637" s="285">
        <v>44197</v>
      </c>
      <c r="E637" s="285">
        <v>44377</v>
      </c>
      <c r="F637" s="285">
        <v>44242</v>
      </c>
      <c r="G637" s="41">
        <f t="shared" si="39"/>
        <v>2</v>
      </c>
      <c r="H637" s="286" t="s">
        <v>330</v>
      </c>
      <c r="I637" s="284" t="s">
        <v>353</v>
      </c>
      <c r="J637" s="287">
        <v>0.5</v>
      </c>
      <c r="K637" s="287">
        <f t="shared" si="40"/>
        <v>6.25E-2</v>
      </c>
      <c r="L637" s="203">
        <v>1000</v>
      </c>
      <c r="M637" s="203">
        <f t="shared" si="41"/>
        <v>62.5</v>
      </c>
    </row>
    <row r="638" spans="1:13" hidden="1">
      <c r="A638" s="284" t="s">
        <v>457</v>
      </c>
      <c r="B638" s="230" t="str">
        <f t="shared" si="38"/>
        <v>Measure 268</v>
      </c>
      <c r="C638" s="284" t="s">
        <v>465</v>
      </c>
      <c r="D638" s="285">
        <v>44197</v>
      </c>
      <c r="E638" s="285">
        <v>44377</v>
      </c>
      <c r="F638" s="285">
        <v>44242</v>
      </c>
      <c r="G638" s="41">
        <f t="shared" si="39"/>
        <v>2</v>
      </c>
      <c r="H638" s="286" t="s">
        <v>327</v>
      </c>
      <c r="I638" s="284" t="s">
        <v>353</v>
      </c>
      <c r="J638" s="287">
        <v>2.5</v>
      </c>
      <c r="K638" s="287">
        <f t="shared" si="40"/>
        <v>0.3125</v>
      </c>
      <c r="L638" s="203">
        <v>1000</v>
      </c>
      <c r="M638" s="203">
        <f t="shared" si="41"/>
        <v>312.5</v>
      </c>
    </row>
    <row r="639" spans="1:13" hidden="1">
      <c r="A639" s="284" t="s">
        <v>457</v>
      </c>
      <c r="B639" s="230" t="str">
        <f t="shared" si="38"/>
        <v>Measure 268</v>
      </c>
      <c r="C639" s="284" t="s">
        <v>465</v>
      </c>
      <c r="D639" s="285">
        <v>44197</v>
      </c>
      <c r="E639" s="285">
        <v>44377</v>
      </c>
      <c r="F639" s="285">
        <v>44242</v>
      </c>
      <c r="G639" s="41">
        <f t="shared" si="39"/>
        <v>2</v>
      </c>
      <c r="H639" s="286" t="s">
        <v>472</v>
      </c>
      <c r="I639" s="284" t="s">
        <v>353</v>
      </c>
      <c r="J639" s="287">
        <v>4</v>
      </c>
      <c r="K639" s="287">
        <f t="shared" si="40"/>
        <v>0.5</v>
      </c>
      <c r="L639" s="203">
        <v>1000</v>
      </c>
      <c r="M639" s="203">
        <f t="shared" si="41"/>
        <v>500</v>
      </c>
    </row>
    <row r="640" spans="1:13" hidden="1">
      <c r="A640" s="284" t="s">
        <v>457</v>
      </c>
      <c r="B640" s="230" t="str">
        <f t="shared" ref="B640:B703" si="42">MID(C640,9,11)</f>
        <v>Measure 268</v>
      </c>
      <c r="C640" s="284" t="s">
        <v>465</v>
      </c>
      <c r="D640" s="285">
        <v>44197</v>
      </c>
      <c r="E640" s="285">
        <v>44377</v>
      </c>
      <c r="F640" s="285">
        <v>44242</v>
      </c>
      <c r="G640" s="41">
        <f t="shared" ref="G640:G703" si="43">MONTH(F640)</f>
        <v>2</v>
      </c>
      <c r="H640" s="286" t="s">
        <v>472</v>
      </c>
      <c r="I640" s="284" t="s">
        <v>353</v>
      </c>
      <c r="J640" s="287">
        <v>4</v>
      </c>
      <c r="K640" s="287">
        <f t="shared" si="40"/>
        <v>0.5</v>
      </c>
      <c r="L640" s="203">
        <v>1000</v>
      </c>
      <c r="M640" s="203">
        <f t="shared" si="41"/>
        <v>500</v>
      </c>
    </row>
    <row r="641" spans="1:13" hidden="1">
      <c r="A641" s="284" t="s">
        <v>457</v>
      </c>
      <c r="B641" s="230" t="str">
        <f t="shared" si="42"/>
        <v>Measure 268</v>
      </c>
      <c r="C641" s="284" t="s">
        <v>465</v>
      </c>
      <c r="D641" s="285">
        <v>44197</v>
      </c>
      <c r="E641" s="285">
        <v>44377</v>
      </c>
      <c r="F641" s="285">
        <v>44242</v>
      </c>
      <c r="G641" s="41">
        <f t="shared" si="43"/>
        <v>2</v>
      </c>
      <c r="H641" s="286" t="s">
        <v>258</v>
      </c>
      <c r="I641" s="284" t="s">
        <v>353</v>
      </c>
      <c r="J641" s="287">
        <v>4.25</v>
      </c>
      <c r="K641" s="287">
        <f t="shared" si="40"/>
        <v>0.53125</v>
      </c>
      <c r="L641" s="203">
        <v>1350</v>
      </c>
      <c r="M641" s="203">
        <f t="shared" si="41"/>
        <v>717.1875</v>
      </c>
    </row>
    <row r="642" spans="1:13" hidden="1">
      <c r="A642" s="284" t="s">
        <v>457</v>
      </c>
      <c r="B642" s="230" t="str">
        <f t="shared" si="42"/>
        <v>Measure 268</v>
      </c>
      <c r="C642" s="284" t="s">
        <v>465</v>
      </c>
      <c r="D642" s="285">
        <v>44197</v>
      </c>
      <c r="E642" s="285">
        <v>44377</v>
      </c>
      <c r="F642" s="285">
        <v>44242</v>
      </c>
      <c r="G642" s="41">
        <f t="shared" si="43"/>
        <v>2</v>
      </c>
      <c r="H642" s="286" t="s">
        <v>258</v>
      </c>
      <c r="I642" s="284" t="s">
        <v>353</v>
      </c>
      <c r="J642" s="287">
        <v>2.25</v>
      </c>
      <c r="K642" s="287">
        <f t="shared" si="40"/>
        <v>0.28125</v>
      </c>
      <c r="L642" s="203">
        <v>1350</v>
      </c>
      <c r="M642" s="203">
        <f t="shared" si="41"/>
        <v>379.6875</v>
      </c>
    </row>
    <row r="643" spans="1:13" hidden="1">
      <c r="A643" s="284" t="s">
        <v>457</v>
      </c>
      <c r="B643" s="230" t="str">
        <f t="shared" si="42"/>
        <v>Measure 268</v>
      </c>
      <c r="C643" s="284" t="s">
        <v>465</v>
      </c>
      <c r="D643" s="285">
        <v>44197</v>
      </c>
      <c r="E643" s="285">
        <v>44377</v>
      </c>
      <c r="F643" s="285">
        <v>44242</v>
      </c>
      <c r="G643" s="41">
        <f t="shared" si="43"/>
        <v>2</v>
      </c>
      <c r="H643" s="286" t="s">
        <v>258</v>
      </c>
      <c r="I643" s="284" t="s">
        <v>353</v>
      </c>
      <c r="J643" s="287">
        <v>1.25</v>
      </c>
      <c r="K643" s="287">
        <f t="shared" ref="K643:K706" si="44">J643/8</f>
        <v>0.15625</v>
      </c>
      <c r="L643" s="203">
        <v>1350</v>
      </c>
      <c r="M643" s="203">
        <f t="shared" ref="M643:M706" si="45">L643*K643</f>
        <v>210.9375</v>
      </c>
    </row>
    <row r="644" spans="1:13" hidden="1">
      <c r="A644" s="284" t="s">
        <v>457</v>
      </c>
      <c r="B644" s="230" t="str">
        <f t="shared" si="42"/>
        <v>Measure 268</v>
      </c>
      <c r="C644" s="284" t="s">
        <v>465</v>
      </c>
      <c r="D644" s="285">
        <v>44197</v>
      </c>
      <c r="E644" s="285">
        <v>44377</v>
      </c>
      <c r="F644" s="285">
        <v>44242</v>
      </c>
      <c r="G644" s="41">
        <f t="shared" si="43"/>
        <v>2</v>
      </c>
      <c r="H644" s="286" t="s">
        <v>258</v>
      </c>
      <c r="I644" s="284" t="s">
        <v>353</v>
      </c>
      <c r="J644" s="287">
        <v>2.25</v>
      </c>
      <c r="K644" s="287">
        <f t="shared" si="44"/>
        <v>0.28125</v>
      </c>
      <c r="L644" s="203">
        <v>1350</v>
      </c>
      <c r="M644" s="203">
        <f t="shared" si="45"/>
        <v>379.6875</v>
      </c>
    </row>
    <row r="645" spans="1:13" hidden="1">
      <c r="A645" s="284" t="s">
        <v>457</v>
      </c>
      <c r="B645" s="230" t="str">
        <f t="shared" si="42"/>
        <v>Measure 268</v>
      </c>
      <c r="C645" s="284" t="s">
        <v>465</v>
      </c>
      <c r="D645" s="285">
        <v>44197</v>
      </c>
      <c r="E645" s="285">
        <v>44377</v>
      </c>
      <c r="F645" s="285">
        <v>44242</v>
      </c>
      <c r="G645" s="41">
        <f t="shared" si="43"/>
        <v>2</v>
      </c>
      <c r="H645" s="286" t="s">
        <v>258</v>
      </c>
      <c r="I645" s="284" t="s">
        <v>353</v>
      </c>
      <c r="J645" s="287">
        <v>0.25</v>
      </c>
      <c r="K645" s="287">
        <f t="shared" si="44"/>
        <v>3.125E-2</v>
      </c>
      <c r="L645" s="203">
        <v>1350</v>
      </c>
      <c r="M645" s="203">
        <f t="shared" si="45"/>
        <v>42.1875</v>
      </c>
    </row>
    <row r="646" spans="1:13" hidden="1">
      <c r="A646" s="284" t="s">
        <v>457</v>
      </c>
      <c r="B646" s="230" t="str">
        <f t="shared" si="42"/>
        <v>Measure 268</v>
      </c>
      <c r="C646" s="284" t="s">
        <v>465</v>
      </c>
      <c r="D646" s="285">
        <v>44197</v>
      </c>
      <c r="E646" s="285">
        <v>44377</v>
      </c>
      <c r="F646" s="285">
        <v>44242</v>
      </c>
      <c r="G646" s="41">
        <f t="shared" si="43"/>
        <v>2</v>
      </c>
      <c r="H646" s="286" t="s">
        <v>539</v>
      </c>
      <c r="I646" s="284" t="s">
        <v>353</v>
      </c>
      <c r="J646" s="287">
        <v>8</v>
      </c>
      <c r="K646" s="287">
        <f t="shared" si="44"/>
        <v>1</v>
      </c>
      <c r="L646" s="203">
        <v>1000</v>
      </c>
      <c r="M646" s="203">
        <f t="shared" si="45"/>
        <v>1000</v>
      </c>
    </row>
    <row r="647" spans="1:13">
      <c r="A647" s="284" t="s">
        <v>457</v>
      </c>
      <c r="B647" s="230" t="str">
        <f t="shared" si="42"/>
        <v>Measure 268</v>
      </c>
      <c r="C647" s="284" t="s">
        <v>465</v>
      </c>
      <c r="D647" s="285">
        <v>44197</v>
      </c>
      <c r="E647" s="285">
        <v>44377</v>
      </c>
      <c r="F647" s="285">
        <v>44242</v>
      </c>
      <c r="G647" s="41">
        <f t="shared" si="43"/>
        <v>2</v>
      </c>
      <c r="H647" s="286" t="s">
        <v>267</v>
      </c>
      <c r="I647" s="284" t="s">
        <v>353</v>
      </c>
      <c r="J647" s="287">
        <v>10</v>
      </c>
      <c r="K647" s="287">
        <f t="shared" si="44"/>
        <v>1.25</v>
      </c>
      <c r="L647" s="203">
        <v>1000</v>
      </c>
      <c r="M647" s="203">
        <f t="shared" si="45"/>
        <v>1250</v>
      </c>
    </row>
    <row r="648" spans="1:13" hidden="1">
      <c r="A648" s="284" t="s">
        <v>457</v>
      </c>
      <c r="B648" s="230" t="str">
        <f t="shared" si="42"/>
        <v>Measure 268</v>
      </c>
      <c r="C648" s="284" t="s">
        <v>465</v>
      </c>
      <c r="D648" s="285">
        <v>44197</v>
      </c>
      <c r="E648" s="285">
        <v>44377</v>
      </c>
      <c r="F648" s="285">
        <v>44242</v>
      </c>
      <c r="G648" s="41">
        <f t="shared" si="43"/>
        <v>2</v>
      </c>
      <c r="H648" s="286" t="s">
        <v>331</v>
      </c>
      <c r="I648" s="284" t="s">
        <v>353</v>
      </c>
      <c r="J648" s="287">
        <v>8</v>
      </c>
      <c r="K648" s="287">
        <f t="shared" si="44"/>
        <v>1</v>
      </c>
      <c r="L648" s="203">
        <v>1000</v>
      </c>
      <c r="M648" s="203">
        <f t="shared" si="45"/>
        <v>1000</v>
      </c>
    </row>
    <row r="649" spans="1:13" hidden="1">
      <c r="A649" s="284" t="s">
        <v>457</v>
      </c>
      <c r="B649" s="230" t="str">
        <f t="shared" si="42"/>
        <v>Measure 268</v>
      </c>
      <c r="C649" s="284" t="s">
        <v>465</v>
      </c>
      <c r="D649" s="285">
        <v>44197</v>
      </c>
      <c r="E649" s="285">
        <v>44377</v>
      </c>
      <c r="F649" s="285">
        <v>44242</v>
      </c>
      <c r="G649" s="41">
        <f t="shared" si="43"/>
        <v>2</v>
      </c>
      <c r="H649" s="286" t="s">
        <v>266</v>
      </c>
      <c r="I649" s="284" t="s">
        <v>353</v>
      </c>
      <c r="J649" s="287">
        <v>0.5</v>
      </c>
      <c r="K649" s="287">
        <f t="shared" si="44"/>
        <v>6.25E-2</v>
      </c>
      <c r="L649" s="203">
        <v>1000</v>
      </c>
      <c r="M649" s="203">
        <f t="shared" si="45"/>
        <v>62.5</v>
      </c>
    </row>
    <row r="650" spans="1:13" hidden="1">
      <c r="A650" s="284" t="s">
        <v>457</v>
      </c>
      <c r="B650" s="230" t="str">
        <f t="shared" si="42"/>
        <v>Measure 268</v>
      </c>
      <c r="C650" s="284" t="s">
        <v>465</v>
      </c>
      <c r="D650" s="285">
        <v>44197</v>
      </c>
      <c r="E650" s="285">
        <v>44377</v>
      </c>
      <c r="F650" s="285">
        <v>44242</v>
      </c>
      <c r="G650" s="41">
        <f t="shared" si="43"/>
        <v>2</v>
      </c>
      <c r="H650" s="286" t="s">
        <v>266</v>
      </c>
      <c r="I650" s="284" t="s">
        <v>353</v>
      </c>
      <c r="J650" s="287">
        <v>1.5</v>
      </c>
      <c r="K650" s="287">
        <f t="shared" si="44"/>
        <v>0.1875</v>
      </c>
      <c r="L650" s="203">
        <v>1000</v>
      </c>
      <c r="M650" s="203">
        <f t="shared" si="45"/>
        <v>187.5</v>
      </c>
    </row>
    <row r="651" spans="1:13" hidden="1">
      <c r="A651" s="284" t="s">
        <v>457</v>
      </c>
      <c r="B651" s="230" t="str">
        <f t="shared" si="42"/>
        <v>Measure 268</v>
      </c>
      <c r="C651" s="284" t="s">
        <v>465</v>
      </c>
      <c r="D651" s="285">
        <v>44197</v>
      </c>
      <c r="E651" s="285">
        <v>44377</v>
      </c>
      <c r="F651" s="285">
        <v>44242</v>
      </c>
      <c r="G651" s="41">
        <f t="shared" si="43"/>
        <v>2</v>
      </c>
      <c r="H651" s="286" t="s">
        <v>266</v>
      </c>
      <c r="I651" s="284" t="s">
        <v>353</v>
      </c>
      <c r="J651" s="287">
        <v>3</v>
      </c>
      <c r="K651" s="287">
        <f t="shared" si="44"/>
        <v>0.375</v>
      </c>
      <c r="L651" s="203">
        <v>1000</v>
      </c>
      <c r="M651" s="203">
        <f t="shared" si="45"/>
        <v>375</v>
      </c>
    </row>
    <row r="652" spans="1:13" hidden="1">
      <c r="A652" s="284" t="s">
        <v>457</v>
      </c>
      <c r="B652" s="230" t="str">
        <f t="shared" si="42"/>
        <v>Measure 268</v>
      </c>
      <c r="C652" s="284" t="s">
        <v>465</v>
      </c>
      <c r="D652" s="285">
        <v>44197</v>
      </c>
      <c r="E652" s="285">
        <v>44377</v>
      </c>
      <c r="F652" s="285">
        <v>44242</v>
      </c>
      <c r="G652" s="41">
        <f t="shared" si="43"/>
        <v>2</v>
      </c>
      <c r="H652" s="286" t="s">
        <v>351</v>
      </c>
      <c r="I652" s="284" t="s">
        <v>353</v>
      </c>
      <c r="J652" s="287">
        <v>1</v>
      </c>
      <c r="K652" s="287">
        <f t="shared" si="44"/>
        <v>0.125</v>
      </c>
      <c r="L652" s="203">
        <v>1000</v>
      </c>
      <c r="M652" s="203">
        <f t="shared" si="45"/>
        <v>125</v>
      </c>
    </row>
    <row r="653" spans="1:13" hidden="1">
      <c r="A653" s="284" t="s">
        <v>457</v>
      </c>
      <c r="B653" s="230" t="str">
        <f t="shared" si="42"/>
        <v>Measure 268</v>
      </c>
      <c r="C653" s="284" t="s">
        <v>465</v>
      </c>
      <c r="D653" s="285">
        <v>44197</v>
      </c>
      <c r="E653" s="285">
        <v>44377</v>
      </c>
      <c r="F653" s="285">
        <v>44242</v>
      </c>
      <c r="G653" s="41">
        <f t="shared" si="43"/>
        <v>2</v>
      </c>
      <c r="H653" s="286" t="s">
        <v>351</v>
      </c>
      <c r="I653" s="284" t="s">
        <v>353</v>
      </c>
      <c r="J653" s="287">
        <v>1</v>
      </c>
      <c r="K653" s="287">
        <f t="shared" si="44"/>
        <v>0.125</v>
      </c>
      <c r="L653" s="203">
        <v>1000</v>
      </c>
      <c r="M653" s="203">
        <f t="shared" si="45"/>
        <v>125</v>
      </c>
    </row>
    <row r="654" spans="1:13" hidden="1">
      <c r="A654" s="284" t="s">
        <v>457</v>
      </c>
      <c r="B654" s="230" t="str">
        <f t="shared" si="42"/>
        <v>Measure 268</v>
      </c>
      <c r="C654" s="284" t="s">
        <v>465</v>
      </c>
      <c r="D654" s="285">
        <v>44197</v>
      </c>
      <c r="E654" s="285">
        <v>44377</v>
      </c>
      <c r="F654" s="285">
        <v>44243</v>
      </c>
      <c r="G654" s="41">
        <f t="shared" si="43"/>
        <v>2</v>
      </c>
      <c r="H654" s="286" t="s">
        <v>365</v>
      </c>
      <c r="I654" s="284" t="s">
        <v>353</v>
      </c>
      <c r="J654" s="287">
        <v>1.5</v>
      </c>
      <c r="K654" s="287">
        <f t="shared" si="44"/>
        <v>0.1875</v>
      </c>
      <c r="L654" s="203">
        <v>1000</v>
      </c>
      <c r="M654" s="203">
        <f t="shared" si="45"/>
        <v>187.5</v>
      </c>
    </row>
    <row r="655" spans="1:13" hidden="1">
      <c r="A655" s="284" t="s">
        <v>457</v>
      </c>
      <c r="B655" s="230" t="str">
        <f t="shared" si="42"/>
        <v>Measure 268</v>
      </c>
      <c r="C655" s="284" t="s">
        <v>465</v>
      </c>
      <c r="D655" s="285">
        <v>44197</v>
      </c>
      <c r="E655" s="285">
        <v>44377</v>
      </c>
      <c r="F655" s="285">
        <v>44243</v>
      </c>
      <c r="G655" s="41">
        <f t="shared" si="43"/>
        <v>2</v>
      </c>
      <c r="H655" s="286" t="s">
        <v>365</v>
      </c>
      <c r="I655" s="284" t="s">
        <v>353</v>
      </c>
      <c r="J655" s="287">
        <v>0.5</v>
      </c>
      <c r="K655" s="287">
        <f t="shared" si="44"/>
        <v>6.25E-2</v>
      </c>
      <c r="L655" s="203">
        <v>1000</v>
      </c>
      <c r="M655" s="203">
        <f t="shared" si="45"/>
        <v>62.5</v>
      </c>
    </row>
    <row r="656" spans="1:13" hidden="1">
      <c r="A656" s="284" t="s">
        <v>457</v>
      </c>
      <c r="B656" s="230" t="str">
        <f t="shared" si="42"/>
        <v>Measure 268</v>
      </c>
      <c r="C656" s="284" t="s">
        <v>465</v>
      </c>
      <c r="D656" s="285">
        <v>44197</v>
      </c>
      <c r="E656" s="285">
        <v>44377</v>
      </c>
      <c r="F656" s="285">
        <v>44243</v>
      </c>
      <c r="G656" s="41">
        <f t="shared" si="43"/>
        <v>2</v>
      </c>
      <c r="H656" s="286" t="s">
        <v>365</v>
      </c>
      <c r="I656" s="284" t="s">
        <v>353</v>
      </c>
      <c r="J656" s="287">
        <v>0.75</v>
      </c>
      <c r="K656" s="287">
        <f t="shared" si="44"/>
        <v>9.375E-2</v>
      </c>
      <c r="L656" s="203">
        <v>1000</v>
      </c>
      <c r="M656" s="203">
        <f t="shared" si="45"/>
        <v>93.75</v>
      </c>
    </row>
    <row r="657" spans="1:13" hidden="1">
      <c r="A657" s="284" t="s">
        <v>457</v>
      </c>
      <c r="B657" s="230" t="str">
        <f t="shared" si="42"/>
        <v>Measure 268</v>
      </c>
      <c r="C657" s="284" t="s">
        <v>465</v>
      </c>
      <c r="D657" s="285">
        <v>44197</v>
      </c>
      <c r="E657" s="285">
        <v>44377</v>
      </c>
      <c r="F657" s="285">
        <v>44243</v>
      </c>
      <c r="G657" s="41">
        <f t="shared" si="43"/>
        <v>2</v>
      </c>
      <c r="H657" s="286" t="s">
        <v>365</v>
      </c>
      <c r="I657" s="284" t="s">
        <v>353</v>
      </c>
      <c r="J657" s="287">
        <v>0.5</v>
      </c>
      <c r="K657" s="287">
        <f t="shared" si="44"/>
        <v>6.25E-2</v>
      </c>
      <c r="L657" s="203">
        <v>1000</v>
      </c>
      <c r="M657" s="203">
        <f t="shared" si="45"/>
        <v>62.5</v>
      </c>
    </row>
    <row r="658" spans="1:13" hidden="1">
      <c r="A658" s="284" t="s">
        <v>457</v>
      </c>
      <c r="B658" s="230" t="str">
        <f t="shared" si="42"/>
        <v>Measure 268</v>
      </c>
      <c r="C658" s="284" t="s">
        <v>465</v>
      </c>
      <c r="D658" s="285">
        <v>44197</v>
      </c>
      <c r="E658" s="285">
        <v>44377</v>
      </c>
      <c r="F658" s="285">
        <v>44243</v>
      </c>
      <c r="G658" s="41">
        <f t="shared" si="43"/>
        <v>2</v>
      </c>
      <c r="H658" s="286" t="s">
        <v>365</v>
      </c>
      <c r="I658" s="284" t="s">
        <v>353</v>
      </c>
      <c r="J658" s="287">
        <v>2.25</v>
      </c>
      <c r="K658" s="287">
        <f t="shared" si="44"/>
        <v>0.28125</v>
      </c>
      <c r="L658" s="203">
        <v>1000</v>
      </c>
      <c r="M658" s="203">
        <f t="shared" si="45"/>
        <v>281.25</v>
      </c>
    </row>
    <row r="659" spans="1:13" hidden="1">
      <c r="A659" s="284" t="s">
        <v>457</v>
      </c>
      <c r="B659" s="230" t="str">
        <f t="shared" si="42"/>
        <v>Measure 268</v>
      </c>
      <c r="C659" s="284" t="s">
        <v>465</v>
      </c>
      <c r="D659" s="285">
        <v>44197</v>
      </c>
      <c r="E659" s="285">
        <v>44377</v>
      </c>
      <c r="F659" s="285">
        <v>44243</v>
      </c>
      <c r="G659" s="41">
        <f t="shared" si="43"/>
        <v>2</v>
      </c>
      <c r="H659" s="286" t="s">
        <v>365</v>
      </c>
      <c r="I659" s="284" t="s">
        <v>353</v>
      </c>
      <c r="J659" s="287">
        <v>0.5</v>
      </c>
      <c r="K659" s="287">
        <f t="shared" si="44"/>
        <v>6.25E-2</v>
      </c>
      <c r="L659" s="203">
        <v>1000</v>
      </c>
      <c r="M659" s="203">
        <f t="shared" si="45"/>
        <v>62.5</v>
      </c>
    </row>
    <row r="660" spans="1:13" hidden="1">
      <c r="A660" s="284" t="s">
        <v>457</v>
      </c>
      <c r="B660" s="230" t="str">
        <f t="shared" si="42"/>
        <v>Measure 268</v>
      </c>
      <c r="C660" s="284" t="s">
        <v>465</v>
      </c>
      <c r="D660" s="285">
        <v>44197</v>
      </c>
      <c r="E660" s="285">
        <v>44377</v>
      </c>
      <c r="F660" s="285">
        <v>44243</v>
      </c>
      <c r="G660" s="41">
        <f t="shared" si="43"/>
        <v>2</v>
      </c>
      <c r="H660" s="286" t="s">
        <v>365</v>
      </c>
      <c r="I660" s="284" t="s">
        <v>353</v>
      </c>
      <c r="J660" s="287">
        <v>2</v>
      </c>
      <c r="K660" s="287">
        <f t="shared" si="44"/>
        <v>0.25</v>
      </c>
      <c r="L660" s="203">
        <v>1000</v>
      </c>
      <c r="M660" s="203">
        <f t="shared" si="45"/>
        <v>250</v>
      </c>
    </row>
    <row r="661" spans="1:13" hidden="1">
      <c r="A661" s="284" t="s">
        <v>457</v>
      </c>
      <c r="B661" s="230" t="str">
        <f t="shared" si="42"/>
        <v>Measure 268</v>
      </c>
      <c r="C661" s="284" t="s">
        <v>465</v>
      </c>
      <c r="D661" s="285">
        <v>44197</v>
      </c>
      <c r="E661" s="285">
        <v>44377</v>
      </c>
      <c r="F661" s="285">
        <v>44243</v>
      </c>
      <c r="G661" s="41">
        <f t="shared" si="43"/>
        <v>2</v>
      </c>
      <c r="H661" s="286" t="s">
        <v>330</v>
      </c>
      <c r="I661" s="284" t="s">
        <v>353</v>
      </c>
      <c r="J661" s="287">
        <v>3.5</v>
      </c>
      <c r="K661" s="287">
        <f t="shared" si="44"/>
        <v>0.4375</v>
      </c>
      <c r="L661" s="203">
        <v>1000</v>
      </c>
      <c r="M661" s="203">
        <f t="shared" si="45"/>
        <v>437.5</v>
      </c>
    </row>
    <row r="662" spans="1:13" hidden="1">
      <c r="A662" s="284" t="s">
        <v>457</v>
      </c>
      <c r="B662" s="230" t="str">
        <f t="shared" si="42"/>
        <v>Measure 268</v>
      </c>
      <c r="C662" s="284" t="s">
        <v>465</v>
      </c>
      <c r="D662" s="285">
        <v>44197</v>
      </c>
      <c r="E662" s="285">
        <v>44377</v>
      </c>
      <c r="F662" s="285">
        <v>44243</v>
      </c>
      <c r="G662" s="41">
        <f t="shared" si="43"/>
        <v>2</v>
      </c>
      <c r="H662" s="286" t="s">
        <v>330</v>
      </c>
      <c r="I662" s="284" t="s">
        <v>353</v>
      </c>
      <c r="J662" s="287">
        <v>0.5</v>
      </c>
      <c r="K662" s="287">
        <f t="shared" si="44"/>
        <v>6.25E-2</v>
      </c>
      <c r="L662" s="203">
        <v>1000</v>
      </c>
      <c r="M662" s="203">
        <f t="shared" si="45"/>
        <v>62.5</v>
      </c>
    </row>
    <row r="663" spans="1:13" hidden="1">
      <c r="A663" s="284" t="s">
        <v>457</v>
      </c>
      <c r="B663" s="230" t="str">
        <f t="shared" si="42"/>
        <v>Measure 268</v>
      </c>
      <c r="C663" s="284" t="s">
        <v>465</v>
      </c>
      <c r="D663" s="285">
        <v>44197</v>
      </c>
      <c r="E663" s="285">
        <v>44377</v>
      </c>
      <c r="F663" s="285">
        <v>44243</v>
      </c>
      <c r="G663" s="41">
        <f t="shared" si="43"/>
        <v>2</v>
      </c>
      <c r="H663" s="286" t="s">
        <v>53</v>
      </c>
      <c r="I663" s="284" t="s">
        <v>353</v>
      </c>
      <c r="J663" s="287">
        <v>8</v>
      </c>
      <c r="K663" s="287">
        <f t="shared" si="44"/>
        <v>1</v>
      </c>
      <c r="L663" s="203">
        <v>1350</v>
      </c>
      <c r="M663" s="203">
        <f t="shared" si="45"/>
        <v>1350</v>
      </c>
    </row>
    <row r="664" spans="1:13" hidden="1">
      <c r="A664" s="284" t="s">
        <v>457</v>
      </c>
      <c r="B664" s="230" t="str">
        <f t="shared" si="42"/>
        <v>Measure 268</v>
      </c>
      <c r="C664" s="284" t="s">
        <v>465</v>
      </c>
      <c r="D664" s="285">
        <v>44197</v>
      </c>
      <c r="E664" s="285">
        <v>44377</v>
      </c>
      <c r="F664" s="285">
        <v>44243</v>
      </c>
      <c r="G664" s="41">
        <f t="shared" si="43"/>
        <v>2</v>
      </c>
      <c r="H664" s="286" t="s">
        <v>327</v>
      </c>
      <c r="I664" s="284" t="s">
        <v>353</v>
      </c>
      <c r="J664" s="287">
        <v>6</v>
      </c>
      <c r="K664" s="287">
        <f t="shared" si="44"/>
        <v>0.75</v>
      </c>
      <c r="L664" s="203">
        <v>1000</v>
      </c>
      <c r="M664" s="203">
        <f t="shared" si="45"/>
        <v>750</v>
      </c>
    </row>
    <row r="665" spans="1:13" hidden="1">
      <c r="A665" s="284" t="s">
        <v>457</v>
      </c>
      <c r="B665" s="230" t="str">
        <f t="shared" si="42"/>
        <v>Measure 268</v>
      </c>
      <c r="C665" s="284" t="s">
        <v>465</v>
      </c>
      <c r="D665" s="285">
        <v>44197</v>
      </c>
      <c r="E665" s="285">
        <v>44377</v>
      </c>
      <c r="F665" s="285">
        <v>44243</v>
      </c>
      <c r="G665" s="41">
        <f t="shared" si="43"/>
        <v>2</v>
      </c>
      <c r="H665" s="286" t="s">
        <v>472</v>
      </c>
      <c r="I665" s="284" t="s">
        <v>353</v>
      </c>
      <c r="J665" s="287">
        <v>4</v>
      </c>
      <c r="K665" s="287">
        <f t="shared" si="44"/>
        <v>0.5</v>
      </c>
      <c r="L665" s="203">
        <v>1000</v>
      </c>
      <c r="M665" s="203">
        <f t="shared" si="45"/>
        <v>500</v>
      </c>
    </row>
    <row r="666" spans="1:13" hidden="1">
      <c r="A666" s="284" t="s">
        <v>457</v>
      </c>
      <c r="B666" s="230" t="str">
        <f t="shared" si="42"/>
        <v>Measure 268</v>
      </c>
      <c r="C666" s="284" t="s">
        <v>465</v>
      </c>
      <c r="D666" s="285">
        <v>44197</v>
      </c>
      <c r="E666" s="285">
        <v>44377</v>
      </c>
      <c r="F666" s="285">
        <v>44243</v>
      </c>
      <c r="G666" s="41">
        <f t="shared" si="43"/>
        <v>2</v>
      </c>
      <c r="H666" s="286" t="s">
        <v>472</v>
      </c>
      <c r="I666" s="284" t="s">
        <v>353</v>
      </c>
      <c r="J666" s="287">
        <v>4</v>
      </c>
      <c r="K666" s="287">
        <f t="shared" si="44"/>
        <v>0.5</v>
      </c>
      <c r="L666" s="203">
        <v>1000</v>
      </c>
      <c r="M666" s="203">
        <f t="shared" si="45"/>
        <v>500</v>
      </c>
    </row>
    <row r="667" spans="1:13" hidden="1">
      <c r="A667" s="284" t="s">
        <v>457</v>
      </c>
      <c r="B667" s="230" t="str">
        <f t="shared" si="42"/>
        <v>Measure 268</v>
      </c>
      <c r="C667" s="284" t="s">
        <v>465</v>
      </c>
      <c r="D667" s="285">
        <v>44197</v>
      </c>
      <c r="E667" s="285">
        <v>44377</v>
      </c>
      <c r="F667" s="285">
        <v>44243</v>
      </c>
      <c r="G667" s="41">
        <f t="shared" si="43"/>
        <v>2</v>
      </c>
      <c r="H667" s="286" t="s">
        <v>258</v>
      </c>
      <c r="I667" s="284" t="s">
        <v>353</v>
      </c>
      <c r="J667" s="287">
        <v>3.75</v>
      </c>
      <c r="K667" s="287">
        <f t="shared" si="44"/>
        <v>0.46875</v>
      </c>
      <c r="L667" s="203">
        <v>1350</v>
      </c>
      <c r="M667" s="203">
        <f t="shared" si="45"/>
        <v>632.8125</v>
      </c>
    </row>
    <row r="668" spans="1:13" hidden="1">
      <c r="A668" s="284" t="s">
        <v>457</v>
      </c>
      <c r="B668" s="230" t="str">
        <f t="shared" si="42"/>
        <v>Measure 268</v>
      </c>
      <c r="C668" s="284" t="s">
        <v>465</v>
      </c>
      <c r="D668" s="285">
        <v>44197</v>
      </c>
      <c r="E668" s="285">
        <v>44377</v>
      </c>
      <c r="F668" s="285">
        <v>44243</v>
      </c>
      <c r="G668" s="41">
        <f t="shared" si="43"/>
        <v>2</v>
      </c>
      <c r="H668" s="286" t="s">
        <v>258</v>
      </c>
      <c r="I668" s="284" t="s">
        <v>353</v>
      </c>
      <c r="J668" s="287">
        <v>0.75</v>
      </c>
      <c r="K668" s="287">
        <f t="shared" si="44"/>
        <v>9.375E-2</v>
      </c>
      <c r="L668" s="203">
        <v>1350</v>
      </c>
      <c r="M668" s="203">
        <f t="shared" si="45"/>
        <v>126.5625</v>
      </c>
    </row>
    <row r="669" spans="1:13" hidden="1">
      <c r="A669" s="284" t="s">
        <v>457</v>
      </c>
      <c r="B669" s="230" t="str">
        <f t="shared" si="42"/>
        <v>Measure 268</v>
      </c>
      <c r="C669" s="284" t="s">
        <v>465</v>
      </c>
      <c r="D669" s="285">
        <v>44197</v>
      </c>
      <c r="E669" s="285">
        <v>44377</v>
      </c>
      <c r="F669" s="285">
        <v>44243</v>
      </c>
      <c r="G669" s="41">
        <f t="shared" si="43"/>
        <v>2</v>
      </c>
      <c r="H669" s="286" t="s">
        <v>258</v>
      </c>
      <c r="I669" s="284" t="s">
        <v>353</v>
      </c>
      <c r="J669" s="287">
        <v>1.75</v>
      </c>
      <c r="K669" s="287">
        <f t="shared" si="44"/>
        <v>0.21875</v>
      </c>
      <c r="L669" s="203">
        <v>1350</v>
      </c>
      <c r="M669" s="203">
        <f t="shared" si="45"/>
        <v>295.3125</v>
      </c>
    </row>
    <row r="670" spans="1:13" hidden="1">
      <c r="A670" s="284" t="s">
        <v>457</v>
      </c>
      <c r="B670" s="230" t="str">
        <f t="shared" si="42"/>
        <v>Measure 268</v>
      </c>
      <c r="C670" s="284" t="s">
        <v>465</v>
      </c>
      <c r="D670" s="285">
        <v>44197</v>
      </c>
      <c r="E670" s="285">
        <v>44377</v>
      </c>
      <c r="F670" s="285">
        <v>44243</v>
      </c>
      <c r="G670" s="41">
        <f t="shared" si="43"/>
        <v>2</v>
      </c>
      <c r="H670" s="286" t="s">
        <v>258</v>
      </c>
      <c r="I670" s="284" t="s">
        <v>353</v>
      </c>
      <c r="J670" s="287">
        <v>1</v>
      </c>
      <c r="K670" s="287">
        <f t="shared" si="44"/>
        <v>0.125</v>
      </c>
      <c r="L670" s="203">
        <v>1350</v>
      </c>
      <c r="M670" s="203">
        <f t="shared" si="45"/>
        <v>168.75</v>
      </c>
    </row>
    <row r="671" spans="1:13" hidden="1">
      <c r="A671" s="284" t="s">
        <v>457</v>
      </c>
      <c r="B671" s="230" t="str">
        <f t="shared" si="42"/>
        <v>Measure 268</v>
      </c>
      <c r="C671" s="284" t="s">
        <v>465</v>
      </c>
      <c r="D671" s="285">
        <v>44197</v>
      </c>
      <c r="E671" s="285">
        <v>44377</v>
      </c>
      <c r="F671" s="285">
        <v>44243</v>
      </c>
      <c r="G671" s="41">
        <f t="shared" si="43"/>
        <v>2</v>
      </c>
      <c r="H671" s="286" t="s">
        <v>258</v>
      </c>
      <c r="I671" s="284" t="s">
        <v>353</v>
      </c>
      <c r="J671" s="287">
        <v>1.5</v>
      </c>
      <c r="K671" s="287">
        <f t="shared" si="44"/>
        <v>0.1875</v>
      </c>
      <c r="L671" s="203">
        <v>1350</v>
      </c>
      <c r="M671" s="203">
        <f t="shared" si="45"/>
        <v>253.125</v>
      </c>
    </row>
    <row r="672" spans="1:13" hidden="1">
      <c r="A672" s="284" t="s">
        <v>457</v>
      </c>
      <c r="B672" s="230" t="str">
        <f t="shared" si="42"/>
        <v>Measure 268</v>
      </c>
      <c r="C672" s="284" t="s">
        <v>465</v>
      </c>
      <c r="D672" s="285">
        <v>44197</v>
      </c>
      <c r="E672" s="285">
        <v>44377</v>
      </c>
      <c r="F672" s="285">
        <v>44243</v>
      </c>
      <c r="G672" s="41">
        <f t="shared" si="43"/>
        <v>2</v>
      </c>
      <c r="H672" s="286" t="s">
        <v>539</v>
      </c>
      <c r="I672" s="284" t="s">
        <v>353</v>
      </c>
      <c r="J672" s="287">
        <v>8</v>
      </c>
      <c r="K672" s="287">
        <f t="shared" si="44"/>
        <v>1</v>
      </c>
      <c r="L672" s="203">
        <v>1000</v>
      </c>
      <c r="M672" s="203">
        <f t="shared" si="45"/>
        <v>1000</v>
      </c>
    </row>
    <row r="673" spans="1:13">
      <c r="A673" s="284" t="s">
        <v>457</v>
      </c>
      <c r="B673" s="230" t="str">
        <f t="shared" si="42"/>
        <v>Measure 268</v>
      </c>
      <c r="C673" s="284" t="s">
        <v>465</v>
      </c>
      <c r="D673" s="285">
        <v>44197</v>
      </c>
      <c r="E673" s="285">
        <v>44377</v>
      </c>
      <c r="F673" s="285">
        <v>44243</v>
      </c>
      <c r="G673" s="41">
        <f t="shared" si="43"/>
        <v>2</v>
      </c>
      <c r="H673" s="286" t="s">
        <v>267</v>
      </c>
      <c r="I673" s="284" t="s">
        <v>353</v>
      </c>
      <c r="J673" s="287">
        <v>1</v>
      </c>
      <c r="K673" s="287">
        <f t="shared" si="44"/>
        <v>0.125</v>
      </c>
      <c r="L673" s="203">
        <v>1000</v>
      </c>
      <c r="M673" s="203">
        <f t="shared" si="45"/>
        <v>125</v>
      </c>
    </row>
    <row r="674" spans="1:13">
      <c r="A674" s="284" t="s">
        <v>457</v>
      </c>
      <c r="B674" s="230" t="str">
        <f t="shared" si="42"/>
        <v>Measure 268</v>
      </c>
      <c r="C674" s="284" t="s">
        <v>465</v>
      </c>
      <c r="D674" s="285">
        <v>44197</v>
      </c>
      <c r="E674" s="285">
        <v>44377</v>
      </c>
      <c r="F674" s="285">
        <v>44243</v>
      </c>
      <c r="G674" s="41">
        <f t="shared" si="43"/>
        <v>2</v>
      </c>
      <c r="H674" s="286" t="s">
        <v>267</v>
      </c>
      <c r="I674" s="284" t="s">
        <v>353</v>
      </c>
      <c r="J674" s="287">
        <v>9</v>
      </c>
      <c r="K674" s="287">
        <f t="shared" si="44"/>
        <v>1.125</v>
      </c>
      <c r="L674" s="203">
        <v>1000</v>
      </c>
      <c r="M674" s="203">
        <f t="shared" si="45"/>
        <v>1125</v>
      </c>
    </row>
    <row r="675" spans="1:13" hidden="1">
      <c r="A675" s="284" t="s">
        <v>457</v>
      </c>
      <c r="B675" s="230" t="str">
        <f t="shared" si="42"/>
        <v>Measure 268</v>
      </c>
      <c r="C675" s="284" t="s">
        <v>465</v>
      </c>
      <c r="D675" s="285">
        <v>44197</v>
      </c>
      <c r="E675" s="285">
        <v>44377</v>
      </c>
      <c r="F675" s="285">
        <v>44243</v>
      </c>
      <c r="G675" s="41">
        <f t="shared" si="43"/>
        <v>2</v>
      </c>
      <c r="H675" s="286" t="s">
        <v>331</v>
      </c>
      <c r="I675" s="284" t="s">
        <v>353</v>
      </c>
      <c r="J675" s="287">
        <v>8</v>
      </c>
      <c r="K675" s="287">
        <f t="shared" si="44"/>
        <v>1</v>
      </c>
      <c r="L675" s="203">
        <v>1000</v>
      </c>
      <c r="M675" s="203">
        <f t="shared" si="45"/>
        <v>1000</v>
      </c>
    </row>
    <row r="676" spans="1:13" hidden="1">
      <c r="A676" s="284" t="s">
        <v>457</v>
      </c>
      <c r="B676" s="230" t="str">
        <f t="shared" si="42"/>
        <v>Measure 268</v>
      </c>
      <c r="C676" s="284" t="s">
        <v>465</v>
      </c>
      <c r="D676" s="285">
        <v>44197</v>
      </c>
      <c r="E676" s="285">
        <v>44377</v>
      </c>
      <c r="F676" s="285">
        <v>44243</v>
      </c>
      <c r="G676" s="41">
        <f t="shared" si="43"/>
        <v>2</v>
      </c>
      <c r="H676" s="286" t="s">
        <v>266</v>
      </c>
      <c r="I676" s="284" t="s">
        <v>353</v>
      </c>
      <c r="J676" s="287">
        <v>1.5</v>
      </c>
      <c r="K676" s="287">
        <f t="shared" si="44"/>
        <v>0.1875</v>
      </c>
      <c r="L676" s="203">
        <v>1000</v>
      </c>
      <c r="M676" s="203">
        <f t="shared" si="45"/>
        <v>187.5</v>
      </c>
    </row>
    <row r="677" spans="1:13" hidden="1">
      <c r="A677" s="284" t="s">
        <v>457</v>
      </c>
      <c r="B677" s="230" t="str">
        <f t="shared" si="42"/>
        <v>Measure 268</v>
      </c>
      <c r="C677" s="284" t="s">
        <v>465</v>
      </c>
      <c r="D677" s="285">
        <v>44197</v>
      </c>
      <c r="E677" s="285">
        <v>44377</v>
      </c>
      <c r="F677" s="285">
        <v>44243</v>
      </c>
      <c r="G677" s="41">
        <f t="shared" si="43"/>
        <v>2</v>
      </c>
      <c r="H677" s="286" t="s">
        <v>351</v>
      </c>
      <c r="I677" s="284" t="s">
        <v>353</v>
      </c>
      <c r="J677" s="287">
        <v>0.5</v>
      </c>
      <c r="K677" s="287">
        <f t="shared" si="44"/>
        <v>6.25E-2</v>
      </c>
      <c r="L677" s="203">
        <v>1000</v>
      </c>
      <c r="M677" s="203">
        <f t="shared" si="45"/>
        <v>62.5</v>
      </c>
    </row>
    <row r="678" spans="1:13" hidden="1">
      <c r="A678" s="284" t="s">
        <v>457</v>
      </c>
      <c r="B678" s="230" t="str">
        <f t="shared" si="42"/>
        <v>Measure 268</v>
      </c>
      <c r="C678" s="284" t="s">
        <v>465</v>
      </c>
      <c r="D678" s="285">
        <v>44197</v>
      </c>
      <c r="E678" s="285">
        <v>44377</v>
      </c>
      <c r="F678" s="285">
        <v>44243</v>
      </c>
      <c r="G678" s="41">
        <f t="shared" si="43"/>
        <v>2</v>
      </c>
      <c r="H678" s="286" t="s">
        <v>351</v>
      </c>
      <c r="I678" s="284" t="s">
        <v>353</v>
      </c>
      <c r="J678" s="287">
        <v>0.5</v>
      </c>
      <c r="K678" s="287">
        <f t="shared" si="44"/>
        <v>6.25E-2</v>
      </c>
      <c r="L678" s="203">
        <v>1000</v>
      </c>
      <c r="M678" s="203">
        <f t="shared" si="45"/>
        <v>62.5</v>
      </c>
    </row>
    <row r="679" spans="1:13" hidden="1">
      <c r="A679" s="284" t="s">
        <v>457</v>
      </c>
      <c r="B679" s="230" t="str">
        <f t="shared" si="42"/>
        <v>Measure 268</v>
      </c>
      <c r="C679" s="284" t="s">
        <v>465</v>
      </c>
      <c r="D679" s="285">
        <v>44197</v>
      </c>
      <c r="E679" s="285">
        <v>44377</v>
      </c>
      <c r="F679" s="285">
        <v>44244</v>
      </c>
      <c r="G679" s="41">
        <f t="shared" si="43"/>
        <v>2</v>
      </c>
      <c r="H679" s="286" t="s">
        <v>365</v>
      </c>
      <c r="I679" s="284" t="s">
        <v>353</v>
      </c>
      <c r="J679" s="287">
        <v>0.5</v>
      </c>
      <c r="K679" s="287">
        <f t="shared" si="44"/>
        <v>6.25E-2</v>
      </c>
      <c r="L679" s="203">
        <v>1000</v>
      </c>
      <c r="M679" s="203">
        <f t="shared" si="45"/>
        <v>62.5</v>
      </c>
    </row>
    <row r="680" spans="1:13" hidden="1">
      <c r="A680" s="284" t="s">
        <v>457</v>
      </c>
      <c r="B680" s="230" t="str">
        <f t="shared" si="42"/>
        <v>Measure 268</v>
      </c>
      <c r="C680" s="284" t="s">
        <v>465</v>
      </c>
      <c r="D680" s="285">
        <v>44197</v>
      </c>
      <c r="E680" s="285">
        <v>44377</v>
      </c>
      <c r="F680" s="285">
        <v>44244</v>
      </c>
      <c r="G680" s="41">
        <f t="shared" si="43"/>
        <v>2</v>
      </c>
      <c r="H680" s="286" t="s">
        <v>365</v>
      </c>
      <c r="I680" s="284" t="s">
        <v>353</v>
      </c>
      <c r="J680" s="287">
        <v>0.25</v>
      </c>
      <c r="K680" s="287">
        <f t="shared" si="44"/>
        <v>3.125E-2</v>
      </c>
      <c r="L680" s="203">
        <v>1000</v>
      </c>
      <c r="M680" s="203">
        <f t="shared" si="45"/>
        <v>31.25</v>
      </c>
    </row>
    <row r="681" spans="1:13" hidden="1">
      <c r="A681" s="284" t="s">
        <v>457</v>
      </c>
      <c r="B681" s="230" t="str">
        <f t="shared" si="42"/>
        <v>Measure 268</v>
      </c>
      <c r="C681" s="284" t="s">
        <v>465</v>
      </c>
      <c r="D681" s="285">
        <v>44197</v>
      </c>
      <c r="E681" s="285">
        <v>44377</v>
      </c>
      <c r="F681" s="285">
        <v>44244</v>
      </c>
      <c r="G681" s="41">
        <f t="shared" si="43"/>
        <v>2</v>
      </c>
      <c r="H681" s="286" t="s">
        <v>365</v>
      </c>
      <c r="I681" s="284" t="s">
        <v>353</v>
      </c>
      <c r="J681" s="287">
        <v>6.25</v>
      </c>
      <c r="K681" s="287">
        <f t="shared" si="44"/>
        <v>0.78125</v>
      </c>
      <c r="L681" s="203">
        <v>1000</v>
      </c>
      <c r="M681" s="203">
        <f t="shared" si="45"/>
        <v>781.25</v>
      </c>
    </row>
    <row r="682" spans="1:13" hidden="1">
      <c r="A682" s="284" t="s">
        <v>457</v>
      </c>
      <c r="B682" s="230" t="str">
        <f t="shared" si="42"/>
        <v>Measure 268</v>
      </c>
      <c r="C682" s="284" t="s">
        <v>465</v>
      </c>
      <c r="D682" s="285">
        <v>44197</v>
      </c>
      <c r="E682" s="285">
        <v>44377</v>
      </c>
      <c r="F682" s="285">
        <v>44244</v>
      </c>
      <c r="G682" s="41">
        <f t="shared" si="43"/>
        <v>2</v>
      </c>
      <c r="H682" s="286" t="s">
        <v>365</v>
      </c>
      <c r="I682" s="284" t="s">
        <v>353</v>
      </c>
      <c r="J682" s="287">
        <v>0.5</v>
      </c>
      <c r="K682" s="287">
        <f t="shared" si="44"/>
        <v>6.25E-2</v>
      </c>
      <c r="L682" s="203">
        <v>1000</v>
      </c>
      <c r="M682" s="203">
        <f t="shared" si="45"/>
        <v>62.5</v>
      </c>
    </row>
    <row r="683" spans="1:13" hidden="1">
      <c r="A683" s="284" t="s">
        <v>457</v>
      </c>
      <c r="B683" s="230" t="str">
        <f t="shared" si="42"/>
        <v>Measure 268</v>
      </c>
      <c r="C683" s="284" t="s">
        <v>465</v>
      </c>
      <c r="D683" s="285">
        <v>44197</v>
      </c>
      <c r="E683" s="285">
        <v>44377</v>
      </c>
      <c r="F683" s="285">
        <v>44244</v>
      </c>
      <c r="G683" s="41">
        <f t="shared" si="43"/>
        <v>2</v>
      </c>
      <c r="H683" s="286" t="s">
        <v>53</v>
      </c>
      <c r="I683" s="284" t="s">
        <v>353</v>
      </c>
      <c r="J683" s="287">
        <v>8</v>
      </c>
      <c r="K683" s="287">
        <f t="shared" si="44"/>
        <v>1</v>
      </c>
      <c r="L683" s="203">
        <v>1350</v>
      </c>
      <c r="M683" s="203">
        <f t="shared" si="45"/>
        <v>1350</v>
      </c>
    </row>
    <row r="684" spans="1:13" hidden="1">
      <c r="A684" s="284" t="s">
        <v>457</v>
      </c>
      <c r="B684" s="230" t="str">
        <f t="shared" si="42"/>
        <v>Measure 268</v>
      </c>
      <c r="C684" s="284" t="s">
        <v>465</v>
      </c>
      <c r="D684" s="285">
        <v>44197</v>
      </c>
      <c r="E684" s="285">
        <v>44377</v>
      </c>
      <c r="F684" s="285">
        <v>44244</v>
      </c>
      <c r="G684" s="41">
        <f t="shared" si="43"/>
        <v>2</v>
      </c>
      <c r="H684" s="286" t="s">
        <v>327</v>
      </c>
      <c r="I684" s="284" t="s">
        <v>353</v>
      </c>
      <c r="J684" s="287">
        <v>2</v>
      </c>
      <c r="K684" s="287">
        <f t="shared" si="44"/>
        <v>0.25</v>
      </c>
      <c r="L684" s="203">
        <v>1000</v>
      </c>
      <c r="M684" s="203">
        <f t="shared" si="45"/>
        <v>250</v>
      </c>
    </row>
    <row r="685" spans="1:13" hidden="1">
      <c r="A685" s="284" t="s">
        <v>457</v>
      </c>
      <c r="B685" s="230" t="str">
        <f t="shared" si="42"/>
        <v>Measure 268</v>
      </c>
      <c r="C685" s="284" t="s">
        <v>465</v>
      </c>
      <c r="D685" s="285">
        <v>44197</v>
      </c>
      <c r="E685" s="285">
        <v>44377</v>
      </c>
      <c r="F685" s="285">
        <v>44244</v>
      </c>
      <c r="G685" s="41">
        <f t="shared" si="43"/>
        <v>2</v>
      </c>
      <c r="H685" s="286" t="s">
        <v>472</v>
      </c>
      <c r="I685" s="284" t="s">
        <v>353</v>
      </c>
      <c r="J685" s="287">
        <v>4</v>
      </c>
      <c r="K685" s="287">
        <f t="shared" si="44"/>
        <v>0.5</v>
      </c>
      <c r="L685" s="203">
        <v>1000</v>
      </c>
      <c r="M685" s="203">
        <f t="shared" si="45"/>
        <v>500</v>
      </c>
    </row>
    <row r="686" spans="1:13" hidden="1">
      <c r="A686" s="284" t="s">
        <v>457</v>
      </c>
      <c r="B686" s="230" t="str">
        <f t="shared" si="42"/>
        <v>Measure 268</v>
      </c>
      <c r="C686" s="284" t="s">
        <v>465</v>
      </c>
      <c r="D686" s="285">
        <v>44197</v>
      </c>
      <c r="E686" s="285">
        <v>44377</v>
      </c>
      <c r="F686" s="285">
        <v>44244</v>
      </c>
      <c r="G686" s="41">
        <f t="shared" si="43"/>
        <v>2</v>
      </c>
      <c r="H686" s="286" t="s">
        <v>472</v>
      </c>
      <c r="I686" s="284" t="s">
        <v>353</v>
      </c>
      <c r="J686" s="287">
        <v>4</v>
      </c>
      <c r="K686" s="287">
        <f t="shared" si="44"/>
        <v>0.5</v>
      </c>
      <c r="L686" s="203">
        <v>1000</v>
      </c>
      <c r="M686" s="203">
        <f t="shared" si="45"/>
        <v>500</v>
      </c>
    </row>
    <row r="687" spans="1:13" hidden="1">
      <c r="A687" s="284" t="s">
        <v>457</v>
      </c>
      <c r="B687" s="230" t="str">
        <f t="shared" si="42"/>
        <v>Measure 268</v>
      </c>
      <c r="C687" s="284" t="s">
        <v>465</v>
      </c>
      <c r="D687" s="285">
        <v>44197</v>
      </c>
      <c r="E687" s="285">
        <v>44377</v>
      </c>
      <c r="F687" s="285">
        <v>44244</v>
      </c>
      <c r="G687" s="41">
        <f t="shared" si="43"/>
        <v>2</v>
      </c>
      <c r="H687" s="286" t="s">
        <v>258</v>
      </c>
      <c r="I687" s="284" t="s">
        <v>353</v>
      </c>
      <c r="J687" s="287">
        <v>4</v>
      </c>
      <c r="K687" s="287">
        <f t="shared" si="44"/>
        <v>0.5</v>
      </c>
      <c r="L687" s="203">
        <v>1350</v>
      </c>
      <c r="M687" s="203">
        <f t="shared" si="45"/>
        <v>675</v>
      </c>
    </row>
    <row r="688" spans="1:13" hidden="1">
      <c r="A688" s="284" t="s">
        <v>457</v>
      </c>
      <c r="B688" s="230" t="str">
        <f t="shared" si="42"/>
        <v>Measure 268</v>
      </c>
      <c r="C688" s="284" t="s">
        <v>465</v>
      </c>
      <c r="D688" s="285">
        <v>44197</v>
      </c>
      <c r="E688" s="285">
        <v>44377</v>
      </c>
      <c r="F688" s="285">
        <v>44244</v>
      </c>
      <c r="G688" s="41">
        <f t="shared" si="43"/>
        <v>2</v>
      </c>
      <c r="H688" s="286" t="s">
        <v>258</v>
      </c>
      <c r="I688" s="284" t="s">
        <v>353</v>
      </c>
      <c r="J688" s="287">
        <v>1.5</v>
      </c>
      <c r="K688" s="287">
        <f t="shared" si="44"/>
        <v>0.1875</v>
      </c>
      <c r="L688" s="203">
        <v>1350</v>
      </c>
      <c r="M688" s="203">
        <f t="shared" si="45"/>
        <v>253.125</v>
      </c>
    </row>
    <row r="689" spans="1:13" hidden="1">
      <c r="A689" s="284" t="s">
        <v>457</v>
      </c>
      <c r="B689" s="230" t="str">
        <f t="shared" si="42"/>
        <v>Measure 268</v>
      </c>
      <c r="C689" s="284" t="s">
        <v>465</v>
      </c>
      <c r="D689" s="285">
        <v>44197</v>
      </c>
      <c r="E689" s="285">
        <v>44377</v>
      </c>
      <c r="F689" s="285">
        <v>44244</v>
      </c>
      <c r="G689" s="41">
        <f t="shared" si="43"/>
        <v>2</v>
      </c>
      <c r="H689" s="286" t="s">
        <v>258</v>
      </c>
      <c r="I689" s="284" t="s">
        <v>353</v>
      </c>
      <c r="J689" s="287">
        <v>1.5</v>
      </c>
      <c r="K689" s="287">
        <f t="shared" si="44"/>
        <v>0.1875</v>
      </c>
      <c r="L689" s="203">
        <v>1350</v>
      </c>
      <c r="M689" s="203">
        <f t="shared" si="45"/>
        <v>253.125</v>
      </c>
    </row>
    <row r="690" spans="1:13" hidden="1">
      <c r="A690" s="284" t="s">
        <v>457</v>
      </c>
      <c r="B690" s="230" t="str">
        <f t="shared" si="42"/>
        <v>Measure 268</v>
      </c>
      <c r="C690" s="284" t="s">
        <v>465</v>
      </c>
      <c r="D690" s="285">
        <v>44197</v>
      </c>
      <c r="E690" s="285">
        <v>44377</v>
      </c>
      <c r="F690" s="285">
        <v>44244</v>
      </c>
      <c r="G690" s="41">
        <f t="shared" si="43"/>
        <v>2</v>
      </c>
      <c r="H690" s="286" t="s">
        <v>258</v>
      </c>
      <c r="I690" s="284" t="s">
        <v>353</v>
      </c>
      <c r="J690" s="287">
        <v>0.5</v>
      </c>
      <c r="K690" s="287">
        <f t="shared" si="44"/>
        <v>6.25E-2</v>
      </c>
      <c r="L690" s="203">
        <v>1350</v>
      </c>
      <c r="M690" s="203">
        <f t="shared" si="45"/>
        <v>84.375</v>
      </c>
    </row>
    <row r="691" spans="1:13" hidden="1">
      <c r="A691" s="284" t="s">
        <v>457</v>
      </c>
      <c r="B691" s="230" t="str">
        <f t="shared" si="42"/>
        <v>Measure 268</v>
      </c>
      <c r="C691" s="284" t="s">
        <v>465</v>
      </c>
      <c r="D691" s="285">
        <v>44197</v>
      </c>
      <c r="E691" s="285">
        <v>44377</v>
      </c>
      <c r="F691" s="285">
        <v>44244</v>
      </c>
      <c r="G691" s="41">
        <f t="shared" si="43"/>
        <v>2</v>
      </c>
      <c r="H691" s="286" t="s">
        <v>258</v>
      </c>
      <c r="I691" s="284" t="s">
        <v>353</v>
      </c>
      <c r="J691" s="287">
        <v>1.5</v>
      </c>
      <c r="K691" s="287">
        <f t="shared" si="44"/>
        <v>0.1875</v>
      </c>
      <c r="L691" s="203">
        <v>1350</v>
      </c>
      <c r="M691" s="203">
        <f t="shared" si="45"/>
        <v>253.125</v>
      </c>
    </row>
    <row r="692" spans="1:13" hidden="1">
      <c r="A692" s="284" t="s">
        <v>457</v>
      </c>
      <c r="B692" s="230" t="str">
        <f t="shared" si="42"/>
        <v>Measure 268</v>
      </c>
      <c r="C692" s="284" t="s">
        <v>465</v>
      </c>
      <c r="D692" s="285">
        <v>44197</v>
      </c>
      <c r="E692" s="285">
        <v>44377</v>
      </c>
      <c r="F692" s="285">
        <v>44244</v>
      </c>
      <c r="G692" s="41">
        <f t="shared" si="43"/>
        <v>2</v>
      </c>
      <c r="H692" s="286" t="s">
        <v>539</v>
      </c>
      <c r="I692" s="284" t="s">
        <v>353</v>
      </c>
      <c r="J692" s="287">
        <v>8</v>
      </c>
      <c r="K692" s="287">
        <f t="shared" si="44"/>
        <v>1</v>
      </c>
      <c r="L692" s="203">
        <v>1000</v>
      </c>
      <c r="M692" s="203">
        <f t="shared" si="45"/>
        <v>1000</v>
      </c>
    </row>
    <row r="693" spans="1:13">
      <c r="A693" s="284" t="s">
        <v>457</v>
      </c>
      <c r="B693" s="230" t="str">
        <f t="shared" si="42"/>
        <v>Measure 268</v>
      </c>
      <c r="C693" s="284" t="s">
        <v>465</v>
      </c>
      <c r="D693" s="285">
        <v>44197</v>
      </c>
      <c r="E693" s="285">
        <v>44377</v>
      </c>
      <c r="F693" s="285">
        <v>44244</v>
      </c>
      <c r="G693" s="41">
        <f t="shared" si="43"/>
        <v>2</v>
      </c>
      <c r="H693" s="286" t="s">
        <v>267</v>
      </c>
      <c r="I693" s="284" t="s">
        <v>353</v>
      </c>
      <c r="J693" s="287">
        <v>3</v>
      </c>
      <c r="K693" s="287">
        <f t="shared" si="44"/>
        <v>0.375</v>
      </c>
      <c r="L693" s="203">
        <v>1000</v>
      </c>
      <c r="M693" s="203">
        <f t="shared" si="45"/>
        <v>375</v>
      </c>
    </row>
    <row r="694" spans="1:13">
      <c r="A694" s="284" t="s">
        <v>457</v>
      </c>
      <c r="B694" s="230" t="str">
        <f t="shared" si="42"/>
        <v>Measure 268</v>
      </c>
      <c r="C694" s="284" t="s">
        <v>465</v>
      </c>
      <c r="D694" s="285">
        <v>44197</v>
      </c>
      <c r="E694" s="285">
        <v>44377</v>
      </c>
      <c r="F694" s="285">
        <v>44244</v>
      </c>
      <c r="G694" s="41">
        <f t="shared" si="43"/>
        <v>2</v>
      </c>
      <c r="H694" s="286" t="s">
        <v>267</v>
      </c>
      <c r="I694" s="284" t="s">
        <v>353</v>
      </c>
      <c r="J694" s="287">
        <v>7</v>
      </c>
      <c r="K694" s="287">
        <f t="shared" si="44"/>
        <v>0.875</v>
      </c>
      <c r="L694" s="203">
        <v>1000</v>
      </c>
      <c r="M694" s="203">
        <f t="shared" si="45"/>
        <v>875</v>
      </c>
    </row>
    <row r="695" spans="1:13" hidden="1">
      <c r="A695" s="284" t="s">
        <v>457</v>
      </c>
      <c r="B695" s="230" t="str">
        <f t="shared" si="42"/>
        <v>Measure 268</v>
      </c>
      <c r="C695" s="284" t="s">
        <v>465</v>
      </c>
      <c r="D695" s="285">
        <v>44197</v>
      </c>
      <c r="E695" s="285">
        <v>44377</v>
      </c>
      <c r="F695" s="285">
        <v>44244</v>
      </c>
      <c r="G695" s="41">
        <f t="shared" si="43"/>
        <v>2</v>
      </c>
      <c r="H695" s="286" t="s">
        <v>54</v>
      </c>
      <c r="I695" s="284" t="s">
        <v>353</v>
      </c>
      <c r="J695" s="287">
        <v>2</v>
      </c>
      <c r="K695" s="287">
        <f t="shared" si="44"/>
        <v>0.25</v>
      </c>
      <c r="L695" s="203">
        <v>1350</v>
      </c>
      <c r="M695" s="203">
        <f t="shared" si="45"/>
        <v>337.5</v>
      </c>
    </row>
    <row r="696" spans="1:13" hidden="1">
      <c r="A696" s="284" t="s">
        <v>457</v>
      </c>
      <c r="B696" s="230" t="str">
        <f t="shared" si="42"/>
        <v>Measure 268</v>
      </c>
      <c r="C696" s="284" t="s">
        <v>465</v>
      </c>
      <c r="D696" s="285">
        <v>44197</v>
      </c>
      <c r="E696" s="285">
        <v>44377</v>
      </c>
      <c r="F696" s="285">
        <v>44244</v>
      </c>
      <c r="G696" s="41">
        <f t="shared" si="43"/>
        <v>2</v>
      </c>
      <c r="H696" s="286" t="s">
        <v>331</v>
      </c>
      <c r="I696" s="284" t="s">
        <v>353</v>
      </c>
      <c r="J696" s="287">
        <v>8</v>
      </c>
      <c r="K696" s="287">
        <f t="shared" si="44"/>
        <v>1</v>
      </c>
      <c r="L696" s="203">
        <v>1000</v>
      </c>
      <c r="M696" s="203">
        <f t="shared" si="45"/>
        <v>1000</v>
      </c>
    </row>
    <row r="697" spans="1:13" hidden="1">
      <c r="A697" s="284" t="s">
        <v>457</v>
      </c>
      <c r="B697" s="230" t="str">
        <f t="shared" si="42"/>
        <v>Measure 268</v>
      </c>
      <c r="C697" s="284" t="s">
        <v>465</v>
      </c>
      <c r="D697" s="285">
        <v>44197</v>
      </c>
      <c r="E697" s="285">
        <v>44377</v>
      </c>
      <c r="F697" s="285">
        <v>44244</v>
      </c>
      <c r="G697" s="41">
        <f t="shared" si="43"/>
        <v>2</v>
      </c>
      <c r="H697" s="286" t="s">
        <v>266</v>
      </c>
      <c r="I697" s="284" t="s">
        <v>353</v>
      </c>
      <c r="J697" s="287">
        <v>0.5</v>
      </c>
      <c r="K697" s="287">
        <f t="shared" si="44"/>
        <v>6.25E-2</v>
      </c>
      <c r="L697" s="203">
        <v>1000</v>
      </c>
      <c r="M697" s="203">
        <f t="shared" si="45"/>
        <v>62.5</v>
      </c>
    </row>
    <row r="698" spans="1:13" hidden="1">
      <c r="A698" s="284" t="s">
        <v>457</v>
      </c>
      <c r="B698" s="230" t="str">
        <f t="shared" si="42"/>
        <v>Measure 268</v>
      </c>
      <c r="C698" s="284" t="s">
        <v>465</v>
      </c>
      <c r="D698" s="285">
        <v>44197</v>
      </c>
      <c r="E698" s="285">
        <v>44377</v>
      </c>
      <c r="F698" s="285">
        <v>44244</v>
      </c>
      <c r="G698" s="41">
        <f t="shared" si="43"/>
        <v>2</v>
      </c>
      <c r="H698" s="286" t="s">
        <v>266</v>
      </c>
      <c r="I698" s="284" t="s">
        <v>353</v>
      </c>
      <c r="J698" s="287">
        <v>5.5</v>
      </c>
      <c r="K698" s="287">
        <f t="shared" si="44"/>
        <v>0.6875</v>
      </c>
      <c r="L698" s="203">
        <v>1000</v>
      </c>
      <c r="M698" s="203">
        <f t="shared" si="45"/>
        <v>687.5</v>
      </c>
    </row>
    <row r="699" spans="1:13" hidden="1">
      <c r="A699" s="284" t="s">
        <v>457</v>
      </c>
      <c r="B699" s="230" t="str">
        <f t="shared" si="42"/>
        <v>Measure 268</v>
      </c>
      <c r="C699" s="284" t="s">
        <v>465</v>
      </c>
      <c r="D699" s="285">
        <v>44197</v>
      </c>
      <c r="E699" s="285">
        <v>44377</v>
      </c>
      <c r="F699" s="285">
        <v>44244</v>
      </c>
      <c r="G699" s="41">
        <f t="shared" si="43"/>
        <v>2</v>
      </c>
      <c r="H699" s="286" t="s">
        <v>351</v>
      </c>
      <c r="I699" s="284" t="s">
        <v>353</v>
      </c>
      <c r="J699" s="287">
        <v>1</v>
      </c>
      <c r="K699" s="287">
        <f t="shared" si="44"/>
        <v>0.125</v>
      </c>
      <c r="L699" s="203">
        <v>1000</v>
      </c>
      <c r="M699" s="203">
        <f t="shared" si="45"/>
        <v>125</v>
      </c>
    </row>
    <row r="700" spans="1:13" hidden="1">
      <c r="A700" s="284" t="s">
        <v>457</v>
      </c>
      <c r="B700" s="230" t="str">
        <f t="shared" si="42"/>
        <v>Measure 268</v>
      </c>
      <c r="C700" s="284" t="s">
        <v>465</v>
      </c>
      <c r="D700" s="285">
        <v>44197</v>
      </c>
      <c r="E700" s="285">
        <v>44377</v>
      </c>
      <c r="F700" s="285">
        <v>44244</v>
      </c>
      <c r="G700" s="41">
        <f t="shared" si="43"/>
        <v>2</v>
      </c>
      <c r="H700" s="286" t="s">
        <v>351</v>
      </c>
      <c r="I700" s="284" t="s">
        <v>353</v>
      </c>
      <c r="J700" s="287">
        <v>3</v>
      </c>
      <c r="K700" s="287">
        <f t="shared" si="44"/>
        <v>0.375</v>
      </c>
      <c r="L700" s="203">
        <v>1000</v>
      </c>
      <c r="M700" s="203">
        <f t="shared" si="45"/>
        <v>375</v>
      </c>
    </row>
    <row r="701" spans="1:13" hidden="1">
      <c r="A701" s="284" t="s">
        <v>457</v>
      </c>
      <c r="B701" s="230" t="str">
        <f t="shared" si="42"/>
        <v>Measure 268</v>
      </c>
      <c r="C701" s="284" t="s">
        <v>465</v>
      </c>
      <c r="D701" s="285">
        <v>44197</v>
      </c>
      <c r="E701" s="285">
        <v>44377</v>
      </c>
      <c r="F701" s="285">
        <v>44245</v>
      </c>
      <c r="G701" s="41">
        <f t="shared" si="43"/>
        <v>2</v>
      </c>
      <c r="H701" s="286" t="s">
        <v>365</v>
      </c>
      <c r="I701" s="284" t="s">
        <v>353</v>
      </c>
      <c r="J701" s="287">
        <v>1</v>
      </c>
      <c r="K701" s="287">
        <f t="shared" si="44"/>
        <v>0.125</v>
      </c>
      <c r="L701" s="203">
        <v>1000</v>
      </c>
      <c r="M701" s="203">
        <f t="shared" si="45"/>
        <v>125</v>
      </c>
    </row>
    <row r="702" spans="1:13" hidden="1">
      <c r="A702" s="284" t="s">
        <v>457</v>
      </c>
      <c r="B702" s="230" t="str">
        <f t="shared" si="42"/>
        <v>Measure 268</v>
      </c>
      <c r="C702" s="284" t="s">
        <v>465</v>
      </c>
      <c r="D702" s="285">
        <v>44197</v>
      </c>
      <c r="E702" s="285">
        <v>44377</v>
      </c>
      <c r="F702" s="285">
        <v>44245</v>
      </c>
      <c r="G702" s="41">
        <f t="shared" si="43"/>
        <v>2</v>
      </c>
      <c r="H702" s="286" t="s">
        <v>365</v>
      </c>
      <c r="I702" s="284" t="s">
        <v>353</v>
      </c>
      <c r="J702" s="287">
        <v>6.5</v>
      </c>
      <c r="K702" s="287">
        <f t="shared" si="44"/>
        <v>0.8125</v>
      </c>
      <c r="L702" s="203">
        <v>1000</v>
      </c>
      <c r="M702" s="203">
        <f t="shared" si="45"/>
        <v>812.5</v>
      </c>
    </row>
    <row r="703" spans="1:13" hidden="1">
      <c r="A703" s="284" t="s">
        <v>457</v>
      </c>
      <c r="B703" s="230" t="str">
        <f t="shared" si="42"/>
        <v>Measure 268</v>
      </c>
      <c r="C703" s="284" t="s">
        <v>465</v>
      </c>
      <c r="D703" s="285">
        <v>44197</v>
      </c>
      <c r="E703" s="285">
        <v>44377</v>
      </c>
      <c r="F703" s="285">
        <v>44245</v>
      </c>
      <c r="G703" s="41">
        <f t="shared" si="43"/>
        <v>2</v>
      </c>
      <c r="H703" s="286" t="s">
        <v>365</v>
      </c>
      <c r="I703" s="284" t="s">
        <v>353</v>
      </c>
      <c r="J703" s="287">
        <v>0.5</v>
      </c>
      <c r="K703" s="287">
        <f t="shared" si="44"/>
        <v>6.25E-2</v>
      </c>
      <c r="L703" s="203">
        <v>1000</v>
      </c>
      <c r="M703" s="203">
        <f t="shared" si="45"/>
        <v>62.5</v>
      </c>
    </row>
    <row r="704" spans="1:13" hidden="1">
      <c r="A704" s="284" t="s">
        <v>457</v>
      </c>
      <c r="B704" s="230" t="str">
        <f t="shared" ref="B704:B767" si="46">MID(C704,9,11)</f>
        <v>Measure 268</v>
      </c>
      <c r="C704" s="284" t="s">
        <v>465</v>
      </c>
      <c r="D704" s="285">
        <v>44197</v>
      </c>
      <c r="E704" s="285">
        <v>44377</v>
      </c>
      <c r="F704" s="285">
        <v>44245</v>
      </c>
      <c r="G704" s="41">
        <f t="shared" ref="G704:G767" si="47">MONTH(F704)</f>
        <v>2</v>
      </c>
      <c r="H704" s="286" t="s">
        <v>330</v>
      </c>
      <c r="I704" s="284" t="s">
        <v>353</v>
      </c>
      <c r="J704" s="287">
        <v>6.5</v>
      </c>
      <c r="K704" s="287">
        <f t="shared" si="44"/>
        <v>0.8125</v>
      </c>
      <c r="L704" s="203">
        <v>1000</v>
      </c>
      <c r="M704" s="203">
        <f t="shared" si="45"/>
        <v>812.5</v>
      </c>
    </row>
    <row r="705" spans="1:13" hidden="1">
      <c r="A705" s="284" t="s">
        <v>457</v>
      </c>
      <c r="B705" s="230" t="str">
        <f t="shared" si="46"/>
        <v>Measure 268</v>
      </c>
      <c r="C705" s="284" t="s">
        <v>465</v>
      </c>
      <c r="D705" s="285">
        <v>44197</v>
      </c>
      <c r="E705" s="285">
        <v>44377</v>
      </c>
      <c r="F705" s="285">
        <v>44245</v>
      </c>
      <c r="G705" s="41">
        <f t="shared" si="47"/>
        <v>2</v>
      </c>
      <c r="H705" s="286" t="s">
        <v>53</v>
      </c>
      <c r="I705" s="284" t="s">
        <v>353</v>
      </c>
      <c r="J705" s="287">
        <v>8</v>
      </c>
      <c r="K705" s="287">
        <f t="shared" si="44"/>
        <v>1</v>
      </c>
      <c r="L705" s="203">
        <v>1350</v>
      </c>
      <c r="M705" s="203">
        <f t="shared" si="45"/>
        <v>1350</v>
      </c>
    </row>
    <row r="706" spans="1:13" hidden="1">
      <c r="A706" s="284" t="s">
        <v>457</v>
      </c>
      <c r="B706" s="230" t="str">
        <f t="shared" si="46"/>
        <v>Measure 268</v>
      </c>
      <c r="C706" s="284" t="s">
        <v>465</v>
      </c>
      <c r="D706" s="285">
        <v>44197</v>
      </c>
      <c r="E706" s="285">
        <v>44377</v>
      </c>
      <c r="F706" s="285">
        <v>44245</v>
      </c>
      <c r="G706" s="41">
        <f t="shared" si="47"/>
        <v>2</v>
      </c>
      <c r="H706" s="286" t="s">
        <v>327</v>
      </c>
      <c r="I706" s="284" t="s">
        <v>353</v>
      </c>
      <c r="J706" s="287">
        <v>2</v>
      </c>
      <c r="K706" s="287">
        <f t="shared" si="44"/>
        <v>0.25</v>
      </c>
      <c r="L706" s="203">
        <v>1000</v>
      </c>
      <c r="M706" s="203">
        <f t="shared" si="45"/>
        <v>250</v>
      </c>
    </row>
    <row r="707" spans="1:13" hidden="1">
      <c r="A707" s="284" t="s">
        <v>457</v>
      </c>
      <c r="B707" s="230" t="str">
        <f t="shared" si="46"/>
        <v>Measure 268</v>
      </c>
      <c r="C707" s="284" t="s">
        <v>465</v>
      </c>
      <c r="D707" s="285">
        <v>44197</v>
      </c>
      <c r="E707" s="285">
        <v>44377</v>
      </c>
      <c r="F707" s="285">
        <v>44245</v>
      </c>
      <c r="G707" s="41">
        <f t="shared" si="47"/>
        <v>2</v>
      </c>
      <c r="H707" s="286" t="s">
        <v>472</v>
      </c>
      <c r="I707" s="284" t="s">
        <v>353</v>
      </c>
      <c r="J707" s="287">
        <v>4</v>
      </c>
      <c r="K707" s="287">
        <f t="shared" ref="K707:K770" si="48">J707/8</f>
        <v>0.5</v>
      </c>
      <c r="L707" s="203">
        <v>1000</v>
      </c>
      <c r="M707" s="203">
        <f t="shared" ref="M707:M770" si="49">L707*K707</f>
        <v>500</v>
      </c>
    </row>
    <row r="708" spans="1:13" hidden="1">
      <c r="A708" s="284" t="s">
        <v>457</v>
      </c>
      <c r="B708" s="230" t="str">
        <f t="shared" si="46"/>
        <v>Measure 268</v>
      </c>
      <c r="C708" s="284" t="s">
        <v>465</v>
      </c>
      <c r="D708" s="285">
        <v>44197</v>
      </c>
      <c r="E708" s="285">
        <v>44377</v>
      </c>
      <c r="F708" s="285">
        <v>44245</v>
      </c>
      <c r="G708" s="41">
        <f t="shared" si="47"/>
        <v>2</v>
      </c>
      <c r="H708" s="286" t="s">
        <v>472</v>
      </c>
      <c r="I708" s="284" t="s">
        <v>353</v>
      </c>
      <c r="J708" s="287">
        <v>4</v>
      </c>
      <c r="K708" s="287">
        <f t="shared" si="48"/>
        <v>0.5</v>
      </c>
      <c r="L708" s="203">
        <v>1000</v>
      </c>
      <c r="M708" s="203">
        <f t="shared" si="49"/>
        <v>500</v>
      </c>
    </row>
    <row r="709" spans="1:13" hidden="1">
      <c r="A709" s="284" t="s">
        <v>457</v>
      </c>
      <c r="B709" s="230" t="str">
        <f t="shared" si="46"/>
        <v>Measure 268</v>
      </c>
      <c r="C709" s="284" t="s">
        <v>465</v>
      </c>
      <c r="D709" s="285">
        <v>44197</v>
      </c>
      <c r="E709" s="285">
        <v>44377</v>
      </c>
      <c r="F709" s="285">
        <v>44245</v>
      </c>
      <c r="G709" s="41">
        <f t="shared" si="47"/>
        <v>2</v>
      </c>
      <c r="H709" s="286" t="s">
        <v>258</v>
      </c>
      <c r="I709" s="284" t="s">
        <v>353</v>
      </c>
      <c r="J709" s="287">
        <v>0.5</v>
      </c>
      <c r="K709" s="287">
        <f t="shared" si="48"/>
        <v>6.25E-2</v>
      </c>
      <c r="L709" s="203">
        <v>1350</v>
      </c>
      <c r="M709" s="203">
        <f t="shared" si="49"/>
        <v>84.375</v>
      </c>
    </row>
    <row r="710" spans="1:13" hidden="1">
      <c r="A710" s="284" t="s">
        <v>457</v>
      </c>
      <c r="B710" s="230" t="str">
        <f t="shared" si="46"/>
        <v>Measure 268</v>
      </c>
      <c r="C710" s="284" t="s">
        <v>465</v>
      </c>
      <c r="D710" s="285">
        <v>44197</v>
      </c>
      <c r="E710" s="285">
        <v>44377</v>
      </c>
      <c r="F710" s="285">
        <v>44245</v>
      </c>
      <c r="G710" s="41">
        <f t="shared" si="47"/>
        <v>2</v>
      </c>
      <c r="H710" s="286" t="s">
        <v>258</v>
      </c>
      <c r="I710" s="284" t="s">
        <v>353</v>
      </c>
      <c r="J710" s="287">
        <v>0.5</v>
      </c>
      <c r="K710" s="287">
        <f t="shared" si="48"/>
        <v>6.25E-2</v>
      </c>
      <c r="L710" s="203">
        <v>1350</v>
      </c>
      <c r="M710" s="203">
        <f t="shared" si="49"/>
        <v>84.375</v>
      </c>
    </row>
    <row r="711" spans="1:13" hidden="1">
      <c r="A711" s="284" t="s">
        <v>457</v>
      </c>
      <c r="B711" s="230" t="str">
        <f t="shared" si="46"/>
        <v>Measure 268</v>
      </c>
      <c r="C711" s="284" t="s">
        <v>465</v>
      </c>
      <c r="D711" s="285">
        <v>44197</v>
      </c>
      <c r="E711" s="285">
        <v>44377</v>
      </c>
      <c r="F711" s="285">
        <v>44245</v>
      </c>
      <c r="G711" s="41">
        <f t="shared" si="47"/>
        <v>2</v>
      </c>
      <c r="H711" s="286" t="s">
        <v>258</v>
      </c>
      <c r="I711" s="284" t="s">
        <v>353</v>
      </c>
      <c r="J711" s="287">
        <v>2.5</v>
      </c>
      <c r="K711" s="287">
        <f t="shared" si="48"/>
        <v>0.3125</v>
      </c>
      <c r="L711" s="203">
        <v>1350</v>
      </c>
      <c r="M711" s="203">
        <f t="shared" si="49"/>
        <v>421.875</v>
      </c>
    </row>
    <row r="712" spans="1:13" hidden="1">
      <c r="A712" s="284" t="s">
        <v>457</v>
      </c>
      <c r="B712" s="230" t="str">
        <f t="shared" si="46"/>
        <v>Measure 268</v>
      </c>
      <c r="C712" s="284" t="s">
        <v>465</v>
      </c>
      <c r="D712" s="285">
        <v>44197</v>
      </c>
      <c r="E712" s="285">
        <v>44377</v>
      </c>
      <c r="F712" s="285">
        <v>44245</v>
      </c>
      <c r="G712" s="41">
        <f t="shared" si="47"/>
        <v>2</v>
      </c>
      <c r="H712" s="286" t="s">
        <v>258</v>
      </c>
      <c r="I712" s="284" t="s">
        <v>353</v>
      </c>
      <c r="J712" s="287">
        <v>0.5</v>
      </c>
      <c r="K712" s="287">
        <f t="shared" si="48"/>
        <v>6.25E-2</v>
      </c>
      <c r="L712" s="203">
        <v>1350</v>
      </c>
      <c r="M712" s="203">
        <f t="shared" si="49"/>
        <v>84.375</v>
      </c>
    </row>
    <row r="713" spans="1:13" hidden="1">
      <c r="A713" s="284" t="s">
        <v>457</v>
      </c>
      <c r="B713" s="230" t="str">
        <f t="shared" si="46"/>
        <v>Measure 268</v>
      </c>
      <c r="C713" s="284" t="s">
        <v>465</v>
      </c>
      <c r="D713" s="285">
        <v>44197</v>
      </c>
      <c r="E713" s="285">
        <v>44377</v>
      </c>
      <c r="F713" s="285">
        <v>44245</v>
      </c>
      <c r="G713" s="41">
        <f t="shared" si="47"/>
        <v>2</v>
      </c>
      <c r="H713" s="286" t="s">
        <v>258</v>
      </c>
      <c r="I713" s="284" t="s">
        <v>353</v>
      </c>
      <c r="J713" s="287">
        <v>2.5</v>
      </c>
      <c r="K713" s="287">
        <f t="shared" si="48"/>
        <v>0.3125</v>
      </c>
      <c r="L713" s="203">
        <v>1350</v>
      </c>
      <c r="M713" s="203">
        <f t="shared" si="49"/>
        <v>421.875</v>
      </c>
    </row>
    <row r="714" spans="1:13" hidden="1">
      <c r="A714" s="284" t="s">
        <v>457</v>
      </c>
      <c r="B714" s="230" t="str">
        <f t="shared" si="46"/>
        <v>Measure 268</v>
      </c>
      <c r="C714" s="284" t="s">
        <v>465</v>
      </c>
      <c r="D714" s="285">
        <v>44197</v>
      </c>
      <c r="E714" s="285">
        <v>44377</v>
      </c>
      <c r="F714" s="285">
        <v>44245</v>
      </c>
      <c r="G714" s="41">
        <f t="shared" si="47"/>
        <v>2</v>
      </c>
      <c r="H714" s="286" t="s">
        <v>539</v>
      </c>
      <c r="I714" s="284" t="s">
        <v>353</v>
      </c>
      <c r="J714" s="287">
        <v>8</v>
      </c>
      <c r="K714" s="287">
        <f t="shared" si="48"/>
        <v>1</v>
      </c>
      <c r="L714" s="203">
        <v>1000</v>
      </c>
      <c r="M714" s="203">
        <f t="shared" si="49"/>
        <v>1000</v>
      </c>
    </row>
    <row r="715" spans="1:13">
      <c r="A715" s="284" t="s">
        <v>457</v>
      </c>
      <c r="B715" s="230" t="str">
        <f t="shared" si="46"/>
        <v>Measure 268</v>
      </c>
      <c r="C715" s="284" t="s">
        <v>465</v>
      </c>
      <c r="D715" s="285">
        <v>44197</v>
      </c>
      <c r="E715" s="285">
        <v>44377</v>
      </c>
      <c r="F715" s="285">
        <v>44245</v>
      </c>
      <c r="G715" s="41">
        <f t="shared" si="47"/>
        <v>2</v>
      </c>
      <c r="H715" s="286" t="s">
        <v>267</v>
      </c>
      <c r="I715" s="284" t="s">
        <v>353</v>
      </c>
      <c r="J715" s="287">
        <v>3</v>
      </c>
      <c r="K715" s="287">
        <f t="shared" si="48"/>
        <v>0.375</v>
      </c>
      <c r="L715" s="203">
        <v>1000</v>
      </c>
      <c r="M715" s="203">
        <f t="shared" si="49"/>
        <v>375</v>
      </c>
    </row>
    <row r="716" spans="1:13">
      <c r="A716" s="284" t="s">
        <v>457</v>
      </c>
      <c r="B716" s="230" t="str">
        <f t="shared" si="46"/>
        <v>Measure 268</v>
      </c>
      <c r="C716" s="284" t="s">
        <v>465</v>
      </c>
      <c r="D716" s="285">
        <v>44197</v>
      </c>
      <c r="E716" s="285">
        <v>44377</v>
      </c>
      <c r="F716" s="285">
        <v>44245</v>
      </c>
      <c r="G716" s="41">
        <f t="shared" si="47"/>
        <v>2</v>
      </c>
      <c r="H716" s="286" t="s">
        <v>267</v>
      </c>
      <c r="I716" s="284" t="s">
        <v>353</v>
      </c>
      <c r="J716" s="287">
        <v>6</v>
      </c>
      <c r="K716" s="287">
        <f t="shared" si="48"/>
        <v>0.75</v>
      </c>
      <c r="L716" s="203">
        <v>1000</v>
      </c>
      <c r="M716" s="203">
        <f t="shared" si="49"/>
        <v>750</v>
      </c>
    </row>
    <row r="717" spans="1:13" hidden="1">
      <c r="A717" s="284" t="s">
        <v>457</v>
      </c>
      <c r="B717" s="230" t="str">
        <f t="shared" si="46"/>
        <v>Measure 268</v>
      </c>
      <c r="C717" s="284" t="s">
        <v>465</v>
      </c>
      <c r="D717" s="285">
        <v>44197</v>
      </c>
      <c r="E717" s="285">
        <v>44377</v>
      </c>
      <c r="F717" s="285">
        <v>44245</v>
      </c>
      <c r="G717" s="41">
        <f t="shared" si="47"/>
        <v>2</v>
      </c>
      <c r="H717" s="286" t="s">
        <v>331</v>
      </c>
      <c r="I717" s="284" t="s">
        <v>353</v>
      </c>
      <c r="J717" s="287">
        <v>8</v>
      </c>
      <c r="K717" s="287">
        <f t="shared" si="48"/>
        <v>1</v>
      </c>
      <c r="L717" s="203">
        <v>1000</v>
      </c>
      <c r="M717" s="203">
        <f t="shared" si="49"/>
        <v>1000</v>
      </c>
    </row>
    <row r="718" spans="1:13" hidden="1">
      <c r="A718" s="284" t="s">
        <v>457</v>
      </c>
      <c r="B718" s="230" t="str">
        <f t="shared" si="46"/>
        <v>Measure 268</v>
      </c>
      <c r="C718" s="284" t="s">
        <v>465</v>
      </c>
      <c r="D718" s="285">
        <v>44197</v>
      </c>
      <c r="E718" s="285">
        <v>44377</v>
      </c>
      <c r="F718" s="285">
        <v>44245</v>
      </c>
      <c r="G718" s="41">
        <f t="shared" si="47"/>
        <v>2</v>
      </c>
      <c r="H718" s="286" t="s">
        <v>266</v>
      </c>
      <c r="I718" s="284" t="s">
        <v>353</v>
      </c>
      <c r="J718" s="287">
        <v>4.75</v>
      </c>
      <c r="K718" s="287">
        <f t="shared" si="48"/>
        <v>0.59375</v>
      </c>
      <c r="L718" s="203">
        <v>1000</v>
      </c>
      <c r="M718" s="203">
        <f t="shared" si="49"/>
        <v>593.75</v>
      </c>
    </row>
    <row r="719" spans="1:13" hidden="1">
      <c r="A719" s="284" t="s">
        <v>457</v>
      </c>
      <c r="B719" s="230" t="str">
        <f t="shared" si="46"/>
        <v>Measure 268</v>
      </c>
      <c r="C719" s="284" t="s">
        <v>465</v>
      </c>
      <c r="D719" s="285">
        <v>44197</v>
      </c>
      <c r="E719" s="285">
        <v>44377</v>
      </c>
      <c r="F719" s="285">
        <v>44245</v>
      </c>
      <c r="G719" s="41">
        <f t="shared" si="47"/>
        <v>2</v>
      </c>
      <c r="H719" s="286" t="s">
        <v>351</v>
      </c>
      <c r="I719" s="284" t="s">
        <v>353</v>
      </c>
      <c r="J719" s="287">
        <v>1</v>
      </c>
      <c r="K719" s="287">
        <f t="shared" si="48"/>
        <v>0.125</v>
      </c>
      <c r="L719" s="203">
        <v>1000</v>
      </c>
      <c r="M719" s="203">
        <f t="shared" si="49"/>
        <v>125</v>
      </c>
    </row>
    <row r="720" spans="1:13" hidden="1">
      <c r="A720" s="284" t="s">
        <v>457</v>
      </c>
      <c r="B720" s="230" t="str">
        <f t="shared" si="46"/>
        <v>Measure 268</v>
      </c>
      <c r="C720" s="284" t="s">
        <v>465</v>
      </c>
      <c r="D720" s="285">
        <v>44197</v>
      </c>
      <c r="E720" s="285">
        <v>44377</v>
      </c>
      <c r="F720" s="285">
        <v>44246</v>
      </c>
      <c r="G720" s="41">
        <f t="shared" si="47"/>
        <v>2</v>
      </c>
      <c r="H720" s="286" t="s">
        <v>365</v>
      </c>
      <c r="I720" s="284" t="s">
        <v>353</v>
      </c>
      <c r="J720" s="287">
        <v>2</v>
      </c>
      <c r="K720" s="287">
        <f t="shared" si="48"/>
        <v>0.25</v>
      </c>
      <c r="L720" s="203">
        <v>1000</v>
      </c>
      <c r="M720" s="203">
        <f t="shared" si="49"/>
        <v>250</v>
      </c>
    </row>
    <row r="721" spans="1:13" hidden="1">
      <c r="A721" s="284" t="s">
        <v>457</v>
      </c>
      <c r="B721" s="230" t="str">
        <f t="shared" si="46"/>
        <v>Measure 268</v>
      </c>
      <c r="C721" s="284" t="s">
        <v>465</v>
      </c>
      <c r="D721" s="285">
        <v>44197</v>
      </c>
      <c r="E721" s="285">
        <v>44377</v>
      </c>
      <c r="F721" s="285">
        <v>44246</v>
      </c>
      <c r="G721" s="41">
        <f t="shared" si="47"/>
        <v>2</v>
      </c>
      <c r="H721" s="286" t="s">
        <v>365</v>
      </c>
      <c r="I721" s="284" t="s">
        <v>353</v>
      </c>
      <c r="J721" s="287">
        <v>5</v>
      </c>
      <c r="K721" s="287">
        <f t="shared" si="48"/>
        <v>0.625</v>
      </c>
      <c r="L721" s="203">
        <v>1000</v>
      </c>
      <c r="M721" s="203">
        <f t="shared" si="49"/>
        <v>625</v>
      </c>
    </row>
    <row r="722" spans="1:13" hidden="1">
      <c r="A722" s="284" t="s">
        <v>457</v>
      </c>
      <c r="B722" s="230" t="str">
        <f t="shared" si="46"/>
        <v>Measure 268</v>
      </c>
      <c r="C722" s="284" t="s">
        <v>465</v>
      </c>
      <c r="D722" s="285">
        <v>44197</v>
      </c>
      <c r="E722" s="285">
        <v>44377</v>
      </c>
      <c r="F722" s="285">
        <v>44246</v>
      </c>
      <c r="G722" s="41">
        <f t="shared" si="47"/>
        <v>2</v>
      </c>
      <c r="H722" s="286" t="s">
        <v>330</v>
      </c>
      <c r="I722" s="284" t="s">
        <v>353</v>
      </c>
      <c r="J722" s="287">
        <v>7.5</v>
      </c>
      <c r="K722" s="287">
        <f t="shared" si="48"/>
        <v>0.9375</v>
      </c>
      <c r="L722" s="203">
        <v>1000</v>
      </c>
      <c r="M722" s="203">
        <f t="shared" si="49"/>
        <v>937.5</v>
      </c>
    </row>
    <row r="723" spans="1:13" hidden="1">
      <c r="A723" s="284" t="s">
        <v>457</v>
      </c>
      <c r="B723" s="230" t="str">
        <f t="shared" si="46"/>
        <v>Measure 268</v>
      </c>
      <c r="C723" s="284" t="s">
        <v>465</v>
      </c>
      <c r="D723" s="285">
        <v>44197</v>
      </c>
      <c r="E723" s="285">
        <v>44377</v>
      </c>
      <c r="F723" s="285">
        <v>44246</v>
      </c>
      <c r="G723" s="41">
        <f t="shared" si="47"/>
        <v>2</v>
      </c>
      <c r="H723" s="286" t="s">
        <v>53</v>
      </c>
      <c r="I723" s="284" t="s">
        <v>353</v>
      </c>
      <c r="J723" s="287">
        <v>8</v>
      </c>
      <c r="K723" s="287">
        <f t="shared" si="48"/>
        <v>1</v>
      </c>
      <c r="L723" s="203">
        <v>1350</v>
      </c>
      <c r="M723" s="203">
        <f t="shared" si="49"/>
        <v>1350</v>
      </c>
    </row>
    <row r="724" spans="1:13" hidden="1">
      <c r="A724" s="284" t="s">
        <v>457</v>
      </c>
      <c r="B724" s="230" t="str">
        <f t="shared" si="46"/>
        <v>Measure 268</v>
      </c>
      <c r="C724" s="284" t="s">
        <v>465</v>
      </c>
      <c r="D724" s="285">
        <v>44197</v>
      </c>
      <c r="E724" s="285">
        <v>44377</v>
      </c>
      <c r="F724" s="285">
        <v>44246</v>
      </c>
      <c r="G724" s="41">
        <f t="shared" si="47"/>
        <v>2</v>
      </c>
      <c r="H724" s="286" t="s">
        <v>472</v>
      </c>
      <c r="I724" s="284" t="s">
        <v>353</v>
      </c>
      <c r="J724" s="287">
        <v>4</v>
      </c>
      <c r="K724" s="287">
        <f t="shared" si="48"/>
        <v>0.5</v>
      </c>
      <c r="L724" s="203">
        <v>1000</v>
      </c>
      <c r="M724" s="203">
        <f t="shared" si="49"/>
        <v>500</v>
      </c>
    </row>
    <row r="725" spans="1:13" hidden="1">
      <c r="A725" s="284" t="s">
        <v>457</v>
      </c>
      <c r="B725" s="230" t="str">
        <f t="shared" si="46"/>
        <v>Measure 268</v>
      </c>
      <c r="C725" s="284" t="s">
        <v>465</v>
      </c>
      <c r="D725" s="285">
        <v>44197</v>
      </c>
      <c r="E725" s="285">
        <v>44377</v>
      </c>
      <c r="F725" s="285">
        <v>44246</v>
      </c>
      <c r="G725" s="41">
        <f t="shared" si="47"/>
        <v>2</v>
      </c>
      <c r="H725" s="286" t="s">
        <v>472</v>
      </c>
      <c r="I725" s="284" t="s">
        <v>353</v>
      </c>
      <c r="J725" s="287">
        <v>4</v>
      </c>
      <c r="K725" s="287">
        <f t="shared" si="48"/>
        <v>0.5</v>
      </c>
      <c r="L725" s="203">
        <v>1000</v>
      </c>
      <c r="M725" s="203">
        <f t="shared" si="49"/>
        <v>500</v>
      </c>
    </row>
    <row r="726" spans="1:13" hidden="1">
      <c r="A726" s="284" t="s">
        <v>457</v>
      </c>
      <c r="B726" s="230" t="str">
        <f t="shared" si="46"/>
        <v>Measure 268</v>
      </c>
      <c r="C726" s="284" t="s">
        <v>465</v>
      </c>
      <c r="D726" s="285">
        <v>44197</v>
      </c>
      <c r="E726" s="285">
        <v>44377</v>
      </c>
      <c r="F726" s="285">
        <v>44246</v>
      </c>
      <c r="G726" s="41">
        <f t="shared" si="47"/>
        <v>2</v>
      </c>
      <c r="H726" s="286" t="s">
        <v>258</v>
      </c>
      <c r="I726" s="284" t="s">
        <v>353</v>
      </c>
      <c r="J726" s="287">
        <v>1.5</v>
      </c>
      <c r="K726" s="287">
        <f t="shared" si="48"/>
        <v>0.1875</v>
      </c>
      <c r="L726" s="203">
        <v>1350</v>
      </c>
      <c r="M726" s="203">
        <f t="shared" si="49"/>
        <v>253.125</v>
      </c>
    </row>
    <row r="727" spans="1:13" hidden="1">
      <c r="A727" s="284" t="s">
        <v>457</v>
      </c>
      <c r="B727" s="230" t="str">
        <f t="shared" si="46"/>
        <v>Measure 268</v>
      </c>
      <c r="C727" s="284" t="s">
        <v>465</v>
      </c>
      <c r="D727" s="285">
        <v>44197</v>
      </c>
      <c r="E727" s="285">
        <v>44377</v>
      </c>
      <c r="F727" s="285">
        <v>44246</v>
      </c>
      <c r="G727" s="41">
        <f t="shared" si="47"/>
        <v>2</v>
      </c>
      <c r="H727" s="286" t="s">
        <v>258</v>
      </c>
      <c r="I727" s="284" t="s">
        <v>353</v>
      </c>
      <c r="J727" s="287">
        <v>1.5</v>
      </c>
      <c r="K727" s="287">
        <f t="shared" si="48"/>
        <v>0.1875</v>
      </c>
      <c r="L727" s="203">
        <v>1350</v>
      </c>
      <c r="M727" s="203">
        <f t="shared" si="49"/>
        <v>253.125</v>
      </c>
    </row>
    <row r="728" spans="1:13" hidden="1">
      <c r="A728" s="284" t="s">
        <v>457</v>
      </c>
      <c r="B728" s="230" t="str">
        <f t="shared" si="46"/>
        <v>Measure 268</v>
      </c>
      <c r="C728" s="284" t="s">
        <v>465</v>
      </c>
      <c r="D728" s="285">
        <v>44197</v>
      </c>
      <c r="E728" s="285">
        <v>44377</v>
      </c>
      <c r="F728" s="285">
        <v>44246</v>
      </c>
      <c r="G728" s="41">
        <f t="shared" si="47"/>
        <v>2</v>
      </c>
      <c r="H728" s="286" t="s">
        <v>258</v>
      </c>
      <c r="I728" s="284" t="s">
        <v>353</v>
      </c>
      <c r="J728" s="287">
        <v>0.5</v>
      </c>
      <c r="K728" s="287">
        <f t="shared" si="48"/>
        <v>6.25E-2</v>
      </c>
      <c r="L728" s="203">
        <v>1350</v>
      </c>
      <c r="M728" s="203">
        <f t="shared" si="49"/>
        <v>84.375</v>
      </c>
    </row>
    <row r="729" spans="1:13" hidden="1">
      <c r="A729" s="284" t="s">
        <v>457</v>
      </c>
      <c r="B729" s="230" t="str">
        <f t="shared" si="46"/>
        <v>Measure 268</v>
      </c>
      <c r="C729" s="284" t="s">
        <v>465</v>
      </c>
      <c r="D729" s="285">
        <v>44197</v>
      </c>
      <c r="E729" s="285">
        <v>44377</v>
      </c>
      <c r="F729" s="285">
        <v>44246</v>
      </c>
      <c r="G729" s="41">
        <f t="shared" si="47"/>
        <v>2</v>
      </c>
      <c r="H729" s="286" t="s">
        <v>258</v>
      </c>
      <c r="I729" s="284" t="s">
        <v>353</v>
      </c>
      <c r="J729" s="287">
        <v>0.5</v>
      </c>
      <c r="K729" s="287">
        <f t="shared" si="48"/>
        <v>6.25E-2</v>
      </c>
      <c r="L729" s="203">
        <v>1350</v>
      </c>
      <c r="M729" s="203">
        <f t="shared" si="49"/>
        <v>84.375</v>
      </c>
    </row>
    <row r="730" spans="1:13" hidden="1">
      <c r="A730" s="284" t="s">
        <v>457</v>
      </c>
      <c r="B730" s="230" t="str">
        <f t="shared" si="46"/>
        <v>Measure 268</v>
      </c>
      <c r="C730" s="284" t="s">
        <v>465</v>
      </c>
      <c r="D730" s="285">
        <v>44197</v>
      </c>
      <c r="E730" s="285">
        <v>44377</v>
      </c>
      <c r="F730" s="285">
        <v>44246</v>
      </c>
      <c r="G730" s="41">
        <f t="shared" si="47"/>
        <v>2</v>
      </c>
      <c r="H730" s="286" t="s">
        <v>258</v>
      </c>
      <c r="I730" s="284" t="s">
        <v>353</v>
      </c>
      <c r="J730" s="287">
        <v>0.5</v>
      </c>
      <c r="K730" s="287">
        <f t="shared" si="48"/>
        <v>6.25E-2</v>
      </c>
      <c r="L730" s="203">
        <v>1350</v>
      </c>
      <c r="M730" s="203">
        <f t="shared" si="49"/>
        <v>84.375</v>
      </c>
    </row>
    <row r="731" spans="1:13" hidden="1">
      <c r="A731" s="284" t="s">
        <v>457</v>
      </c>
      <c r="B731" s="230" t="str">
        <f t="shared" si="46"/>
        <v>Measure 268</v>
      </c>
      <c r="C731" s="284" t="s">
        <v>465</v>
      </c>
      <c r="D731" s="285">
        <v>44197</v>
      </c>
      <c r="E731" s="285">
        <v>44377</v>
      </c>
      <c r="F731" s="285">
        <v>44246</v>
      </c>
      <c r="G731" s="41">
        <f t="shared" si="47"/>
        <v>2</v>
      </c>
      <c r="H731" s="286" t="s">
        <v>539</v>
      </c>
      <c r="I731" s="284" t="s">
        <v>353</v>
      </c>
      <c r="J731" s="287">
        <v>8</v>
      </c>
      <c r="K731" s="287">
        <f t="shared" si="48"/>
        <v>1</v>
      </c>
      <c r="L731" s="203">
        <v>1000</v>
      </c>
      <c r="M731" s="203">
        <f t="shared" si="49"/>
        <v>1000</v>
      </c>
    </row>
    <row r="732" spans="1:13">
      <c r="A732" s="284" t="s">
        <v>457</v>
      </c>
      <c r="B732" s="230" t="str">
        <f t="shared" si="46"/>
        <v>Measure 268</v>
      </c>
      <c r="C732" s="284" t="s">
        <v>465</v>
      </c>
      <c r="D732" s="285">
        <v>44197</v>
      </c>
      <c r="E732" s="285">
        <v>44377</v>
      </c>
      <c r="F732" s="285">
        <v>44246</v>
      </c>
      <c r="G732" s="41">
        <f t="shared" si="47"/>
        <v>2</v>
      </c>
      <c r="H732" s="286" t="s">
        <v>267</v>
      </c>
      <c r="I732" s="284" t="s">
        <v>353</v>
      </c>
      <c r="J732" s="287">
        <v>7</v>
      </c>
      <c r="K732" s="287">
        <f t="shared" si="48"/>
        <v>0.875</v>
      </c>
      <c r="L732" s="203">
        <v>1000</v>
      </c>
      <c r="M732" s="203">
        <f t="shared" si="49"/>
        <v>875</v>
      </c>
    </row>
    <row r="733" spans="1:13" hidden="1">
      <c r="A733" s="284" t="s">
        <v>457</v>
      </c>
      <c r="B733" s="230" t="str">
        <f t="shared" si="46"/>
        <v>Measure 268</v>
      </c>
      <c r="C733" s="284" t="s">
        <v>465</v>
      </c>
      <c r="D733" s="285">
        <v>44197</v>
      </c>
      <c r="E733" s="285">
        <v>44377</v>
      </c>
      <c r="F733" s="285">
        <v>44246</v>
      </c>
      <c r="G733" s="41">
        <f t="shared" si="47"/>
        <v>2</v>
      </c>
      <c r="H733" s="286" t="s">
        <v>54</v>
      </c>
      <c r="I733" s="284" t="s">
        <v>353</v>
      </c>
      <c r="J733" s="287">
        <v>2</v>
      </c>
      <c r="K733" s="287">
        <f t="shared" si="48"/>
        <v>0.25</v>
      </c>
      <c r="L733" s="203">
        <v>1350</v>
      </c>
      <c r="M733" s="203">
        <f t="shared" si="49"/>
        <v>337.5</v>
      </c>
    </row>
    <row r="734" spans="1:13" hidden="1">
      <c r="A734" s="284" t="s">
        <v>457</v>
      </c>
      <c r="B734" s="230" t="str">
        <f t="shared" si="46"/>
        <v>Measure 268</v>
      </c>
      <c r="C734" s="284" t="s">
        <v>465</v>
      </c>
      <c r="D734" s="285">
        <v>44197</v>
      </c>
      <c r="E734" s="285">
        <v>44377</v>
      </c>
      <c r="F734" s="285">
        <v>44246</v>
      </c>
      <c r="G734" s="41">
        <f t="shared" si="47"/>
        <v>2</v>
      </c>
      <c r="H734" s="286" t="s">
        <v>331</v>
      </c>
      <c r="I734" s="284" t="s">
        <v>353</v>
      </c>
      <c r="J734" s="287">
        <v>8</v>
      </c>
      <c r="K734" s="287">
        <f t="shared" si="48"/>
        <v>1</v>
      </c>
      <c r="L734" s="203">
        <v>1000</v>
      </c>
      <c r="M734" s="203">
        <f t="shared" si="49"/>
        <v>1000</v>
      </c>
    </row>
    <row r="735" spans="1:13" hidden="1">
      <c r="A735" s="284" t="s">
        <v>457</v>
      </c>
      <c r="B735" s="230" t="str">
        <f t="shared" si="46"/>
        <v>Measure 268</v>
      </c>
      <c r="C735" s="284" t="s">
        <v>465</v>
      </c>
      <c r="D735" s="285">
        <v>44197</v>
      </c>
      <c r="E735" s="285">
        <v>44377</v>
      </c>
      <c r="F735" s="285">
        <v>44246</v>
      </c>
      <c r="G735" s="41">
        <f t="shared" si="47"/>
        <v>2</v>
      </c>
      <c r="H735" s="286" t="s">
        <v>266</v>
      </c>
      <c r="I735" s="284" t="s">
        <v>353</v>
      </c>
      <c r="J735" s="287">
        <v>6</v>
      </c>
      <c r="K735" s="287">
        <f t="shared" si="48"/>
        <v>0.75</v>
      </c>
      <c r="L735" s="203">
        <v>1000</v>
      </c>
      <c r="M735" s="203">
        <f t="shared" si="49"/>
        <v>750</v>
      </c>
    </row>
    <row r="736" spans="1:13" hidden="1">
      <c r="A736" s="284" t="s">
        <v>457</v>
      </c>
      <c r="B736" s="230" t="str">
        <f t="shared" si="46"/>
        <v>Measure 268</v>
      </c>
      <c r="C736" s="284" t="s">
        <v>465</v>
      </c>
      <c r="D736" s="285">
        <v>44197</v>
      </c>
      <c r="E736" s="285">
        <v>44377</v>
      </c>
      <c r="F736" s="285">
        <v>44246</v>
      </c>
      <c r="G736" s="41">
        <f t="shared" si="47"/>
        <v>2</v>
      </c>
      <c r="H736" s="286" t="s">
        <v>351</v>
      </c>
      <c r="I736" s="284" t="s">
        <v>353</v>
      </c>
      <c r="J736" s="287">
        <v>0.5</v>
      </c>
      <c r="K736" s="287">
        <f t="shared" si="48"/>
        <v>6.25E-2</v>
      </c>
      <c r="L736" s="203">
        <v>1000</v>
      </c>
      <c r="M736" s="203">
        <f t="shared" si="49"/>
        <v>62.5</v>
      </c>
    </row>
    <row r="737" spans="1:13" hidden="1">
      <c r="A737" s="284" t="s">
        <v>457</v>
      </c>
      <c r="B737" s="230" t="str">
        <f t="shared" si="46"/>
        <v>Measure 268</v>
      </c>
      <c r="C737" s="284" t="s">
        <v>465</v>
      </c>
      <c r="D737" s="285">
        <v>44197</v>
      </c>
      <c r="E737" s="285">
        <v>44377</v>
      </c>
      <c r="F737" s="285">
        <v>44246</v>
      </c>
      <c r="G737" s="41">
        <f t="shared" si="47"/>
        <v>2</v>
      </c>
      <c r="H737" s="286" t="s">
        <v>351</v>
      </c>
      <c r="I737" s="284" t="s">
        <v>353</v>
      </c>
      <c r="J737" s="287">
        <v>0.5</v>
      </c>
      <c r="K737" s="287">
        <f t="shared" si="48"/>
        <v>6.25E-2</v>
      </c>
      <c r="L737" s="203">
        <v>1000</v>
      </c>
      <c r="M737" s="203">
        <f t="shared" si="49"/>
        <v>62.5</v>
      </c>
    </row>
    <row r="738" spans="1:13" hidden="1">
      <c r="A738" s="284" t="s">
        <v>457</v>
      </c>
      <c r="B738" s="230" t="str">
        <f t="shared" si="46"/>
        <v>Measure 268</v>
      </c>
      <c r="C738" s="284" t="s">
        <v>465</v>
      </c>
      <c r="D738" s="285">
        <v>44197</v>
      </c>
      <c r="E738" s="285">
        <v>44377</v>
      </c>
      <c r="F738" s="285">
        <v>44249</v>
      </c>
      <c r="G738" s="41">
        <f t="shared" si="47"/>
        <v>2</v>
      </c>
      <c r="H738" s="286" t="s">
        <v>365</v>
      </c>
      <c r="I738" s="284" t="s">
        <v>353</v>
      </c>
      <c r="J738" s="287">
        <v>1</v>
      </c>
      <c r="K738" s="287">
        <f t="shared" si="48"/>
        <v>0.125</v>
      </c>
      <c r="L738" s="203">
        <v>1000</v>
      </c>
      <c r="M738" s="203">
        <f t="shared" si="49"/>
        <v>125</v>
      </c>
    </row>
    <row r="739" spans="1:13" hidden="1">
      <c r="A739" s="284" t="s">
        <v>457</v>
      </c>
      <c r="B739" s="230" t="str">
        <f t="shared" si="46"/>
        <v>Measure 268</v>
      </c>
      <c r="C739" s="284" t="s">
        <v>465</v>
      </c>
      <c r="D739" s="285">
        <v>44197</v>
      </c>
      <c r="E739" s="285">
        <v>44377</v>
      </c>
      <c r="F739" s="285">
        <v>44249</v>
      </c>
      <c r="G739" s="41">
        <f t="shared" si="47"/>
        <v>2</v>
      </c>
      <c r="H739" s="286" t="s">
        <v>365</v>
      </c>
      <c r="I739" s="284" t="s">
        <v>353</v>
      </c>
      <c r="J739" s="287">
        <v>1</v>
      </c>
      <c r="K739" s="287">
        <f t="shared" si="48"/>
        <v>0.125</v>
      </c>
      <c r="L739" s="203">
        <v>1000</v>
      </c>
      <c r="M739" s="203">
        <f t="shared" si="49"/>
        <v>125</v>
      </c>
    </row>
    <row r="740" spans="1:13" hidden="1">
      <c r="A740" s="284" t="s">
        <v>457</v>
      </c>
      <c r="B740" s="230" t="str">
        <f t="shared" si="46"/>
        <v>Measure 268</v>
      </c>
      <c r="C740" s="284" t="s">
        <v>465</v>
      </c>
      <c r="D740" s="285">
        <v>44197</v>
      </c>
      <c r="E740" s="285">
        <v>44377</v>
      </c>
      <c r="F740" s="285">
        <v>44249</v>
      </c>
      <c r="G740" s="41">
        <f t="shared" si="47"/>
        <v>2</v>
      </c>
      <c r="H740" s="286" t="s">
        <v>365</v>
      </c>
      <c r="I740" s="284" t="s">
        <v>353</v>
      </c>
      <c r="J740" s="287">
        <v>1</v>
      </c>
      <c r="K740" s="287">
        <f t="shared" si="48"/>
        <v>0.125</v>
      </c>
      <c r="L740" s="203">
        <v>1000</v>
      </c>
      <c r="M740" s="203">
        <f t="shared" si="49"/>
        <v>125</v>
      </c>
    </row>
    <row r="741" spans="1:13" hidden="1">
      <c r="A741" s="284" t="s">
        <v>457</v>
      </c>
      <c r="B741" s="230" t="str">
        <f t="shared" si="46"/>
        <v>Measure 268</v>
      </c>
      <c r="C741" s="284" t="s">
        <v>465</v>
      </c>
      <c r="D741" s="285">
        <v>44197</v>
      </c>
      <c r="E741" s="285">
        <v>44377</v>
      </c>
      <c r="F741" s="285">
        <v>44249</v>
      </c>
      <c r="G741" s="41">
        <f t="shared" si="47"/>
        <v>2</v>
      </c>
      <c r="H741" s="286" t="s">
        <v>365</v>
      </c>
      <c r="I741" s="284" t="s">
        <v>353</v>
      </c>
      <c r="J741" s="287">
        <v>4.5</v>
      </c>
      <c r="K741" s="287">
        <f t="shared" si="48"/>
        <v>0.5625</v>
      </c>
      <c r="L741" s="203">
        <v>1000</v>
      </c>
      <c r="M741" s="203">
        <f t="shared" si="49"/>
        <v>562.5</v>
      </c>
    </row>
    <row r="742" spans="1:13" hidden="1">
      <c r="A742" s="284" t="s">
        <v>457</v>
      </c>
      <c r="B742" s="230" t="str">
        <f t="shared" si="46"/>
        <v>Measure 268</v>
      </c>
      <c r="C742" s="284" t="s">
        <v>465</v>
      </c>
      <c r="D742" s="285">
        <v>44197</v>
      </c>
      <c r="E742" s="285">
        <v>44377</v>
      </c>
      <c r="F742" s="285">
        <v>44249</v>
      </c>
      <c r="G742" s="41">
        <f t="shared" si="47"/>
        <v>2</v>
      </c>
      <c r="H742" s="286" t="s">
        <v>330</v>
      </c>
      <c r="I742" s="284" t="s">
        <v>353</v>
      </c>
      <c r="J742" s="287">
        <v>7</v>
      </c>
      <c r="K742" s="287">
        <f t="shared" si="48"/>
        <v>0.875</v>
      </c>
      <c r="L742" s="203">
        <v>1000</v>
      </c>
      <c r="M742" s="203">
        <f t="shared" si="49"/>
        <v>875</v>
      </c>
    </row>
    <row r="743" spans="1:13" hidden="1">
      <c r="A743" s="284" t="s">
        <v>457</v>
      </c>
      <c r="B743" s="230" t="str">
        <f t="shared" si="46"/>
        <v>Measure 268</v>
      </c>
      <c r="C743" s="284" t="s">
        <v>465</v>
      </c>
      <c r="D743" s="285">
        <v>44197</v>
      </c>
      <c r="E743" s="285">
        <v>44377</v>
      </c>
      <c r="F743" s="285">
        <v>44249</v>
      </c>
      <c r="G743" s="41">
        <f t="shared" si="47"/>
        <v>2</v>
      </c>
      <c r="H743" s="286" t="s">
        <v>265</v>
      </c>
      <c r="I743" s="284" t="s">
        <v>353</v>
      </c>
      <c r="J743" s="287">
        <v>4</v>
      </c>
      <c r="K743" s="287">
        <f t="shared" si="48"/>
        <v>0.5</v>
      </c>
      <c r="L743" s="203">
        <v>1000</v>
      </c>
      <c r="M743" s="203">
        <f t="shared" si="49"/>
        <v>500</v>
      </c>
    </row>
    <row r="744" spans="1:13" hidden="1">
      <c r="A744" s="284" t="s">
        <v>457</v>
      </c>
      <c r="B744" s="230" t="str">
        <f t="shared" si="46"/>
        <v>Measure 268</v>
      </c>
      <c r="C744" s="284" t="s">
        <v>465</v>
      </c>
      <c r="D744" s="285">
        <v>44197</v>
      </c>
      <c r="E744" s="285">
        <v>44377</v>
      </c>
      <c r="F744" s="285">
        <v>44249</v>
      </c>
      <c r="G744" s="41">
        <f t="shared" si="47"/>
        <v>2</v>
      </c>
      <c r="H744" s="286" t="s">
        <v>53</v>
      </c>
      <c r="I744" s="284" t="s">
        <v>353</v>
      </c>
      <c r="J744" s="287">
        <v>8</v>
      </c>
      <c r="K744" s="287">
        <f t="shared" si="48"/>
        <v>1</v>
      </c>
      <c r="L744" s="203">
        <v>1350</v>
      </c>
      <c r="M744" s="203">
        <f t="shared" si="49"/>
        <v>1350</v>
      </c>
    </row>
    <row r="745" spans="1:13" hidden="1">
      <c r="A745" s="284" t="s">
        <v>457</v>
      </c>
      <c r="B745" s="230" t="str">
        <f t="shared" si="46"/>
        <v>Measure 268</v>
      </c>
      <c r="C745" s="284" t="s">
        <v>465</v>
      </c>
      <c r="D745" s="285">
        <v>44197</v>
      </c>
      <c r="E745" s="285">
        <v>44377</v>
      </c>
      <c r="F745" s="285">
        <v>44249</v>
      </c>
      <c r="G745" s="41">
        <f t="shared" si="47"/>
        <v>2</v>
      </c>
      <c r="H745" s="286" t="s">
        <v>327</v>
      </c>
      <c r="I745" s="284" t="s">
        <v>353</v>
      </c>
      <c r="J745" s="287">
        <v>1.5</v>
      </c>
      <c r="K745" s="287">
        <f t="shared" si="48"/>
        <v>0.1875</v>
      </c>
      <c r="L745" s="203">
        <v>1000</v>
      </c>
      <c r="M745" s="203">
        <f t="shared" si="49"/>
        <v>187.5</v>
      </c>
    </row>
    <row r="746" spans="1:13" hidden="1">
      <c r="A746" s="284" t="s">
        <v>457</v>
      </c>
      <c r="B746" s="230" t="str">
        <f t="shared" si="46"/>
        <v>Measure 268</v>
      </c>
      <c r="C746" s="284" t="s">
        <v>465</v>
      </c>
      <c r="D746" s="285">
        <v>44197</v>
      </c>
      <c r="E746" s="285">
        <v>44377</v>
      </c>
      <c r="F746" s="285">
        <v>44249</v>
      </c>
      <c r="G746" s="41">
        <f t="shared" si="47"/>
        <v>2</v>
      </c>
      <c r="H746" s="286" t="s">
        <v>258</v>
      </c>
      <c r="I746" s="284" t="s">
        <v>353</v>
      </c>
      <c r="J746" s="287">
        <v>1</v>
      </c>
      <c r="K746" s="287">
        <f t="shared" si="48"/>
        <v>0.125</v>
      </c>
      <c r="L746" s="203">
        <v>1350</v>
      </c>
      <c r="M746" s="203">
        <f t="shared" si="49"/>
        <v>168.75</v>
      </c>
    </row>
    <row r="747" spans="1:13" hidden="1">
      <c r="A747" s="284" t="s">
        <v>457</v>
      </c>
      <c r="B747" s="230" t="str">
        <f t="shared" si="46"/>
        <v>Measure 268</v>
      </c>
      <c r="C747" s="284" t="s">
        <v>465</v>
      </c>
      <c r="D747" s="285">
        <v>44197</v>
      </c>
      <c r="E747" s="285">
        <v>44377</v>
      </c>
      <c r="F747" s="285">
        <v>44249</v>
      </c>
      <c r="G747" s="41">
        <f t="shared" si="47"/>
        <v>2</v>
      </c>
      <c r="H747" s="286" t="s">
        <v>258</v>
      </c>
      <c r="I747" s="284" t="s">
        <v>353</v>
      </c>
      <c r="J747" s="287">
        <v>1</v>
      </c>
      <c r="K747" s="287">
        <f t="shared" si="48"/>
        <v>0.125</v>
      </c>
      <c r="L747" s="203">
        <v>1350</v>
      </c>
      <c r="M747" s="203">
        <f t="shared" si="49"/>
        <v>168.75</v>
      </c>
    </row>
    <row r="748" spans="1:13" hidden="1">
      <c r="A748" s="284" t="s">
        <v>457</v>
      </c>
      <c r="B748" s="230" t="str">
        <f t="shared" si="46"/>
        <v>Measure 268</v>
      </c>
      <c r="C748" s="284" t="s">
        <v>465</v>
      </c>
      <c r="D748" s="285">
        <v>44197</v>
      </c>
      <c r="E748" s="285">
        <v>44377</v>
      </c>
      <c r="F748" s="285">
        <v>44249</v>
      </c>
      <c r="G748" s="41">
        <f t="shared" si="47"/>
        <v>2</v>
      </c>
      <c r="H748" s="286" t="s">
        <v>258</v>
      </c>
      <c r="I748" s="284" t="s">
        <v>353</v>
      </c>
      <c r="J748" s="287">
        <v>2.5</v>
      </c>
      <c r="K748" s="287">
        <f t="shared" si="48"/>
        <v>0.3125</v>
      </c>
      <c r="L748" s="203">
        <v>1350</v>
      </c>
      <c r="M748" s="203">
        <f t="shared" si="49"/>
        <v>421.875</v>
      </c>
    </row>
    <row r="749" spans="1:13" hidden="1">
      <c r="A749" s="284" t="s">
        <v>457</v>
      </c>
      <c r="B749" s="230" t="str">
        <f t="shared" si="46"/>
        <v>Measure 268</v>
      </c>
      <c r="C749" s="284" t="s">
        <v>465</v>
      </c>
      <c r="D749" s="285">
        <v>44197</v>
      </c>
      <c r="E749" s="285">
        <v>44377</v>
      </c>
      <c r="F749" s="285">
        <v>44249</v>
      </c>
      <c r="G749" s="41">
        <f t="shared" si="47"/>
        <v>2</v>
      </c>
      <c r="H749" s="286" t="s">
        <v>258</v>
      </c>
      <c r="I749" s="284" t="s">
        <v>353</v>
      </c>
      <c r="J749" s="287">
        <v>2</v>
      </c>
      <c r="K749" s="287">
        <f t="shared" si="48"/>
        <v>0.25</v>
      </c>
      <c r="L749" s="203">
        <v>1350</v>
      </c>
      <c r="M749" s="203">
        <f t="shared" si="49"/>
        <v>337.5</v>
      </c>
    </row>
    <row r="750" spans="1:13" hidden="1">
      <c r="A750" s="284" t="s">
        <v>457</v>
      </c>
      <c r="B750" s="230" t="str">
        <f t="shared" si="46"/>
        <v>Measure 268</v>
      </c>
      <c r="C750" s="284" t="s">
        <v>465</v>
      </c>
      <c r="D750" s="285">
        <v>44197</v>
      </c>
      <c r="E750" s="285">
        <v>44377</v>
      </c>
      <c r="F750" s="285">
        <v>44249</v>
      </c>
      <c r="G750" s="41">
        <f t="shared" si="47"/>
        <v>2</v>
      </c>
      <c r="H750" s="286" t="s">
        <v>258</v>
      </c>
      <c r="I750" s="284" t="s">
        <v>353</v>
      </c>
      <c r="J750" s="287">
        <v>0.5</v>
      </c>
      <c r="K750" s="287">
        <f t="shared" si="48"/>
        <v>6.25E-2</v>
      </c>
      <c r="L750" s="203">
        <v>1350</v>
      </c>
      <c r="M750" s="203">
        <f t="shared" si="49"/>
        <v>84.375</v>
      </c>
    </row>
    <row r="751" spans="1:13" hidden="1">
      <c r="A751" s="284" t="s">
        <v>457</v>
      </c>
      <c r="B751" s="230" t="str">
        <f t="shared" si="46"/>
        <v>Measure 268</v>
      </c>
      <c r="C751" s="284" t="s">
        <v>465</v>
      </c>
      <c r="D751" s="285">
        <v>44197</v>
      </c>
      <c r="E751" s="285">
        <v>44377</v>
      </c>
      <c r="F751" s="285">
        <v>44249</v>
      </c>
      <c r="G751" s="41">
        <f t="shared" si="47"/>
        <v>2</v>
      </c>
      <c r="H751" s="286" t="s">
        <v>539</v>
      </c>
      <c r="I751" s="284" t="s">
        <v>353</v>
      </c>
      <c r="J751" s="287">
        <v>8</v>
      </c>
      <c r="K751" s="287">
        <f t="shared" si="48"/>
        <v>1</v>
      </c>
      <c r="L751" s="203">
        <v>1000</v>
      </c>
      <c r="M751" s="203">
        <f t="shared" si="49"/>
        <v>1000</v>
      </c>
    </row>
    <row r="752" spans="1:13">
      <c r="A752" s="284" t="s">
        <v>457</v>
      </c>
      <c r="B752" s="230" t="str">
        <f t="shared" si="46"/>
        <v>Measure 268</v>
      </c>
      <c r="C752" s="284" t="s">
        <v>465</v>
      </c>
      <c r="D752" s="285">
        <v>44197</v>
      </c>
      <c r="E752" s="285">
        <v>44377</v>
      </c>
      <c r="F752" s="285">
        <v>44249</v>
      </c>
      <c r="G752" s="41">
        <f t="shared" si="47"/>
        <v>2</v>
      </c>
      <c r="H752" s="286" t="s">
        <v>267</v>
      </c>
      <c r="I752" s="284" t="s">
        <v>353</v>
      </c>
      <c r="J752" s="287">
        <v>2</v>
      </c>
      <c r="K752" s="287">
        <f t="shared" si="48"/>
        <v>0.25</v>
      </c>
      <c r="L752" s="203">
        <v>1000</v>
      </c>
      <c r="M752" s="203">
        <f t="shared" si="49"/>
        <v>250</v>
      </c>
    </row>
    <row r="753" spans="1:13">
      <c r="A753" s="284" t="s">
        <v>457</v>
      </c>
      <c r="B753" s="230" t="str">
        <f t="shared" si="46"/>
        <v>Measure 268</v>
      </c>
      <c r="C753" s="284" t="s">
        <v>465</v>
      </c>
      <c r="D753" s="285">
        <v>44197</v>
      </c>
      <c r="E753" s="285">
        <v>44377</v>
      </c>
      <c r="F753" s="285">
        <v>44249</v>
      </c>
      <c r="G753" s="41">
        <f t="shared" si="47"/>
        <v>2</v>
      </c>
      <c r="H753" s="286" t="s">
        <v>267</v>
      </c>
      <c r="I753" s="284" t="s">
        <v>353</v>
      </c>
      <c r="J753" s="287">
        <v>6.5</v>
      </c>
      <c r="K753" s="287">
        <f t="shared" si="48"/>
        <v>0.8125</v>
      </c>
      <c r="L753" s="203">
        <v>1000</v>
      </c>
      <c r="M753" s="203">
        <f t="shared" si="49"/>
        <v>812.5</v>
      </c>
    </row>
    <row r="754" spans="1:13" hidden="1">
      <c r="A754" s="284" t="s">
        <v>457</v>
      </c>
      <c r="B754" s="230" t="str">
        <f t="shared" si="46"/>
        <v>Measure 268</v>
      </c>
      <c r="C754" s="284" t="s">
        <v>465</v>
      </c>
      <c r="D754" s="285">
        <v>44197</v>
      </c>
      <c r="E754" s="285">
        <v>44377</v>
      </c>
      <c r="F754" s="285">
        <v>44249</v>
      </c>
      <c r="G754" s="41">
        <f t="shared" si="47"/>
        <v>2</v>
      </c>
      <c r="H754" s="286" t="s">
        <v>331</v>
      </c>
      <c r="I754" s="284" t="s">
        <v>353</v>
      </c>
      <c r="J754" s="287">
        <v>8</v>
      </c>
      <c r="K754" s="287">
        <f t="shared" si="48"/>
        <v>1</v>
      </c>
      <c r="L754" s="203">
        <v>1000</v>
      </c>
      <c r="M754" s="203">
        <f t="shared" si="49"/>
        <v>1000</v>
      </c>
    </row>
    <row r="755" spans="1:13" hidden="1">
      <c r="A755" s="284" t="s">
        <v>457</v>
      </c>
      <c r="B755" s="230" t="str">
        <f t="shared" si="46"/>
        <v>Measure 268</v>
      </c>
      <c r="C755" s="284" t="s">
        <v>465</v>
      </c>
      <c r="D755" s="285">
        <v>44197</v>
      </c>
      <c r="E755" s="285">
        <v>44377</v>
      </c>
      <c r="F755" s="285">
        <v>44249</v>
      </c>
      <c r="G755" s="41">
        <f t="shared" si="47"/>
        <v>2</v>
      </c>
      <c r="H755" s="286" t="s">
        <v>266</v>
      </c>
      <c r="I755" s="284" t="s">
        <v>353</v>
      </c>
      <c r="J755" s="287">
        <v>0.25</v>
      </c>
      <c r="K755" s="287">
        <f t="shared" si="48"/>
        <v>3.125E-2</v>
      </c>
      <c r="L755" s="203">
        <v>1000</v>
      </c>
      <c r="M755" s="203">
        <f t="shared" si="49"/>
        <v>31.25</v>
      </c>
    </row>
    <row r="756" spans="1:13" hidden="1">
      <c r="A756" s="284" t="s">
        <v>457</v>
      </c>
      <c r="B756" s="230" t="str">
        <f t="shared" si="46"/>
        <v>Measure 268</v>
      </c>
      <c r="C756" s="284" t="s">
        <v>465</v>
      </c>
      <c r="D756" s="285">
        <v>44197</v>
      </c>
      <c r="E756" s="285">
        <v>44377</v>
      </c>
      <c r="F756" s="285">
        <v>44249</v>
      </c>
      <c r="G756" s="41">
        <f t="shared" si="47"/>
        <v>2</v>
      </c>
      <c r="H756" s="286" t="s">
        <v>266</v>
      </c>
      <c r="I756" s="284" t="s">
        <v>353</v>
      </c>
      <c r="J756" s="287">
        <v>1</v>
      </c>
      <c r="K756" s="287">
        <f t="shared" si="48"/>
        <v>0.125</v>
      </c>
      <c r="L756" s="203">
        <v>1000</v>
      </c>
      <c r="M756" s="203">
        <f t="shared" si="49"/>
        <v>125</v>
      </c>
    </row>
    <row r="757" spans="1:13" hidden="1">
      <c r="A757" s="284" t="s">
        <v>457</v>
      </c>
      <c r="B757" s="230" t="str">
        <f t="shared" si="46"/>
        <v>Measure 268</v>
      </c>
      <c r="C757" s="284" t="s">
        <v>465</v>
      </c>
      <c r="D757" s="285">
        <v>44197</v>
      </c>
      <c r="E757" s="285">
        <v>44377</v>
      </c>
      <c r="F757" s="285">
        <v>44249</v>
      </c>
      <c r="G757" s="41">
        <f t="shared" si="47"/>
        <v>2</v>
      </c>
      <c r="H757" s="286" t="s">
        <v>266</v>
      </c>
      <c r="I757" s="284" t="s">
        <v>353</v>
      </c>
      <c r="J757" s="287">
        <v>5</v>
      </c>
      <c r="K757" s="287">
        <f t="shared" si="48"/>
        <v>0.625</v>
      </c>
      <c r="L757" s="203">
        <v>1000</v>
      </c>
      <c r="M757" s="203">
        <f t="shared" si="49"/>
        <v>625</v>
      </c>
    </row>
    <row r="758" spans="1:13" hidden="1">
      <c r="A758" s="284" t="s">
        <v>457</v>
      </c>
      <c r="B758" s="230" t="str">
        <f t="shared" si="46"/>
        <v>Measure 268</v>
      </c>
      <c r="C758" s="284" t="s">
        <v>465</v>
      </c>
      <c r="D758" s="285">
        <v>44197</v>
      </c>
      <c r="E758" s="285">
        <v>44377</v>
      </c>
      <c r="F758" s="285">
        <v>44249</v>
      </c>
      <c r="G758" s="41">
        <f t="shared" si="47"/>
        <v>2</v>
      </c>
      <c r="H758" s="286" t="s">
        <v>351</v>
      </c>
      <c r="I758" s="284" t="s">
        <v>353</v>
      </c>
      <c r="J758" s="287">
        <v>1</v>
      </c>
      <c r="K758" s="287">
        <f t="shared" si="48"/>
        <v>0.125</v>
      </c>
      <c r="L758" s="203">
        <v>1000</v>
      </c>
      <c r="M758" s="203">
        <f t="shared" si="49"/>
        <v>125</v>
      </c>
    </row>
    <row r="759" spans="1:13" hidden="1">
      <c r="A759" s="284" t="s">
        <v>457</v>
      </c>
      <c r="B759" s="230" t="str">
        <f t="shared" si="46"/>
        <v>Measure 268</v>
      </c>
      <c r="C759" s="284" t="s">
        <v>465</v>
      </c>
      <c r="D759" s="285">
        <v>44197</v>
      </c>
      <c r="E759" s="285">
        <v>44377</v>
      </c>
      <c r="F759" s="285">
        <v>44249</v>
      </c>
      <c r="G759" s="41">
        <f t="shared" si="47"/>
        <v>2</v>
      </c>
      <c r="H759" s="286" t="s">
        <v>351</v>
      </c>
      <c r="I759" s="284" t="s">
        <v>353</v>
      </c>
      <c r="J759" s="287">
        <v>2</v>
      </c>
      <c r="K759" s="287">
        <f t="shared" si="48"/>
        <v>0.25</v>
      </c>
      <c r="L759" s="203">
        <v>1000</v>
      </c>
      <c r="M759" s="203">
        <f t="shared" si="49"/>
        <v>250</v>
      </c>
    </row>
    <row r="760" spans="1:13" hidden="1">
      <c r="A760" s="284" t="s">
        <v>457</v>
      </c>
      <c r="B760" s="230" t="str">
        <f t="shared" si="46"/>
        <v>Measure 268</v>
      </c>
      <c r="C760" s="284" t="s">
        <v>465</v>
      </c>
      <c r="D760" s="285">
        <v>44197</v>
      </c>
      <c r="E760" s="285">
        <v>44377</v>
      </c>
      <c r="F760" s="285">
        <v>44250</v>
      </c>
      <c r="G760" s="41">
        <f t="shared" si="47"/>
        <v>2</v>
      </c>
      <c r="H760" s="286" t="s">
        <v>365</v>
      </c>
      <c r="I760" s="284" t="s">
        <v>353</v>
      </c>
      <c r="J760" s="287">
        <v>2</v>
      </c>
      <c r="K760" s="287">
        <f t="shared" si="48"/>
        <v>0.25</v>
      </c>
      <c r="L760" s="203">
        <v>1000</v>
      </c>
      <c r="M760" s="203">
        <f t="shared" si="49"/>
        <v>250</v>
      </c>
    </row>
    <row r="761" spans="1:13" hidden="1">
      <c r="A761" s="284" t="s">
        <v>457</v>
      </c>
      <c r="B761" s="230" t="str">
        <f t="shared" si="46"/>
        <v>Measure 268</v>
      </c>
      <c r="C761" s="284" t="s">
        <v>465</v>
      </c>
      <c r="D761" s="285">
        <v>44197</v>
      </c>
      <c r="E761" s="285">
        <v>44377</v>
      </c>
      <c r="F761" s="285">
        <v>44250</v>
      </c>
      <c r="G761" s="41">
        <f t="shared" si="47"/>
        <v>2</v>
      </c>
      <c r="H761" s="286" t="s">
        <v>365</v>
      </c>
      <c r="I761" s="284" t="s">
        <v>353</v>
      </c>
      <c r="J761" s="287">
        <v>2</v>
      </c>
      <c r="K761" s="287">
        <f t="shared" si="48"/>
        <v>0.25</v>
      </c>
      <c r="L761" s="203">
        <v>1000</v>
      </c>
      <c r="M761" s="203">
        <f t="shared" si="49"/>
        <v>250</v>
      </c>
    </row>
    <row r="762" spans="1:13" hidden="1">
      <c r="A762" s="284" t="s">
        <v>457</v>
      </c>
      <c r="B762" s="230" t="str">
        <f t="shared" si="46"/>
        <v>Measure 268</v>
      </c>
      <c r="C762" s="284" t="s">
        <v>465</v>
      </c>
      <c r="D762" s="285">
        <v>44197</v>
      </c>
      <c r="E762" s="285">
        <v>44377</v>
      </c>
      <c r="F762" s="285">
        <v>44250</v>
      </c>
      <c r="G762" s="41">
        <f t="shared" si="47"/>
        <v>2</v>
      </c>
      <c r="H762" s="286" t="s">
        <v>365</v>
      </c>
      <c r="I762" s="284" t="s">
        <v>353</v>
      </c>
      <c r="J762" s="287">
        <v>2</v>
      </c>
      <c r="K762" s="287">
        <f t="shared" si="48"/>
        <v>0.25</v>
      </c>
      <c r="L762" s="203">
        <v>1000</v>
      </c>
      <c r="M762" s="203">
        <f t="shared" si="49"/>
        <v>250</v>
      </c>
    </row>
    <row r="763" spans="1:13" hidden="1">
      <c r="A763" s="284" t="s">
        <v>457</v>
      </c>
      <c r="B763" s="230" t="str">
        <f t="shared" si="46"/>
        <v>Measure 268</v>
      </c>
      <c r="C763" s="284" t="s">
        <v>465</v>
      </c>
      <c r="D763" s="285">
        <v>44197</v>
      </c>
      <c r="E763" s="285">
        <v>44377</v>
      </c>
      <c r="F763" s="285">
        <v>44250</v>
      </c>
      <c r="G763" s="41">
        <f t="shared" si="47"/>
        <v>2</v>
      </c>
      <c r="H763" s="286" t="s">
        <v>365</v>
      </c>
      <c r="I763" s="284" t="s">
        <v>353</v>
      </c>
      <c r="J763" s="287">
        <v>2.5</v>
      </c>
      <c r="K763" s="287">
        <f t="shared" si="48"/>
        <v>0.3125</v>
      </c>
      <c r="L763" s="203">
        <v>1000</v>
      </c>
      <c r="M763" s="203">
        <f t="shared" si="49"/>
        <v>312.5</v>
      </c>
    </row>
    <row r="764" spans="1:13" hidden="1">
      <c r="A764" s="284" t="s">
        <v>457</v>
      </c>
      <c r="B764" s="230" t="str">
        <f t="shared" si="46"/>
        <v>Measure 268</v>
      </c>
      <c r="C764" s="284" t="s">
        <v>465</v>
      </c>
      <c r="D764" s="285">
        <v>44197</v>
      </c>
      <c r="E764" s="285">
        <v>44377</v>
      </c>
      <c r="F764" s="285">
        <v>44250</v>
      </c>
      <c r="G764" s="41">
        <f t="shared" si="47"/>
        <v>2</v>
      </c>
      <c r="H764" s="286" t="s">
        <v>365</v>
      </c>
      <c r="I764" s="284" t="s">
        <v>353</v>
      </c>
      <c r="J764" s="287">
        <v>0.5</v>
      </c>
      <c r="K764" s="287">
        <f t="shared" si="48"/>
        <v>6.25E-2</v>
      </c>
      <c r="L764" s="203">
        <v>1000</v>
      </c>
      <c r="M764" s="203">
        <f t="shared" si="49"/>
        <v>62.5</v>
      </c>
    </row>
    <row r="765" spans="1:13" hidden="1">
      <c r="A765" s="284" t="s">
        <v>457</v>
      </c>
      <c r="B765" s="230" t="str">
        <f t="shared" si="46"/>
        <v>Measure 268</v>
      </c>
      <c r="C765" s="284" t="s">
        <v>465</v>
      </c>
      <c r="D765" s="285">
        <v>44197</v>
      </c>
      <c r="E765" s="285">
        <v>44377</v>
      </c>
      <c r="F765" s="285">
        <v>44250</v>
      </c>
      <c r="G765" s="41">
        <f t="shared" si="47"/>
        <v>2</v>
      </c>
      <c r="H765" s="286" t="s">
        <v>365</v>
      </c>
      <c r="I765" s="284" t="s">
        <v>353</v>
      </c>
      <c r="J765" s="287">
        <v>1</v>
      </c>
      <c r="K765" s="287">
        <f t="shared" si="48"/>
        <v>0.125</v>
      </c>
      <c r="L765" s="203">
        <v>1000</v>
      </c>
      <c r="M765" s="203">
        <f t="shared" si="49"/>
        <v>125</v>
      </c>
    </row>
    <row r="766" spans="1:13" hidden="1">
      <c r="A766" s="284" t="s">
        <v>457</v>
      </c>
      <c r="B766" s="230" t="str">
        <f t="shared" si="46"/>
        <v>Measure 268</v>
      </c>
      <c r="C766" s="284" t="s">
        <v>465</v>
      </c>
      <c r="D766" s="285">
        <v>44197</v>
      </c>
      <c r="E766" s="285">
        <v>44377</v>
      </c>
      <c r="F766" s="285">
        <v>44250</v>
      </c>
      <c r="G766" s="41">
        <f t="shared" si="47"/>
        <v>2</v>
      </c>
      <c r="H766" s="286" t="s">
        <v>330</v>
      </c>
      <c r="I766" s="284" t="s">
        <v>353</v>
      </c>
      <c r="J766" s="287">
        <v>3</v>
      </c>
      <c r="K766" s="287">
        <f t="shared" si="48"/>
        <v>0.375</v>
      </c>
      <c r="L766" s="203">
        <v>1000</v>
      </c>
      <c r="M766" s="203">
        <f t="shared" si="49"/>
        <v>375</v>
      </c>
    </row>
    <row r="767" spans="1:13" hidden="1">
      <c r="A767" s="284" t="s">
        <v>457</v>
      </c>
      <c r="B767" s="230" t="str">
        <f t="shared" si="46"/>
        <v>Measure 268</v>
      </c>
      <c r="C767" s="284" t="s">
        <v>465</v>
      </c>
      <c r="D767" s="285">
        <v>44197</v>
      </c>
      <c r="E767" s="285">
        <v>44377</v>
      </c>
      <c r="F767" s="285">
        <v>44250</v>
      </c>
      <c r="G767" s="41">
        <f t="shared" si="47"/>
        <v>2</v>
      </c>
      <c r="H767" s="286" t="s">
        <v>330</v>
      </c>
      <c r="I767" s="284" t="s">
        <v>353</v>
      </c>
      <c r="J767" s="287">
        <v>4</v>
      </c>
      <c r="K767" s="287">
        <f t="shared" si="48"/>
        <v>0.5</v>
      </c>
      <c r="L767" s="203">
        <v>1000</v>
      </c>
      <c r="M767" s="203">
        <f t="shared" si="49"/>
        <v>500</v>
      </c>
    </row>
    <row r="768" spans="1:13" hidden="1">
      <c r="A768" s="284" t="s">
        <v>457</v>
      </c>
      <c r="B768" s="230" t="str">
        <f t="shared" ref="B768:B831" si="50">MID(C768,9,11)</f>
        <v>Measure 268</v>
      </c>
      <c r="C768" s="284" t="s">
        <v>465</v>
      </c>
      <c r="D768" s="285">
        <v>44197</v>
      </c>
      <c r="E768" s="285">
        <v>44377</v>
      </c>
      <c r="F768" s="285">
        <v>44250</v>
      </c>
      <c r="G768" s="41">
        <f t="shared" ref="G768:G831" si="51">MONTH(F768)</f>
        <v>2</v>
      </c>
      <c r="H768" s="286" t="s">
        <v>265</v>
      </c>
      <c r="I768" s="284" t="s">
        <v>353</v>
      </c>
      <c r="J768" s="287">
        <v>2</v>
      </c>
      <c r="K768" s="287">
        <f t="shared" si="48"/>
        <v>0.25</v>
      </c>
      <c r="L768" s="203">
        <v>1000</v>
      </c>
      <c r="M768" s="203">
        <f t="shared" si="49"/>
        <v>250</v>
      </c>
    </row>
    <row r="769" spans="1:13" hidden="1">
      <c r="A769" s="284" t="s">
        <v>457</v>
      </c>
      <c r="B769" s="230" t="str">
        <f t="shared" si="50"/>
        <v>Measure 268</v>
      </c>
      <c r="C769" s="284" t="s">
        <v>465</v>
      </c>
      <c r="D769" s="285">
        <v>44197</v>
      </c>
      <c r="E769" s="285">
        <v>44377</v>
      </c>
      <c r="F769" s="285">
        <v>44250</v>
      </c>
      <c r="G769" s="41">
        <f t="shared" si="51"/>
        <v>2</v>
      </c>
      <c r="H769" s="286" t="s">
        <v>53</v>
      </c>
      <c r="I769" s="284" t="s">
        <v>353</v>
      </c>
      <c r="J769" s="287">
        <v>6</v>
      </c>
      <c r="K769" s="287">
        <f t="shared" si="48"/>
        <v>0.75</v>
      </c>
      <c r="L769" s="203">
        <v>1350</v>
      </c>
      <c r="M769" s="203">
        <f t="shared" si="49"/>
        <v>1012.5</v>
      </c>
    </row>
    <row r="770" spans="1:13" hidden="1">
      <c r="A770" s="284" t="s">
        <v>457</v>
      </c>
      <c r="B770" s="230" t="str">
        <f t="shared" si="50"/>
        <v>Measure 268</v>
      </c>
      <c r="C770" s="284" t="s">
        <v>465</v>
      </c>
      <c r="D770" s="285">
        <v>44197</v>
      </c>
      <c r="E770" s="285">
        <v>44377</v>
      </c>
      <c r="F770" s="285">
        <v>44250</v>
      </c>
      <c r="G770" s="41">
        <f t="shared" si="51"/>
        <v>2</v>
      </c>
      <c r="H770" s="286" t="s">
        <v>53</v>
      </c>
      <c r="I770" s="284" t="s">
        <v>353</v>
      </c>
      <c r="J770" s="287">
        <v>2</v>
      </c>
      <c r="K770" s="287">
        <f t="shared" si="48"/>
        <v>0.25</v>
      </c>
      <c r="L770" s="203">
        <v>1350</v>
      </c>
      <c r="M770" s="203">
        <f t="shared" si="49"/>
        <v>337.5</v>
      </c>
    </row>
    <row r="771" spans="1:13" hidden="1">
      <c r="A771" s="284" t="s">
        <v>457</v>
      </c>
      <c r="B771" s="230" t="str">
        <f t="shared" si="50"/>
        <v>Measure 268</v>
      </c>
      <c r="C771" s="284" t="s">
        <v>465</v>
      </c>
      <c r="D771" s="285">
        <v>44197</v>
      </c>
      <c r="E771" s="285">
        <v>44377</v>
      </c>
      <c r="F771" s="285">
        <v>44250</v>
      </c>
      <c r="G771" s="41">
        <f t="shared" si="51"/>
        <v>2</v>
      </c>
      <c r="H771" s="286" t="s">
        <v>327</v>
      </c>
      <c r="I771" s="284" t="s">
        <v>353</v>
      </c>
      <c r="J771" s="287">
        <v>1.5</v>
      </c>
      <c r="K771" s="287">
        <f t="shared" ref="K771:K834" si="52">J771/8</f>
        <v>0.1875</v>
      </c>
      <c r="L771" s="203">
        <v>1000</v>
      </c>
      <c r="M771" s="203">
        <f t="shared" ref="M771:M834" si="53">L771*K771</f>
        <v>187.5</v>
      </c>
    </row>
    <row r="772" spans="1:13" hidden="1">
      <c r="A772" s="284" t="s">
        <v>457</v>
      </c>
      <c r="B772" s="230" t="str">
        <f t="shared" si="50"/>
        <v>Measure 268</v>
      </c>
      <c r="C772" s="284" t="s">
        <v>465</v>
      </c>
      <c r="D772" s="285">
        <v>44197</v>
      </c>
      <c r="E772" s="285">
        <v>44377</v>
      </c>
      <c r="F772" s="285">
        <v>44250</v>
      </c>
      <c r="G772" s="41">
        <f t="shared" si="51"/>
        <v>2</v>
      </c>
      <c r="H772" s="286" t="s">
        <v>258</v>
      </c>
      <c r="I772" s="284" t="s">
        <v>353</v>
      </c>
      <c r="J772" s="287">
        <v>1</v>
      </c>
      <c r="K772" s="287">
        <f t="shared" si="52"/>
        <v>0.125</v>
      </c>
      <c r="L772" s="203">
        <v>1350</v>
      </c>
      <c r="M772" s="203">
        <f t="shared" si="53"/>
        <v>168.75</v>
      </c>
    </row>
    <row r="773" spans="1:13" hidden="1">
      <c r="A773" s="284" t="s">
        <v>457</v>
      </c>
      <c r="B773" s="230" t="str">
        <f t="shared" si="50"/>
        <v>Measure 268</v>
      </c>
      <c r="C773" s="284" t="s">
        <v>465</v>
      </c>
      <c r="D773" s="285">
        <v>44197</v>
      </c>
      <c r="E773" s="285">
        <v>44377</v>
      </c>
      <c r="F773" s="285">
        <v>44250</v>
      </c>
      <c r="G773" s="41">
        <f t="shared" si="51"/>
        <v>2</v>
      </c>
      <c r="H773" s="286" t="s">
        <v>258</v>
      </c>
      <c r="I773" s="284" t="s">
        <v>353</v>
      </c>
      <c r="J773" s="287">
        <v>2.5</v>
      </c>
      <c r="K773" s="287">
        <f t="shared" si="52"/>
        <v>0.3125</v>
      </c>
      <c r="L773" s="203">
        <v>1350</v>
      </c>
      <c r="M773" s="203">
        <f t="shared" si="53"/>
        <v>421.875</v>
      </c>
    </row>
    <row r="774" spans="1:13" hidden="1">
      <c r="A774" s="284" t="s">
        <v>457</v>
      </c>
      <c r="B774" s="230" t="str">
        <f t="shared" si="50"/>
        <v>Measure 268</v>
      </c>
      <c r="C774" s="284" t="s">
        <v>465</v>
      </c>
      <c r="D774" s="285">
        <v>44197</v>
      </c>
      <c r="E774" s="285">
        <v>44377</v>
      </c>
      <c r="F774" s="285">
        <v>44250</v>
      </c>
      <c r="G774" s="41">
        <f t="shared" si="51"/>
        <v>2</v>
      </c>
      <c r="H774" s="286" t="s">
        <v>258</v>
      </c>
      <c r="I774" s="284" t="s">
        <v>353</v>
      </c>
      <c r="J774" s="287">
        <v>0.5</v>
      </c>
      <c r="K774" s="287">
        <f t="shared" si="52"/>
        <v>6.25E-2</v>
      </c>
      <c r="L774" s="203">
        <v>1350</v>
      </c>
      <c r="M774" s="203">
        <f t="shared" si="53"/>
        <v>84.375</v>
      </c>
    </row>
    <row r="775" spans="1:13" hidden="1">
      <c r="A775" s="284" t="s">
        <v>457</v>
      </c>
      <c r="B775" s="230" t="str">
        <f t="shared" si="50"/>
        <v>Measure 268</v>
      </c>
      <c r="C775" s="284" t="s">
        <v>465</v>
      </c>
      <c r="D775" s="285">
        <v>44197</v>
      </c>
      <c r="E775" s="285">
        <v>44377</v>
      </c>
      <c r="F775" s="285">
        <v>44250</v>
      </c>
      <c r="G775" s="41">
        <f t="shared" si="51"/>
        <v>2</v>
      </c>
      <c r="H775" s="286" t="s">
        <v>258</v>
      </c>
      <c r="I775" s="284" t="s">
        <v>353</v>
      </c>
      <c r="J775" s="287">
        <v>3</v>
      </c>
      <c r="K775" s="287">
        <f t="shared" si="52"/>
        <v>0.375</v>
      </c>
      <c r="L775" s="203">
        <v>1350</v>
      </c>
      <c r="M775" s="203">
        <f t="shared" si="53"/>
        <v>506.25</v>
      </c>
    </row>
    <row r="776" spans="1:13" hidden="1">
      <c r="A776" s="284" t="s">
        <v>457</v>
      </c>
      <c r="B776" s="230" t="str">
        <f t="shared" si="50"/>
        <v>Measure 268</v>
      </c>
      <c r="C776" s="284" t="s">
        <v>465</v>
      </c>
      <c r="D776" s="285">
        <v>44197</v>
      </c>
      <c r="E776" s="285">
        <v>44377</v>
      </c>
      <c r="F776" s="285">
        <v>44250</v>
      </c>
      <c r="G776" s="41">
        <f t="shared" si="51"/>
        <v>2</v>
      </c>
      <c r="H776" s="286" t="s">
        <v>258</v>
      </c>
      <c r="I776" s="284" t="s">
        <v>353</v>
      </c>
      <c r="J776" s="287">
        <v>1</v>
      </c>
      <c r="K776" s="287">
        <f t="shared" si="52"/>
        <v>0.125</v>
      </c>
      <c r="L776" s="203">
        <v>1350</v>
      </c>
      <c r="M776" s="203">
        <f t="shared" si="53"/>
        <v>168.75</v>
      </c>
    </row>
    <row r="777" spans="1:13" hidden="1">
      <c r="A777" s="284" t="s">
        <v>457</v>
      </c>
      <c r="B777" s="230" t="str">
        <f t="shared" si="50"/>
        <v>Measure 268</v>
      </c>
      <c r="C777" s="284" t="s">
        <v>465</v>
      </c>
      <c r="D777" s="285">
        <v>44197</v>
      </c>
      <c r="E777" s="285">
        <v>44377</v>
      </c>
      <c r="F777" s="285">
        <v>44250</v>
      </c>
      <c r="G777" s="41">
        <f t="shared" si="51"/>
        <v>2</v>
      </c>
      <c r="H777" s="286" t="s">
        <v>539</v>
      </c>
      <c r="I777" s="284" t="s">
        <v>353</v>
      </c>
      <c r="J777" s="287">
        <v>8</v>
      </c>
      <c r="K777" s="287">
        <f t="shared" si="52"/>
        <v>1</v>
      </c>
      <c r="L777" s="203">
        <v>1000</v>
      </c>
      <c r="M777" s="203">
        <f t="shared" si="53"/>
        <v>1000</v>
      </c>
    </row>
    <row r="778" spans="1:13">
      <c r="A778" s="284" t="s">
        <v>457</v>
      </c>
      <c r="B778" s="230" t="str">
        <f t="shared" si="50"/>
        <v>Measure 268</v>
      </c>
      <c r="C778" s="284" t="s">
        <v>465</v>
      </c>
      <c r="D778" s="285">
        <v>44197</v>
      </c>
      <c r="E778" s="285">
        <v>44377</v>
      </c>
      <c r="F778" s="285">
        <v>44250</v>
      </c>
      <c r="G778" s="41">
        <f t="shared" si="51"/>
        <v>2</v>
      </c>
      <c r="H778" s="286" t="s">
        <v>267</v>
      </c>
      <c r="I778" s="284" t="s">
        <v>353</v>
      </c>
      <c r="J778" s="287">
        <v>1</v>
      </c>
      <c r="K778" s="287">
        <f t="shared" si="52"/>
        <v>0.125</v>
      </c>
      <c r="L778" s="203">
        <v>1000</v>
      </c>
      <c r="M778" s="203">
        <f t="shared" si="53"/>
        <v>125</v>
      </c>
    </row>
    <row r="779" spans="1:13">
      <c r="A779" s="284" t="s">
        <v>457</v>
      </c>
      <c r="B779" s="230" t="str">
        <f t="shared" si="50"/>
        <v>Measure 268</v>
      </c>
      <c r="C779" s="284" t="s">
        <v>465</v>
      </c>
      <c r="D779" s="285">
        <v>44197</v>
      </c>
      <c r="E779" s="285">
        <v>44377</v>
      </c>
      <c r="F779" s="285">
        <v>44250</v>
      </c>
      <c r="G779" s="41">
        <f t="shared" si="51"/>
        <v>2</v>
      </c>
      <c r="H779" s="286" t="s">
        <v>267</v>
      </c>
      <c r="I779" s="284" t="s">
        <v>353</v>
      </c>
      <c r="J779" s="287">
        <v>8.5</v>
      </c>
      <c r="K779" s="287">
        <f t="shared" si="52"/>
        <v>1.0625</v>
      </c>
      <c r="L779" s="203">
        <v>1000</v>
      </c>
      <c r="M779" s="203">
        <f t="shared" si="53"/>
        <v>1062.5</v>
      </c>
    </row>
    <row r="780" spans="1:13" hidden="1">
      <c r="A780" s="284" t="s">
        <v>457</v>
      </c>
      <c r="B780" s="230" t="str">
        <f t="shared" si="50"/>
        <v>Measure 268</v>
      </c>
      <c r="C780" s="284" t="s">
        <v>465</v>
      </c>
      <c r="D780" s="285">
        <v>44197</v>
      </c>
      <c r="E780" s="285">
        <v>44377</v>
      </c>
      <c r="F780" s="285">
        <v>44250</v>
      </c>
      <c r="G780" s="41">
        <f t="shared" si="51"/>
        <v>2</v>
      </c>
      <c r="H780" s="286" t="s">
        <v>54</v>
      </c>
      <c r="I780" s="284" t="s">
        <v>353</v>
      </c>
      <c r="J780" s="287">
        <v>1</v>
      </c>
      <c r="K780" s="287">
        <f t="shared" si="52"/>
        <v>0.125</v>
      </c>
      <c r="L780" s="203">
        <v>1350</v>
      </c>
      <c r="M780" s="203">
        <f t="shared" si="53"/>
        <v>168.75</v>
      </c>
    </row>
    <row r="781" spans="1:13" hidden="1">
      <c r="A781" s="284" t="s">
        <v>457</v>
      </c>
      <c r="B781" s="230" t="str">
        <f t="shared" si="50"/>
        <v>Measure 268</v>
      </c>
      <c r="C781" s="284" t="s">
        <v>465</v>
      </c>
      <c r="D781" s="285">
        <v>44197</v>
      </c>
      <c r="E781" s="285">
        <v>44377</v>
      </c>
      <c r="F781" s="285">
        <v>44250</v>
      </c>
      <c r="G781" s="41">
        <f t="shared" si="51"/>
        <v>2</v>
      </c>
      <c r="H781" s="286" t="s">
        <v>331</v>
      </c>
      <c r="I781" s="284" t="s">
        <v>353</v>
      </c>
      <c r="J781" s="287">
        <v>8</v>
      </c>
      <c r="K781" s="287">
        <f t="shared" si="52"/>
        <v>1</v>
      </c>
      <c r="L781" s="203">
        <v>1000</v>
      </c>
      <c r="M781" s="203">
        <f t="shared" si="53"/>
        <v>1000</v>
      </c>
    </row>
    <row r="782" spans="1:13" hidden="1">
      <c r="A782" s="284" t="s">
        <v>457</v>
      </c>
      <c r="B782" s="230" t="str">
        <f t="shared" si="50"/>
        <v>Measure 268</v>
      </c>
      <c r="C782" s="284" t="s">
        <v>465</v>
      </c>
      <c r="D782" s="285">
        <v>44197</v>
      </c>
      <c r="E782" s="285">
        <v>44377</v>
      </c>
      <c r="F782" s="285">
        <v>44250</v>
      </c>
      <c r="G782" s="41">
        <f t="shared" si="51"/>
        <v>2</v>
      </c>
      <c r="H782" s="286" t="s">
        <v>266</v>
      </c>
      <c r="I782" s="284" t="s">
        <v>353</v>
      </c>
      <c r="J782" s="287">
        <v>0.5</v>
      </c>
      <c r="K782" s="287">
        <f t="shared" si="52"/>
        <v>6.25E-2</v>
      </c>
      <c r="L782" s="203">
        <v>1000</v>
      </c>
      <c r="M782" s="203">
        <f t="shared" si="53"/>
        <v>62.5</v>
      </c>
    </row>
    <row r="783" spans="1:13" hidden="1">
      <c r="A783" s="284" t="s">
        <v>457</v>
      </c>
      <c r="B783" s="230" t="str">
        <f t="shared" si="50"/>
        <v>Measure 268</v>
      </c>
      <c r="C783" s="284" t="s">
        <v>465</v>
      </c>
      <c r="D783" s="285">
        <v>44197</v>
      </c>
      <c r="E783" s="285">
        <v>44377</v>
      </c>
      <c r="F783" s="285">
        <v>44250</v>
      </c>
      <c r="G783" s="41">
        <f t="shared" si="51"/>
        <v>2</v>
      </c>
      <c r="H783" s="286" t="s">
        <v>266</v>
      </c>
      <c r="I783" s="284" t="s">
        <v>353</v>
      </c>
      <c r="J783" s="287">
        <v>8</v>
      </c>
      <c r="K783" s="287">
        <f t="shared" si="52"/>
        <v>1</v>
      </c>
      <c r="L783" s="203">
        <v>1000</v>
      </c>
      <c r="M783" s="203">
        <f t="shared" si="53"/>
        <v>1000</v>
      </c>
    </row>
    <row r="784" spans="1:13" hidden="1">
      <c r="A784" s="284" t="s">
        <v>457</v>
      </c>
      <c r="B784" s="230" t="str">
        <f t="shared" si="50"/>
        <v>Measure 268</v>
      </c>
      <c r="C784" s="284" t="s">
        <v>465</v>
      </c>
      <c r="D784" s="285">
        <v>44197</v>
      </c>
      <c r="E784" s="285">
        <v>44377</v>
      </c>
      <c r="F784" s="285">
        <v>44250</v>
      </c>
      <c r="G784" s="41">
        <f t="shared" si="51"/>
        <v>2</v>
      </c>
      <c r="H784" s="286" t="s">
        <v>351</v>
      </c>
      <c r="I784" s="284" t="s">
        <v>353</v>
      </c>
      <c r="J784" s="287">
        <v>0.5</v>
      </c>
      <c r="K784" s="287">
        <f t="shared" si="52"/>
        <v>6.25E-2</v>
      </c>
      <c r="L784" s="203">
        <v>1000</v>
      </c>
      <c r="M784" s="203">
        <f t="shared" si="53"/>
        <v>62.5</v>
      </c>
    </row>
    <row r="785" spans="1:13" hidden="1">
      <c r="A785" s="284" t="s">
        <v>457</v>
      </c>
      <c r="B785" s="230" t="str">
        <f t="shared" si="50"/>
        <v>Measure 268</v>
      </c>
      <c r="C785" s="284" t="s">
        <v>465</v>
      </c>
      <c r="D785" s="285">
        <v>44197</v>
      </c>
      <c r="E785" s="285">
        <v>44377</v>
      </c>
      <c r="F785" s="285">
        <v>44250</v>
      </c>
      <c r="G785" s="41">
        <f t="shared" si="51"/>
        <v>2</v>
      </c>
      <c r="H785" s="286" t="s">
        <v>351</v>
      </c>
      <c r="I785" s="284" t="s">
        <v>353</v>
      </c>
      <c r="J785" s="287">
        <v>1.5</v>
      </c>
      <c r="K785" s="287">
        <f t="shared" si="52"/>
        <v>0.1875</v>
      </c>
      <c r="L785" s="203">
        <v>1000</v>
      </c>
      <c r="M785" s="203">
        <f t="shared" si="53"/>
        <v>187.5</v>
      </c>
    </row>
    <row r="786" spans="1:13" hidden="1">
      <c r="A786" s="284" t="s">
        <v>457</v>
      </c>
      <c r="B786" s="230" t="str">
        <f t="shared" si="50"/>
        <v>Measure 268</v>
      </c>
      <c r="C786" s="284" t="s">
        <v>465</v>
      </c>
      <c r="D786" s="285">
        <v>44197</v>
      </c>
      <c r="E786" s="285">
        <v>44377</v>
      </c>
      <c r="F786" s="285">
        <v>44251</v>
      </c>
      <c r="G786" s="41">
        <f t="shared" si="51"/>
        <v>2</v>
      </c>
      <c r="H786" s="286" t="s">
        <v>365</v>
      </c>
      <c r="I786" s="284" t="s">
        <v>353</v>
      </c>
      <c r="J786" s="287">
        <v>5</v>
      </c>
      <c r="K786" s="287">
        <f t="shared" si="52"/>
        <v>0.625</v>
      </c>
      <c r="L786" s="203">
        <v>1000</v>
      </c>
      <c r="M786" s="203">
        <f t="shared" si="53"/>
        <v>625</v>
      </c>
    </row>
    <row r="787" spans="1:13" hidden="1">
      <c r="A787" s="284" t="s">
        <v>457</v>
      </c>
      <c r="B787" s="230" t="str">
        <f t="shared" si="50"/>
        <v>Measure 268</v>
      </c>
      <c r="C787" s="284" t="s">
        <v>465</v>
      </c>
      <c r="D787" s="285">
        <v>44197</v>
      </c>
      <c r="E787" s="285">
        <v>44377</v>
      </c>
      <c r="F787" s="285">
        <v>44251</v>
      </c>
      <c r="G787" s="41">
        <f t="shared" si="51"/>
        <v>2</v>
      </c>
      <c r="H787" s="286" t="s">
        <v>365</v>
      </c>
      <c r="I787" s="284" t="s">
        <v>353</v>
      </c>
      <c r="J787" s="287">
        <v>2</v>
      </c>
      <c r="K787" s="287">
        <f t="shared" si="52"/>
        <v>0.25</v>
      </c>
      <c r="L787" s="203">
        <v>1000</v>
      </c>
      <c r="M787" s="203">
        <f t="shared" si="53"/>
        <v>250</v>
      </c>
    </row>
    <row r="788" spans="1:13" hidden="1">
      <c r="A788" s="284" t="s">
        <v>457</v>
      </c>
      <c r="B788" s="230" t="str">
        <f t="shared" si="50"/>
        <v>Measure 268</v>
      </c>
      <c r="C788" s="284" t="s">
        <v>465</v>
      </c>
      <c r="D788" s="285">
        <v>44197</v>
      </c>
      <c r="E788" s="285">
        <v>44377</v>
      </c>
      <c r="F788" s="285">
        <v>44251</v>
      </c>
      <c r="G788" s="41">
        <f t="shared" si="51"/>
        <v>2</v>
      </c>
      <c r="H788" s="286" t="s">
        <v>365</v>
      </c>
      <c r="I788" s="284" t="s">
        <v>353</v>
      </c>
      <c r="J788" s="287">
        <v>1</v>
      </c>
      <c r="K788" s="287">
        <f t="shared" si="52"/>
        <v>0.125</v>
      </c>
      <c r="L788" s="203">
        <v>1000</v>
      </c>
      <c r="M788" s="203">
        <f t="shared" si="53"/>
        <v>125</v>
      </c>
    </row>
    <row r="789" spans="1:13" hidden="1">
      <c r="A789" s="284" t="s">
        <v>457</v>
      </c>
      <c r="B789" s="230" t="str">
        <f t="shared" si="50"/>
        <v>Measure 268</v>
      </c>
      <c r="C789" s="284" t="s">
        <v>465</v>
      </c>
      <c r="D789" s="285">
        <v>44197</v>
      </c>
      <c r="E789" s="285">
        <v>44377</v>
      </c>
      <c r="F789" s="285">
        <v>44251</v>
      </c>
      <c r="G789" s="41">
        <f t="shared" si="51"/>
        <v>2</v>
      </c>
      <c r="H789" s="286" t="s">
        <v>365</v>
      </c>
      <c r="I789" s="284" t="s">
        <v>353</v>
      </c>
      <c r="J789" s="287">
        <v>0.5</v>
      </c>
      <c r="K789" s="287">
        <f t="shared" si="52"/>
        <v>6.25E-2</v>
      </c>
      <c r="L789" s="203">
        <v>1000</v>
      </c>
      <c r="M789" s="203">
        <f t="shared" si="53"/>
        <v>62.5</v>
      </c>
    </row>
    <row r="790" spans="1:13" hidden="1">
      <c r="A790" s="284" t="s">
        <v>457</v>
      </c>
      <c r="B790" s="230" t="str">
        <f t="shared" si="50"/>
        <v>Measure 268</v>
      </c>
      <c r="C790" s="284" t="s">
        <v>465</v>
      </c>
      <c r="D790" s="285">
        <v>44197</v>
      </c>
      <c r="E790" s="285">
        <v>44377</v>
      </c>
      <c r="F790" s="285">
        <v>44251</v>
      </c>
      <c r="G790" s="41">
        <f t="shared" si="51"/>
        <v>2</v>
      </c>
      <c r="H790" s="286" t="s">
        <v>330</v>
      </c>
      <c r="I790" s="284" t="s">
        <v>353</v>
      </c>
      <c r="J790" s="287">
        <v>4</v>
      </c>
      <c r="K790" s="287">
        <f t="shared" si="52"/>
        <v>0.5</v>
      </c>
      <c r="L790" s="203">
        <v>1000</v>
      </c>
      <c r="M790" s="203">
        <f t="shared" si="53"/>
        <v>500</v>
      </c>
    </row>
    <row r="791" spans="1:13" hidden="1">
      <c r="A791" s="284" t="s">
        <v>457</v>
      </c>
      <c r="B791" s="230" t="str">
        <f t="shared" si="50"/>
        <v>Measure 268</v>
      </c>
      <c r="C791" s="284" t="s">
        <v>465</v>
      </c>
      <c r="D791" s="285">
        <v>44197</v>
      </c>
      <c r="E791" s="285">
        <v>44377</v>
      </c>
      <c r="F791" s="285">
        <v>44251</v>
      </c>
      <c r="G791" s="41">
        <f t="shared" si="51"/>
        <v>2</v>
      </c>
      <c r="H791" s="286" t="s">
        <v>265</v>
      </c>
      <c r="I791" s="284" t="s">
        <v>353</v>
      </c>
      <c r="J791" s="287">
        <v>2</v>
      </c>
      <c r="K791" s="287">
        <f t="shared" si="52"/>
        <v>0.25</v>
      </c>
      <c r="L791" s="203">
        <v>1000</v>
      </c>
      <c r="M791" s="203">
        <f t="shared" si="53"/>
        <v>250</v>
      </c>
    </row>
    <row r="792" spans="1:13" hidden="1">
      <c r="A792" s="284" t="s">
        <v>457</v>
      </c>
      <c r="B792" s="230" t="str">
        <f t="shared" si="50"/>
        <v>Measure 268</v>
      </c>
      <c r="C792" s="284" t="s">
        <v>465</v>
      </c>
      <c r="D792" s="285">
        <v>44197</v>
      </c>
      <c r="E792" s="285">
        <v>44377</v>
      </c>
      <c r="F792" s="285">
        <v>44251</v>
      </c>
      <c r="G792" s="41">
        <f t="shared" si="51"/>
        <v>2</v>
      </c>
      <c r="H792" s="286" t="s">
        <v>53</v>
      </c>
      <c r="I792" s="284" t="s">
        <v>353</v>
      </c>
      <c r="J792" s="287">
        <v>6</v>
      </c>
      <c r="K792" s="287">
        <f t="shared" si="52"/>
        <v>0.75</v>
      </c>
      <c r="L792" s="203">
        <v>1350</v>
      </c>
      <c r="M792" s="203">
        <f t="shared" si="53"/>
        <v>1012.5</v>
      </c>
    </row>
    <row r="793" spans="1:13" hidden="1">
      <c r="A793" s="284" t="s">
        <v>457</v>
      </c>
      <c r="B793" s="230" t="str">
        <f t="shared" si="50"/>
        <v>Measure 268</v>
      </c>
      <c r="C793" s="284" t="s">
        <v>465</v>
      </c>
      <c r="D793" s="285">
        <v>44197</v>
      </c>
      <c r="E793" s="285">
        <v>44377</v>
      </c>
      <c r="F793" s="285">
        <v>44251</v>
      </c>
      <c r="G793" s="41">
        <f t="shared" si="51"/>
        <v>2</v>
      </c>
      <c r="H793" s="286" t="s">
        <v>472</v>
      </c>
      <c r="I793" s="284" t="s">
        <v>353</v>
      </c>
      <c r="J793" s="287">
        <v>8</v>
      </c>
      <c r="K793" s="287">
        <f t="shared" si="52"/>
        <v>1</v>
      </c>
      <c r="L793" s="203">
        <v>1000</v>
      </c>
      <c r="M793" s="203">
        <f t="shared" si="53"/>
        <v>1000</v>
      </c>
    </row>
    <row r="794" spans="1:13" hidden="1">
      <c r="A794" s="284" t="s">
        <v>457</v>
      </c>
      <c r="B794" s="230" t="str">
        <f t="shared" si="50"/>
        <v>Measure 268</v>
      </c>
      <c r="C794" s="284" t="s">
        <v>465</v>
      </c>
      <c r="D794" s="285">
        <v>44197</v>
      </c>
      <c r="E794" s="285">
        <v>44377</v>
      </c>
      <c r="F794" s="285">
        <v>44251</v>
      </c>
      <c r="G794" s="41">
        <f t="shared" si="51"/>
        <v>2</v>
      </c>
      <c r="H794" s="286" t="s">
        <v>258</v>
      </c>
      <c r="I794" s="284" t="s">
        <v>353</v>
      </c>
      <c r="J794" s="287">
        <v>0.25</v>
      </c>
      <c r="K794" s="287">
        <f t="shared" si="52"/>
        <v>3.125E-2</v>
      </c>
      <c r="L794" s="203">
        <v>1350</v>
      </c>
      <c r="M794" s="203">
        <f t="shared" si="53"/>
        <v>42.1875</v>
      </c>
    </row>
    <row r="795" spans="1:13" hidden="1">
      <c r="A795" s="284" t="s">
        <v>457</v>
      </c>
      <c r="B795" s="230" t="str">
        <f t="shared" si="50"/>
        <v>Measure 268</v>
      </c>
      <c r="C795" s="284" t="s">
        <v>465</v>
      </c>
      <c r="D795" s="285">
        <v>44197</v>
      </c>
      <c r="E795" s="285">
        <v>44377</v>
      </c>
      <c r="F795" s="285">
        <v>44251</v>
      </c>
      <c r="G795" s="41">
        <f t="shared" si="51"/>
        <v>2</v>
      </c>
      <c r="H795" s="286" t="s">
        <v>258</v>
      </c>
      <c r="I795" s="284" t="s">
        <v>353</v>
      </c>
      <c r="J795" s="287">
        <v>2.25</v>
      </c>
      <c r="K795" s="287">
        <f t="shared" si="52"/>
        <v>0.28125</v>
      </c>
      <c r="L795" s="203">
        <v>1350</v>
      </c>
      <c r="M795" s="203">
        <f t="shared" si="53"/>
        <v>379.6875</v>
      </c>
    </row>
    <row r="796" spans="1:13" hidden="1">
      <c r="A796" s="284" t="s">
        <v>457</v>
      </c>
      <c r="B796" s="230" t="str">
        <f t="shared" si="50"/>
        <v>Measure 268</v>
      </c>
      <c r="C796" s="284" t="s">
        <v>465</v>
      </c>
      <c r="D796" s="285">
        <v>44197</v>
      </c>
      <c r="E796" s="285">
        <v>44377</v>
      </c>
      <c r="F796" s="285">
        <v>44251</v>
      </c>
      <c r="G796" s="41">
        <f t="shared" si="51"/>
        <v>2</v>
      </c>
      <c r="H796" s="286" t="s">
        <v>258</v>
      </c>
      <c r="I796" s="284" t="s">
        <v>353</v>
      </c>
      <c r="J796" s="287">
        <v>0.25</v>
      </c>
      <c r="K796" s="287">
        <f t="shared" si="52"/>
        <v>3.125E-2</v>
      </c>
      <c r="L796" s="203">
        <v>1350</v>
      </c>
      <c r="M796" s="203">
        <f t="shared" si="53"/>
        <v>42.1875</v>
      </c>
    </row>
    <row r="797" spans="1:13" hidden="1">
      <c r="A797" s="284" t="s">
        <v>457</v>
      </c>
      <c r="B797" s="230" t="str">
        <f t="shared" si="50"/>
        <v>Measure 268</v>
      </c>
      <c r="C797" s="284" t="s">
        <v>465</v>
      </c>
      <c r="D797" s="285">
        <v>44197</v>
      </c>
      <c r="E797" s="285">
        <v>44377</v>
      </c>
      <c r="F797" s="285">
        <v>44251</v>
      </c>
      <c r="G797" s="41">
        <f t="shared" si="51"/>
        <v>2</v>
      </c>
      <c r="H797" s="286" t="s">
        <v>258</v>
      </c>
      <c r="I797" s="284" t="s">
        <v>353</v>
      </c>
      <c r="J797" s="287">
        <v>2.25</v>
      </c>
      <c r="K797" s="287">
        <f t="shared" si="52"/>
        <v>0.28125</v>
      </c>
      <c r="L797" s="203">
        <v>1350</v>
      </c>
      <c r="M797" s="203">
        <f t="shared" si="53"/>
        <v>379.6875</v>
      </c>
    </row>
    <row r="798" spans="1:13" hidden="1">
      <c r="A798" s="284" t="s">
        <v>457</v>
      </c>
      <c r="B798" s="230" t="str">
        <f t="shared" si="50"/>
        <v>Measure 268</v>
      </c>
      <c r="C798" s="284" t="s">
        <v>465</v>
      </c>
      <c r="D798" s="285">
        <v>44197</v>
      </c>
      <c r="E798" s="285">
        <v>44377</v>
      </c>
      <c r="F798" s="285">
        <v>44251</v>
      </c>
      <c r="G798" s="41">
        <f t="shared" si="51"/>
        <v>2</v>
      </c>
      <c r="H798" s="286" t="s">
        <v>258</v>
      </c>
      <c r="I798" s="284" t="s">
        <v>353</v>
      </c>
      <c r="J798" s="287">
        <v>0.25</v>
      </c>
      <c r="K798" s="287">
        <f t="shared" si="52"/>
        <v>3.125E-2</v>
      </c>
      <c r="L798" s="203">
        <v>1350</v>
      </c>
      <c r="M798" s="203">
        <f t="shared" si="53"/>
        <v>42.1875</v>
      </c>
    </row>
    <row r="799" spans="1:13" hidden="1">
      <c r="A799" s="284" t="s">
        <v>457</v>
      </c>
      <c r="B799" s="230" t="str">
        <f t="shared" si="50"/>
        <v>Measure 268</v>
      </c>
      <c r="C799" s="284" t="s">
        <v>465</v>
      </c>
      <c r="D799" s="285">
        <v>44197</v>
      </c>
      <c r="E799" s="285">
        <v>44377</v>
      </c>
      <c r="F799" s="285">
        <v>44251</v>
      </c>
      <c r="G799" s="41">
        <f t="shared" si="51"/>
        <v>2</v>
      </c>
      <c r="H799" s="286" t="s">
        <v>539</v>
      </c>
      <c r="I799" s="284" t="s">
        <v>353</v>
      </c>
      <c r="J799" s="287">
        <v>8</v>
      </c>
      <c r="K799" s="287">
        <f t="shared" si="52"/>
        <v>1</v>
      </c>
      <c r="L799" s="203">
        <v>1000</v>
      </c>
      <c r="M799" s="203">
        <f t="shared" si="53"/>
        <v>1000</v>
      </c>
    </row>
    <row r="800" spans="1:13">
      <c r="A800" s="284" t="s">
        <v>457</v>
      </c>
      <c r="B800" s="230" t="str">
        <f t="shared" si="50"/>
        <v>Measure 268</v>
      </c>
      <c r="C800" s="284" t="s">
        <v>465</v>
      </c>
      <c r="D800" s="285">
        <v>44197</v>
      </c>
      <c r="E800" s="285">
        <v>44377</v>
      </c>
      <c r="F800" s="285">
        <v>44251</v>
      </c>
      <c r="G800" s="41">
        <f t="shared" si="51"/>
        <v>2</v>
      </c>
      <c r="H800" s="286" t="s">
        <v>267</v>
      </c>
      <c r="I800" s="284" t="s">
        <v>353</v>
      </c>
      <c r="J800" s="287">
        <v>3</v>
      </c>
      <c r="K800" s="287">
        <f t="shared" si="52"/>
        <v>0.375</v>
      </c>
      <c r="L800" s="203">
        <v>1000</v>
      </c>
      <c r="M800" s="203">
        <f t="shared" si="53"/>
        <v>375</v>
      </c>
    </row>
    <row r="801" spans="1:13">
      <c r="A801" s="284" t="s">
        <v>457</v>
      </c>
      <c r="B801" s="230" t="str">
        <f t="shared" si="50"/>
        <v>Measure 268</v>
      </c>
      <c r="C801" s="284" t="s">
        <v>465</v>
      </c>
      <c r="D801" s="285">
        <v>44197</v>
      </c>
      <c r="E801" s="285">
        <v>44377</v>
      </c>
      <c r="F801" s="285">
        <v>44251</v>
      </c>
      <c r="G801" s="41">
        <f t="shared" si="51"/>
        <v>2</v>
      </c>
      <c r="H801" s="286" t="s">
        <v>267</v>
      </c>
      <c r="I801" s="284" t="s">
        <v>353</v>
      </c>
      <c r="J801" s="287">
        <v>6.5</v>
      </c>
      <c r="K801" s="287">
        <f t="shared" si="52"/>
        <v>0.8125</v>
      </c>
      <c r="L801" s="203">
        <v>1000</v>
      </c>
      <c r="M801" s="203">
        <f t="shared" si="53"/>
        <v>812.5</v>
      </c>
    </row>
    <row r="802" spans="1:13" hidden="1">
      <c r="A802" s="284" t="s">
        <v>457</v>
      </c>
      <c r="B802" s="230" t="str">
        <f t="shared" si="50"/>
        <v>Measure 268</v>
      </c>
      <c r="C802" s="284" t="s">
        <v>465</v>
      </c>
      <c r="D802" s="285">
        <v>44197</v>
      </c>
      <c r="E802" s="285">
        <v>44377</v>
      </c>
      <c r="F802" s="285">
        <v>44251</v>
      </c>
      <c r="G802" s="41">
        <f t="shared" si="51"/>
        <v>2</v>
      </c>
      <c r="H802" s="286" t="s">
        <v>331</v>
      </c>
      <c r="I802" s="284" t="s">
        <v>353</v>
      </c>
      <c r="J802" s="287">
        <v>8</v>
      </c>
      <c r="K802" s="287">
        <f t="shared" si="52"/>
        <v>1</v>
      </c>
      <c r="L802" s="203">
        <v>1000</v>
      </c>
      <c r="M802" s="203">
        <f t="shared" si="53"/>
        <v>1000</v>
      </c>
    </row>
    <row r="803" spans="1:13" hidden="1">
      <c r="A803" s="284" t="s">
        <v>457</v>
      </c>
      <c r="B803" s="230" t="str">
        <f t="shared" si="50"/>
        <v>Measure 268</v>
      </c>
      <c r="C803" s="284" t="s">
        <v>465</v>
      </c>
      <c r="D803" s="285">
        <v>44197</v>
      </c>
      <c r="E803" s="285">
        <v>44377</v>
      </c>
      <c r="F803" s="285">
        <v>44251</v>
      </c>
      <c r="G803" s="41">
        <f t="shared" si="51"/>
        <v>2</v>
      </c>
      <c r="H803" s="286" t="s">
        <v>266</v>
      </c>
      <c r="I803" s="284" t="s">
        <v>353</v>
      </c>
      <c r="J803" s="287">
        <v>5.25</v>
      </c>
      <c r="K803" s="287">
        <f t="shared" si="52"/>
        <v>0.65625</v>
      </c>
      <c r="L803" s="203">
        <v>1000</v>
      </c>
      <c r="M803" s="203">
        <f t="shared" si="53"/>
        <v>656.25</v>
      </c>
    </row>
    <row r="804" spans="1:13" hidden="1">
      <c r="A804" s="284" t="s">
        <v>457</v>
      </c>
      <c r="B804" s="230" t="str">
        <f t="shared" si="50"/>
        <v>Measure 268</v>
      </c>
      <c r="C804" s="284" t="s">
        <v>465</v>
      </c>
      <c r="D804" s="285">
        <v>44197</v>
      </c>
      <c r="E804" s="285">
        <v>44377</v>
      </c>
      <c r="F804" s="285">
        <v>44251</v>
      </c>
      <c r="G804" s="41">
        <f t="shared" si="51"/>
        <v>2</v>
      </c>
      <c r="H804" s="286" t="s">
        <v>351</v>
      </c>
      <c r="I804" s="284" t="s">
        <v>353</v>
      </c>
      <c r="J804" s="287">
        <v>1</v>
      </c>
      <c r="K804" s="287">
        <f t="shared" si="52"/>
        <v>0.125</v>
      </c>
      <c r="L804" s="203">
        <v>1000</v>
      </c>
      <c r="M804" s="203">
        <f t="shared" si="53"/>
        <v>125</v>
      </c>
    </row>
    <row r="805" spans="1:13" hidden="1">
      <c r="A805" s="284" t="s">
        <v>457</v>
      </c>
      <c r="B805" s="230" t="str">
        <f t="shared" si="50"/>
        <v>Measure 268</v>
      </c>
      <c r="C805" s="284" t="s">
        <v>465</v>
      </c>
      <c r="D805" s="285">
        <v>44197</v>
      </c>
      <c r="E805" s="285">
        <v>44377</v>
      </c>
      <c r="F805" s="285">
        <v>44251</v>
      </c>
      <c r="G805" s="41">
        <f t="shared" si="51"/>
        <v>2</v>
      </c>
      <c r="H805" s="286" t="s">
        <v>351</v>
      </c>
      <c r="I805" s="284" t="s">
        <v>353</v>
      </c>
      <c r="J805" s="287">
        <v>1</v>
      </c>
      <c r="K805" s="287">
        <f t="shared" si="52"/>
        <v>0.125</v>
      </c>
      <c r="L805" s="203">
        <v>1000</v>
      </c>
      <c r="M805" s="203">
        <f t="shared" si="53"/>
        <v>125</v>
      </c>
    </row>
    <row r="806" spans="1:13" hidden="1">
      <c r="A806" s="284" t="s">
        <v>457</v>
      </c>
      <c r="B806" s="230" t="str">
        <f t="shared" si="50"/>
        <v>Measure 268</v>
      </c>
      <c r="C806" s="284" t="s">
        <v>465</v>
      </c>
      <c r="D806" s="285">
        <v>44197</v>
      </c>
      <c r="E806" s="285">
        <v>44377</v>
      </c>
      <c r="F806" s="285">
        <v>44252</v>
      </c>
      <c r="G806" s="41">
        <f t="shared" si="51"/>
        <v>2</v>
      </c>
      <c r="H806" s="286" t="s">
        <v>365</v>
      </c>
      <c r="I806" s="284" t="s">
        <v>353</v>
      </c>
      <c r="J806" s="287">
        <v>0.5</v>
      </c>
      <c r="K806" s="287">
        <f t="shared" si="52"/>
        <v>6.25E-2</v>
      </c>
      <c r="L806" s="203">
        <v>1000</v>
      </c>
      <c r="M806" s="203">
        <f t="shared" si="53"/>
        <v>62.5</v>
      </c>
    </row>
    <row r="807" spans="1:13" hidden="1">
      <c r="A807" s="284" t="s">
        <v>457</v>
      </c>
      <c r="B807" s="230" t="str">
        <f t="shared" si="50"/>
        <v>Measure 268</v>
      </c>
      <c r="C807" s="284" t="s">
        <v>465</v>
      </c>
      <c r="D807" s="285">
        <v>44197</v>
      </c>
      <c r="E807" s="285">
        <v>44377</v>
      </c>
      <c r="F807" s="285">
        <v>44252</v>
      </c>
      <c r="G807" s="41">
        <f t="shared" si="51"/>
        <v>2</v>
      </c>
      <c r="H807" s="286" t="s">
        <v>365</v>
      </c>
      <c r="I807" s="284" t="s">
        <v>353</v>
      </c>
      <c r="J807" s="287">
        <v>1</v>
      </c>
      <c r="K807" s="287">
        <f t="shared" si="52"/>
        <v>0.125</v>
      </c>
      <c r="L807" s="203">
        <v>1000</v>
      </c>
      <c r="M807" s="203">
        <f t="shared" si="53"/>
        <v>125</v>
      </c>
    </row>
    <row r="808" spans="1:13" hidden="1">
      <c r="A808" s="284" t="s">
        <v>457</v>
      </c>
      <c r="B808" s="230" t="str">
        <f t="shared" si="50"/>
        <v>Measure 268</v>
      </c>
      <c r="C808" s="284" t="s">
        <v>465</v>
      </c>
      <c r="D808" s="285">
        <v>44197</v>
      </c>
      <c r="E808" s="285">
        <v>44377</v>
      </c>
      <c r="F808" s="285">
        <v>44252</v>
      </c>
      <c r="G808" s="41">
        <f t="shared" si="51"/>
        <v>2</v>
      </c>
      <c r="H808" s="286" t="s">
        <v>365</v>
      </c>
      <c r="I808" s="284" t="s">
        <v>353</v>
      </c>
      <c r="J808" s="287">
        <v>2</v>
      </c>
      <c r="K808" s="287">
        <f t="shared" si="52"/>
        <v>0.25</v>
      </c>
      <c r="L808" s="203">
        <v>1000</v>
      </c>
      <c r="M808" s="203">
        <f t="shared" si="53"/>
        <v>250</v>
      </c>
    </row>
    <row r="809" spans="1:13" hidden="1">
      <c r="A809" s="284" t="s">
        <v>457</v>
      </c>
      <c r="B809" s="230" t="str">
        <f t="shared" si="50"/>
        <v>Measure 268</v>
      </c>
      <c r="C809" s="284" t="s">
        <v>465</v>
      </c>
      <c r="D809" s="285">
        <v>44197</v>
      </c>
      <c r="E809" s="285">
        <v>44377</v>
      </c>
      <c r="F809" s="285">
        <v>44252</v>
      </c>
      <c r="G809" s="41">
        <f t="shared" si="51"/>
        <v>2</v>
      </c>
      <c r="H809" s="286" t="s">
        <v>365</v>
      </c>
      <c r="I809" s="284" t="s">
        <v>353</v>
      </c>
      <c r="J809" s="287">
        <v>4</v>
      </c>
      <c r="K809" s="287">
        <f t="shared" si="52"/>
        <v>0.5</v>
      </c>
      <c r="L809" s="203">
        <v>1000</v>
      </c>
      <c r="M809" s="203">
        <f t="shared" si="53"/>
        <v>500</v>
      </c>
    </row>
    <row r="810" spans="1:13" hidden="1">
      <c r="A810" s="284" t="s">
        <v>457</v>
      </c>
      <c r="B810" s="230" t="str">
        <f t="shared" si="50"/>
        <v>Measure 268</v>
      </c>
      <c r="C810" s="284" t="s">
        <v>465</v>
      </c>
      <c r="D810" s="285">
        <v>44197</v>
      </c>
      <c r="E810" s="285">
        <v>44377</v>
      </c>
      <c r="F810" s="285">
        <v>44252</v>
      </c>
      <c r="G810" s="41">
        <f t="shared" si="51"/>
        <v>2</v>
      </c>
      <c r="H810" s="286" t="s">
        <v>365</v>
      </c>
      <c r="I810" s="284" t="s">
        <v>353</v>
      </c>
      <c r="J810" s="287">
        <v>2</v>
      </c>
      <c r="K810" s="287">
        <f t="shared" si="52"/>
        <v>0.25</v>
      </c>
      <c r="L810" s="203">
        <v>1000</v>
      </c>
      <c r="M810" s="203">
        <f t="shared" si="53"/>
        <v>250</v>
      </c>
    </row>
    <row r="811" spans="1:13" hidden="1">
      <c r="A811" s="284" t="s">
        <v>457</v>
      </c>
      <c r="B811" s="230" t="str">
        <f t="shared" si="50"/>
        <v>Measure 268</v>
      </c>
      <c r="C811" s="284" t="s">
        <v>465</v>
      </c>
      <c r="D811" s="285">
        <v>44197</v>
      </c>
      <c r="E811" s="285">
        <v>44377</v>
      </c>
      <c r="F811" s="285">
        <v>44252</v>
      </c>
      <c r="G811" s="41">
        <f t="shared" si="51"/>
        <v>2</v>
      </c>
      <c r="H811" s="286" t="s">
        <v>330</v>
      </c>
      <c r="I811" s="284" t="s">
        <v>353</v>
      </c>
      <c r="J811" s="287">
        <v>2</v>
      </c>
      <c r="K811" s="287">
        <f t="shared" si="52"/>
        <v>0.25</v>
      </c>
      <c r="L811" s="203">
        <v>1000</v>
      </c>
      <c r="M811" s="203">
        <f t="shared" si="53"/>
        <v>250</v>
      </c>
    </row>
    <row r="812" spans="1:13" hidden="1">
      <c r="A812" s="284" t="s">
        <v>457</v>
      </c>
      <c r="B812" s="230" t="str">
        <f t="shared" si="50"/>
        <v>Measure 268</v>
      </c>
      <c r="C812" s="284" t="s">
        <v>465</v>
      </c>
      <c r="D812" s="285">
        <v>44197</v>
      </c>
      <c r="E812" s="285">
        <v>44377</v>
      </c>
      <c r="F812" s="285">
        <v>44252</v>
      </c>
      <c r="G812" s="41">
        <f t="shared" si="51"/>
        <v>2</v>
      </c>
      <c r="H812" s="286" t="s">
        <v>265</v>
      </c>
      <c r="I812" s="284" t="s">
        <v>353</v>
      </c>
      <c r="J812" s="287">
        <v>2</v>
      </c>
      <c r="K812" s="287">
        <f t="shared" si="52"/>
        <v>0.25</v>
      </c>
      <c r="L812" s="203">
        <v>1000</v>
      </c>
      <c r="M812" s="203">
        <f t="shared" si="53"/>
        <v>250</v>
      </c>
    </row>
    <row r="813" spans="1:13" hidden="1">
      <c r="A813" s="284" t="s">
        <v>457</v>
      </c>
      <c r="B813" s="230" t="str">
        <f t="shared" si="50"/>
        <v>Measure 268</v>
      </c>
      <c r="C813" s="284" t="s">
        <v>465</v>
      </c>
      <c r="D813" s="285">
        <v>44197</v>
      </c>
      <c r="E813" s="285">
        <v>44377</v>
      </c>
      <c r="F813" s="285">
        <v>44252</v>
      </c>
      <c r="G813" s="41">
        <f t="shared" si="51"/>
        <v>2</v>
      </c>
      <c r="H813" s="286" t="s">
        <v>53</v>
      </c>
      <c r="I813" s="284" t="s">
        <v>353</v>
      </c>
      <c r="J813" s="287">
        <v>6</v>
      </c>
      <c r="K813" s="287">
        <f t="shared" si="52"/>
        <v>0.75</v>
      </c>
      <c r="L813" s="203">
        <v>1350</v>
      </c>
      <c r="M813" s="203">
        <f t="shared" si="53"/>
        <v>1012.5</v>
      </c>
    </row>
    <row r="814" spans="1:13" hidden="1">
      <c r="A814" s="284" t="s">
        <v>457</v>
      </c>
      <c r="B814" s="230" t="str">
        <f t="shared" si="50"/>
        <v>Measure 268</v>
      </c>
      <c r="C814" s="284" t="s">
        <v>465</v>
      </c>
      <c r="D814" s="285">
        <v>44197</v>
      </c>
      <c r="E814" s="285">
        <v>44377</v>
      </c>
      <c r="F814" s="285">
        <v>44252</v>
      </c>
      <c r="G814" s="41">
        <f t="shared" si="51"/>
        <v>2</v>
      </c>
      <c r="H814" s="286" t="s">
        <v>53</v>
      </c>
      <c r="I814" s="284" t="s">
        <v>353</v>
      </c>
      <c r="J814" s="287">
        <v>2</v>
      </c>
      <c r="K814" s="287">
        <f t="shared" si="52"/>
        <v>0.25</v>
      </c>
      <c r="L814" s="203">
        <v>1350</v>
      </c>
      <c r="M814" s="203">
        <f t="shared" si="53"/>
        <v>337.5</v>
      </c>
    </row>
    <row r="815" spans="1:13" hidden="1">
      <c r="A815" s="284" t="s">
        <v>457</v>
      </c>
      <c r="B815" s="230" t="str">
        <f t="shared" si="50"/>
        <v>Measure 268</v>
      </c>
      <c r="C815" s="284" t="s">
        <v>465</v>
      </c>
      <c r="D815" s="285">
        <v>44197</v>
      </c>
      <c r="E815" s="285">
        <v>44377</v>
      </c>
      <c r="F815" s="285">
        <v>44252</v>
      </c>
      <c r="G815" s="41">
        <f t="shared" si="51"/>
        <v>2</v>
      </c>
      <c r="H815" s="286" t="s">
        <v>472</v>
      </c>
      <c r="I815" s="284" t="s">
        <v>353</v>
      </c>
      <c r="J815" s="287">
        <v>13</v>
      </c>
      <c r="K815" s="287">
        <f t="shared" si="52"/>
        <v>1.625</v>
      </c>
      <c r="L815" s="203">
        <v>1000</v>
      </c>
      <c r="M815" s="203">
        <f t="shared" si="53"/>
        <v>1625</v>
      </c>
    </row>
    <row r="816" spans="1:13" hidden="1">
      <c r="A816" s="284" t="s">
        <v>457</v>
      </c>
      <c r="B816" s="230" t="str">
        <f t="shared" si="50"/>
        <v>Measure 268</v>
      </c>
      <c r="C816" s="284" t="s">
        <v>465</v>
      </c>
      <c r="D816" s="285">
        <v>44197</v>
      </c>
      <c r="E816" s="285">
        <v>44377</v>
      </c>
      <c r="F816" s="285">
        <v>44252</v>
      </c>
      <c r="G816" s="41">
        <f t="shared" si="51"/>
        <v>2</v>
      </c>
      <c r="H816" s="286" t="s">
        <v>258</v>
      </c>
      <c r="I816" s="284" t="s">
        <v>353</v>
      </c>
      <c r="J816" s="287">
        <v>1.25</v>
      </c>
      <c r="K816" s="287">
        <f t="shared" si="52"/>
        <v>0.15625</v>
      </c>
      <c r="L816" s="203">
        <v>1350</v>
      </c>
      <c r="M816" s="203">
        <f t="shared" si="53"/>
        <v>210.9375</v>
      </c>
    </row>
    <row r="817" spans="1:13" hidden="1">
      <c r="A817" s="284" t="s">
        <v>457</v>
      </c>
      <c r="B817" s="230" t="str">
        <f t="shared" si="50"/>
        <v>Measure 268</v>
      </c>
      <c r="C817" s="284" t="s">
        <v>465</v>
      </c>
      <c r="D817" s="285">
        <v>44197</v>
      </c>
      <c r="E817" s="285">
        <v>44377</v>
      </c>
      <c r="F817" s="285">
        <v>44252</v>
      </c>
      <c r="G817" s="41">
        <f t="shared" si="51"/>
        <v>2</v>
      </c>
      <c r="H817" s="286" t="s">
        <v>258</v>
      </c>
      <c r="I817" s="284" t="s">
        <v>353</v>
      </c>
      <c r="J817" s="287">
        <v>3.25</v>
      </c>
      <c r="K817" s="287">
        <f t="shared" si="52"/>
        <v>0.40625</v>
      </c>
      <c r="L817" s="203">
        <v>1350</v>
      </c>
      <c r="M817" s="203">
        <f t="shared" si="53"/>
        <v>548.4375</v>
      </c>
    </row>
    <row r="818" spans="1:13" hidden="1">
      <c r="A818" s="284" t="s">
        <v>457</v>
      </c>
      <c r="B818" s="230" t="str">
        <f t="shared" si="50"/>
        <v>Measure 268</v>
      </c>
      <c r="C818" s="284" t="s">
        <v>465</v>
      </c>
      <c r="D818" s="285">
        <v>44197</v>
      </c>
      <c r="E818" s="285">
        <v>44377</v>
      </c>
      <c r="F818" s="285">
        <v>44252</v>
      </c>
      <c r="G818" s="41">
        <f t="shared" si="51"/>
        <v>2</v>
      </c>
      <c r="H818" s="286" t="s">
        <v>258</v>
      </c>
      <c r="I818" s="284" t="s">
        <v>353</v>
      </c>
      <c r="J818" s="287">
        <v>0.25</v>
      </c>
      <c r="K818" s="287">
        <f t="shared" si="52"/>
        <v>3.125E-2</v>
      </c>
      <c r="L818" s="203">
        <v>1350</v>
      </c>
      <c r="M818" s="203">
        <f t="shared" si="53"/>
        <v>42.1875</v>
      </c>
    </row>
    <row r="819" spans="1:13" hidden="1">
      <c r="A819" s="284" t="s">
        <v>457</v>
      </c>
      <c r="B819" s="230" t="str">
        <f t="shared" si="50"/>
        <v>Measure 268</v>
      </c>
      <c r="C819" s="284" t="s">
        <v>465</v>
      </c>
      <c r="D819" s="285">
        <v>44197</v>
      </c>
      <c r="E819" s="285">
        <v>44377</v>
      </c>
      <c r="F819" s="285">
        <v>44252</v>
      </c>
      <c r="G819" s="41">
        <f t="shared" si="51"/>
        <v>2</v>
      </c>
      <c r="H819" s="286" t="s">
        <v>258</v>
      </c>
      <c r="I819" s="284" t="s">
        <v>353</v>
      </c>
      <c r="J819" s="287">
        <v>0.25</v>
      </c>
      <c r="K819" s="287">
        <f t="shared" si="52"/>
        <v>3.125E-2</v>
      </c>
      <c r="L819" s="203">
        <v>1350</v>
      </c>
      <c r="M819" s="203">
        <f t="shared" si="53"/>
        <v>42.1875</v>
      </c>
    </row>
    <row r="820" spans="1:13" hidden="1">
      <c r="A820" s="284" t="s">
        <v>457</v>
      </c>
      <c r="B820" s="230" t="str">
        <f t="shared" si="50"/>
        <v>Measure 268</v>
      </c>
      <c r="C820" s="284" t="s">
        <v>465</v>
      </c>
      <c r="D820" s="285">
        <v>44197</v>
      </c>
      <c r="E820" s="285">
        <v>44377</v>
      </c>
      <c r="F820" s="285">
        <v>44252</v>
      </c>
      <c r="G820" s="41">
        <f t="shared" si="51"/>
        <v>2</v>
      </c>
      <c r="H820" s="286" t="s">
        <v>258</v>
      </c>
      <c r="I820" s="284" t="s">
        <v>353</v>
      </c>
      <c r="J820" s="287">
        <v>0.25</v>
      </c>
      <c r="K820" s="287">
        <f t="shared" si="52"/>
        <v>3.125E-2</v>
      </c>
      <c r="L820" s="203">
        <v>1350</v>
      </c>
      <c r="M820" s="203">
        <f t="shared" si="53"/>
        <v>42.1875</v>
      </c>
    </row>
    <row r="821" spans="1:13" hidden="1">
      <c r="A821" s="284" t="s">
        <v>457</v>
      </c>
      <c r="B821" s="230" t="str">
        <f t="shared" si="50"/>
        <v>Measure 268</v>
      </c>
      <c r="C821" s="284" t="s">
        <v>465</v>
      </c>
      <c r="D821" s="285">
        <v>44197</v>
      </c>
      <c r="E821" s="285">
        <v>44377</v>
      </c>
      <c r="F821" s="285">
        <v>44252</v>
      </c>
      <c r="G821" s="41">
        <f t="shared" si="51"/>
        <v>2</v>
      </c>
      <c r="H821" s="286" t="s">
        <v>539</v>
      </c>
      <c r="I821" s="284" t="s">
        <v>353</v>
      </c>
      <c r="J821" s="287">
        <v>8</v>
      </c>
      <c r="K821" s="287">
        <f t="shared" si="52"/>
        <v>1</v>
      </c>
      <c r="L821" s="203">
        <v>1000</v>
      </c>
      <c r="M821" s="203">
        <f t="shared" si="53"/>
        <v>1000</v>
      </c>
    </row>
    <row r="822" spans="1:13">
      <c r="A822" s="284" t="s">
        <v>457</v>
      </c>
      <c r="B822" s="230" t="str">
        <f t="shared" si="50"/>
        <v>Measure 268</v>
      </c>
      <c r="C822" s="284" t="s">
        <v>465</v>
      </c>
      <c r="D822" s="285">
        <v>44197</v>
      </c>
      <c r="E822" s="285">
        <v>44377</v>
      </c>
      <c r="F822" s="285">
        <v>44252</v>
      </c>
      <c r="G822" s="41">
        <f t="shared" si="51"/>
        <v>2</v>
      </c>
      <c r="H822" s="286" t="s">
        <v>267</v>
      </c>
      <c r="I822" s="284" t="s">
        <v>353</v>
      </c>
      <c r="J822" s="287">
        <v>8</v>
      </c>
      <c r="K822" s="287">
        <f t="shared" si="52"/>
        <v>1</v>
      </c>
      <c r="L822" s="203">
        <v>1000</v>
      </c>
      <c r="M822" s="203">
        <f t="shared" si="53"/>
        <v>1000</v>
      </c>
    </row>
    <row r="823" spans="1:13" hidden="1">
      <c r="A823" s="284" t="s">
        <v>457</v>
      </c>
      <c r="B823" s="230" t="str">
        <f t="shared" si="50"/>
        <v>Measure 268</v>
      </c>
      <c r="C823" s="284" t="s">
        <v>465</v>
      </c>
      <c r="D823" s="285">
        <v>44197</v>
      </c>
      <c r="E823" s="285">
        <v>44377</v>
      </c>
      <c r="F823" s="285">
        <v>44252</v>
      </c>
      <c r="G823" s="41">
        <f t="shared" si="51"/>
        <v>2</v>
      </c>
      <c r="H823" s="286" t="s">
        <v>331</v>
      </c>
      <c r="I823" s="284" t="s">
        <v>353</v>
      </c>
      <c r="J823" s="287">
        <v>8</v>
      </c>
      <c r="K823" s="287">
        <f t="shared" si="52"/>
        <v>1</v>
      </c>
      <c r="L823" s="203">
        <v>1000</v>
      </c>
      <c r="M823" s="203">
        <f t="shared" si="53"/>
        <v>1000</v>
      </c>
    </row>
    <row r="824" spans="1:13" hidden="1">
      <c r="A824" s="284" t="s">
        <v>457</v>
      </c>
      <c r="B824" s="230" t="str">
        <f t="shared" si="50"/>
        <v>Measure 268</v>
      </c>
      <c r="C824" s="284" t="s">
        <v>465</v>
      </c>
      <c r="D824" s="285">
        <v>44197</v>
      </c>
      <c r="E824" s="285">
        <v>44377</v>
      </c>
      <c r="F824" s="285">
        <v>44252</v>
      </c>
      <c r="G824" s="41">
        <f t="shared" si="51"/>
        <v>2</v>
      </c>
      <c r="H824" s="286" t="s">
        <v>266</v>
      </c>
      <c r="I824" s="284" t="s">
        <v>353</v>
      </c>
      <c r="J824" s="287">
        <v>9.75</v>
      </c>
      <c r="K824" s="287">
        <f t="shared" si="52"/>
        <v>1.21875</v>
      </c>
      <c r="L824" s="203">
        <v>1000</v>
      </c>
      <c r="M824" s="203">
        <f t="shared" si="53"/>
        <v>1218.75</v>
      </c>
    </row>
    <row r="825" spans="1:13" hidden="1">
      <c r="A825" s="284" t="s">
        <v>457</v>
      </c>
      <c r="B825" s="230" t="str">
        <f t="shared" si="50"/>
        <v>Measure 268</v>
      </c>
      <c r="C825" s="284" t="s">
        <v>465</v>
      </c>
      <c r="D825" s="285">
        <v>44197</v>
      </c>
      <c r="E825" s="285">
        <v>44377</v>
      </c>
      <c r="F825" s="285">
        <v>44252</v>
      </c>
      <c r="G825" s="41">
        <f t="shared" si="51"/>
        <v>2</v>
      </c>
      <c r="H825" s="286" t="s">
        <v>351</v>
      </c>
      <c r="I825" s="284" t="s">
        <v>353</v>
      </c>
      <c r="J825" s="287">
        <v>1</v>
      </c>
      <c r="K825" s="287">
        <f t="shared" si="52"/>
        <v>0.125</v>
      </c>
      <c r="L825" s="203">
        <v>1000</v>
      </c>
      <c r="M825" s="203">
        <f t="shared" si="53"/>
        <v>125</v>
      </c>
    </row>
    <row r="826" spans="1:13" hidden="1">
      <c r="A826" s="284" t="s">
        <v>457</v>
      </c>
      <c r="B826" s="230" t="str">
        <f t="shared" si="50"/>
        <v>Measure 268</v>
      </c>
      <c r="C826" s="284" t="s">
        <v>465</v>
      </c>
      <c r="D826" s="285">
        <v>44197</v>
      </c>
      <c r="E826" s="285">
        <v>44377</v>
      </c>
      <c r="F826" s="285">
        <v>44253</v>
      </c>
      <c r="G826" s="41">
        <f t="shared" si="51"/>
        <v>2</v>
      </c>
      <c r="H826" s="286" t="s">
        <v>365</v>
      </c>
      <c r="I826" s="284" t="s">
        <v>353</v>
      </c>
      <c r="J826" s="287">
        <v>1</v>
      </c>
      <c r="K826" s="287">
        <f t="shared" si="52"/>
        <v>0.125</v>
      </c>
      <c r="L826" s="203">
        <v>1000</v>
      </c>
      <c r="M826" s="203">
        <f t="shared" si="53"/>
        <v>125</v>
      </c>
    </row>
    <row r="827" spans="1:13" hidden="1">
      <c r="A827" s="284" t="s">
        <v>457</v>
      </c>
      <c r="B827" s="230" t="str">
        <f t="shared" si="50"/>
        <v>Measure 268</v>
      </c>
      <c r="C827" s="284" t="s">
        <v>465</v>
      </c>
      <c r="D827" s="285">
        <v>44197</v>
      </c>
      <c r="E827" s="285">
        <v>44377</v>
      </c>
      <c r="F827" s="285">
        <v>44253</v>
      </c>
      <c r="G827" s="41">
        <f t="shared" si="51"/>
        <v>2</v>
      </c>
      <c r="H827" s="286" t="s">
        <v>365</v>
      </c>
      <c r="I827" s="284" t="s">
        <v>353</v>
      </c>
      <c r="J827" s="287">
        <v>6</v>
      </c>
      <c r="K827" s="287">
        <f t="shared" si="52"/>
        <v>0.75</v>
      </c>
      <c r="L827" s="203">
        <v>1000</v>
      </c>
      <c r="M827" s="203">
        <f t="shared" si="53"/>
        <v>750</v>
      </c>
    </row>
    <row r="828" spans="1:13" hidden="1">
      <c r="A828" s="284" t="s">
        <v>457</v>
      </c>
      <c r="B828" s="230" t="str">
        <f t="shared" si="50"/>
        <v>Measure 268</v>
      </c>
      <c r="C828" s="284" t="s">
        <v>465</v>
      </c>
      <c r="D828" s="285">
        <v>44197</v>
      </c>
      <c r="E828" s="285">
        <v>44377</v>
      </c>
      <c r="F828" s="285">
        <v>44253</v>
      </c>
      <c r="G828" s="41">
        <f t="shared" si="51"/>
        <v>2</v>
      </c>
      <c r="H828" s="286" t="s">
        <v>330</v>
      </c>
      <c r="I828" s="284" t="s">
        <v>353</v>
      </c>
      <c r="J828" s="287">
        <v>3</v>
      </c>
      <c r="K828" s="287">
        <f t="shared" si="52"/>
        <v>0.375</v>
      </c>
      <c r="L828" s="203">
        <v>1000</v>
      </c>
      <c r="M828" s="203">
        <f t="shared" si="53"/>
        <v>375</v>
      </c>
    </row>
    <row r="829" spans="1:13" hidden="1">
      <c r="A829" s="284" t="s">
        <v>457</v>
      </c>
      <c r="B829" s="230" t="str">
        <f t="shared" si="50"/>
        <v>Measure 268</v>
      </c>
      <c r="C829" s="284" t="s">
        <v>465</v>
      </c>
      <c r="D829" s="285">
        <v>44197</v>
      </c>
      <c r="E829" s="285">
        <v>44377</v>
      </c>
      <c r="F829" s="285">
        <v>44253</v>
      </c>
      <c r="G829" s="41">
        <f t="shared" si="51"/>
        <v>2</v>
      </c>
      <c r="H829" s="286" t="s">
        <v>330</v>
      </c>
      <c r="I829" s="284" t="s">
        <v>353</v>
      </c>
      <c r="J829" s="287">
        <v>5</v>
      </c>
      <c r="K829" s="287">
        <f t="shared" si="52"/>
        <v>0.625</v>
      </c>
      <c r="L829" s="203">
        <v>1000</v>
      </c>
      <c r="M829" s="203">
        <f t="shared" si="53"/>
        <v>625</v>
      </c>
    </row>
    <row r="830" spans="1:13" hidden="1">
      <c r="A830" s="284" t="s">
        <v>457</v>
      </c>
      <c r="B830" s="230" t="str">
        <f t="shared" si="50"/>
        <v>Measure 268</v>
      </c>
      <c r="C830" s="284" t="s">
        <v>465</v>
      </c>
      <c r="D830" s="285">
        <v>44197</v>
      </c>
      <c r="E830" s="285">
        <v>44377</v>
      </c>
      <c r="F830" s="285">
        <v>44253</v>
      </c>
      <c r="G830" s="41">
        <f t="shared" si="51"/>
        <v>2</v>
      </c>
      <c r="H830" s="286" t="s">
        <v>265</v>
      </c>
      <c r="I830" s="284" t="s">
        <v>353</v>
      </c>
      <c r="J830" s="287">
        <v>4</v>
      </c>
      <c r="K830" s="287">
        <f t="shared" si="52"/>
        <v>0.5</v>
      </c>
      <c r="L830" s="203">
        <v>1000</v>
      </c>
      <c r="M830" s="203">
        <f t="shared" si="53"/>
        <v>500</v>
      </c>
    </row>
    <row r="831" spans="1:13" hidden="1">
      <c r="A831" s="284" t="s">
        <v>457</v>
      </c>
      <c r="B831" s="230" t="str">
        <f t="shared" si="50"/>
        <v>Measure 268</v>
      </c>
      <c r="C831" s="284" t="s">
        <v>465</v>
      </c>
      <c r="D831" s="285">
        <v>44197</v>
      </c>
      <c r="E831" s="285">
        <v>44377</v>
      </c>
      <c r="F831" s="285">
        <v>44253</v>
      </c>
      <c r="G831" s="41">
        <f t="shared" si="51"/>
        <v>2</v>
      </c>
      <c r="H831" s="286" t="s">
        <v>53</v>
      </c>
      <c r="I831" s="284" t="s">
        <v>353</v>
      </c>
      <c r="J831" s="287">
        <v>6</v>
      </c>
      <c r="K831" s="287">
        <f t="shared" si="52"/>
        <v>0.75</v>
      </c>
      <c r="L831" s="203">
        <v>1350</v>
      </c>
      <c r="M831" s="203">
        <f t="shared" si="53"/>
        <v>1012.5</v>
      </c>
    </row>
    <row r="832" spans="1:13" hidden="1">
      <c r="A832" s="284" t="s">
        <v>457</v>
      </c>
      <c r="B832" s="230" t="str">
        <f t="shared" ref="B832:B895" si="54">MID(C832,9,11)</f>
        <v>Measure 268</v>
      </c>
      <c r="C832" s="284" t="s">
        <v>465</v>
      </c>
      <c r="D832" s="285">
        <v>44197</v>
      </c>
      <c r="E832" s="285">
        <v>44377</v>
      </c>
      <c r="F832" s="285">
        <v>44253</v>
      </c>
      <c r="G832" s="41">
        <f t="shared" ref="G832:G895" si="55">MONTH(F832)</f>
        <v>2</v>
      </c>
      <c r="H832" s="286" t="s">
        <v>472</v>
      </c>
      <c r="I832" s="284" t="s">
        <v>353</v>
      </c>
      <c r="J832" s="287">
        <v>9</v>
      </c>
      <c r="K832" s="287">
        <f t="shared" si="52"/>
        <v>1.125</v>
      </c>
      <c r="L832" s="203">
        <v>1000</v>
      </c>
      <c r="M832" s="203">
        <f t="shared" si="53"/>
        <v>1125</v>
      </c>
    </row>
    <row r="833" spans="1:13" hidden="1">
      <c r="A833" s="284" t="s">
        <v>457</v>
      </c>
      <c r="B833" s="230" t="str">
        <f t="shared" si="54"/>
        <v>Measure 268</v>
      </c>
      <c r="C833" s="284" t="s">
        <v>465</v>
      </c>
      <c r="D833" s="285">
        <v>44197</v>
      </c>
      <c r="E833" s="285">
        <v>44377</v>
      </c>
      <c r="F833" s="285">
        <v>44253</v>
      </c>
      <c r="G833" s="41">
        <f t="shared" si="55"/>
        <v>2</v>
      </c>
      <c r="H833" s="286" t="s">
        <v>258</v>
      </c>
      <c r="I833" s="284" t="s">
        <v>353</v>
      </c>
      <c r="J833" s="287">
        <v>4</v>
      </c>
      <c r="K833" s="287">
        <f t="shared" si="52"/>
        <v>0.5</v>
      </c>
      <c r="L833" s="203">
        <v>1350</v>
      </c>
      <c r="M833" s="203">
        <f t="shared" si="53"/>
        <v>675</v>
      </c>
    </row>
    <row r="834" spans="1:13" hidden="1">
      <c r="A834" s="284" t="s">
        <v>457</v>
      </c>
      <c r="B834" s="230" t="str">
        <f t="shared" si="54"/>
        <v>Measure 268</v>
      </c>
      <c r="C834" s="284" t="s">
        <v>465</v>
      </c>
      <c r="D834" s="285">
        <v>44197</v>
      </c>
      <c r="E834" s="285">
        <v>44377</v>
      </c>
      <c r="F834" s="285">
        <v>44253</v>
      </c>
      <c r="G834" s="41">
        <f t="shared" si="55"/>
        <v>2</v>
      </c>
      <c r="H834" s="286" t="s">
        <v>258</v>
      </c>
      <c r="I834" s="284" t="s">
        <v>353</v>
      </c>
      <c r="J834" s="287">
        <v>4</v>
      </c>
      <c r="K834" s="287">
        <f t="shared" si="52"/>
        <v>0.5</v>
      </c>
      <c r="L834" s="203">
        <v>1350</v>
      </c>
      <c r="M834" s="203">
        <f t="shared" si="53"/>
        <v>675</v>
      </c>
    </row>
    <row r="835" spans="1:13">
      <c r="A835" s="284" t="s">
        <v>457</v>
      </c>
      <c r="B835" s="230" t="str">
        <f t="shared" si="54"/>
        <v>Measure 268</v>
      </c>
      <c r="C835" s="284" t="s">
        <v>465</v>
      </c>
      <c r="D835" s="285">
        <v>44197</v>
      </c>
      <c r="E835" s="285">
        <v>44377</v>
      </c>
      <c r="F835" s="285">
        <v>44253</v>
      </c>
      <c r="G835" s="41">
        <f t="shared" si="55"/>
        <v>2</v>
      </c>
      <c r="H835" s="286" t="s">
        <v>267</v>
      </c>
      <c r="I835" s="284" t="s">
        <v>353</v>
      </c>
      <c r="J835" s="287">
        <v>9</v>
      </c>
      <c r="K835" s="287">
        <f t="shared" ref="K835:K898" si="56">J835/8</f>
        <v>1.125</v>
      </c>
      <c r="L835" s="203">
        <v>1000</v>
      </c>
      <c r="M835" s="203">
        <f t="shared" ref="M835:M898" si="57">L835*K835</f>
        <v>1125</v>
      </c>
    </row>
    <row r="836" spans="1:13" hidden="1">
      <c r="A836" s="284" t="s">
        <v>457</v>
      </c>
      <c r="B836" s="230" t="str">
        <f t="shared" si="54"/>
        <v>Measure 268</v>
      </c>
      <c r="C836" s="284" t="s">
        <v>465</v>
      </c>
      <c r="D836" s="285">
        <v>44197</v>
      </c>
      <c r="E836" s="285">
        <v>44377</v>
      </c>
      <c r="F836" s="285">
        <v>44253</v>
      </c>
      <c r="G836" s="41">
        <f t="shared" si="55"/>
        <v>2</v>
      </c>
      <c r="H836" s="286" t="s">
        <v>331</v>
      </c>
      <c r="I836" s="284" t="s">
        <v>353</v>
      </c>
      <c r="J836" s="287">
        <v>8</v>
      </c>
      <c r="K836" s="287">
        <f t="shared" si="56"/>
        <v>1</v>
      </c>
      <c r="L836" s="203">
        <v>1000</v>
      </c>
      <c r="M836" s="203">
        <f t="shared" si="57"/>
        <v>1000</v>
      </c>
    </row>
    <row r="837" spans="1:13" hidden="1">
      <c r="A837" s="284" t="s">
        <v>457</v>
      </c>
      <c r="B837" s="230" t="str">
        <f t="shared" si="54"/>
        <v>Measure 268</v>
      </c>
      <c r="C837" s="284" t="s">
        <v>465</v>
      </c>
      <c r="D837" s="285">
        <v>44197</v>
      </c>
      <c r="E837" s="285">
        <v>44377</v>
      </c>
      <c r="F837" s="285">
        <v>44253</v>
      </c>
      <c r="G837" s="41">
        <f t="shared" si="55"/>
        <v>2</v>
      </c>
      <c r="H837" s="286" t="s">
        <v>266</v>
      </c>
      <c r="I837" s="284" t="s">
        <v>353</v>
      </c>
      <c r="J837" s="287">
        <v>9.5</v>
      </c>
      <c r="K837" s="287">
        <f t="shared" si="56"/>
        <v>1.1875</v>
      </c>
      <c r="L837" s="203">
        <v>1000</v>
      </c>
      <c r="M837" s="203">
        <f t="shared" si="57"/>
        <v>1187.5</v>
      </c>
    </row>
    <row r="838" spans="1:13" hidden="1">
      <c r="A838" s="284" t="s">
        <v>457</v>
      </c>
      <c r="B838" s="230" t="str">
        <f t="shared" si="54"/>
        <v>Measure 268</v>
      </c>
      <c r="C838" s="284" t="s">
        <v>465</v>
      </c>
      <c r="D838" s="285">
        <v>44197</v>
      </c>
      <c r="E838" s="285">
        <v>44377</v>
      </c>
      <c r="F838" s="285">
        <v>44253</v>
      </c>
      <c r="G838" s="41">
        <f t="shared" si="55"/>
        <v>2</v>
      </c>
      <c r="H838" s="286" t="s">
        <v>351</v>
      </c>
      <c r="I838" s="284" t="s">
        <v>353</v>
      </c>
      <c r="J838" s="287">
        <v>0.5</v>
      </c>
      <c r="K838" s="287">
        <f t="shared" si="56"/>
        <v>6.25E-2</v>
      </c>
      <c r="L838" s="203">
        <v>1000</v>
      </c>
      <c r="M838" s="203">
        <f t="shared" si="57"/>
        <v>62.5</v>
      </c>
    </row>
    <row r="839" spans="1:13" hidden="1">
      <c r="A839" s="284" t="s">
        <v>457</v>
      </c>
      <c r="B839" s="230" t="str">
        <f t="shared" si="54"/>
        <v>Measure 268</v>
      </c>
      <c r="C839" s="284" t="s">
        <v>465</v>
      </c>
      <c r="D839" s="285">
        <v>44197</v>
      </c>
      <c r="E839" s="285">
        <v>44377</v>
      </c>
      <c r="F839" s="285">
        <v>44256</v>
      </c>
      <c r="G839" s="41">
        <f t="shared" si="55"/>
        <v>3</v>
      </c>
      <c r="H839" s="286" t="s">
        <v>365</v>
      </c>
      <c r="I839" s="284" t="s">
        <v>353</v>
      </c>
      <c r="J839" s="287">
        <v>0.5</v>
      </c>
      <c r="K839" s="287">
        <f t="shared" si="56"/>
        <v>6.25E-2</v>
      </c>
      <c r="L839" s="203">
        <v>1000</v>
      </c>
      <c r="M839" s="203">
        <f t="shared" si="57"/>
        <v>62.5</v>
      </c>
    </row>
    <row r="840" spans="1:13" hidden="1">
      <c r="A840" s="284" t="s">
        <v>457</v>
      </c>
      <c r="B840" s="230" t="str">
        <f t="shared" si="54"/>
        <v>Measure 268</v>
      </c>
      <c r="C840" s="284" t="s">
        <v>465</v>
      </c>
      <c r="D840" s="285">
        <v>44197</v>
      </c>
      <c r="E840" s="285">
        <v>44377</v>
      </c>
      <c r="F840" s="285">
        <v>44256</v>
      </c>
      <c r="G840" s="41">
        <f t="shared" si="55"/>
        <v>3</v>
      </c>
      <c r="H840" s="286" t="s">
        <v>365</v>
      </c>
      <c r="I840" s="284" t="s">
        <v>353</v>
      </c>
      <c r="J840" s="287">
        <v>1</v>
      </c>
      <c r="K840" s="287">
        <f t="shared" si="56"/>
        <v>0.125</v>
      </c>
      <c r="L840" s="203">
        <v>1000</v>
      </c>
      <c r="M840" s="203">
        <f t="shared" si="57"/>
        <v>125</v>
      </c>
    </row>
    <row r="841" spans="1:13" hidden="1">
      <c r="A841" s="284" t="s">
        <v>457</v>
      </c>
      <c r="B841" s="230" t="str">
        <f t="shared" si="54"/>
        <v>Measure 268</v>
      </c>
      <c r="C841" s="284" t="s">
        <v>465</v>
      </c>
      <c r="D841" s="285">
        <v>44197</v>
      </c>
      <c r="E841" s="285">
        <v>44377</v>
      </c>
      <c r="F841" s="285">
        <v>44256</v>
      </c>
      <c r="G841" s="41">
        <f t="shared" si="55"/>
        <v>3</v>
      </c>
      <c r="H841" s="286" t="s">
        <v>365</v>
      </c>
      <c r="I841" s="284" t="s">
        <v>353</v>
      </c>
      <c r="J841" s="287">
        <v>4</v>
      </c>
      <c r="K841" s="287">
        <f t="shared" si="56"/>
        <v>0.5</v>
      </c>
      <c r="L841" s="203">
        <v>1000</v>
      </c>
      <c r="M841" s="203">
        <f t="shared" si="57"/>
        <v>500</v>
      </c>
    </row>
    <row r="842" spans="1:13" hidden="1">
      <c r="A842" s="284" t="s">
        <v>457</v>
      </c>
      <c r="B842" s="230" t="str">
        <f t="shared" si="54"/>
        <v>Measure 268</v>
      </c>
      <c r="C842" s="284" t="s">
        <v>465</v>
      </c>
      <c r="D842" s="285">
        <v>44197</v>
      </c>
      <c r="E842" s="285">
        <v>44377</v>
      </c>
      <c r="F842" s="285">
        <v>44256</v>
      </c>
      <c r="G842" s="41">
        <f t="shared" si="55"/>
        <v>3</v>
      </c>
      <c r="H842" s="286" t="s">
        <v>365</v>
      </c>
      <c r="I842" s="284" t="s">
        <v>353</v>
      </c>
      <c r="J842" s="287">
        <v>1.5</v>
      </c>
      <c r="K842" s="287">
        <f t="shared" si="56"/>
        <v>0.1875</v>
      </c>
      <c r="L842" s="203">
        <v>1000</v>
      </c>
      <c r="M842" s="203">
        <f t="shared" si="57"/>
        <v>187.5</v>
      </c>
    </row>
    <row r="843" spans="1:13" hidden="1">
      <c r="A843" s="284" t="s">
        <v>457</v>
      </c>
      <c r="B843" s="230" t="str">
        <f t="shared" si="54"/>
        <v>Measure 268</v>
      </c>
      <c r="C843" s="284" t="s">
        <v>465</v>
      </c>
      <c r="D843" s="285">
        <v>44197</v>
      </c>
      <c r="E843" s="285">
        <v>44377</v>
      </c>
      <c r="F843" s="285">
        <v>44256</v>
      </c>
      <c r="G843" s="41">
        <f t="shared" si="55"/>
        <v>3</v>
      </c>
      <c r="H843" s="286" t="s">
        <v>365</v>
      </c>
      <c r="I843" s="284" t="s">
        <v>353</v>
      </c>
      <c r="J843" s="287">
        <v>0.5</v>
      </c>
      <c r="K843" s="287">
        <f t="shared" si="56"/>
        <v>6.25E-2</v>
      </c>
      <c r="L843" s="203">
        <v>1000</v>
      </c>
      <c r="M843" s="203">
        <f t="shared" si="57"/>
        <v>62.5</v>
      </c>
    </row>
    <row r="844" spans="1:13" hidden="1">
      <c r="A844" s="284" t="s">
        <v>457</v>
      </c>
      <c r="B844" s="230" t="str">
        <f t="shared" si="54"/>
        <v>Measure 268</v>
      </c>
      <c r="C844" s="284" t="s">
        <v>465</v>
      </c>
      <c r="D844" s="285">
        <v>44197</v>
      </c>
      <c r="E844" s="285">
        <v>44377</v>
      </c>
      <c r="F844" s="285">
        <v>44256</v>
      </c>
      <c r="G844" s="41">
        <f t="shared" si="55"/>
        <v>3</v>
      </c>
      <c r="H844" s="286" t="s">
        <v>330</v>
      </c>
      <c r="I844" s="284" t="s">
        <v>353</v>
      </c>
      <c r="J844" s="287">
        <v>1</v>
      </c>
      <c r="K844" s="287">
        <f t="shared" si="56"/>
        <v>0.125</v>
      </c>
      <c r="L844" s="203">
        <v>1000</v>
      </c>
      <c r="M844" s="203">
        <f t="shared" si="57"/>
        <v>125</v>
      </c>
    </row>
    <row r="845" spans="1:13" hidden="1">
      <c r="A845" s="284" t="s">
        <v>457</v>
      </c>
      <c r="B845" s="230" t="str">
        <f t="shared" si="54"/>
        <v>Measure 268</v>
      </c>
      <c r="C845" s="284" t="s">
        <v>465</v>
      </c>
      <c r="D845" s="285">
        <v>44197</v>
      </c>
      <c r="E845" s="285">
        <v>44377</v>
      </c>
      <c r="F845" s="285">
        <v>44256</v>
      </c>
      <c r="G845" s="41">
        <f t="shared" si="55"/>
        <v>3</v>
      </c>
      <c r="H845" s="286" t="s">
        <v>330</v>
      </c>
      <c r="I845" s="284" t="s">
        <v>353</v>
      </c>
      <c r="J845" s="287">
        <v>5</v>
      </c>
      <c r="K845" s="287">
        <f t="shared" si="56"/>
        <v>0.625</v>
      </c>
      <c r="L845" s="203">
        <v>1000</v>
      </c>
      <c r="M845" s="203">
        <f t="shared" si="57"/>
        <v>625</v>
      </c>
    </row>
    <row r="846" spans="1:13" hidden="1">
      <c r="A846" s="284" t="s">
        <v>457</v>
      </c>
      <c r="B846" s="230" t="str">
        <f t="shared" si="54"/>
        <v>Measure 268</v>
      </c>
      <c r="C846" s="284" t="s">
        <v>465</v>
      </c>
      <c r="D846" s="285">
        <v>44197</v>
      </c>
      <c r="E846" s="285">
        <v>44377</v>
      </c>
      <c r="F846" s="285">
        <v>44256</v>
      </c>
      <c r="G846" s="41">
        <f t="shared" si="55"/>
        <v>3</v>
      </c>
      <c r="H846" s="286" t="s">
        <v>265</v>
      </c>
      <c r="I846" s="284" t="s">
        <v>353</v>
      </c>
      <c r="J846" s="287">
        <v>4</v>
      </c>
      <c r="K846" s="287">
        <f t="shared" si="56"/>
        <v>0.5</v>
      </c>
      <c r="L846" s="203">
        <v>1000</v>
      </c>
      <c r="M846" s="203">
        <f t="shared" si="57"/>
        <v>500</v>
      </c>
    </row>
    <row r="847" spans="1:13" hidden="1">
      <c r="A847" s="284" t="s">
        <v>457</v>
      </c>
      <c r="B847" s="230" t="str">
        <f t="shared" si="54"/>
        <v>Measure 268</v>
      </c>
      <c r="C847" s="284" t="s">
        <v>465</v>
      </c>
      <c r="D847" s="285">
        <v>44197</v>
      </c>
      <c r="E847" s="285">
        <v>44377</v>
      </c>
      <c r="F847" s="285">
        <v>44256</v>
      </c>
      <c r="G847" s="41">
        <f t="shared" si="55"/>
        <v>3</v>
      </c>
      <c r="H847" s="286" t="s">
        <v>538</v>
      </c>
      <c r="I847" s="284" t="s">
        <v>353</v>
      </c>
      <c r="J847" s="287">
        <v>2</v>
      </c>
      <c r="K847" s="287">
        <f t="shared" si="56"/>
        <v>0.25</v>
      </c>
      <c r="L847" s="203">
        <v>1000</v>
      </c>
      <c r="M847" s="203">
        <f t="shared" si="57"/>
        <v>250</v>
      </c>
    </row>
    <row r="848" spans="1:13" hidden="1">
      <c r="A848" s="284" t="s">
        <v>457</v>
      </c>
      <c r="B848" s="230" t="str">
        <f t="shared" si="54"/>
        <v>Measure 268</v>
      </c>
      <c r="C848" s="284" t="s">
        <v>465</v>
      </c>
      <c r="D848" s="285">
        <v>44197</v>
      </c>
      <c r="E848" s="285">
        <v>44377</v>
      </c>
      <c r="F848" s="285">
        <v>44256</v>
      </c>
      <c r="G848" s="41">
        <f t="shared" si="55"/>
        <v>3</v>
      </c>
      <c r="H848" s="286" t="s">
        <v>53</v>
      </c>
      <c r="I848" s="284" t="s">
        <v>353</v>
      </c>
      <c r="J848" s="287">
        <v>8</v>
      </c>
      <c r="K848" s="287">
        <f t="shared" si="56"/>
        <v>1</v>
      </c>
      <c r="L848" s="203">
        <v>1350</v>
      </c>
      <c r="M848" s="203">
        <f t="shared" si="57"/>
        <v>1350</v>
      </c>
    </row>
    <row r="849" spans="1:13" hidden="1">
      <c r="A849" s="284" t="s">
        <v>457</v>
      </c>
      <c r="B849" s="230" t="str">
        <f t="shared" si="54"/>
        <v>Measure 268</v>
      </c>
      <c r="C849" s="284" t="s">
        <v>465</v>
      </c>
      <c r="D849" s="285">
        <v>44197</v>
      </c>
      <c r="E849" s="285">
        <v>44377</v>
      </c>
      <c r="F849" s="285">
        <v>44256</v>
      </c>
      <c r="G849" s="41">
        <f t="shared" si="55"/>
        <v>3</v>
      </c>
      <c r="H849" s="286" t="s">
        <v>327</v>
      </c>
      <c r="I849" s="284" t="s">
        <v>353</v>
      </c>
      <c r="J849" s="287">
        <v>1</v>
      </c>
      <c r="K849" s="287">
        <f t="shared" si="56"/>
        <v>0.125</v>
      </c>
      <c r="L849" s="203">
        <v>1000</v>
      </c>
      <c r="M849" s="203">
        <f t="shared" si="57"/>
        <v>125</v>
      </c>
    </row>
    <row r="850" spans="1:13" hidden="1">
      <c r="A850" s="284" t="s">
        <v>457</v>
      </c>
      <c r="B850" s="230" t="str">
        <f t="shared" si="54"/>
        <v>Measure 268</v>
      </c>
      <c r="C850" s="284" t="s">
        <v>465</v>
      </c>
      <c r="D850" s="285">
        <v>44197</v>
      </c>
      <c r="E850" s="285">
        <v>44377</v>
      </c>
      <c r="F850" s="285">
        <v>44256</v>
      </c>
      <c r="G850" s="41">
        <f t="shared" si="55"/>
        <v>3</v>
      </c>
      <c r="H850" s="286" t="s">
        <v>472</v>
      </c>
      <c r="I850" s="284" t="s">
        <v>353</v>
      </c>
      <c r="J850" s="287">
        <v>2</v>
      </c>
      <c r="K850" s="287">
        <f t="shared" si="56"/>
        <v>0.25</v>
      </c>
      <c r="L850" s="203">
        <v>1000</v>
      </c>
      <c r="M850" s="203">
        <f t="shared" si="57"/>
        <v>250</v>
      </c>
    </row>
    <row r="851" spans="1:13" hidden="1">
      <c r="A851" s="284" t="s">
        <v>457</v>
      </c>
      <c r="B851" s="230" t="str">
        <f t="shared" si="54"/>
        <v>Measure 268</v>
      </c>
      <c r="C851" s="284" t="s">
        <v>465</v>
      </c>
      <c r="D851" s="285">
        <v>44197</v>
      </c>
      <c r="E851" s="285">
        <v>44377</v>
      </c>
      <c r="F851" s="285">
        <v>44256</v>
      </c>
      <c r="G851" s="41">
        <f t="shared" si="55"/>
        <v>3</v>
      </c>
      <c r="H851" s="286" t="s">
        <v>472</v>
      </c>
      <c r="I851" s="284" t="s">
        <v>353</v>
      </c>
      <c r="J851" s="287">
        <v>4</v>
      </c>
      <c r="K851" s="287">
        <f t="shared" si="56"/>
        <v>0.5</v>
      </c>
      <c r="L851" s="203">
        <v>1000</v>
      </c>
      <c r="M851" s="203">
        <f t="shared" si="57"/>
        <v>500</v>
      </c>
    </row>
    <row r="852" spans="1:13" hidden="1">
      <c r="A852" s="284" t="s">
        <v>457</v>
      </c>
      <c r="B852" s="230" t="str">
        <f t="shared" si="54"/>
        <v>Measure 268</v>
      </c>
      <c r="C852" s="284" t="s">
        <v>465</v>
      </c>
      <c r="D852" s="285">
        <v>44197</v>
      </c>
      <c r="E852" s="285">
        <v>44377</v>
      </c>
      <c r="F852" s="285">
        <v>44256</v>
      </c>
      <c r="G852" s="41">
        <f t="shared" si="55"/>
        <v>3</v>
      </c>
      <c r="H852" s="286" t="s">
        <v>258</v>
      </c>
      <c r="I852" s="284" t="s">
        <v>353</v>
      </c>
      <c r="J852" s="287">
        <v>0.5</v>
      </c>
      <c r="K852" s="287">
        <f t="shared" si="56"/>
        <v>6.25E-2</v>
      </c>
      <c r="L852" s="203">
        <v>1350</v>
      </c>
      <c r="M852" s="203">
        <f t="shared" si="57"/>
        <v>84.375</v>
      </c>
    </row>
    <row r="853" spans="1:13" hidden="1">
      <c r="A853" s="284" t="s">
        <v>457</v>
      </c>
      <c r="B853" s="230" t="str">
        <f t="shared" si="54"/>
        <v>Measure 268</v>
      </c>
      <c r="C853" s="284" t="s">
        <v>465</v>
      </c>
      <c r="D853" s="285">
        <v>44197</v>
      </c>
      <c r="E853" s="285">
        <v>44377</v>
      </c>
      <c r="F853" s="285">
        <v>44256</v>
      </c>
      <c r="G853" s="41">
        <f t="shared" si="55"/>
        <v>3</v>
      </c>
      <c r="H853" s="286" t="s">
        <v>258</v>
      </c>
      <c r="I853" s="284" t="s">
        <v>353</v>
      </c>
      <c r="J853" s="287">
        <v>0.5</v>
      </c>
      <c r="K853" s="287">
        <f t="shared" si="56"/>
        <v>6.25E-2</v>
      </c>
      <c r="L853" s="203">
        <v>1350</v>
      </c>
      <c r="M853" s="203">
        <f t="shared" si="57"/>
        <v>84.375</v>
      </c>
    </row>
    <row r="854" spans="1:13" hidden="1">
      <c r="A854" s="284" t="s">
        <v>457</v>
      </c>
      <c r="B854" s="230" t="str">
        <f t="shared" si="54"/>
        <v>Measure 268</v>
      </c>
      <c r="C854" s="284" t="s">
        <v>465</v>
      </c>
      <c r="D854" s="285">
        <v>44197</v>
      </c>
      <c r="E854" s="285">
        <v>44377</v>
      </c>
      <c r="F854" s="285">
        <v>44256</v>
      </c>
      <c r="G854" s="41">
        <f t="shared" si="55"/>
        <v>3</v>
      </c>
      <c r="H854" s="286" t="s">
        <v>258</v>
      </c>
      <c r="I854" s="284" t="s">
        <v>353</v>
      </c>
      <c r="J854" s="287">
        <v>1.5</v>
      </c>
      <c r="K854" s="287">
        <f t="shared" si="56"/>
        <v>0.1875</v>
      </c>
      <c r="L854" s="203">
        <v>1350</v>
      </c>
      <c r="M854" s="203">
        <f t="shared" si="57"/>
        <v>253.125</v>
      </c>
    </row>
    <row r="855" spans="1:13" hidden="1">
      <c r="A855" s="284" t="s">
        <v>457</v>
      </c>
      <c r="B855" s="230" t="str">
        <f t="shared" si="54"/>
        <v>Measure 268</v>
      </c>
      <c r="C855" s="284" t="s">
        <v>465</v>
      </c>
      <c r="D855" s="285">
        <v>44197</v>
      </c>
      <c r="E855" s="285">
        <v>44377</v>
      </c>
      <c r="F855" s="285">
        <v>44256</v>
      </c>
      <c r="G855" s="41">
        <f t="shared" si="55"/>
        <v>3</v>
      </c>
      <c r="H855" s="286" t="s">
        <v>258</v>
      </c>
      <c r="I855" s="284" t="s">
        <v>353</v>
      </c>
      <c r="J855" s="287">
        <v>0.5</v>
      </c>
      <c r="K855" s="287">
        <f t="shared" si="56"/>
        <v>6.25E-2</v>
      </c>
      <c r="L855" s="203">
        <v>1350</v>
      </c>
      <c r="M855" s="203">
        <f t="shared" si="57"/>
        <v>84.375</v>
      </c>
    </row>
    <row r="856" spans="1:13" hidden="1">
      <c r="A856" s="284" t="s">
        <v>457</v>
      </c>
      <c r="B856" s="230" t="str">
        <f t="shared" si="54"/>
        <v>Measure 268</v>
      </c>
      <c r="C856" s="284" t="s">
        <v>465</v>
      </c>
      <c r="D856" s="285">
        <v>44197</v>
      </c>
      <c r="E856" s="285">
        <v>44377</v>
      </c>
      <c r="F856" s="285">
        <v>44256</v>
      </c>
      <c r="G856" s="41">
        <f t="shared" si="55"/>
        <v>3</v>
      </c>
      <c r="H856" s="286" t="s">
        <v>258</v>
      </c>
      <c r="I856" s="284" t="s">
        <v>353</v>
      </c>
      <c r="J856" s="287">
        <v>0.5</v>
      </c>
      <c r="K856" s="287">
        <f t="shared" si="56"/>
        <v>6.25E-2</v>
      </c>
      <c r="L856" s="203">
        <v>1350</v>
      </c>
      <c r="M856" s="203">
        <f t="shared" si="57"/>
        <v>84.375</v>
      </c>
    </row>
    <row r="857" spans="1:13" hidden="1">
      <c r="A857" s="284" t="s">
        <v>457</v>
      </c>
      <c r="B857" s="230" t="str">
        <f t="shared" si="54"/>
        <v>Measure 268</v>
      </c>
      <c r="C857" s="284" t="s">
        <v>465</v>
      </c>
      <c r="D857" s="285">
        <v>44197</v>
      </c>
      <c r="E857" s="285">
        <v>44377</v>
      </c>
      <c r="F857" s="285">
        <v>44256</v>
      </c>
      <c r="G857" s="41">
        <f t="shared" si="55"/>
        <v>3</v>
      </c>
      <c r="H857" s="286" t="s">
        <v>539</v>
      </c>
      <c r="I857" s="284" t="s">
        <v>353</v>
      </c>
      <c r="J857" s="287">
        <v>8</v>
      </c>
      <c r="K857" s="287">
        <f t="shared" si="56"/>
        <v>1</v>
      </c>
      <c r="L857" s="203">
        <v>1000</v>
      </c>
      <c r="M857" s="203">
        <f t="shared" si="57"/>
        <v>1000</v>
      </c>
    </row>
    <row r="858" spans="1:13">
      <c r="A858" s="284" t="s">
        <v>457</v>
      </c>
      <c r="B858" s="230" t="str">
        <f t="shared" si="54"/>
        <v>Measure 268</v>
      </c>
      <c r="C858" s="284" t="s">
        <v>465</v>
      </c>
      <c r="D858" s="285">
        <v>44197</v>
      </c>
      <c r="E858" s="285">
        <v>44377</v>
      </c>
      <c r="F858" s="285">
        <v>44256</v>
      </c>
      <c r="G858" s="41">
        <f t="shared" si="55"/>
        <v>3</v>
      </c>
      <c r="H858" s="286" t="s">
        <v>267</v>
      </c>
      <c r="I858" s="284" t="s">
        <v>353</v>
      </c>
      <c r="J858" s="287">
        <v>8</v>
      </c>
      <c r="K858" s="287">
        <f t="shared" si="56"/>
        <v>1</v>
      </c>
      <c r="L858" s="203">
        <v>1000</v>
      </c>
      <c r="M858" s="203">
        <f t="shared" si="57"/>
        <v>1000</v>
      </c>
    </row>
    <row r="859" spans="1:13" hidden="1">
      <c r="A859" s="284" t="s">
        <v>457</v>
      </c>
      <c r="B859" s="230" t="str">
        <f t="shared" si="54"/>
        <v>Measure 268</v>
      </c>
      <c r="C859" s="284" t="s">
        <v>465</v>
      </c>
      <c r="D859" s="285">
        <v>44197</v>
      </c>
      <c r="E859" s="285">
        <v>44377</v>
      </c>
      <c r="F859" s="285">
        <v>44256</v>
      </c>
      <c r="G859" s="41">
        <f t="shared" si="55"/>
        <v>3</v>
      </c>
      <c r="H859" s="286" t="s">
        <v>331</v>
      </c>
      <c r="I859" s="284" t="s">
        <v>353</v>
      </c>
      <c r="J859" s="287">
        <v>8</v>
      </c>
      <c r="K859" s="287">
        <f t="shared" si="56"/>
        <v>1</v>
      </c>
      <c r="L859" s="203">
        <v>1000</v>
      </c>
      <c r="M859" s="203">
        <f t="shared" si="57"/>
        <v>1000</v>
      </c>
    </row>
    <row r="860" spans="1:13" hidden="1">
      <c r="A860" s="284" t="s">
        <v>457</v>
      </c>
      <c r="B860" s="230" t="str">
        <f t="shared" si="54"/>
        <v>Measure 268</v>
      </c>
      <c r="C860" s="284" t="s">
        <v>465</v>
      </c>
      <c r="D860" s="285">
        <v>44197</v>
      </c>
      <c r="E860" s="285">
        <v>44377</v>
      </c>
      <c r="F860" s="285">
        <v>44256</v>
      </c>
      <c r="G860" s="41">
        <f t="shared" si="55"/>
        <v>3</v>
      </c>
      <c r="H860" s="286" t="s">
        <v>266</v>
      </c>
      <c r="I860" s="284" t="s">
        <v>353</v>
      </c>
      <c r="J860" s="287">
        <v>0.25</v>
      </c>
      <c r="K860" s="287">
        <f t="shared" si="56"/>
        <v>3.125E-2</v>
      </c>
      <c r="L860" s="203">
        <v>1000</v>
      </c>
      <c r="M860" s="203">
        <f t="shared" si="57"/>
        <v>31.25</v>
      </c>
    </row>
    <row r="861" spans="1:13" hidden="1">
      <c r="A861" s="284" t="s">
        <v>457</v>
      </c>
      <c r="B861" s="230" t="str">
        <f t="shared" si="54"/>
        <v>Measure 268</v>
      </c>
      <c r="C861" s="284" t="s">
        <v>465</v>
      </c>
      <c r="D861" s="285">
        <v>44197</v>
      </c>
      <c r="E861" s="285">
        <v>44377</v>
      </c>
      <c r="F861" s="285">
        <v>44256</v>
      </c>
      <c r="G861" s="41">
        <f t="shared" si="55"/>
        <v>3</v>
      </c>
      <c r="H861" s="286" t="s">
        <v>266</v>
      </c>
      <c r="I861" s="284" t="s">
        <v>353</v>
      </c>
      <c r="J861" s="287">
        <v>1.25</v>
      </c>
      <c r="K861" s="287">
        <f t="shared" si="56"/>
        <v>0.15625</v>
      </c>
      <c r="L861" s="203">
        <v>1000</v>
      </c>
      <c r="M861" s="203">
        <f t="shared" si="57"/>
        <v>156.25</v>
      </c>
    </row>
    <row r="862" spans="1:13" hidden="1">
      <c r="A862" s="284" t="s">
        <v>457</v>
      </c>
      <c r="B862" s="230" t="str">
        <f t="shared" si="54"/>
        <v>Measure 268</v>
      </c>
      <c r="C862" s="284" t="s">
        <v>465</v>
      </c>
      <c r="D862" s="285">
        <v>44197</v>
      </c>
      <c r="E862" s="285">
        <v>44377</v>
      </c>
      <c r="F862" s="285">
        <v>44256</v>
      </c>
      <c r="G862" s="41">
        <f t="shared" si="55"/>
        <v>3</v>
      </c>
      <c r="H862" s="286" t="s">
        <v>266</v>
      </c>
      <c r="I862" s="284" t="s">
        <v>353</v>
      </c>
      <c r="J862" s="287">
        <v>1.25</v>
      </c>
      <c r="K862" s="287">
        <f t="shared" si="56"/>
        <v>0.15625</v>
      </c>
      <c r="L862" s="203">
        <v>1000</v>
      </c>
      <c r="M862" s="203">
        <f t="shared" si="57"/>
        <v>156.25</v>
      </c>
    </row>
    <row r="863" spans="1:13" hidden="1">
      <c r="A863" s="284" t="s">
        <v>457</v>
      </c>
      <c r="B863" s="230" t="str">
        <f t="shared" si="54"/>
        <v>Measure 268</v>
      </c>
      <c r="C863" s="284" t="s">
        <v>465</v>
      </c>
      <c r="D863" s="285">
        <v>44197</v>
      </c>
      <c r="E863" s="285">
        <v>44377</v>
      </c>
      <c r="F863" s="285">
        <v>44256</v>
      </c>
      <c r="G863" s="41">
        <f t="shared" si="55"/>
        <v>3</v>
      </c>
      <c r="H863" s="286" t="s">
        <v>351</v>
      </c>
      <c r="I863" s="284" t="s">
        <v>353</v>
      </c>
      <c r="J863" s="287">
        <v>1</v>
      </c>
      <c r="K863" s="287">
        <f t="shared" si="56"/>
        <v>0.125</v>
      </c>
      <c r="L863" s="203">
        <v>1000</v>
      </c>
      <c r="M863" s="203">
        <f t="shared" si="57"/>
        <v>125</v>
      </c>
    </row>
    <row r="864" spans="1:13" hidden="1">
      <c r="A864" s="284" t="s">
        <v>457</v>
      </c>
      <c r="B864" s="230" t="str">
        <f t="shared" si="54"/>
        <v>Measure 268</v>
      </c>
      <c r="C864" s="284" t="s">
        <v>465</v>
      </c>
      <c r="D864" s="285">
        <v>44197</v>
      </c>
      <c r="E864" s="285">
        <v>44377</v>
      </c>
      <c r="F864" s="285">
        <v>44256</v>
      </c>
      <c r="G864" s="41">
        <f t="shared" si="55"/>
        <v>3</v>
      </c>
      <c r="H864" s="286" t="s">
        <v>351</v>
      </c>
      <c r="I864" s="284" t="s">
        <v>353</v>
      </c>
      <c r="J864" s="287">
        <v>3</v>
      </c>
      <c r="K864" s="287">
        <f t="shared" si="56"/>
        <v>0.375</v>
      </c>
      <c r="L864" s="203">
        <v>1000</v>
      </c>
      <c r="M864" s="203">
        <f t="shared" si="57"/>
        <v>375</v>
      </c>
    </row>
    <row r="865" spans="1:13" hidden="1">
      <c r="A865" s="284" t="s">
        <v>457</v>
      </c>
      <c r="B865" s="230" t="str">
        <f t="shared" si="54"/>
        <v>Measure 268</v>
      </c>
      <c r="C865" s="284" t="s">
        <v>465</v>
      </c>
      <c r="D865" s="285">
        <v>44197</v>
      </c>
      <c r="E865" s="285">
        <v>44377</v>
      </c>
      <c r="F865" s="285">
        <v>44257</v>
      </c>
      <c r="G865" s="41">
        <f t="shared" si="55"/>
        <v>3</v>
      </c>
      <c r="H865" s="286" t="s">
        <v>365</v>
      </c>
      <c r="I865" s="284" t="s">
        <v>353</v>
      </c>
      <c r="J865" s="287">
        <v>0.5</v>
      </c>
      <c r="K865" s="287">
        <f t="shared" si="56"/>
        <v>6.25E-2</v>
      </c>
      <c r="L865" s="203">
        <v>1000</v>
      </c>
      <c r="M865" s="203">
        <f t="shared" si="57"/>
        <v>62.5</v>
      </c>
    </row>
    <row r="866" spans="1:13" hidden="1">
      <c r="A866" s="284" t="s">
        <v>457</v>
      </c>
      <c r="B866" s="230" t="str">
        <f t="shared" si="54"/>
        <v>Measure 268</v>
      </c>
      <c r="C866" s="284" t="s">
        <v>465</v>
      </c>
      <c r="D866" s="285">
        <v>44197</v>
      </c>
      <c r="E866" s="285">
        <v>44377</v>
      </c>
      <c r="F866" s="285">
        <v>44257</v>
      </c>
      <c r="G866" s="41">
        <f t="shared" si="55"/>
        <v>3</v>
      </c>
      <c r="H866" s="286" t="s">
        <v>365</v>
      </c>
      <c r="I866" s="284" t="s">
        <v>353</v>
      </c>
      <c r="J866" s="287">
        <v>0.5</v>
      </c>
      <c r="K866" s="287">
        <f t="shared" si="56"/>
        <v>6.25E-2</v>
      </c>
      <c r="L866" s="203">
        <v>1000</v>
      </c>
      <c r="M866" s="203">
        <f t="shared" si="57"/>
        <v>62.5</v>
      </c>
    </row>
    <row r="867" spans="1:13" hidden="1">
      <c r="A867" s="284" t="s">
        <v>457</v>
      </c>
      <c r="B867" s="230" t="str">
        <f t="shared" si="54"/>
        <v>Measure 268</v>
      </c>
      <c r="C867" s="284" t="s">
        <v>465</v>
      </c>
      <c r="D867" s="285">
        <v>44197</v>
      </c>
      <c r="E867" s="285">
        <v>44377</v>
      </c>
      <c r="F867" s="285">
        <v>44257</v>
      </c>
      <c r="G867" s="41">
        <f t="shared" si="55"/>
        <v>3</v>
      </c>
      <c r="H867" s="286" t="s">
        <v>365</v>
      </c>
      <c r="I867" s="284" t="s">
        <v>353</v>
      </c>
      <c r="J867" s="287">
        <v>0.5</v>
      </c>
      <c r="K867" s="287">
        <f t="shared" si="56"/>
        <v>6.25E-2</v>
      </c>
      <c r="L867" s="203">
        <v>1000</v>
      </c>
      <c r="M867" s="203">
        <f t="shared" si="57"/>
        <v>62.5</v>
      </c>
    </row>
    <row r="868" spans="1:13" hidden="1">
      <c r="A868" s="284" t="s">
        <v>457</v>
      </c>
      <c r="B868" s="230" t="str">
        <f t="shared" si="54"/>
        <v>Measure 268</v>
      </c>
      <c r="C868" s="284" t="s">
        <v>465</v>
      </c>
      <c r="D868" s="285">
        <v>44197</v>
      </c>
      <c r="E868" s="285">
        <v>44377</v>
      </c>
      <c r="F868" s="285">
        <v>44257</v>
      </c>
      <c r="G868" s="41">
        <f t="shared" si="55"/>
        <v>3</v>
      </c>
      <c r="H868" s="286" t="s">
        <v>365</v>
      </c>
      <c r="I868" s="284" t="s">
        <v>353</v>
      </c>
      <c r="J868" s="287">
        <v>0.5</v>
      </c>
      <c r="K868" s="287">
        <f t="shared" si="56"/>
        <v>6.25E-2</v>
      </c>
      <c r="L868" s="203">
        <v>1000</v>
      </c>
      <c r="M868" s="203">
        <f t="shared" si="57"/>
        <v>62.5</v>
      </c>
    </row>
    <row r="869" spans="1:13" hidden="1">
      <c r="A869" s="284" t="s">
        <v>457</v>
      </c>
      <c r="B869" s="230" t="str">
        <f t="shared" si="54"/>
        <v>Measure 268</v>
      </c>
      <c r="C869" s="284" t="s">
        <v>465</v>
      </c>
      <c r="D869" s="285">
        <v>44197</v>
      </c>
      <c r="E869" s="285">
        <v>44377</v>
      </c>
      <c r="F869" s="285">
        <v>44257</v>
      </c>
      <c r="G869" s="41">
        <f t="shared" si="55"/>
        <v>3</v>
      </c>
      <c r="H869" s="286" t="s">
        <v>365</v>
      </c>
      <c r="I869" s="284" t="s">
        <v>353</v>
      </c>
      <c r="J869" s="287">
        <v>4</v>
      </c>
      <c r="K869" s="287">
        <f t="shared" si="56"/>
        <v>0.5</v>
      </c>
      <c r="L869" s="203">
        <v>1000</v>
      </c>
      <c r="M869" s="203">
        <f t="shared" si="57"/>
        <v>500</v>
      </c>
    </row>
    <row r="870" spans="1:13" hidden="1">
      <c r="A870" s="284" t="s">
        <v>457</v>
      </c>
      <c r="B870" s="230" t="str">
        <f t="shared" si="54"/>
        <v>Measure 268</v>
      </c>
      <c r="C870" s="284" t="s">
        <v>465</v>
      </c>
      <c r="D870" s="285">
        <v>44197</v>
      </c>
      <c r="E870" s="285">
        <v>44377</v>
      </c>
      <c r="F870" s="285">
        <v>44257</v>
      </c>
      <c r="G870" s="41">
        <f t="shared" si="55"/>
        <v>3</v>
      </c>
      <c r="H870" s="286" t="s">
        <v>365</v>
      </c>
      <c r="I870" s="284" t="s">
        <v>353</v>
      </c>
      <c r="J870" s="287">
        <v>0.5</v>
      </c>
      <c r="K870" s="287">
        <f t="shared" si="56"/>
        <v>6.25E-2</v>
      </c>
      <c r="L870" s="203">
        <v>1000</v>
      </c>
      <c r="M870" s="203">
        <f t="shared" si="57"/>
        <v>62.5</v>
      </c>
    </row>
    <row r="871" spans="1:13" hidden="1">
      <c r="A871" s="284" t="s">
        <v>457</v>
      </c>
      <c r="B871" s="230" t="str">
        <f t="shared" si="54"/>
        <v>Measure 268</v>
      </c>
      <c r="C871" s="284" t="s">
        <v>465</v>
      </c>
      <c r="D871" s="285">
        <v>44197</v>
      </c>
      <c r="E871" s="285">
        <v>44377</v>
      </c>
      <c r="F871" s="285">
        <v>44257</v>
      </c>
      <c r="G871" s="41">
        <f t="shared" si="55"/>
        <v>3</v>
      </c>
      <c r="H871" s="286" t="s">
        <v>365</v>
      </c>
      <c r="I871" s="284" t="s">
        <v>353</v>
      </c>
      <c r="J871" s="287">
        <v>0.5</v>
      </c>
      <c r="K871" s="287">
        <f t="shared" si="56"/>
        <v>6.25E-2</v>
      </c>
      <c r="L871" s="203">
        <v>1000</v>
      </c>
      <c r="M871" s="203">
        <f t="shared" si="57"/>
        <v>62.5</v>
      </c>
    </row>
    <row r="872" spans="1:13" hidden="1">
      <c r="A872" s="284" t="s">
        <v>457</v>
      </c>
      <c r="B872" s="230" t="str">
        <f t="shared" si="54"/>
        <v>Measure 268</v>
      </c>
      <c r="C872" s="284" t="s">
        <v>465</v>
      </c>
      <c r="D872" s="285">
        <v>44197</v>
      </c>
      <c r="E872" s="285">
        <v>44377</v>
      </c>
      <c r="F872" s="285">
        <v>44257</v>
      </c>
      <c r="G872" s="41">
        <f t="shared" si="55"/>
        <v>3</v>
      </c>
      <c r="H872" s="286" t="s">
        <v>365</v>
      </c>
      <c r="I872" s="284" t="s">
        <v>353</v>
      </c>
      <c r="J872" s="287">
        <v>1</v>
      </c>
      <c r="K872" s="287">
        <f t="shared" si="56"/>
        <v>0.125</v>
      </c>
      <c r="L872" s="203">
        <v>1000</v>
      </c>
      <c r="M872" s="203">
        <f t="shared" si="57"/>
        <v>125</v>
      </c>
    </row>
    <row r="873" spans="1:13" hidden="1">
      <c r="A873" s="284" t="s">
        <v>457</v>
      </c>
      <c r="B873" s="230" t="str">
        <f t="shared" si="54"/>
        <v>Measure 268</v>
      </c>
      <c r="C873" s="284" t="s">
        <v>465</v>
      </c>
      <c r="D873" s="285">
        <v>44197</v>
      </c>
      <c r="E873" s="285">
        <v>44377</v>
      </c>
      <c r="F873" s="285">
        <v>44257</v>
      </c>
      <c r="G873" s="41">
        <f t="shared" si="55"/>
        <v>3</v>
      </c>
      <c r="H873" s="286" t="s">
        <v>330</v>
      </c>
      <c r="I873" s="284" t="s">
        <v>353</v>
      </c>
      <c r="J873" s="287">
        <v>5.5</v>
      </c>
      <c r="K873" s="287">
        <f t="shared" si="56"/>
        <v>0.6875</v>
      </c>
      <c r="L873" s="203">
        <v>1000</v>
      </c>
      <c r="M873" s="203">
        <f t="shared" si="57"/>
        <v>687.5</v>
      </c>
    </row>
    <row r="874" spans="1:13" hidden="1">
      <c r="A874" s="284" t="s">
        <v>457</v>
      </c>
      <c r="B874" s="230" t="str">
        <f t="shared" si="54"/>
        <v>Measure 268</v>
      </c>
      <c r="C874" s="284" t="s">
        <v>465</v>
      </c>
      <c r="D874" s="285">
        <v>44197</v>
      </c>
      <c r="E874" s="285">
        <v>44377</v>
      </c>
      <c r="F874" s="285">
        <v>44257</v>
      </c>
      <c r="G874" s="41">
        <f t="shared" si="55"/>
        <v>3</v>
      </c>
      <c r="H874" s="286" t="s">
        <v>330</v>
      </c>
      <c r="I874" s="284" t="s">
        <v>353</v>
      </c>
      <c r="J874" s="287">
        <v>2.5</v>
      </c>
      <c r="K874" s="287">
        <f t="shared" si="56"/>
        <v>0.3125</v>
      </c>
      <c r="L874" s="203">
        <v>1000</v>
      </c>
      <c r="M874" s="203">
        <f t="shared" si="57"/>
        <v>312.5</v>
      </c>
    </row>
    <row r="875" spans="1:13" hidden="1">
      <c r="A875" s="284" t="s">
        <v>457</v>
      </c>
      <c r="B875" s="230" t="str">
        <f t="shared" si="54"/>
        <v>Measure 268</v>
      </c>
      <c r="C875" s="284" t="s">
        <v>465</v>
      </c>
      <c r="D875" s="285">
        <v>44197</v>
      </c>
      <c r="E875" s="285">
        <v>44377</v>
      </c>
      <c r="F875" s="285">
        <v>44257</v>
      </c>
      <c r="G875" s="41">
        <f t="shared" si="55"/>
        <v>3</v>
      </c>
      <c r="H875" s="286" t="s">
        <v>265</v>
      </c>
      <c r="I875" s="284" t="s">
        <v>353</v>
      </c>
      <c r="J875" s="287">
        <v>4</v>
      </c>
      <c r="K875" s="287">
        <f t="shared" si="56"/>
        <v>0.5</v>
      </c>
      <c r="L875" s="203">
        <v>1000</v>
      </c>
      <c r="M875" s="203">
        <f t="shared" si="57"/>
        <v>500</v>
      </c>
    </row>
    <row r="876" spans="1:13" hidden="1">
      <c r="A876" s="284" t="s">
        <v>457</v>
      </c>
      <c r="B876" s="230" t="str">
        <f t="shared" si="54"/>
        <v>Measure 268</v>
      </c>
      <c r="C876" s="284" t="s">
        <v>465</v>
      </c>
      <c r="D876" s="285">
        <v>44197</v>
      </c>
      <c r="E876" s="285">
        <v>44377</v>
      </c>
      <c r="F876" s="285">
        <v>44257</v>
      </c>
      <c r="G876" s="41">
        <f t="shared" si="55"/>
        <v>3</v>
      </c>
      <c r="H876" s="286" t="s">
        <v>538</v>
      </c>
      <c r="I876" s="284" t="s">
        <v>353</v>
      </c>
      <c r="J876" s="287">
        <v>1</v>
      </c>
      <c r="K876" s="287">
        <f t="shared" si="56"/>
        <v>0.125</v>
      </c>
      <c r="L876" s="203">
        <v>1000</v>
      </c>
      <c r="M876" s="203">
        <f t="shared" si="57"/>
        <v>125</v>
      </c>
    </row>
    <row r="877" spans="1:13" hidden="1">
      <c r="A877" s="284" t="s">
        <v>457</v>
      </c>
      <c r="B877" s="230" t="str">
        <f t="shared" si="54"/>
        <v>Measure 268</v>
      </c>
      <c r="C877" s="284" t="s">
        <v>465</v>
      </c>
      <c r="D877" s="285">
        <v>44197</v>
      </c>
      <c r="E877" s="285">
        <v>44377</v>
      </c>
      <c r="F877" s="285">
        <v>44257</v>
      </c>
      <c r="G877" s="41">
        <f t="shared" si="55"/>
        <v>3</v>
      </c>
      <c r="H877" s="286" t="s">
        <v>472</v>
      </c>
      <c r="I877" s="284" t="s">
        <v>353</v>
      </c>
      <c r="J877" s="287">
        <v>2</v>
      </c>
      <c r="K877" s="287">
        <f t="shared" si="56"/>
        <v>0.25</v>
      </c>
      <c r="L877" s="203">
        <v>1000</v>
      </c>
      <c r="M877" s="203">
        <f t="shared" si="57"/>
        <v>250</v>
      </c>
    </row>
    <row r="878" spans="1:13" hidden="1">
      <c r="A878" s="284" t="s">
        <v>457</v>
      </c>
      <c r="B878" s="230" t="str">
        <f t="shared" si="54"/>
        <v>Measure 268</v>
      </c>
      <c r="C878" s="284" t="s">
        <v>465</v>
      </c>
      <c r="D878" s="285">
        <v>44197</v>
      </c>
      <c r="E878" s="285">
        <v>44377</v>
      </c>
      <c r="F878" s="285">
        <v>44257</v>
      </c>
      <c r="G878" s="41">
        <f t="shared" si="55"/>
        <v>3</v>
      </c>
      <c r="H878" s="286" t="s">
        <v>472</v>
      </c>
      <c r="I878" s="284" t="s">
        <v>353</v>
      </c>
      <c r="J878" s="287">
        <v>4</v>
      </c>
      <c r="K878" s="287">
        <f t="shared" si="56"/>
        <v>0.5</v>
      </c>
      <c r="L878" s="203">
        <v>1000</v>
      </c>
      <c r="M878" s="203">
        <f t="shared" si="57"/>
        <v>500</v>
      </c>
    </row>
    <row r="879" spans="1:13" hidden="1">
      <c r="A879" s="284" t="s">
        <v>457</v>
      </c>
      <c r="B879" s="230" t="str">
        <f t="shared" si="54"/>
        <v>Measure 268</v>
      </c>
      <c r="C879" s="284" t="s">
        <v>465</v>
      </c>
      <c r="D879" s="285">
        <v>44197</v>
      </c>
      <c r="E879" s="285">
        <v>44377</v>
      </c>
      <c r="F879" s="285">
        <v>44257</v>
      </c>
      <c r="G879" s="41">
        <f t="shared" si="55"/>
        <v>3</v>
      </c>
      <c r="H879" s="286" t="s">
        <v>258</v>
      </c>
      <c r="I879" s="284" t="s">
        <v>353</v>
      </c>
      <c r="J879" s="287">
        <v>2.75</v>
      </c>
      <c r="K879" s="287">
        <f t="shared" si="56"/>
        <v>0.34375</v>
      </c>
      <c r="L879" s="203">
        <v>1350</v>
      </c>
      <c r="M879" s="203">
        <f t="shared" si="57"/>
        <v>464.0625</v>
      </c>
    </row>
    <row r="880" spans="1:13" hidden="1">
      <c r="A880" s="284" t="s">
        <v>457</v>
      </c>
      <c r="B880" s="230" t="str">
        <f t="shared" si="54"/>
        <v>Measure 268</v>
      </c>
      <c r="C880" s="284" t="s">
        <v>465</v>
      </c>
      <c r="D880" s="285">
        <v>44197</v>
      </c>
      <c r="E880" s="285">
        <v>44377</v>
      </c>
      <c r="F880" s="285">
        <v>44257</v>
      </c>
      <c r="G880" s="41">
        <f t="shared" si="55"/>
        <v>3</v>
      </c>
      <c r="H880" s="286" t="s">
        <v>258</v>
      </c>
      <c r="I880" s="284" t="s">
        <v>353</v>
      </c>
      <c r="J880" s="287">
        <v>2</v>
      </c>
      <c r="K880" s="287">
        <f t="shared" si="56"/>
        <v>0.25</v>
      </c>
      <c r="L880" s="203">
        <v>1350</v>
      </c>
      <c r="M880" s="203">
        <f t="shared" si="57"/>
        <v>337.5</v>
      </c>
    </row>
    <row r="881" spans="1:13" hidden="1">
      <c r="A881" s="284" t="s">
        <v>457</v>
      </c>
      <c r="B881" s="230" t="str">
        <f t="shared" si="54"/>
        <v>Measure 268</v>
      </c>
      <c r="C881" s="284" t="s">
        <v>465</v>
      </c>
      <c r="D881" s="285">
        <v>44197</v>
      </c>
      <c r="E881" s="285">
        <v>44377</v>
      </c>
      <c r="F881" s="285">
        <v>44257</v>
      </c>
      <c r="G881" s="41">
        <f t="shared" si="55"/>
        <v>3</v>
      </c>
      <c r="H881" s="286" t="s">
        <v>258</v>
      </c>
      <c r="I881" s="284" t="s">
        <v>353</v>
      </c>
      <c r="J881" s="287">
        <v>0.25</v>
      </c>
      <c r="K881" s="287">
        <f t="shared" si="56"/>
        <v>3.125E-2</v>
      </c>
      <c r="L881" s="203">
        <v>1350</v>
      </c>
      <c r="M881" s="203">
        <f t="shared" si="57"/>
        <v>42.1875</v>
      </c>
    </row>
    <row r="882" spans="1:13" hidden="1">
      <c r="A882" s="284" t="s">
        <v>457</v>
      </c>
      <c r="B882" s="230" t="str">
        <f t="shared" si="54"/>
        <v>Measure 268</v>
      </c>
      <c r="C882" s="284" t="s">
        <v>465</v>
      </c>
      <c r="D882" s="285">
        <v>44197</v>
      </c>
      <c r="E882" s="285">
        <v>44377</v>
      </c>
      <c r="F882" s="285">
        <v>44257</v>
      </c>
      <c r="G882" s="41">
        <f t="shared" si="55"/>
        <v>3</v>
      </c>
      <c r="H882" s="286" t="s">
        <v>258</v>
      </c>
      <c r="I882" s="284" t="s">
        <v>353</v>
      </c>
      <c r="J882" s="287">
        <v>0.75</v>
      </c>
      <c r="K882" s="287">
        <f t="shared" si="56"/>
        <v>9.375E-2</v>
      </c>
      <c r="L882" s="203">
        <v>1350</v>
      </c>
      <c r="M882" s="203">
        <f t="shared" si="57"/>
        <v>126.5625</v>
      </c>
    </row>
    <row r="883" spans="1:13" hidden="1">
      <c r="A883" s="284" t="s">
        <v>457</v>
      </c>
      <c r="B883" s="230" t="str">
        <f t="shared" si="54"/>
        <v>Measure 268</v>
      </c>
      <c r="C883" s="284" t="s">
        <v>465</v>
      </c>
      <c r="D883" s="285">
        <v>44197</v>
      </c>
      <c r="E883" s="285">
        <v>44377</v>
      </c>
      <c r="F883" s="285">
        <v>44257</v>
      </c>
      <c r="G883" s="41">
        <f t="shared" si="55"/>
        <v>3</v>
      </c>
      <c r="H883" s="286" t="s">
        <v>258</v>
      </c>
      <c r="I883" s="284" t="s">
        <v>353</v>
      </c>
      <c r="J883" s="287">
        <v>1.25</v>
      </c>
      <c r="K883" s="287">
        <f t="shared" si="56"/>
        <v>0.15625</v>
      </c>
      <c r="L883" s="203">
        <v>1350</v>
      </c>
      <c r="M883" s="203">
        <f t="shared" si="57"/>
        <v>210.9375</v>
      </c>
    </row>
    <row r="884" spans="1:13" hidden="1">
      <c r="A884" s="284" t="s">
        <v>457</v>
      </c>
      <c r="B884" s="230" t="str">
        <f t="shared" si="54"/>
        <v>Measure 268</v>
      </c>
      <c r="C884" s="284" t="s">
        <v>465</v>
      </c>
      <c r="D884" s="285">
        <v>44197</v>
      </c>
      <c r="E884" s="285">
        <v>44377</v>
      </c>
      <c r="F884" s="285">
        <v>44257</v>
      </c>
      <c r="G884" s="41">
        <f t="shared" si="55"/>
        <v>3</v>
      </c>
      <c r="H884" s="286" t="s">
        <v>539</v>
      </c>
      <c r="I884" s="284" t="s">
        <v>353</v>
      </c>
      <c r="J884" s="287">
        <v>7</v>
      </c>
      <c r="K884" s="287">
        <f t="shared" si="56"/>
        <v>0.875</v>
      </c>
      <c r="L884" s="203">
        <v>1000</v>
      </c>
      <c r="M884" s="203">
        <f t="shared" si="57"/>
        <v>875</v>
      </c>
    </row>
    <row r="885" spans="1:13" hidden="1">
      <c r="A885" s="284" t="s">
        <v>457</v>
      </c>
      <c r="B885" s="230" t="str">
        <f t="shared" si="54"/>
        <v>Measure 268</v>
      </c>
      <c r="C885" s="284" t="s">
        <v>465</v>
      </c>
      <c r="D885" s="285">
        <v>44197</v>
      </c>
      <c r="E885" s="285">
        <v>44377</v>
      </c>
      <c r="F885" s="285">
        <v>44257</v>
      </c>
      <c r="G885" s="41">
        <f t="shared" si="55"/>
        <v>3</v>
      </c>
      <c r="H885" s="286" t="s">
        <v>539</v>
      </c>
      <c r="I885" s="284" t="s">
        <v>353</v>
      </c>
      <c r="J885" s="287">
        <v>1</v>
      </c>
      <c r="K885" s="287">
        <f t="shared" si="56"/>
        <v>0.125</v>
      </c>
      <c r="L885" s="203">
        <v>1000</v>
      </c>
      <c r="M885" s="203">
        <f t="shared" si="57"/>
        <v>125</v>
      </c>
    </row>
    <row r="886" spans="1:13">
      <c r="A886" s="284" t="s">
        <v>457</v>
      </c>
      <c r="B886" s="230" t="str">
        <f t="shared" si="54"/>
        <v>Measure 268</v>
      </c>
      <c r="C886" s="284" t="s">
        <v>465</v>
      </c>
      <c r="D886" s="285">
        <v>44197</v>
      </c>
      <c r="E886" s="285">
        <v>44377</v>
      </c>
      <c r="F886" s="285">
        <v>44257</v>
      </c>
      <c r="G886" s="41">
        <f t="shared" si="55"/>
        <v>3</v>
      </c>
      <c r="H886" s="286" t="s">
        <v>267</v>
      </c>
      <c r="I886" s="284" t="s">
        <v>353</v>
      </c>
      <c r="J886" s="287">
        <v>2</v>
      </c>
      <c r="K886" s="287">
        <f t="shared" si="56"/>
        <v>0.25</v>
      </c>
      <c r="L886" s="203">
        <v>1000</v>
      </c>
      <c r="M886" s="203">
        <f t="shared" si="57"/>
        <v>250</v>
      </c>
    </row>
    <row r="887" spans="1:13">
      <c r="A887" s="284" t="s">
        <v>457</v>
      </c>
      <c r="B887" s="230" t="str">
        <f t="shared" si="54"/>
        <v>Measure 268</v>
      </c>
      <c r="C887" s="284" t="s">
        <v>465</v>
      </c>
      <c r="D887" s="285">
        <v>44197</v>
      </c>
      <c r="E887" s="285">
        <v>44377</v>
      </c>
      <c r="F887" s="285">
        <v>44257</v>
      </c>
      <c r="G887" s="41">
        <f t="shared" si="55"/>
        <v>3</v>
      </c>
      <c r="H887" s="286" t="s">
        <v>267</v>
      </c>
      <c r="I887" s="284" t="s">
        <v>353</v>
      </c>
      <c r="J887" s="287">
        <v>6</v>
      </c>
      <c r="K887" s="287">
        <f t="shared" si="56"/>
        <v>0.75</v>
      </c>
      <c r="L887" s="203">
        <v>1000</v>
      </c>
      <c r="M887" s="203">
        <f t="shared" si="57"/>
        <v>750</v>
      </c>
    </row>
    <row r="888" spans="1:13" hidden="1">
      <c r="A888" s="284" t="s">
        <v>457</v>
      </c>
      <c r="B888" s="230" t="str">
        <f t="shared" si="54"/>
        <v>Measure 268</v>
      </c>
      <c r="C888" s="284" t="s">
        <v>465</v>
      </c>
      <c r="D888" s="285">
        <v>44197</v>
      </c>
      <c r="E888" s="285">
        <v>44377</v>
      </c>
      <c r="F888" s="285">
        <v>44257</v>
      </c>
      <c r="G888" s="41">
        <f t="shared" si="55"/>
        <v>3</v>
      </c>
      <c r="H888" s="286" t="s">
        <v>331</v>
      </c>
      <c r="I888" s="284" t="s">
        <v>353</v>
      </c>
      <c r="J888" s="287">
        <v>8</v>
      </c>
      <c r="K888" s="287">
        <f t="shared" si="56"/>
        <v>1</v>
      </c>
      <c r="L888" s="203">
        <v>1000</v>
      </c>
      <c r="M888" s="203">
        <f t="shared" si="57"/>
        <v>1000</v>
      </c>
    </row>
    <row r="889" spans="1:13" hidden="1">
      <c r="A889" s="284" t="s">
        <v>457</v>
      </c>
      <c r="B889" s="230" t="str">
        <f t="shared" si="54"/>
        <v>Measure 268</v>
      </c>
      <c r="C889" s="284" t="s">
        <v>465</v>
      </c>
      <c r="D889" s="285">
        <v>44197</v>
      </c>
      <c r="E889" s="285">
        <v>44377</v>
      </c>
      <c r="F889" s="285">
        <v>44257</v>
      </c>
      <c r="G889" s="41">
        <f t="shared" si="55"/>
        <v>3</v>
      </c>
      <c r="H889" s="286" t="s">
        <v>266</v>
      </c>
      <c r="I889" s="284" t="s">
        <v>353</v>
      </c>
      <c r="J889" s="287">
        <v>0.5</v>
      </c>
      <c r="K889" s="287">
        <f t="shared" si="56"/>
        <v>6.25E-2</v>
      </c>
      <c r="L889" s="203">
        <v>1000</v>
      </c>
      <c r="M889" s="203">
        <f t="shared" si="57"/>
        <v>62.5</v>
      </c>
    </row>
    <row r="890" spans="1:13" hidden="1">
      <c r="A890" s="284" t="s">
        <v>457</v>
      </c>
      <c r="B890" s="230" t="str">
        <f t="shared" si="54"/>
        <v>Measure 268</v>
      </c>
      <c r="C890" s="284" t="s">
        <v>465</v>
      </c>
      <c r="D890" s="285">
        <v>44197</v>
      </c>
      <c r="E890" s="285">
        <v>44377</v>
      </c>
      <c r="F890" s="285">
        <v>44257</v>
      </c>
      <c r="G890" s="41">
        <f t="shared" si="55"/>
        <v>3</v>
      </c>
      <c r="H890" s="286" t="s">
        <v>266</v>
      </c>
      <c r="I890" s="284" t="s">
        <v>353</v>
      </c>
      <c r="J890" s="287">
        <v>5.25</v>
      </c>
      <c r="K890" s="287">
        <f t="shared" si="56"/>
        <v>0.65625</v>
      </c>
      <c r="L890" s="203">
        <v>1000</v>
      </c>
      <c r="M890" s="203">
        <f t="shared" si="57"/>
        <v>656.25</v>
      </c>
    </row>
    <row r="891" spans="1:13" hidden="1">
      <c r="A891" s="284" t="s">
        <v>457</v>
      </c>
      <c r="B891" s="230" t="str">
        <f t="shared" si="54"/>
        <v>Measure 268</v>
      </c>
      <c r="C891" s="284" t="s">
        <v>465</v>
      </c>
      <c r="D891" s="285">
        <v>44197</v>
      </c>
      <c r="E891" s="285">
        <v>44377</v>
      </c>
      <c r="F891" s="285">
        <v>44257</v>
      </c>
      <c r="G891" s="41">
        <f t="shared" si="55"/>
        <v>3</v>
      </c>
      <c r="H891" s="286" t="s">
        <v>351</v>
      </c>
      <c r="I891" s="284" t="s">
        <v>353</v>
      </c>
      <c r="J891" s="287">
        <v>0.5</v>
      </c>
      <c r="K891" s="287">
        <f t="shared" si="56"/>
        <v>6.25E-2</v>
      </c>
      <c r="L891" s="203">
        <v>1000</v>
      </c>
      <c r="M891" s="203">
        <f t="shared" si="57"/>
        <v>62.5</v>
      </c>
    </row>
    <row r="892" spans="1:13" hidden="1">
      <c r="A892" s="284" t="s">
        <v>457</v>
      </c>
      <c r="B892" s="230" t="str">
        <f t="shared" si="54"/>
        <v>Measure 268</v>
      </c>
      <c r="C892" s="284" t="s">
        <v>465</v>
      </c>
      <c r="D892" s="285">
        <v>44197</v>
      </c>
      <c r="E892" s="285">
        <v>44377</v>
      </c>
      <c r="F892" s="285">
        <v>44257</v>
      </c>
      <c r="G892" s="41">
        <f t="shared" si="55"/>
        <v>3</v>
      </c>
      <c r="H892" s="286" t="s">
        <v>351</v>
      </c>
      <c r="I892" s="284" t="s">
        <v>353</v>
      </c>
      <c r="J892" s="287">
        <v>1.5</v>
      </c>
      <c r="K892" s="287">
        <f t="shared" si="56"/>
        <v>0.1875</v>
      </c>
      <c r="L892" s="203">
        <v>1000</v>
      </c>
      <c r="M892" s="203">
        <f t="shared" si="57"/>
        <v>187.5</v>
      </c>
    </row>
    <row r="893" spans="1:13" hidden="1">
      <c r="A893" s="284" t="s">
        <v>457</v>
      </c>
      <c r="B893" s="230" t="str">
        <f t="shared" si="54"/>
        <v>Measure 268</v>
      </c>
      <c r="C893" s="284" t="s">
        <v>465</v>
      </c>
      <c r="D893" s="285">
        <v>44197</v>
      </c>
      <c r="E893" s="285">
        <v>44377</v>
      </c>
      <c r="F893" s="285">
        <v>44258</v>
      </c>
      <c r="G893" s="41">
        <f t="shared" si="55"/>
        <v>3</v>
      </c>
      <c r="H893" s="286" t="s">
        <v>365</v>
      </c>
      <c r="I893" s="284" t="s">
        <v>353</v>
      </c>
      <c r="J893" s="287">
        <v>1</v>
      </c>
      <c r="K893" s="287">
        <f t="shared" si="56"/>
        <v>0.125</v>
      </c>
      <c r="L893" s="203">
        <v>1000</v>
      </c>
      <c r="M893" s="203">
        <f t="shared" si="57"/>
        <v>125</v>
      </c>
    </row>
    <row r="894" spans="1:13" hidden="1">
      <c r="A894" s="284" t="s">
        <v>457</v>
      </c>
      <c r="B894" s="230" t="str">
        <f t="shared" si="54"/>
        <v>Measure 268</v>
      </c>
      <c r="C894" s="284" t="s">
        <v>465</v>
      </c>
      <c r="D894" s="285">
        <v>44197</v>
      </c>
      <c r="E894" s="285">
        <v>44377</v>
      </c>
      <c r="F894" s="285">
        <v>44258</v>
      </c>
      <c r="G894" s="41">
        <f t="shared" si="55"/>
        <v>3</v>
      </c>
      <c r="H894" s="286" t="s">
        <v>365</v>
      </c>
      <c r="I894" s="284" t="s">
        <v>353</v>
      </c>
      <c r="J894" s="287">
        <v>0.5</v>
      </c>
      <c r="K894" s="287">
        <f t="shared" si="56"/>
        <v>6.25E-2</v>
      </c>
      <c r="L894" s="203">
        <v>1000</v>
      </c>
      <c r="M894" s="203">
        <f t="shared" si="57"/>
        <v>62.5</v>
      </c>
    </row>
    <row r="895" spans="1:13" hidden="1">
      <c r="A895" s="284" t="s">
        <v>457</v>
      </c>
      <c r="B895" s="230" t="str">
        <f t="shared" si="54"/>
        <v>Measure 268</v>
      </c>
      <c r="C895" s="284" t="s">
        <v>465</v>
      </c>
      <c r="D895" s="285">
        <v>44197</v>
      </c>
      <c r="E895" s="285">
        <v>44377</v>
      </c>
      <c r="F895" s="285">
        <v>44258</v>
      </c>
      <c r="G895" s="41">
        <f t="shared" si="55"/>
        <v>3</v>
      </c>
      <c r="H895" s="286" t="s">
        <v>365</v>
      </c>
      <c r="I895" s="284" t="s">
        <v>353</v>
      </c>
      <c r="J895" s="287">
        <v>0.5</v>
      </c>
      <c r="K895" s="287">
        <f t="shared" si="56"/>
        <v>6.25E-2</v>
      </c>
      <c r="L895" s="203">
        <v>1000</v>
      </c>
      <c r="M895" s="203">
        <f t="shared" si="57"/>
        <v>62.5</v>
      </c>
    </row>
    <row r="896" spans="1:13" hidden="1">
      <c r="A896" s="284" t="s">
        <v>457</v>
      </c>
      <c r="B896" s="230" t="str">
        <f t="shared" ref="B896:B959" si="58">MID(C896,9,11)</f>
        <v>Measure 268</v>
      </c>
      <c r="C896" s="284" t="s">
        <v>465</v>
      </c>
      <c r="D896" s="285">
        <v>44197</v>
      </c>
      <c r="E896" s="285">
        <v>44377</v>
      </c>
      <c r="F896" s="285">
        <v>44258</v>
      </c>
      <c r="G896" s="41">
        <f t="shared" ref="G896:G959" si="59">MONTH(F896)</f>
        <v>3</v>
      </c>
      <c r="H896" s="286" t="s">
        <v>365</v>
      </c>
      <c r="I896" s="284" t="s">
        <v>353</v>
      </c>
      <c r="J896" s="287">
        <v>4</v>
      </c>
      <c r="K896" s="287">
        <f t="shared" si="56"/>
        <v>0.5</v>
      </c>
      <c r="L896" s="203">
        <v>1000</v>
      </c>
      <c r="M896" s="203">
        <f t="shared" si="57"/>
        <v>500</v>
      </c>
    </row>
    <row r="897" spans="1:13" hidden="1">
      <c r="A897" s="284" t="s">
        <v>457</v>
      </c>
      <c r="B897" s="230" t="str">
        <f t="shared" si="58"/>
        <v>Measure 268</v>
      </c>
      <c r="C897" s="284" t="s">
        <v>465</v>
      </c>
      <c r="D897" s="285">
        <v>44197</v>
      </c>
      <c r="E897" s="285">
        <v>44377</v>
      </c>
      <c r="F897" s="285">
        <v>44258</v>
      </c>
      <c r="G897" s="41">
        <f t="shared" si="59"/>
        <v>3</v>
      </c>
      <c r="H897" s="286" t="s">
        <v>330</v>
      </c>
      <c r="I897" s="284" t="s">
        <v>353</v>
      </c>
      <c r="J897" s="287">
        <v>6</v>
      </c>
      <c r="K897" s="287">
        <f t="shared" si="56"/>
        <v>0.75</v>
      </c>
      <c r="L897" s="203">
        <v>1000</v>
      </c>
      <c r="M897" s="203">
        <f t="shared" si="57"/>
        <v>750</v>
      </c>
    </row>
    <row r="898" spans="1:13" hidden="1">
      <c r="A898" s="284" t="s">
        <v>457</v>
      </c>
      <c r="B898" s="230" t="str">
        <f t="shared" si="58"/>
        <v>Measure 268</v>
      </c>
      <c r="C898" s="284" t="s">
        <v>465</v>
      </c>
      <c r="D898" s="285">
        <v>44197</v>
      </c>
      <c r="E898" s="285">
        <v>44377</v>
      </c>
      <c r="F898" s="285">
        <v>44258</v>
      </c>
      <c r="G898" s="41">
        <f t="shared" si="59"/>
        <v>3</v>
      </c>
      <c r="H898" s="286" t="s">
        <v>265</v>
      </c>
      <c r="I898" s="284" t="s">
        <v>353</v>
      </c>
      <c r="J898" s="287">
        <v>8</v>
      </c>
      <c r="K898" s="287">
        <f t="shared" si="56"/>
        <v>1</v>
      </c>
      <c r="L898" s="203">
        <v>1000</v>
      </c>
      <c r="M898" s="203">
        <f t="shared" si="57"/>
        <v>1000</v>
      </c>
    </row>
    <row r="899" spans="1:13" hidden="1">
      <c r="A899" s="284" t="s">
        <v>457</v>
      </c>
      <c r="B899" s="230" t="str">
        <f t="shared" si="58"/>
        <v>Measure 268</v>
      </c>
      <c r="C899" s="284" t="s">
        <v>465</v>
      </c>
      <c r="D899" s="285">
        <v>44197</v>
      </c>
      <c r="E899" s="285">
        <v>44377</v>
      </c>
      <c r="F899" s="285">
        <v>44258</v>
      </c>
      <c r="G899" s="41">
        <f t="shared" si="59"/>
        <v>3</v>
      </c>
      <c r="H899" s="286" t="s">
        <v>53</v>
      </c>
      <c r="I899" s="284" t="s">
        <v>353</v>
      </c>
      <c r="J899" s="287">
        <v>8</v>
      </c>
      <c r="K899" s="287">
        <f t="shared" ref="K899:K962" si="60">J899/8</f>
        <v>1</v>
      </c>
      <c r="L899" s="203">
        <v>1350</v>
      </c>
      <c r="M899" s="203">
        <f t="shared" ref="M899:M962" si="61">L899*K899</f>
        <v>1350</v>
      </c>
    </row>
    <row r="900" spans="1:13" hidden="1">
      <c r="A900" s="284" t="s">
        <v>457</v>
      </c>
      <c r="B900" s="230" t="str">
        <f t="shared" si="58"/>
        <v>Measure 268</v>
      </c>
      <c r="C900" s="284" t="s">
        <v>465</v>
      </c>
      <c r="D900" s="285">
        <v>44197</v>
      </c>
      <c r="E900" s="285">
        <v>44377</v>
      </c>
      <c r="F900" s="285">
        <v>44258</v>
      </c>
      <c r="G900" s="41">
        <f t="shared" si="59"/>
        <v>3</v>
      </c>
      <c r="H900" s="286" t="s">
        <v>327</v>
      </c>
      <c r="I900" s="284" t="s">
        <v>353</v>
      </c>
      <c r="J900" s="287">
        <v>4</v>
      </c>
      <c r="K900" s="287">
        <f t="shared" si="60"/>
        <v>0.5</v>
      </c>
      <c r="L900" s="203">
        <v>1000</v>
      </c>
      <c r="M900" s="203">
        <f t="shared" si="61"/>
        <v>500</v>
      </c>
    </row>
    <row r="901" spans="1:13" hidden="1">
      <c r="A901" s="284" t="s">
        <v>457</v>
      </c>
      <c r="B901" s="230" t="str">
        <f t="shared" si="58"/>
        <v>Measure 268</v>
      </c>
      <c r="C901" s="284" t="s">
        <v>465</v>
      </c>
      <c r="D901" s="285">
        <v>44197</v>
      </c>
      <c r="E901" s="285">
        <v>44377</v>
      </c>
      <c r="F901" s="285">
        <v>44258</v>
      </c>
      <c r="G901" s="41">
        <f t="shared" si="59"/>
        <v>3</v>
      </c>
      <c r="H901" s="286" t="s">
        <v>472</v>
      </c>
      <c r="I901" s="284" t="s">
        <v>353</v>
      </c>
      <c r="J901" s="287">
        <v>2</v>
      </c>
      <c r="K901" s="287">
        <f t="shared" si="60"/>
        <v>0.25</v>
      </c>
      <c r="L901" s="203">
        <v>1000</v>
      </c>
      <c r="M901" s="203">
        <f t="shared" si="61"/>
        <v>250</v>
      </c>
    </row>
    <row r="902" spans="1:13" hidden="1">
      <c r="A902" s="284" t="s">
        <v>457</v>
      </c>
      <c r="B902" s="230" t="str">
        <f t="shared" si="58"/>
        <v>Measure 268</v>
      </c>
      <c r="C902" s="284" t="s">
        <v>465</v>
      </c>
      <c r="D902" s="285">
        <v>44197</v>
      </c>
      <c r="E902" s="285">
        <v>44377</v>
      </c>
      <c r="F902" s="285">
        <v>44258</v>
      </c>
      <c r="G902" s="41">
        <f t="shared" si="59"/>
        <v>3</v>
      </c>
      <c r="H902" s="286" t="s">
        <v>472</v>
      </c>
      <c r="I902" s="284" t="s">
        <v>353</v>
      </c>
      <c r="J902" s="287">
        <v>4</v>
      </c>
      <c r="K902" s="287">
        <f t="shared" si="60"/>
        <v>0.5</v>
      </c>
      <c r="L902" s="203">
        <v>1000</v>
      </c>
      <c r="M902" s="203">
        <f t="shared" si="61"/>
        <v>500</v>
      </c>
    </row>
    <row r="903" spans="1:13" hidden="1">
      <c r="A903" s="284" t="s">
        <v>457</v>
      </c>
      <c r="B903" s="230" t="str">
        <f t="shared" si="58"/>
        <v>Measure 268</v>
      </c>
      <c r="C903" s="284" t="s">
        <v>465</v>
      </c>
      <c r="D903" s="285">
        <v>44197</v>
      </c>
      <c r="E903" s="285">
        <v>44377</v>
      </c>
      <c r="F903" s="285">
        <v>44258</v>
      </c>
      <c r="G903" s="41">
        <f t="shared" si="59"/>
        <v>3</v>
      </c>
      <c r="H903" s="286" t="s">
        <v>258</v>
      </c>
      <c r="I903" s="284" t="s">
        <v>353</v>
      </c>
      <c r="J903" s="287">
        <v>2</v>
      </c>
      <c r="K903" s="287">
        <f t="shared" si="60"/>
        <v>0.25</v>
      </c>
      <c r="L903" s="203">
        <v>1350</v>
      </c>
      <c r="M903" s="203">
        <f t="shared" si="61"/>
        <v>337.5</v>
      </c>
    </row>
    <row r="904" spans="1:13" hidden="1">
      <c r="A904" s="284" t="s">
        <v>457</v>
      </c>
      <c r="B904" s="230" t="str">
        <f t="shared" si="58"/>
        <v>Measure 268</v>
      </c>
      <c r="C904" s="284" t="s">
        <v>465</v>
      </c>
      <c r="D904" s="285">
        <v>44197</v>
      </c>
      <c r="E904" s="285">
        <v>44377</v>
      </c>
      <c r="F904" s="285">
        <v>44258</v>
      </c>
      <c r="G904" s="41">
        <f t="shared" si="59"/>
        <v>3</v>
      </c>
      <c r="H904" s="286" t="s">
        <v>258</v>
      </c>
      <c r="I904" s="284" t="s">
        <v>353</v>
      </c>
      <c r="J904" s="287">
        <v>3.75</v>
      </c>
      <c r="K904" s="287">
        <f t="shared" si="60"/>
        <v>0.46875</v>
      </c>
      <c r="L904" s="203">
        <v>1350</v>
      </c>
      <c r="M904" s="203">
        <f t="shared" si="61"/>
        <v>632.8125</v>
      </c>
    </row>
    <row r="905" spans="1:13" hidden="1">
      <c r="A905" s="284" t="s">
        <v>457</v>
      </c>
      <c r="B905" s="230" t="str">
        <f t="shared" si="58"/>
        <v>Measure 268</v>
      </c>
      <c r="C905" s="284" t="s">
        <v>465</v>
      </c>
      <c r="D905" s="285">
        <v>44197</v>
      </c>
      <c r="E905" s="285">
        <v>44377</v>
      </c>
      <c r="F905" s="285">
        <v>44258</v>
      </c>
      <c r="G905" s="41">
        <f t="shared" si="59"/>
        <v>3</v>
      </c>
      <c r="H905" s="286" t="s">
        <v>258</v>
      </c>
      <c r="I905" s="284" t="s">
        <v>353</v>
      </c>
      <c r="J905" s="287">
        <v>0.5</v>
      </c>
      <c r="K905" s="287">
        <f t="shared" si="60"/>
        <v>6.25E-2</v>
      </c>
      <c r="L905" s="203">
        <v>1350</v>
      </c>
      <c r="M905" s="203">
        <f t="shared" si="61"/>
        <v>84.375</v>
      </c>
    </row>
    <row r="906" spans="1:13" hidden="1">
      <c r="A906" s="284" t="s">
        <v>457</v>
      </c>
      <c r="B906" s="230" t="str">
        <f t="shared" si="58"/>
        <v>Measure 268</v>
      </c>
      <c r="C906" s="284" t="s">
        <v>465</v>
      </c>
      <c r="D906" s="285">
        <v>44197</v>
      </c>
      <c r="E906" s="285">
        <v>44377</v>
      </c>
      <c r="F906" s="285">
        <v>44258</v>
      </c>
      <c r="G906" s="41">
        <f t="shared" si="59"/>
        <v>3</v>
      </c>
      <c r="H906" s="286" t="s">
        <v>258</v>
      </c>
      <c r="I906" s="284" t="s">
        <v>353</v>
      </c>
      <c r="J906" s="287">
        <v>0.5</v>
      </c>
      <c r="K906" s="287">
        <f t="shared" si="60"/>
        <v>6.25E-2</v>
      </c>
      <c r="L906" s="203">
        <v>1350</v>
      </c>
      <c r="M906" s="203">
        <f t="shared" si="61"/>
        <v>84.375</v>
      </c>
    </row>
    <row r="907" spans="1:13" hidden="1">
      <c r="A907" s="284" t="s">
        <v>457</v>
      </c>
      <c r="B907" s="230" t="str">
        <f t="shared" si="58"/>
        <v>Measure 268</v>
      </c>
      <c r="C907" s="284" t="s">
        <v>465</v>
      </c>
      <c r="D907" s="285">
        <v>44197</v>
      </c>
      <c r="E907" s="285">
        <v>44377</v>
      </c>
      <c r="F907" s="285">
        <v>44258</v>
      </c>
      <c r="G907" s="41">
        <f t="shared" si="59"/>
        <v>3</v>
      </c>
      <c r="H907" s="286" t="s">
        <v>258</v>
      </c>
      <c r="I907" s="284" t="s">
        <v>353</v>
      </c>
      <c r="J907" s="287">
        <v>0.5</v>
      </c>
      <c r="K907" s="287">
        <f t="shared" si="60"/>
        <v>6.25E-2</v>
      </c>
      <c r="L907" s="203">
        <v>1350</v>
      </c>
      <c r="M907" s="203">
        <f t="shared" si="61"/>
        <v>84.375</v>
      </c>
    </row>
    <row r="908" spans="1:13" hidden="1">
      <c r="A908" s="284" t="s">
        <v>457</v>
      </c>
      <c r="B908" s="230" t="str">
        <f t="shared" si="58"/>
        <v>Measure 268</v>
      </c>
      <c r="C908" s="284" t="s">
        <v>465</v>
      </c>
      <c r="D908" s="285">
        <v>44197</v>
      </c>
      <c r="E908" s="285">
        <v>44377</v>
      </c>
      <c r="F908" s="285">
        <v>44258</v>
      </c>
      <c r="G908" s="41">
        <f t="shared" si="59"/>
        <v>3</v>
      </c>
      <c r="H908" s="286" t="s">
        <v>539</v>
      </c>
      <c r="I908" s="284" t="s">
        <v>353</v>
      </c>
      <c r="J908" s="287">
        <v>8</v>
      </c>
      <c r="K908" s="287">
        <f t="shared" si="60"/>
        <v>1</v>
      </c>
      <c r="L908" s="203">
        <v>1000</v>
      </c>
      <c r="M908" s="203">
        <f t="shared" si="61"/>
        <v>1000</v>
      </c>
    </row>
    <row r="909" spans="1:13">
      <c r="A909" s="284" t="s">
        <v>457</v>
      </c>
      <c r="B909" s="230" t="str">
        <f t="shared" si="58"/>
        <v>Measure 268</v>
      </c>
      <c r="C909" s="284" t="s">
        <v>465</v>
      </c>
      <c r="D909" s="285">
        <v>44197</v>
      </c>
      <c r="E909" s="285">
        <v>44377</v>
      </c>
      <c r="F909" s="285">
        <v>44258</v>
      </c>
      <c r="G909" s="41">
        <f t="shared" si="59"/>
        <v>3</v>
      </c>
      <c r="H909" s="286" t="s">
        <v>267</v>
      </c>
      <c r="I909" s="284" t="s">
        <v>353</v>
      </c>
      <c r="J909" s="287">
        <v>6</v>
      </c>
      <c r="K909" s="287">
        <f t="shared" si="60"/>
        <v>0.75</v>
      </c>
      <c r="L909" s="203">
        <v>1000</v>
      </c>
      <c r="M909" s="203">
        <f t="shared" si="61"/>
        <v>750</v>
      </c>
    </row>
    <row r="910" spans="1:13" hidden="1">
      <c r="A910" s="284" t="s">
        <v>457</v>
      </c>
      <c r="B910" s="230" t="str">
        <f t="shared" si="58"/>
        <v>Measure 268</v>
      </c>
      <c r="C910" s="284" t="s">
        <v>465</v>
      </c>
      <c r="D910" s="285">
        <v>44197</v>
      </c>
      <c r="E910" s="285">
        <v>44377</v>
      </c>
      <c r="F910" s="285">
        <v>44258</v>
      </c>
      <c r="G910" s="41">
        <f t="shared" si="59"/>
        <v>3</v>
      </c>
      <c r="H910" s="286" t="s">
        <v>266</v>
      </c>
      <c r="I910" s="284" t="s">
        <v>353</v>
      </c>
      <c r="J910" s="287">
        <v>10</v>
      </c>
      <c r="K910" s="287">
        <f t="shared" si="60"/>
        <v>1.25</v>
      </c>
      <c r="L910" s="203">
        <v>1000</v>
      </c>
      <c r="M910" s="203">
        <f t="shared" si="61"/>
        <v>1250</v>
      </c>
    </row>
    <row r="911" spans="1:13" hidden="1">
      <c r="A911" s="284" t="s">
        <v>457</v>
      </c>
      <c r="B911" s="230" t="str">
        <f t="shared" si="58"/>
        <v>Measure 268</v>
      </c>
      <c r="C911" s="284" t="s">
        <v>465</v>
      </c>
      <c r="D911" s="285">
        <v>44197</v>
      </c>
      <c r="E911" s="285">
        <v>44377</v>
      </c>
      <c r="F911" s="285">
        <v>44258</v>
      </c>
      <c r="G911" s="41">
        <f t="shared" si="59"/>
        <v>3</v>
      </c>
      <c r="H911" s="286" t="s">
        <v>351</v>
      </c>
      <c r="I911" s="284" t="s">
        <v>353</v>
      </c>
      <c r="J911" s="287">
        <v>2</v>
      </c>
      <c r="K911" s="287">
        <f t="shared" si="60"/>
        <v>0.25</v>
      </c>
      <c r="L911" s="203">
        <v>1000</v>
      </c>
      <c r="M911" s="203">
        <f t="shared" si="61"/>
        <v>250</v>
      </c>
    </row>
    <row r="912" spans="1:13" hidden="1">
      <c r="A912" s="284" t="s">
        <v>457</v>
      </c>
      <c r="B912" s="230" t="str">
        <f t="shared" si="58"/>
        <v>Measure 268</v>
      </c>
      <c r="C912" s="284" t="s">
        <v>465</v>
      </c>
      <c r="D912" s="285">
        <v>44197</v>
      </c>
      <c r="E912" s="285">
        <v>44377</v>
      </c>
      <c r="F912" s="285">
        <v>44259</v>
      </c>
      <c r="G912" s="41">
        <f t="shared" si="59"/>
        <v>3</v>
      </c>
      <c r="H912" s="286" t="s">
        <v>365</v>
      </c>
      <c r="I912" s="284" t="s">
        <v>353</v>
      </c>
      <c r="J912" s="287">
        <v>1</v>
      </c>
      <c r="K912" s="287">
        <f t="shared" si="60"/>
        <v>0.125</v>
      </c>
      <c r="L912" s="203">
        <v>1000</v>
      </c>
      <c r="M912" s="203">
        <f t="shared" si="61"/>
        <v>125</v>
      </c>
    </row>
    <row r="913" spans="1:13" hidden="1">
      <c r="A913" s="284" t="s">
        <v>457</v>
      </c>
      <c r="B913" s="230" t="str">
        <f t="shared" si="58"/>
        <v>Measure 268</v>
      </c>
      <c r="C913" s="284" t="s">
        <v>465</v>
      </c>
      <c r="D913" s="285">
        <v>44197</v>
      </c>
      <c r="E913" s="285">
        <v>44377</v>
      </c>
      <c r="F913" s="285">
        <v>44259</v>
      </c>
      <c r="G913" s="41">
        <f t="shared" si="59"/>
        <v>3</v>
      </c>
      <c r="H913" s="286" t="s">
        <v>365</v>
      </c>
      <c r="I913" s="284" t="s">
        <v>353</v>
      </c>
      <c r="J913" s="287">
        <v>4</v>
      </c>
      <c r="K913" s="287">
        <f t="shared" si="60"/>
        <v>0.5</v>
      </c>
      <c r="L913" s="203">
        <v>1000</v>
      </c>
      <c r="M913" s="203">
        <f t="shared" si="61"/>
        <v>500</v>
      </c>
    </row>
    <row r="914" spans="1:13" hidden="1">
      <c r="A914" s="284" t="s">
        <v>457</v>
      </c>
      <c r="B914" s="230" t="str">
        <f t="shared" si="58"/>
        <v>Measure 268</v>
      </c>
      <c r="C914" s="284" t="s">
        <v>465</v>
      </c>
      <c r="D914" s="285">
        <v>44197</v>
      </c>
      <c r="E914" s="285">
        <v>44377</v>
      </c>
      <c r="F914" s="285">
        <v>44259</v>
      </c>
      <c r="G914" s="41">
        <f t="shared" si="59"/>
        <v>3</v>
      </c>
      <c r="H914" s="286" t="s">
        <v>365</v>
      </c>
      <c r="I914" s="284" t="s">
        <v>353</v>
      </c>
      <c r="J914" s="287">
        <v>0.5</v>
      </c>
      <c r="K914" s="287">
        <f t="shared" si="60"/>
        <v>6.25E-2</v>
      </c>
      <c r="L914" s="203">
        <v>1000</v>
      </c>
      <c r="M914" s="203">
        <f t="shared" si="61"/>
        <v>62.5</v>
      </c>
    </row>
    <row r="915" spans="1:13" hidden="1">
      <c r="A915" s="284" t="s">
        <v>457</v>
      </c>
      <c r="B915" s="230" t="str">
        <f t="shared" si="58"/>
        <v>Measure 268</v>
      </c>
      <c r="C915" s="284" t="s">
        <v>465</v>
      </c>
      <c r="D915" s="285">
        <v>44197</v>
      </c>
      <c r="E915" s="285">
        <v>44377</v>
      </c>
      <c r="F915" s="285">
        <v>44259</v>
      </c>
      <c r="G915" s="41">
        <f t="shared" si="59"/>
        <v>3</v>
      </c>
      <c r="H915" s="286" t="s">
        <v>365</v>
      </c>
      <c r="I915" s="284" t="s">
        <v>353</v>
      </c>
      <c r="J915" s="287">
        <v>0.5</v>
      </c>
      <c r="K915" s="287">
        <f t="shared" si="60"/>
        <v>6.25E-2</v>
      </c>
      <c r="L915" s="203">
        <v>1000</v>
      </c>
      <c r="M915" s="203">
        <f t="shared" si="61"/>
        <v>62.5</v>
      </c>
    </row>
    <row r="916" spans="1:13" hidden="1">
      <c r="A916" s="284" t="s">
        <v>457</v>
      </c>
      <c r="B916" s="230" t="str">
        <f t="shared" si="58"/>
        <v>Measure 268</v>
      </c>
      <c r="C916" s="284" t="s">
        <v>465</v>
      </c>
      <c r="D916" s="285">
        <v>44197</v>
      </c>
      <c r="E916" s="285">
        <v>44377</v>
      </c>
      <c r="F916" s="285">
        <v>44259</v>
      </c>
      <c r="G916" s="41">
        <f t="shared" si="59"/>
        <v>3</v>
      </c>
      <c r="H916" s="286" t="s">
        <v>365</v>
      </c>
      <c r="I916" s="284" t="s">
        <v>353</v>
      </c>
      <c r="J916" s="287">
        <v>2</v>
      </c>
      <c r="K916" s="287">
        <f t="shared" si="60"/>
        <v>0.25</v>
      </c>
      <c r="L916" s="203">
        <v>1000</v>
      </c>
      <c r="M916" s="203">
        <f t="shared" si="61"/>
        <v>250</v>
      </c>
    </row>
    <row r="917" spans="1:13" hidden="1">
      <c r="A917" s="284" t="s">
        <v>457</v>
      </c>
      <c r="B917" s="230" t="str">
        <f t="shared" si="58"/>
        <v>Measure 268</v>
      </c>
      <c r="C917" s="284" t="s">
        <v>465</v>
      </c>
      <c r="D917" s="285">
        <v>44197</v>
      </c>
      <c r="E917" s="285">
        <v>44377</v>
      </c>
      <c r="F917" s="285">
        <v>44259</v>
      </c>
      <c r="G917" s="41">
        <f t="shared" si="59"/>
        <v>3</v>
      </c>
      <c r="H917" s="286" t="s">
        <v>330</v>
      </c>
      <c r="I917" s="284" t="s">
        <v>353</v>
      </c>
      <c r="J917" s="287">
        <v>2.5</v>
      </c>
      <c r="K917" s="287">
        <f t="shared" si="60"/>
        <v>0.3125</v>
      </c>
      <c r="L917" s="203">
        <v>1000</v>
      </c>
      <c r="M917" s="203">
        <f t="shared" si="61"/>
        <v>312.5</v>
      </c>
    </row>
    <row r="918" spans="1:13" hidden="1">
      <c r="A918" s="284" t="s">
        <v>457</v>
      </c>
      <c r="B918" s="230" t="str">
        <f t="shared" si="58"/>
        <v>Measure 268</v>
      </c>
      <c r="C918" s="284" t="s">
        <v>465</v>
      </c>
      <c r="D918" s="285">
        <v>44197</v>
      </c>
      <c r="E918" s="285">
        <v>44377</v>
      </c>
      <c r="F918" s="285">
        <v>44259</v>
      </c>
      <c r="G918" s="41">
        <f t="shared" si="59"/>
        <v>3</v>
      </c>
      <c r="H918" s="286" t="s">
        <v>330</v>
      </c>
      <c r="I918" s="284" t="s">
        <v>353</v>
      </c>
      <c r="J918" s="287">
        <v>5</v>
      </c>
      <c r="K918" s="287">
        <f t="shared" si="60"/>
        <v>0.625</v>
      </c>
      <c r="L918" s="203">
        <v>1000</v>
      </c>
      <c r="M918" s="203">
        <f t="shared" si="61"/>
        <v>625</v>
      </c>
    </row>
    <row r="919" spans="1:13" hidden="1">
      <c r="A919" s="284" t="s">
        <v>457</v>
      </c>
      <c r="B919" s="230" t="str">
        <f t="shared" si="58"/>
        <v>Measure 268</v>
      </c>
      <c r="C919" s="284" t="s">
        <v>465</v>
      </c>
      <c r="D919" s="285">
        <v>44197</v>
      </c>
      <c r="E919" s="285">
        <v>44377</v>
      </c>
      <c r="F919" s="285">
        <v>44259</v>
      </c>
      <c r="G919" s="41">
        <f t="shared" si="59"/>
        <v>3</v>
      </c>
      <c r="H919" s="286" t="s">
        <v>265</v>
      </c>
      <c r="I919" s="284" t="s">
        <v>353</v>
      </c>
      <c r="J919" s="287">
        <v>9.5</v>
      </c>
      <c r="K919" s="287">
        <f t="shared" si="60"/>
        <v>1.1875</v>
      </c>
      <c r="L919" s="203">
        <v>1000</v>
      </c>
      <c r="M919" s="203">
        <f t="shared" si="61"/>
        <v>1187.5</v>
      </c>
    </row>
    <row r="920" spans="1:13" hidden="1">
      <c r="A920" s="284" t="s">
        <v>457</v>
      </c>
      <c r="B920" s="230" t="str">
        <f t="shared" si="58"/>
        <v>Measure 268</v>
      </c>
      <c r="C920" s="284" t="s">
        <v>465</v>
      </c>
      <c r="D920" s="285">
        <v>44197</v>
      </c>
      <c r="E920" s="285">
        <v>44377</v>
      </c>
      <c r="F920" s="285">
        <v>44259</v>
      </c>
      <c r="G920" s="41">
        <f t="shared" si="59"/>
        <v>3</v>
      </c>
      <c r="H920" s="286" t="s">
        <v>53</v>
      </c>
      <c r="I920" s="284" t="s">
        <v>353</v>
      </c>
      <c r="J920" s="287">
        <v>8</v>
      </c>
      <c r="K920" s="287">
        <f t="shared" si="60"/>
        <v>1</v>
      </c>
      <c r="L920" s="203">
        <v>1350</v>
      </c>
      <c r="M920" s="203">
        <f t="shared" si="61"/>
        <v>1350</v>
      </c>
    </row>
    <row r="921" spans="1:13" hidden="1">
      <c r="A921" s="284" t="s">
        <v>457</v>
      </c>
      <c r="B921" s="230" t="str">
        <f t="shared" si="58"/>
        <v>Measure 268</v>
      </c>
      <c r="C921" s="284" t="s">
        <v>465</v>
      </c>
      <c r="D921" s="285">
        <v>44197</v>
      </c>
      <c r="E921" s="285">
        <v>44377</v>
      </c>
      <c r="F921" s="285">
        <v>44259</v>
      </c>
      <c r="G921" s="41">
        <f t="shared" si="59"/>
        <v>3</v>
      </c>
      <c r="H921" s="286" t="s">
        <v>258</v>
      </c>
      <c r="I921" s="284" t="s">
        <v>353</v>
      </c>
      <c r="J921" s="287">
        <v>4.25</v>
      </c>
      <c r="K921" s="287">
        <f t="shared" si="60"/>
        <v>0.53125</v>
      </c>
      <c r="L921" s="203">
        <v>1350</v>
      </c>
      <c r="M921" s="203">
        <f t="shared" si="61"/>
        <v>717.1875</v>
      </c>
    </row>
    <row r="922" spans="1:13" hidden="1">
      <c r="A922" s="284" t="s">
        <v>457</v>
      </c>
      <c r="B922" s="230" t="str">
        <f t="shared" si="58"/>
        <v>Measure 268</v>
      </c>
      <c r="C922" s="284" t="s">
        <v>465</v>
      </c>
      <c r="D922" s="285">
        <v>44197</v>
      </c>
      <c r="E922" s="285">
        <v>44377</v>
      </c>
      <c r="F922" s="285">
        <v>44259</v>
      </c>
      <c r="G922" s="41">
        <f t="shared" si="59"/>
        <v>3</v>
      </c>
      <c r="H922" s="286" t="s">
        <v>258</v>
      </c>
      <c r="I922" s="284" t="s">
        <v>353</v>
      </c>
      <c r="J922" s="287">
        <v>3</v>
      </c>
      <c r="K922" s="287">
        <f t="shared" si="60"/>
        <v>0.375</v>
      </c>
      <c r="L922" s="203">
        <v>1350</v>
      </c>
      <c r="M922" s="203">
        <f t="shared" si="61"/>
        <v>506.25</v>
      </c>
    </row>
    <row r="923" spans="1:13" hidden="1">
      <c r="A923" s="284" t="s">
        <v>457</v>
      </c>
      <c r="B923" s="230" t="str">
        <f t="shared" si="58"/>
        <v>Measure 268</v>
      </c>
      <c r="C923" s="284" t="s">
        <v>465</v>
      </c>
      <c r="D923" s="285">
        <v>44197</v>
      </c>
      <c r="E923" s="285">
        <v>44377</v>
      </c>
      <c r="F923" s="285">
        <v>44259</v>
      </c>
      <c r="G923" s="41">
        <f t="shared" si="59"/>
        <v>3</v>
      </c>
      <c r="H923" s="286" t="s">
        <v>258</v>
      </c>
      <c r="I923" s="284" t="s">
        <v>353</v>
      </c>
      <c r="J923" s="287">
        <v>0.25</v>
      </c>
      <c r="K923" s="287">
        <f t="shared" si="60"/>
        <v>3.125E-2</v>
      </c>
      <c r="L923" s="203">
        <v>1350</v>
      </c>
      <c r="M923" s="203">
        <f t="shared" si="61"/>
        <v>42.1875</v>
      </c>
    </row>
    <row r="924" spans="1:13" hidden="1">
      <c r="A924" s="284" t="s">
        <v>457</v>
      </c>
      <c r="B924" s="230" t="str">
        <f t="shared" si="58"/>
        <v>Measure 268</v>
      </c>
      <c r="C924" s="284" t="s">
        <v>465</v>
      </c>
      <c r="D924" s="285">
        <v>44197</v>
      </c>
      <c r="E924" s="285">
        <v>44377</v>
      </c>
      <c r="F924" s="285">
        <v>44259</v>
      </c>
      <c r="G924" s="41">
        <f t="shared" si="59"/>
        <v>3</v>
      </c>
      <c r="H924" s="286" t="s">
        <v>258</v>
      </c>
      <c r="I924" s="284" t="s">
        <v>353</v>
      </c>
      <c r="J924" s="287">
        <v>0.25</v>
      </c>
      <c r="K924" s="287">
        <f t="shared" si="60"/>
        <v>3.125E-2</v>
      </c>
      <c r="L924" s="203">
        <v>1350</v>
      </c>
      <c r="M924" s="203">
        <f t="shared" si="61"/>
        <v>42.1875</v>
      </c>
    </row>
    <row r="925" spans="1:13" hidden="1">
      <c r="A925" s="284" t="s">
        <v>457</v>
      </c>
      <c r="B925" s="230" t="str">
        <f t="shared" si="58"/>
        <v>Measure 268</v>
      </c>
      <c r="C925" s="284" t="s">
        <v>465</v>
      </c>
      <c r="D925" s="285">
        <v>44197</v>
      </c>
      <c r="E925" s="285">
        <v>44377</v>
      </c>
      <c r="F925" s="285">
        <v>44259</v>
      </c>
      <c r="G925" s="41">
        <f t="shared" si="59"/>
        <v>3</v>
      </c>
      <c r="H925" s="286" t="s">
        <v>258</v>
      </c>
      <c r="I925" s="284" t="s">
        <v>353</v>
      </c>
      <c r="J925" s="287">
        <v>1.25</v>
      </c>
      <c r="K925" s="287">
        <f t="shared" si="60"/>
        <v>0.15625</v>
      </c>
      <c r="L925" s="203">
        <v>1350</v>
      </c>
      <c r="M925" s="203">
        <f t="shared" si="61"/>
        <v>210.9375</v>
      </c>
    </row>
    <row r="926" spans="1:13" hidden="1">
      <c r="A926" s="284" t="s">
        <v>457</v>
      </c>
      <c r="B926" s="230" t="str">
        <f t="shared" si="58"/>
        <v>Measure 268</v>
      </c>
      <c r="C926" s="284" t="s">
        <v>465</v>
      </c>
      <c r="D926" s="285">
        <v>44197</v>
      </c>
      <c r="E926" s="285">
        <v>44377</v>
      </c>
      <c r="F926" s="285">
        <v>44259</v>
      </c>
      <c r="G926" s="41">
        <f t="shared" si="59"/>
        <v>3</v>
      </c>
      <c r="H926" s="286" t="s">
        <v>539</v>
      </c>
      <c r="I926" s="284" t="s">
        <v>353</v>
      </c>
      <c r="J926" s="287">
        <v>8</v>
      </c>
      <c r="K926" s="287">
        <f t="shared" si="60"/>
        <v>1</v>
      </c>
      <c r="L926" s="203">
        <v>1000</v>
      </c>
      <c r="M926" s="203">
        <f t="shared" si="61"/>
        <v>1000</v>
      </c>
    </row>
    <row r="927" spans="1:13">
      <c r="A927" s="284" t="s">
        <v>457</v>
      </c>
      <c r="B927" s="230" t="str">
        <f t="shared" si="58"/>
        <v>Measure 268</v>
      </c>
      <c r="C927" s="284" t="s">
        <v>465</v>
      </c>
      <c r="D927" s="285">
        <v>44197</v>
      </c>
      <c r="E927" s="285">
        <v>44377</v>
      </c>
      <c r="F927" s="285">
        <v>44259</v>
      </c>
      <c r="G927" s="41">
        <f t="shared" si="59"/>
        <v>3</v>
      </c>
      <c r="H927" s="286" t="s">
        <v>267</v>
      </c>
      <c r="I927" s="284" t="s">
        <v>353</v>
      </c>
      <c r="J927" s="287">
        <v>4</v>
      </c>
      <c r="K927" s="287">
        <f t="shared" si="60"/>
        <v>0.5</v>
      </c>
      <c r="L927" s="203">
        <v>1000</v>
      </c>
      <c r="M927" s="203">
        <f t="shared" si="61"/>
        <v>500</v>
      </c>
    </row>
    <row r="928" spans="1:13" hidden="1">
      <c r="A928" s="284" t="s">
        <v>457</v>
      </c>
      <c r="B928" s="230" t="str">
        <f t="shared" si="58"/>
        <v>Measure 268</v>
      </c>
      <c r="C928" s="284" t="s">
        <v>465</v>
      </c>
      <c r="D928" s="285">
        <v>44197</v>
      </c>
      <c r="E928" s="285">
        <v>44377</v>
      </c>
      <c r="F928" s="285">
        <v>44259</v>
      </c>
      <c r="G928" s="41">
        <f t="shared" si="59"/>
        <v>3</v>
      </c>
      <c r="H928" s="286" t="s">
        <v>266</v>
      </c>
      <c r="I928" s="284" t="s">
        <v>353</v>
      </c>
      <c r="J928" s="287">
        <v>1</v>
      </c>
      <c r="K928" s="287">
        <f t="shared" si="60"/>
        <v>0.125</v>
      </c>
      <c r="L928" s="203">
        <v>1000</v>
      </c>
      <c r="M928" s="203">
        <f t="shared" si="61"/>
        <v>125</v>
      </c>
    </row>
    <row r="929" spans="1:13" hidden="1">
      <c r="A929" s="284" t="s">
        <v>457</v>
      </c>
      <c r="B929" s="230" t="str">
        <f t="shared" si="58"/>
        <v>Measure 268</v>
      </c>
      <c r="C929" s="284" t="s">
        <v>465</v>
      </c>
      <c r="D929" s="285">
        <v>44197</v>
      </c>
      <c r="E929" s="285">
        <v>44377</v>
      </c>
      <c r="F929" s="285">
        <v>44259</v>
      </c>
      <c r="G929" s="41">
        <f t="shared" si="59"/>
        <v>3</v>
      </c>
      <c r="H929" s="286" t="s">
        <v>266</v>
      </c>
      <c r="I929" s="284" t="s">
        <v>353</v>
      </c>
      <c r="J929" s="287">
        <v>8</v>
      </c>
      <c r="K929" s="287">
        <f t="shared" si="60"/>
        <v>1</v>
      </c>
      <c r="L929" s="203">
        <v>1000</v>
      </c>
      <c r="M929" s="203">
        <f t="shared" si="61"/>
        <v>1000</v>
      </c>
    </row>
    <row r="930" spans="1:13" hidden="1">
      <c r="A930" s="284" t="s">
        <v>457</v>
      </c>
      <c r="B930" s="230" t="str">
        <f t="shared" si="58"/>
        <v>Measure 268</v>
      </c>
      <c r="C930" s="284" t="s">
        <v>465</v>
      </c>
      <c r="D930" s="285">
        <v>44197</v>
      </c>
      <c r="E930" s="285">
        <v>44377</v>
      </c>
      <c r="F930" s="285">
        <v>44259</v>
      </c>
      <c r="G930" s="41">
        <f t="shared" si="59"/>
        <v>3</v>
      </c>
      <c r="H930" s="286" t="s">
        <v>351</v>
      </c>
      <c r="I930" s="284" t="s">
        <v>353</v>
      </c>
      <c r="J930" s="287">
        <v>3.5</v>
      </c>
      <c r="K930" s="287">
        <f t="shared" si="60"/>
        <v>0.4375</v>
      </c>
      <c r="L930" s="203">
        <v>1000</v>
      </c>
      <c r="M930" s="203">
        <f t="shared" si="61"/>
        <v>437.5</v>
      </c>
    </row>
    <row r="931" spans="1:13" hidden="1">
      <c r="A931" s="284" t="s">
        <v>457</v>
      </c>
      <c r="B931" s="230" t="str">
        <f t="shared" si="58"/>
        <v>Measure 268</v>
      </c>
      <c r="C931" s="284" t="s">
        <v>465</v>
      </c>
      <c r="D931" s="285">
        <v>44197</v>
      </c>
      <c r="E931" s="285">
        <v>44377</v>
      </c>
      <c r="F931" s="285">
        <v>44260</v>
      </c>
      <c r="G931" s="41">
        <f t="shared" si="59"/>
        <v>3</v>
      </c>
      <c r="H931" s="286" t="s">
        <v>365</v>
      </c>
      <c r="I931" s="284" t="s">
        <v>353</v>
      </c>
      <c r="J931" s="287">
        <v>4.5</v>
      </c>
      <c r="K931" s="287">
        <f t="shared" si="60"/>
        <v>0.5625</v>
      </c>
      <c r="L931" s="203">
        <v>1000</v>
      </c>
      <c r="M931" s="203">
        <f t="shared" si="61"/>
        <v>562.5</v>
      </c>
    </row>
    <row r="932" spans="1:13" hidden="1">
      <c r="A932" s="284" t="s">
        <v>457</v>
      </c>
      <c r="B932" s="230" t="str">
        <f t="shared" si="58"/>
        <v>Measure 268</v>
      </c>
      <c r="C932" s="284" t="s">
        <v>465</v>
      </c>
      <c r="D932" s="285">
        <v>44197</v>
      </c>
      <c r="E932" s="285">
        <v>44377</v>
      </c>
      <c r="F932" s="285">
        <v>44260</v>
      </c>
      <c r="G932" s="41">
        <f t="shared" si="59"/>
        <v>3</v>
      </c>
      <c r="H932" s="286" t="s">
        <v>365</v>
      </c>
      <c r="I932" s="284" t="s">
        <v>353</v>
      </c>
      <c r="J932" s="287">
        <v>3</v>
      </c>
      <c r="K932" s="287">
        <f t="shared" si="60"/>
        <v>0.375</v>
      </c>
      <c r="L932" s="203">
        <v>1000</v>
      </c>
      <c r="M932" s="203">
        <f t="shared" si="61"/>
        <v>375</v>
      </c>
    </row>
    <row r="933" spans="1:13" hidden="1">
      <c r="A933" s="284" t="s">
        <v>457</v>
      </c>
      <c r="B933" s="230" t="str">
        <f t="shared" si="58"/>
        <v>Measure 268</v>
      </c>
      <c r="C933" s="284" t="s">
        <v>465</v>
      </c>
      <c r="D933" s="285">
        <v>44197</v>
      </c>
      <c r="E933" s="285">
        <v>44377</v>
      </c>
      <c r="F933" s="285">
        <v>44260</v>
      </c>
      <c r="G933" s="41">
        <f t="shared" si="59"/>
        <v>3</v>
      </c>
      <c r="H933" s="286" t="s">
        <v>330</v>
      </c>
      <c r="I933" s="284" t="s">
        <v>353</v>
      </c>
      <c r="J933" s="287">
        <v>2.5</v>
      </c>
      <c r="K933" s="287">
        <f t="shared" si="60"/>
        <v>0.3125</v>
      </c>
      <c r="L933" s="203">
        <v>1000</v>
      </c>
      <c r="M933" s="203">
        <f t="shared" si="61"/>
        <v>312.5</v>
      </c>
    </row>
    <row r="934" spans="1:13" hidden="1">
      <c r="A934" s="284" t="s">
        <v>457</v>
      </c>
      <c r="B934" s="230" t="str">
        <f t="shared" si="58"/>
        <v>Measure 268</v>
      </c>
      <c r="C934" s="284" t="s">
        <v>465</v>
      </c>
      <c r="D934" s="285">
        <v>44197</v>
      </c>
      <c r="E934" s="285">
        <v>44377</v>
      </c>
      <c r="F934" s="285">
        <v>44260</v>
      </c>
      <c r="G934" s="41">
        <f t="shared" si="59"/>
        <v>3</v>
      </c>
      <c r="H934" s="286" t="s">
        <v>330</v>
      </c>
      <c r="I934" s="284" t="s">
        <v>353</v>
      </c>
      <c r="J934" s="287">
        <v>5</v>
      </c>
      <c r="K934" s="287">
        <f t="shared" si="60"/>
        <v>0.625</v>
      </c>
      <c r="L934" s="203">
        <v>1000</v>
      </c>
      <c r="M934" s="203">
        <f t="shared" si="61"/>
        <v>625</v>
      </c>
    </row>
    <row r="935" spans="1:13" hidden="1">
      <c r="A935" s="284" t="s">
        <v>457</v>
      </c>
      <c r="B935" s="230" t="str">
        <f t="shared" si="58"/>
        <v>Measure 268</v>
      </c>
      <c r="C935" s="284" t="s">
        <v>465</v>
      </c>
      <c r="D935" s="285">
        <v>44197</v>
      </c>
      <c r="E935" s="285">
        <v>44377</v>
      </c>
      <c r="F935" s="285">
        <v>44260</v>
      </c>
      <c r="G935" s="41">
        <f t="shared" si="59"/>
        <v>3</v>
      </c>
      <c r="H935" s="286" t="s">
        <v>265</v>
      </c>
      <c r="I935" s="284" t="s">
        <v>353</v>
      </c>
      <c r="J935" s="287">
        <v>10</v>
      </c>
      <c r="K935" s="287">
        <f t="shared" si="60"/>
        <v>1.25</v>
      </c>
      <c r="L935" s="203">
        <v>1000</v>
      </c>
      <c r="M935" s="203">
        <f t="shared" si="61"/>
        <v>1250</v>
      </c>
    </row>
    <row r="936" spans="1:13" hidden="1">
      <c r="A936" s="284" t="s">
        <v>457</v>
      </c>
      <c r="B936" s="230" t="str">
        <f t="shared" si="58"/>
        <v>Measure 268</v>
      </c>
      <c r="C936" s="284" t="s">
        <v>465</v>
      </c>
      <c r="D936" s="285">
        <v>44197</v>
      </c>
      <c r="E936" s="285">
        <v>44377</v>
      </c>
      <c r="F936" s="285">
        <v>44260</v>
      </c>
      <c r="G936" s="41">
        <f t="shared" si="59"/>
        <v>3</v>
      </c>
      <c r="H936" s="286" t="s">
        <v>258</v>
      </c>
      <c r="I936" s="284" t="s">
        <v>353</v>
      </c>
      <c r="J936" s="287">
        <v>4.5</v>
      </c>
      <c r="K936" s="287">
        <f t="shared" si="60"/>
        <v>0.5625</v>
      </c>
      <c r="L936" s="203">
        <v>1350</v>
      </c>
      <c r="M936" s="203">
        <f t="shared" si="61"/>
        <v>759.375</v>
      </c>
    </row>
    <row r="937" spans="1:13" hidden="1">
      <c r="A937" s="284" t="s">
        <v>457</v>
      </c>
      <c r="B937" s="230" t="str">
        <f t="shared" si="58"/>
        <v>Measure 268</v>
      </c>
      <c r="C937" s="284" t="s">
        <v>465</v>
      </c>
      <c r="D937" s="285">
        <v>44197</v>
      </c>
      <c r="E937" s="285">
        <v>44377</v>
      </c>
      <c r="F937" s="285">
        <v>44260</v>
      </c>
      <c r="G937" s="41">
        <f t="shared" si="59"/>
        <v>3</v>
      </c>
      <c r="H937" s="286" t="s">
        <v>539</v>
      </c>
      <c r="I937" s="284" t="s">
        <v>353</v>
      </c>
      <c r="J937" s="287">
        <v>8</v>
      </c>
      <c r="K937" s="287">
        <f t="shared" si="60"/>
        <v>1</v>
      </c>
      <c r="L937" s="203">
        <v>1000</v>
      </c>
      <c r="M937" s="203">
        <f t="shared" si="61"/>
        <v>1000</v>
      </c>
    </row>
    <row r="938" spans="1:13">
      <c r="A938" s="284" t="s">
        <v>457</v>
      </c>
      <c r="B938" s="230" t="str">
        <f t="shared" si="58"/>
        <v>Measure 268</v>
      </c>
      <c r="C938" s="284" t="s">
        <v>465</v>
      </c>
      <c r="D938" s="285">
        <v>44197</v>
      </c>
      <c r="E938" s="285">
        <v>44377</v>
      </c>
      <c r="F938" s="285">
        <v>44260</v>
      </c>
      <c r="G938" s="41">
        <f t="shared" si="59"/>
        <v>3</v>
      </c>
      <c r="H938" s="286" t="s">
        <v>267</v>
      </c>
      <c r="I938" s="284" t="s">
        <v>353</v>
      </c>
      <c r="J938" s="287">
        <v>4</v>
      </c>
      <c r="K938" s="287">
        <f t="shared" si="60"/>
        <v>0.5</v>
      </c>
      <c r="L938" s="203">
        <v>1000</v>
      </c>
      <c r="M938" s="203">
        <f t="shared" si="61"/>
        <v>500</v>
      </c>
    </row>
    <row r="939" spans="1:13">
      <c r="A939" s="284" t="s">
        <v>457</v>
      </c>
      <c r="B939" s="230" t="str">
        <f t="shared" si="58"/>
        <v>Measure 268</v>
      </c>
      <c r="C939" s="284" t="s">
        <v>465</v>
      </c>
      <c r="D939" s="285">
        <v>44197</v>
      </c>
      <c r="E939" s="285">
        <v>44377</v>
      </c>
      <c r="F939" s="285">
        <v>44260</v>
      </c>
      <c r="G939" s="41">
        <f t="shared" si="59"/>
        <v>3</v>
      </c>
      <c r="H939" s="286" t="s">
        <v>267</v>
      </c>
      <c r="I939" s="284" t="s">
        <v>353</v>
      </c>
      <c r="J939" s="287">
        <v>4</v>
      </c>
      <c r="K939" s="287">
        <f t="shared" si="60"/>
        <v>0.5</v>
      </c>
      <c r="L939" s="203">
        <v>1000</v>
      </c>
      <c r="M939" s="203">
        <f t="shared" si="61"/>
        <v>500</v>
      </c>
    </row>
    <row r="940" spans="1:13" hidden="1">
      <c r="A940" s="284" t="s">
        <v>457</v>
      </c>
      <c r="B940" s="230" t="str">
        <f t="shared" si="58"/>
        <v>Measure 268</v>
      </c>
      <c r="C940" s="284" t="s">
        <v>465</v>
      </c>
      <c r="D940" s="285">
        <v>44197</v>
      </c>
      <c r="E940" s="285">
        <v>44377</v>
      </c>
      <c r="F940" s="285">
        <v>44260</v>
      </c>
      <c r="G940" s="41">
        <f t="shared" si="59"/>
        <v>3</v>
      </c>
      <c r="H940" s="286" t="s">
        <v>331</v>
      </c>
      <c r="I940" s="284" t="s">
        <v>353</v>
      </c>
      <c r="J940" s="287">
        <v>8</v>
      </c>
      <c r="K940" s="287">
        <f t="shared" si="60"/>
        <v>1</v>
      </c>
      <c r="L940" s="203">
        <v>1000</v>
      </c>
      <c r="M940" s="203">
        <f t="shared" si="61"/>
        <v>1000</v>
      </c>
    </row>
    <row r="941" spans="1:13" hidden="1">
      <c r="A941" s="284" t="s">
        <v>457</v>
      </c>
      <c r="B941" s="230" t="str">
        <f t="shared" si="58"/>
        <v>Measure 268</v>
      </c>
      <c r="C941" s="284" t="s">
        <v>465</v>
      </c>
      <c r="D941" s="285">
        <v>44197</v>
      </c>
      <c r="E941" s="285">
        <v>44377</v>
      </c>
      <c r="F941" s="285">
        <v>44260</v>
      </c>
      <c r="G941" s="41">
        <f t="shared" si="59"/>
        <v>3</v>
      </c>
      <c r="H941" s="286" t="s">
        <v>266</v>
      </c>
      <c r="I941" s="284" t="s">
        <v>353</v>
      </c>
      <c r="J941" s="287">
        <v>8.5</v>
      </c>
      <c r="K941" s="287">
        <f t="shared" si="60"/>
        <v>1.0625</v>
      </c>
      <c r="L941" s="203">
        <v>1000</v>
      </c>
      <c r="M941" s="203">
        <f t="shared" si="61"/>
        <v>1062.5</v>
      </c>
    </row>
    <row r="942" spans="1:13" hidden="1">
      <c r="A942" s="284" t="s">
        <v>457</v>
      </c>
      <c r="B942" s="230" t="str">
        <f t="shared" si="58"/>
        <v>Measure 268</v>
      </c>
      <c r="C942" s="284" t="s">
        <v>465</v>
      </c>
      <c r="D942" s="285">
        <v>44197</v>
      </c>
      <c r="E942" s="285">
        <v>44377</v>
      </c>
      <c r="F942" s="285">
        <v>44260</v>
      </c>
      <c r="G942" s="41">
        <f t="shared" si="59"/>
        <v>3</v>
      </c>
      <c r="H942" s="286" t="s">
        <v>351</v>
      </c>
      <c r="I942" s="284" t="s">
        <v>353</v>
      </c>
      <c r="J942" s="287">
        <v>0.5</v>
      </c>
      <c r="K942" s="287">
        <f t="shared" si="60"/>
        <v>6.25E-2</v>
      </c>
      <c r="L942" s="203">
        <v>1000</v>
      </c>
      <c r="M942" s="203">
        <f t="shared" si="61"/>
        <v>62.5</v>
      </c>
    </row>
    <row r="943" spans="1:13" hidden="1">
      <c r="A943" s="284" t="s">
        <v>457</v>
      </c>
      <c r="B943" s="230" t="str">
        <f t="shared" si="58"/>
        <v>Measure 268</v>
      </c>
      <c r="C943" s="284" t="s">
        <v>465</v>
      </c>
      <c r="D943" s="285">
        <v>44197</v>
      </c>
      <c r="E943" s="285">
        <v>44377</v>
      </c>
      <c r="F943" s="285">
        <v>44263</v>
      </c>
      <c r="G943" s="41">
        <f t="shared" si="59"/>
        <v>3</v>
      </c>
      <c r="H943" s="286" t="s">
        <v>365</v>
      </c>
      <c r="I943" s="284" t="s">
        <v>353</v>
      </c>
      <c r="J943" s="287">
        <v>2.5</v>
      </c>
      <c r="K943" s="287">
        <f t="shared" si="60"/>
        <v>0.3125</v>
      </c>
      <c r="L943" s="203">
        <v>1000</v>
      </c>
      <c r="M943" s="203">
        <f t="shared" si="61"/>
        <v>312.5</v>
      </c>
    </row>
    <row r="944" spans="1:13" hidden="1">
      <c r="A944" s="284" t="s">
        <v>457</v>
      </c>
      <c r="B944" s="230" t="str">
        <f t="shared" si="58"/>
        <v>Measure 268</v>
      </c>
      <c r="C944" s="284" t="s">
        <v>465</v>
      </c>
      <c r="D944" s="285">
        <v>44197</v>
      </c>
      <c r="E944" s="285">
        <v>44377</v>
      </c>
      <c r="F944" s="285">
        <v>44263</v>
      </c>
      <c r="G944" s="41">
        <f t="shared" si="59"/>
        <v>3</v>
      </c>
      <c r="H944" s="286" t="s">
        <v>365</v>
      </c>
      <c r="I944" s="284" t="s">
        <v>353</v>
      </c>
      <c r="J944" s="287">
        <v>1</v>
      </c>
      <c r="K944" s="287">
        <f t="shared" si="60"/>
        <v>0.125</v>
      </c>
      <c r="L944" s="203">
        <v>1000</v>
      </c>
      <c r="M944" s="203">
        <f t="shared" si="61"/>
        <v>125</v>
      </c>
    </row>
    <row r="945" spans="1:13" hidden="1">
      <c r="A945" s="284" t="s">
        <v>457</v>
      </c>
      <c r="B945" s="230" t="str">
        <f t="shared" si="58"/>
        <v>Measure 268</v>
      </c>
      <c r="C945" s="284" t="s">
        <v>465</v>
      </c>
      <c r="D945" s="285">
        <v>44197</v>
      </c>
      <c r="E945" s="285">
        <v>44377</v>
      </c>
      <c r="F945" s="285">
        <v>44263</v>
      </c>
      <c r="G945" s="41">
        <f t="shared" si="59"/>
        <v>3</v>
      </c>
      <c r="H945" s="286" t="s">
        <v>365</v>
      </c>
      <c r="I945" s="284" t="s">
        <v>353</v>
      </c>
      <c r="J945" s="287">
        <v>3</v>
      </c>
      <c r="K945" s="287">
        <f t="shared" si="60"/>
        <v>0.375</v>
      </c>
      <c r="L945" s="203">
        <v>1000</v>
      </c>
      <c r="M945" s="203">
        <f t="shared" si="61"/>
        <v>375</v>
      </c>
    </row>
    <row r="946" spans="1:13" hidden="1">
      <c r="A946" s="284" t="s">
        <v>457</v>
      </c>
      <c r="B946" s="230" t="str">
        <f t="shared" si="58"/>
        <v>Measure 268</v>
      </c>
      <c r="C946" s="284" t="s">
        <v>465</v>
      </c>
      <c r="D946" s="285">
        <v>44197</v>
      </c>
      <c r="E946" s="285">
        <v>44377</v>
      </c>
      <c r="F946" s="285">
        <v>44263</v>
      </c>
      <c r="G946" s="41">
        <f t="shared" si="59"/>
        <v>3</v>
      </c>
      <c r="H946" s="286" t="s">
        <v>365</v>
      </c>
      <c r="I946" s="284" t="s">
        <v>353</v>
      </c>
      <c r="J946" s="287">
        <v>1</v>
      </c>
      <c r="K946" s="287">
        <f t="shared" si="60"/>
        <v>0.125</v>
      </c>
      <c r="L946" s="203">
        <v>1000</v>
      </c>
      <c r="M946" s="203">
        <f t="shared" si="61"/>
        <v>125</v>
      </c>
    </row>
    <row r="947" spans="1:13" hidden="1">
      <c r="A947" s="284" t="s">
        <v>457</v>
      </c>
      <c r="B947" s="230" t="str">
        <f t="shared" si="58"/>
        <v>Measure 268</v>
      </c>
      <c r="C947" s="284" t="s">
        <v>465</v>
      </c>
      <c r="D947" s="285">
        <v>44197</v>
      </c>
      <c r="E947" s="285">
        <v>44377</v>
      </c>
      <c r="F947" s="285">
        <v>44263</v>
      </c>
      <c r="G947" s="41">
        <f t="shared" si="59"/>
        <v>3</v>
      </c>
      <c r="H947" s="286" t="s">
        <v>330</v>
      </c>
      <c r="I947" s="284" t="s">
        <v>353</v>
      </c>
      <c r="J947" s="287">
        <v>8</v>
      </c>
      <c r="K947" s="287">
        <f t="shared" si="60"/>
        <v>1</v>
      </c>
      <c r="L947" s="203">
        <v>1000</v>
      </c>
      <c r="M947" s="203">
        <f t="shared" si="61"/>
        <v>1000</v>
      </c>
    </row>
    <row r="948" spans="1:13" hidden="1">
      <c r="A948" s="284" t="s">
        <v>457</v>
      </c>
      <c r="B948" s="230" t="str">
        <f t="shared" si="58"/>
        <v>Measure 268</v>
      </c>
      <c r="C948" s="284" t="s">
        <v>465</v>
      </c>
      <c r="D948" s="285">
        <v>44197</v>
      </c>
      <c r="E948" s="285">
        <v>44377</v>
      </c>
      <c r="F948" s="285">
        <v>44263</v>
      </c>
      <c r="G948" s="41">
        <f t="shared" si="59"/>
        <v>3</v>
      </c>
      <c r="H948" s="286" t="s">
        <v>265</v>
      </c>
      <c r="I948" s="284" t="s">
        <v>353</v>
      </c>
      <c r="J948" s="287">
        <v>12</v>
      </c>
      <c r="K948" s="287">
        <f t="shared" si="60"/>
        <v>1.5</v>
      </c>
      <c r="L948" s="203">
        <v>1000</v>
      </c>
      <c r="M948" s="203">
        <f t="shared" si="61"/>
        <v>1500</v>
      </c>
    </row>
    <row r="949" spans="1:13" hidden="1">
      <c r="A949" s="284" t="s">
        <v>457</v>
      </c>
      <c r="B949" s="230" t="str">
        <f t="shared" si="58"/>
        <v>Measure 268</v>
      </c>
      <c r="C949" s="284" t="s">
        <v>465</v>
      </c>
      <c r="D949" s="285">
        <v>44197</v>
      </c>
      <c r="E949" s="285">
        <v>44377</v>
      </c>
      <c r="F949" s="285">
        <v>44263</v>
      </c>
      <c r="G949" s="41">
        <f t="shared" si="59"/>
        <v>3</v>
      </c>
      <c r="H949" s="286" t="s">
        <v>538</v>
      </c>
      <c r="I949" s="284" t="s">
        <v>353</v>
      </c>
      <c r="J949" s="287">
        <v>2</v>
      </c>
      <c r="K949" s="287">
        <f t="shared" si="60"/>
        <v>0.25</v>
      </c>
      <c r="L949" s="203">
        <v>1000</v>
      </c>
      <c r="M949" s="203">
        <f t="shared" si="61"/>
        <v>250</v>
      </c>
    </row>
    <row r="950" spans="1:13" hidden="1">
      <c r="A950" s="284" t="s">
        <v>457</v>
      </c>
      <c r="B950" s="230" t="str">
        <f t="shared" si="58"/>
        <v>Measure 268</v>
      </c>
      <c r="C950" s="284" t="s">
        <v>465</v>
      </c>
      <c r="D950" s="285">
        <v>44197</v>
      </c>
      <c r="E950" s="285">
        <v>44377</v>
      </c>
      <c r="F950" s="285">
        <v>44263</v>
      </c>
      <c r="G950" s="41">
        <f t="shared" si="59"/>
        <v>3</v>
      </c>
      <c r="H950" s="286" t="s">
        <v>327</v>
      </c>
      <c r="I950" s="284" t="s">
        <v>353</v>
      </c>
      <c r="J950" s="287">
        <v>2</v>
      </c>
      <c r="K950" s="287">
        <f t="shared" si="60"/>
        <v>0.25</v>
      </c>
      <c r="L950" s="203">
        <v>1000</v>
      </c>
      <c r="M950" s="203">
        <f t="shared" si="61"/>
        <v>250</v>
      </c>
    </row>
    <row r="951" spans="1:13" hidden="1">
      <c r="A951" s="284" t="s">
        <v>457</v>
      </c>
      <c r="B951" s="230" t="str">
        <f t="shared" si="58"/>
        <v>Measure 268</v>
      </c>
      <c r="C951" s="284" t="s">
        <v>465</v>
      </c>
      <c r="D951" s="285">
        <v>44197</v>
      </c>
      <c r="E951" s="285">
        <v>44377</v>
      </c>
      <c r="F951" s="285">
        <v>44263</v>
      </c>
      <c r="G951" s="41">
        <f t="shared" si="59"/>
        <v>3</v>
      </c>
      <c r="H951" s="286" t="s">
        <v>472</v>
      </c>
      <c r="I951" s="284" t="s">
        <v>353</v>
      </c>
      <c r="J951" s="287">
        <v>1</v>
      </c>
      <c r="K951" s="287">
        <f t="shared" si="60"/>
        <v>0.125</v>
      </c>
      <c r="L951" s="203">
        <v>1000</v>
      </c>
      <c r="M951" s="203">
        <f t="shared" si="61"/>
        <v>125</v>
      </c>
    </row>
    <row r="952" spans="1:13" hidden="1">
      <c r="A952" s="284" t="s">
        <v>457</v>
      </c>
      <c r="B952" s="230" t="str">
        <f t="shared" si="58"/>
        <v>Measure 268</v>
      </c>
      <c r="C952" s="284" t="s">
        <v>465</v>
      </c>
      <c r="D952" s="285">
        <v>44197</v>
      </c>
      <c r="E952" s="285">
        <v>44377</v>
      </c>
      <c r="F952" s="285">
        <v>44263</v>
      </c>
      <c r="G952" s="41">
        <f t="shared" si="59"/>
        <v>3</v>
      </c>
      <c r="H952" s="286" t="s">
        <v>539</v>
      </c>
      <c r="I952" s="284" t="s">
        <v>353</v>
      </c>
      <c r="J952" s="287">
        <v>6</v>
      </c>
      <c r="K952" s="287">
        <f t="shared" si="60"/>
        <v>0.75</v>
      </c>
      <c r="L952" s="203">
        <v>1000</v>
      </c>
      <c r="M952" s="203">
        <f t="shared" si="61"/>
        <v>750</v>
      </c>
    </row>
    <row r="953" spans="1:13" hidden="1">
      <c r="A953" s="284" t="s">
        <v>457</v>
      </c>
      <c r="B953" s="230" t="str">
        <f t="shared" si="58"/>
        <v>Measure 268</v>
      </c>
      <c r="C953" s="284" t="s">
        <v>465</v>
      </c>
      <c r="D953" s="285">
        <v>44197</v>
      </c>
      <c r="E953" s="285">
        <v>44377</v>
      </c>
      <c r="F953" s="285">
        <v>44263</v>
      </c>
      <c r="G953" s="41">
        <f t="shared" si="59"/>
        <v>3</v>
      </c>
      <c r="H953" s="286" t="s">
        <v>539</v>
      </c>
      <c r="I953" s="284" t="s">
        <v>353</v>
      </c>
      <c r="J953" s="287">
        <v>2</v>
      </c>
      <c r="K953" s="287">
        <f t="shared" si="60"/>
        <v>0.25</v>
      </c>
      <c r="L953" s="203">
        <v>1000</v>
      </c>
      <c r="M953" s="203">
        <f t="shared" si="61"/>
        <v>250</v>
      </c>
    </row>
    <row r="954" spans="1:13">
      <c r="A954" s="284" t="s">
        <v>457</v>
      </c>
      <c r="B954" s="230" t="str">
        <f t="shared" si="58"/>
        <v>Measure 268</v>
      </c>
      <c r="C954" s="284" t="s">
        <v>465</v>
      </c>
      <c r="D954" s="285">
        <v>44197</v>
      </c>
      <c r="E954" s="285">
        <v>44377</v>
      </c>
      <c r="F954" s="285">
        <v>44263</v>
      </c>
      <c r="G954" s="41">
        <f t="shared" si="59"/>
        <v>3</v>
      </c>
      <c r="H954" s="286" t="s">
        <v>267</v>
      </c>
      <c r="I954" s="284" t="s">
        <v>353</v>
      </c>
      <c r="J954" s="287">
        <v>4</v>
      </c>
      <c r="K954" s="287">
        <f t="shared" si="60"/>
        <v>0.5</v>
      </c>
      <c r="L954" s="203">
        <v>1000</v>
      </c>
      <c r="M954" s="203">
        <f t="shared" si="61"/>
        <v>500</v>
      </c>
    </row>
    <row r="955" spans="1:13" hidden="1">
      <c r="A955" s="284" t="s">
        <v>457</v>
      </c>
      <c r="B955" s="230" t="str">
        <f t="shared" si="58"/>
        <v>Measure 268</v>
      </c>
      <c r="C955" s="284" t="s">
        <v>465</v>
      </c>
      <c r="D955" s="285">
        <v>44197</v>
      </c>
      <c r="E955" s="285">
        <v>44377</v>
      </c>
      <c r="F955" s="285">
        <v>44263</v>
      </c>
      <c r="G955" s="41">
        <f t="shared" si="59"/>
        <v>3</v>
      </c>
      <c r="H955" s="286" t="s">
        <v>331</v>
      </c>
      <c r="I955" s="284" t="s">
        <v>353</v>
      </c>
      <c r="J955" s="287">
        <v>8</v>
      </c>
      <c r="K955" s="287">
        <f t="shared" si="60"/>
        <v>1</v>
      </c>
      <c r="L955" s="203">
        <v>1000</v>
      </c>
      <c r="M955" s="203">
        <f t="shared" si="61"/>
        <v>1000</v>
      </c>
    </row>
    <row r="956" spans="1:13" hidden="1">
      <c r="A956" s="284" t="s">
        <v>457</v>
      </c>
      <c r="B956" s="230" t="str">
        <f t="shared" si="58"/>
        <v>Measure 268</v>
      </c>
      <c r="C956" s="284" t="s">
        <v>465</v>
      </c>
      <c r="D956" s="285">
        <v>44197</v>
      </c>
      <c r="E956" s="285">
        <v>44377</v>
      </c>
      <c r="F956" s="285">
        <v>44263</v>
      </c>
      <c r="G956" s="41">
        <f t="shared" si="59"/>
        <v>3</v>
      </c>
      <c r="H956" s="286" t="s">
        <v>266</v>
      </c>
      <c r="I956" s="284" t="s">
        <v>353</v>
      </c>
      <c r="J956" s="287">
        <v>0.25</v>
      </c>
      <c r="K956" s="287">
        <f t="shared" si="60"/>
        <v>3.125E-2</v>
      </c>
      <c r="L956" s="203">
        <v>1000</v>
      </c>
      <c r="M956" s="203">
        <f t="shared" si="61"/>
        <v>31.25</v>
      </c>
    </row>
    <row r="957" spans="1:13" hidden="1">
      <c r="A957" s="284" t="s">
        <v>457</v>
      </c>
      <c r="B957" s="230" t="str">
        <f t="shared" si="58"/>
        <v>Measure 268</v>
      </c>
      <c r="C957" s="284" t="s">
        <v>465</v>
      </c>
      <c r="D957" s="285">
        <v>44197</v>
      </c>
      <c r="E957" s="285">
        <v>44377</v>
      </c>
      <c r="F957" s="285">
        <v>44263</v>
      </c>
      <c r="G957" s="41">
        <f t="shared" si="59"/>
        <v>3</v>
      </c>
      <c r="H957" s="286" t="s">
        <v>266</v>
      </c>
      <c r="I957" s="284" t="s">
        <v>353</v>
      </c>
      <c r="J957" s="287">
        <v>1</v>
      </c>
      <c r="K957" s="287">
        <f t="shared" si="60"/>
        <v>0.125</v>
      </c>
      <c r="L957" s="203">
        <v>1000</v>
      </c>
      <c r="M957" s="203">
        <f t="shared" si="61"/>
        <v>125</v>
      </c>
    </row>
    <row r="958" spans="1:13" hidden="1">
      <c r="A958" s="284" t="s">
        <v>457</v>
      </c>
      <c r="B958" s="230" t="str">
        <f t="shared" si="58"/>
        <v>Measure 268</v>
      </c>
      <c r="C958" s="284" t="s">
        <v>465</v>
      </c>
      <c r="D958" s="285">
        <v>44197</v>
      </c>
      <c r="E958" s="285">
        <v>44377</v>
      </c>
      <c r="F958" s="285">
        <v>44263</v>
      </c>
      <c r="G958" s="41">
        <f t="shared" si="59"/>
        <v>3</v>
      </c>
      <c r="H958" s="286" t="s">
        <v>266</v>
      </c>
      <c r="I958" s="284" t="s">
        <v>353</v>
      </c>
      <c r="J958" s="287">
        <v>6</v>
      </c>
      <c r="K958" s="287">
        <f t="shared" si="60"/>
        <v>0.75</v>
      </c>
      <c r="L958" s="203">
        <v>1000</v>
      </c>
      <c r="M958" s="203">
        <f t="shared" si="61"/>
        <v>750</v>
      </c>
    </row>
    <row r="959" spans="1:13" hidden="1">
      <c r="A959" s="284" t="s">
        <v>457</v>
      </c>
      <c r="B959" s="230" t="str">
        <f t="shared" si="58"/>
        <v>Measure 268</v>
      </c>
      <c r="C959" s="284" t="s">
        <v>465</v>
      </c>
      <c r="D959" s="285">
        <v>44197</v>
      </c>
      <c r="E959" s="285">
        <v>44377</v>
      </c>
      <c r="F959" s="285">
        <v>44263</v>
      </c>
      <c r="G959" s="41">
        <f t="shared" si="59"/>
        <v>3</v>
      </c>
      <c r="H959" s="286" t="s">
        <v>351</v>
      </c>
      <c r="I959" s="284" t="s">
        <v>353</v>
      </c>
      <c r="J959" s="287">
        <v>1.5</v>
      </c>
      <c r="K959" s="287">
        <f t="shared" si="60"/>
        <v>0.1875</v>
      </c>
      <c r="L959" s="203">
        <v>1000</v>
      </c>
      <c r="M959" s="203">
        <f t="shared" si="61"/>
        <v>187.5</v>
      </c>
    </row>
    <row r="960" spans="1:13" hidden="1">
      <c r="A960" s="284" t="s">
        <v>457</v>
      </c>
      <c r="B960" s="230" t="str">
        <f t="shared" ref="B960:B1023" si="62">MID(C960,9,11)</f>
        <v>Measure 268</v>
      </c>
      <c r="C960" s="284" t="s">
        <v>465</v>
      </c>
      <c r="D960" s="285">
        <v>44197</v>
      </c>
      <c r="E960" s="285">
        <v>44377</v>
      </c>
      <c r="F960" s="285">
        <v>44263</v>
      </c>
      <c r="G960" s="41">
        <f t="shared" ref="G960:G1023" si="63">MONTH(F960)</f>
        <v>3</v>
      </c>
      <c r="H960" s="286" t="s">
        <v>351</v>
      </c>
      <c r="I960" s="284" t="s">
        <v>353</v>
      </c>
      <c r="J960" s="287">
        <v>1</v>
      </c>
      <c r="K960" s="287">
        <f t="shared" si="60"/>
        <v>0.125</v>
      </c>
      <c r="L960" s="203">
        <v>1000</v>
      </c>
      <c r="M960" s="203">
        <f t="shared" si="61"/>
        <v>125</v>
      </c>
    </row>
    <row r="961" spans="1:13" hidden="1">
      <c r="A961" s="284" t="s">
        <v>457</v>
      </c>
      <c r="B961" s="230" t="str">
        <f t="shared" si="62"/>
        <v>Measure 268</v>
      </c>
      <c r="C961" s="284" t="s">
        <v>465</v>
      </c>
      <c r="D961" s="285">
        <v>44197</v>
      </c>
      <c r="E961" s="285">
        <v>44377</v>
      </c>
      <c r="F961" s="285">
        <v>44264</v>
      </c>
      <c r="G961" s="41">
        <f t="shared" si="63"/>
        <v>3</v>
      </c>
      <c r="H961" s="286" t="s">
        <v>365</v>
      </c>
      <c r="I961" s="284" t="s">
        <v>353</v>
      </c>
      <c r="J961" s="287">
        <v>0.5</v>
      </c>
      <c r="K961" s="287">
        <f t="shared" si="60"/>
        <v>6.25E-2</v>
      </c>
      <c r="L961" s="203">
        <v>1000</v>
      </c>
      <c r="M961" s="203">
        <f t="shared" si="61"/>
        <v>62.5</v>
      </c>
    </row>
    <row r="962" spans="1:13" hidden="1">
      <c r="A962" s="284" t="s">
        <v>457</v>
      </c>
      <c r="B962" s="230" t="str">
        <f t="shared" si="62"/>
        <v>Measure 268</v>
      </c>
      <c r="C962" s="284" t="s">
        <v>465</v>
      </c>
      <c r="D962" s="285">
        <v>44197</v>
      </c>
      <c r="E962" s="285">
        <v>44377</v>
      </c>
      <c r="F962" s="285">
        <v>44264</v>
      </c>
      <c r="G962" s="41">
        <f t="shared" si="63"/>
        <v>3</v>
      </c>
      <c r="H962" s="286" t="s">
        <v>365</v>
      </c>
      <c r="I962" s="284" t="s">
        <v>353</v>
      </c>
      <c r="J962" s="287">
        <v>1.5</v>
      </c>
      <c r="K962" s="287">
        <f t="shared" si="60"/>
        <v>0.1875</v>
      </c>
      <c r="L962" s="203">
        <v>1000</v>
      </c>
      <c r="M962" s="203">
        <f t="shared" si="61"/>
        <v>187.5</v>
      </c>
    </row>
    <row r="963" spans="1:13" hidden="1">
      <c r="A963" s="284" t="s">
        <v>457</v>
      </c>
      <c r="B963" s="230" t="str">
        <f t="shared" si="62"/>
        <v>Measure 268</v>
      </c>
      <c r="C963" s="284" t="s">
        <v>465</v>
      </c>
      <c r="D963" s="285">
        <v>44197</v>
      </c>
      <c r="E963" s="285">
        <v>44377</v>
      </c>
      <c r="F963" s="285">
        <v>44264</v>
      </c>
      <c r="G963" s="41">
        <f t="shared" si="63"/>
        <v>3</v>
      </c>
      <c r="H963" s="286" t="s">
        <v>365</v>
      </c>
      <c r="I963" s="284" t="s">
        <v>353</v>
      </c>
      <c r="J963" s="287">
        <v>1.5</v>
      </c>
      <c r="K963" s="287">
        <f t="shared" ref="K963:K1026" si="64">J963/8</f>
        <v>0.1875</v>
      </c>
      <c r="L963" s="203">
        <v>1000</v>
      </c>
      <c r="M963" s="203">
        <f t="shared" ref="M963:M1026" si="65">L963*K963</f>
        <v>187.5</v>
      </c>
    </row>
    <row r="964" spans="1:13" hidden="1">
      <c r="A964" s="284" t="s">
        <v>457</v>
      </c>
      <c r="B964" s="230" t="str">
        <f t="shared" si="62"/>
        <v>Measure 268</v>
      </c>
      <c r="C964" s="284" t="s">
        <v>465</v>
      </c>
      <c r="D964" s="285">
        <v>44197</v>
      </c>
      <c r="E964" s="285">
        <v>44377</v>
      </c>
      <c r="F964" s="285">
        <v>44264</v>
      </c>
      <c r="G964" s="41">
        <f t="shared" si="63"/>
        <v>3</v>
      </c>
      <c r="H964" s="286" t="s">
        <v>365</v>
      </c>
      <c r="I964" s="284" t="s">
        <v>353</v>
      </c>
      <c r="J964" s="287">
        <v>3</v>
      </c>
      <c r="K964" s="287">
        <f t="shared" si="64"/>
        <v>0.375</v>
      </c>
      <c r="L964" s="203">
        <v>1000</v>
      </c>
      <c r="M964" s="203">
        <f t="shared" si="65"/>
        <v>375</v>
      </c>
    </row>
    <row r="965" spans="1:13" hidden="1">
      <c r="A965" s="284" t="s">
        <v>457</v>
      </c>
      <c r="B965" s="230" t="str">
        <f t="shared" si="62"/>
        <v>Measure 268</v>
      </c>
      <c r="C965" s="284" t="s">
        <v>465</v>
      </c>
      <c r="D965" s="285">
        <v>44197</v>
      </c>
      <c r="E965" s="285">
        <v>44377</v>
      </c>
      <c r="F965" s="285">
        <v>44264</v>
      </c>
      <c r="G965" s="41">
        <f t="shared" si="63"/>
        <v>3</v>
      </c>
      <c r="H965" s="286" t="s">
        <v>365</v>
      </c>
      <c r="I965" s="284" t="s">
        <v>353</v>
      </c>
      <c r="J965" s="287">
        <v>1</v>
      </c>
      <c r="K965" s="287">
        <f t="shared" si="64"/>
        <v>0.125</v>
      </c>
      <c r="L965" s="203">
        <v>1000</v>
      </c>
      <c r="M965" s="203">
        <f t="shared" si="65"/>
        <v>125</v>
      </c>
    </row>
    <row r="966" spans="1:13" hidden="1">
      <c r="A966" s="284" t="s">
        <v>457</v>
      </c>
      <c r="B966" s="230" t="str">
        <f t="shared" si="62"/>
        <v>Measure 268</v>
      </c>
      <c r="C966" s="284" t="s">
        <v>465</v>
      </c>
      <c r="D966" s="285">
        <v>44197</v>
      </c>
      <c r="E966" s="285">
        <v>44377</v>
      </c>
      <c r="F966" s="285">
        <v>44264</v>
      </c>
      <c r="G966" s="41">
        <f t="shared" si="63"/>
        <v>3</v>
      </c>
      <c r="H966" s="286" t="s">
        <v>365</v>
      </c>
      <c r="I966" s="284" t="s">
        <v>353</v>
      </c>
      <c r="J966" s="287">
        <v>0.5</v>
      </c>
      <c r="K966" s="287">
        <f t="shared" si="64"/>
        <v>6.25E-2</v>
      </c>
      <c r="L966" s="203">
        <v>1000</v>
      </c>
      <c r="M966" s="203">
        <f t="shared" si="65"/>
        <v>62.5</v>
      </c>
    </row>
    <row r="967" spans="1:13" hidden="1">
      <c r="A967" s="284" t="s">
        <v>457</v>
      </c>
      <c r="B967" s="230" t="str">
        <f t="shared" si="62"/>
        <v>Measure 268</v>
      </c>
      <c r="C967" s="284" t="s">
        <v>465</v>
      </c>
      <c r="D967" s="285">
        <v>44197</v>
      </c>
      <c r="E967" s="285">
        <v>44377</v>
      </c>
      <c r="F967" s="285">
        <v>44264</v>
      </c>
      <c r="G967" s="41">
        <f t="shared" si="63"/>
        <v>3</v>
      </c>
      <c r="H967" s="286" t="s">
        <v>330</v>
      </c>
      <c r="I967" s="284" t="s">
        <v>353</v>
      </c>
      <c r="J967" s="287">
        <v>7.5</v>
      </c>
      <c r="K967" s="287">
        <f t="shared" si="64"/>
        <v>0.9375</v>
      </c>
      <c r="L967" s="203">
        <v>1000</v>
      </c>
      <c r="M967" s="203">
        <f t="shared" si="65"/>
        <v>937.5</v>
      </c>
    </row>
    <row r="968" spans="1:13" hidden="1">
      <c r="A968" s="284" t="s">
        <v>457</v>
      </c>
      <c r="B968" s="230" t="str">
        <f t="shared" si="62"/>
        <v>Measure 268</v>
      </c>
      <c r="C968" s="284" t="s">
        <v>465</v>
      </c>
      <c r="D968" s="285">
        <v>44197</v>
      </c>
      <c r="E968" s="285">
        <v>44377</v>
      </c>
      <c r="F968" s="285">
        <v>44264</v>
      </c>
      <c r="G968" s="41">
        <f t="shared" si="63"/>
        <v>3</v>
      </c>
      <c r="H968" s="286" t="s">
        <v>265</v>
      </c>
      <c r="I968" s="284" t="s">
        <v>353</v>
      </c>
      <c r="J968" s="287">
        <v>10</v>
      </c>
      <c r="K968" s="287">
        <f t="shared" si="64"/>
        <v>1.25</v>
      </c>
      <c r="L968" s="203">
        <v>1000</v>
      </c>
      <c r="M968" s="203">
        <f t="shared" si="65"/>
        <v>1250</v>
      </c>
    </row>
    <row r="969" spans="1:13" hidden="1">
      <c r="A969" s="284" t="s">
        <v>457</v>
      </c>
      <c r="B969" s="230" t="str">
        <f t="shared" si="62"/>
        <v>Measure 268</v>
      </c>
      <c r="C969" s="284" t="s">
        <v>465</v>
      </c>
      <c r="D969" s="285">
        <v>44197</v>
      </c>
      <c r="E969" s="285">
        <v>44377</v>
      </c>
      <c r="F969" s="285">
        <v>44264</v>
      </c>
      <c r="G969" s="41">
        <f t="shared" si="63"/>
        <v>3</v>
      </c>
      <c r="H969" s="286" t="s">
        <v>538</v>
      </c>
      <c r="I969" s="284" t="s">
        <v>353</v>
      </c>
      <c r="J969" s="287">
        <v>2</v>
      </c>
      <c r="K969" s="287">
        <f t="shared" si="64"/>
        <v>0.25</v>
      </c>
      <c r="L969" s="203">
        <v>1000</v>
      </c>
      <c r="M969" s="203">
        <f t="shared" si="65"/>
        <v>250</v>
      </c>
    </row>
    <row r="970" spans="1:13" hidden="1">
      <c r="A970" s="284" t="s">
        <v>457</v>
      </c>
      <c r="B970" s="230" t="str">
        <f t="shared" si="62"/>
        <v>Measure 268</v>
      </c>
      <c r="C970" s="284" t="s">
        <v>465</v>
      </c>
      <c r="D970" s="285">
        <v>44197</v>
      </c>
      <c r="E970" s="285">
        <v>44377</v>
      </c>
      <c r="F970" s="285">
        <v>44264</v>
      </c>
      <c r="G970" s="41">
        <f t="shared" si="63"/>
        <v>3</v>
      </c>
      <c r="H970" s="286" t="s">
        <v>53</v>
      </c>
      <c r="I970" s="284" t="s">
        <v>353</v>
      </c>
      <c r="J970" s="287">
        <v>8</v>
      </c>
      <c r="K970" s="287">
        <f t="shared" si="64"/>
        <v>1</v>
      </c>
      <c r="L970" s="203">
        <v>1350</v>
      </c>
      <c r="M970" s="203">
        <f t="shared" si="65"/>
        <v>1350</v>
      </c>
    </row>
    <row r="971" spans="1:13" hidden="1">
      <c r="A971" s="284" t="s">
        <v>457</v>
      </c>
      <c r="B971" s="230" t="str">
        <f t="shared" si="62"/>
        <v>Measure 268</v>
      </c>
      <c r="C971" s="284" t="s">
        <v>465</v>
      </c>
      <c r="D971" s="285">
        <v>44197</v>
      </c>
      <c r="E971" s="285">
        <v>44377</v>
      </c>
      <c r="F971" s="285">
        <v>44264</v>
      </c>
      <c r="G971" s="41">
        <f t="shared" si="63"/>
        <v>3</v>
      </c>
      <c r="H971" s="286" t="s">
        <v>327</v>
      </c>
      <c r="I971" s="284" t="s">
        <v>353</v>
      </c>
      <c r="J971" s="287">
        <v>4</v>
      </c>
      <c r="K971" s="287">
        <f t="shared" si="64"/>
        <v>0.5</v>
      </c>
      <c r="L971" s="203">
        <v>1000</v>
      </c>
      <c r="M971" s="203">
        <f t="shared" si="65"/>
        <v>500</v>
      </c>
    </row>
    <row r="972" spans="1:13" hidden="1">
      <c r="A972" s="284" t="s">
        <v>457</v>
      </c>
      <c r="B972" s="230" t="str">
        <f t="shared" si="62"/>
        <v>Measure 268</v>
      </c>
      <c r="C972" s="284" t="s">
        <v>465</v>
      </c>
      <c r="D972" s="285">
        <v>44197</v>
      </c>
      <c r="E972" s="285">
        <v>44377</v>
      </c>
      <c r="F972" s="285">
        <v>44264</v>
      </c>
      <c r="G972" s="41">
        <f t="shared" si="63"/>
        <v>3</v>
      </c>
      <c r="H972" s="286" t="s">
        <v>472</v>
      </c>
      <c r="I972" s="284" t="s">
        <v>353</v>
      </c>
      <c r="J972" s="287">
        <v>1</v>
      </c>
      <c r="K972" s="287">
        <f t="shared" si="64"/>
        <v>0.125</v>
      </c>
      <c r="L972" s="203">
        <v>1000</v>
      </c>
      <c r="M972" s="203">
        <f t="shared" si="65"/>
        <v>125</v>
      </c>
    </row>
    <row r="973" spans="1:13" hidden="1">
      <c r="A973" s="284" t="s">
        <v>457</v>
      </c>
      <c r="B973" s="230" t="str">
        <f t="shared" si="62"/>
        <v>Measure 268</v>
      </c>
      <c r="C973" s="284" t="s">
        <v>465</v>
      </c>
      <c r="D973" s="285">
        <v>44197</v>
      </c>
      <c r="E973" s="285">
        <v>44377</v>
      </c>
      <c r="F973" s="285">
        <v>44264</v>
      </c>
      <c r="G973" s="41">
        <f t="shared" si="63"/>
        <v>3</v>
      </c>
      <c r="H973" s="286" t="s">
        <v>472</v>
      </c>
      <c r="I973" s="284" t="s">
        <v>353</v>
      </c>
      <c r="J973" s="287">
        <v>2</v>
      </c>
      <c r="K973" s="287">
        <f t="shared" si="64"/>
        <v>0.25</v>
      </c>
      <c r="L973" s="203">
        <v>1000</v>
      </c>
      <c r="M973" s="203">
        <f t="shared" si="65"/>
        <v>250</v>
      </c>
    </row>
    <row r="974" spans="1:13" hidden="1">
      <c r="A974" s="284" t="s">
        <v>457</v>
      </c>
      <c r="B974" s="230" t="str">
        <f t="shared" si="62"/>
        <v>Measure 268</v>
      </c>
      <c r="C974" s="284" t="s">
        <v>465</v>
      </c>
      <c r="D974" s="285">
        <v>44197</v>
      </c>
      <c r="E974" s="285">
        <v>44377</v>
      </c>
      <c r="F974" s="285">
        <v>44264</v>
      </c>
      <c r="G974" s="41">
        <f t="shared" si="63"/>
        <v>3</v>
      </c>
      <c r="H974" s="286" t="s">
        <v>258</v>
      </c>
      <c r="I974" s="284" t="s">
        <v>353</v>
      </c>
      <c r="J974" s="287">
        <v>1.75</v>
      </c>
      <c r="K974" s="287">
        <f t="shared" si="64"/>
        <v>0.21875</v>
      </c>
      <c r="L974" s="203">
        <v>1350</v>
      </c>
      <c r="M974" s="203">
        <f t="shared" si="65"/>
        <v>295.3125</v>
      </c>
    </row>
    <row r="975" spans="1:13" hidden="1">
      <c r="A975" s="284" t="s">
        <v>457</v>
      </c>
      <c r="B975" s="230" t="str">
        <f t="shared" si="62"/>
        <v>Measure 268</v>
      </c>
      <c r="C975" s="284" t="s">
        <v>465</v>
      </c>
      <c r="D975" s="285">
        <v>44197</v>
      </c>
      <c r="E975" s="285">
        <v>44377</v>
      </c>
      <c r="F975" s="285">
        <v>44264</v>
      </c>
      <c r="G975" s="41">
        <f t="shared" si="63"/>
        <v>3</v>
      </c>
      <c r="H975" s="286" t="s">
        <v>258</v>
      </c>
      <c r="I975" s="284" t="s">
        <v>353</v>
      </c>
      <c r="J975" s="287">
        <v>3.25</v>
      </c>
      <c r="K975" s="287">
        <f t="shared" si="64"/>
        <v>0.40625</v>
      </c>
      <c r="L975" s="203">
        <v>1350</v>
      </c>
      <c r="M975" s="203">
        <f t="shared" si="65"/>
        <v>548.4375</v>
      </c>
    </row>
    <row r="976" spans="1:13" hidden="1">
      <c r="A976" s="284" t="s">
        <v>457</v>
      </c>
      <c r="B976" s="230" t="str">
        <f t="shared" si="62"/>
        <v>Measure 268</v>
      </c>
      <c r="C976" s="284" t="s">
        <v>465</v>
      </c>
      <c r="D976" s="285">
        <v>44197</v>
      </c>
      <c r="E976" s="285">
        <v>44377</v>
      </c>
      <c r="F976" s="285">
        <v>44264</v>
      </c>
      <c r="G976" s="41">
        <f t="shared" si="63"/>
        <v>3</v>
      </c>
      <c r="H976" s="286" t="s">
        <v>258</v>
      </c>
      <c r="I976" s="284" t="s">
        <v>353</v>
      </c>
      <c r="J976" s="287">
        <v>0.75</v>
      </c>
      <c r="K976" s="287">
        <f t="shared" si="64"/>
        <v>9.375E-2</v>
      </c>
      <c r="L976" s="203">
        <v>1350</v>
      </c>
      <c r="M976" s="203">
        <f t="shared" si="65"/>
        <v>126.5625</v>
      </c>
    </row>
    <row r="977" spans="1:13" hidden="1">
      <c r="A977" s="284" t="s">
        <v>457</v>
      </c>
      <c r="B977" s="230" t="str">
        <f t="shared" si="62"/>
        <v>Measure 268</v>
      </c>
      <c r="C977" s="284" t="s">
        <v>465</v>
      </c>
      <c r="D977" s="285">
        <v>44197</v>
      </c>
      <c r="E977" s="285">
        <v>44377</v>
      </c>
      <c r="F977" s="285">
        <v>44264</v>
      </c>
      <c r="G977" s="41">
        <f t="shared" si="63"/>
        <v>3</v>
      </c>
      <c r="H977" s="286" t="s">
        <v>258</v>
      </c>
      <c r="I977" s="284" t="s">
        <v>353</v>
      </c>
      <c r="J977" s="287">
        <v>0.75</v>
      </c>
      <c r="K977" s="287">
        <f t="shared" si="64"/>
        <v>9.375E-2</v>
      </c>
      <c r="L977" s="203">
        <v>1350</v>
      </c>
      <c r="M977" s="203">
        <f t="shared" si="65"/>
        <v>126.5625</v>
      </c>
    </row>
    <row r="978" spans="1:13" hidden="1">
      <c r="A978" s="284" t="s">
        <v>457</v>
      </c>
      <c r="B978" s="230" t="str">
        <f t="shared" si="62"/>
        <v>Measure 268</v>
      </c>
      <c r="C978" s="284" t="s">
        <v>465</v>
      </c>
      <c r="D978" s="285">
        <v>44197</v>
      </c>
      <c r="E978" s="285">
        <v>44377</v>
      </c>
      <c r="F978" s="285">
        <v>44264</v>
      </c>
      <c r="G978" s="41">
        <f t="shared" si="63"/>
        <v>3</v>
      </c>
      <c r="H978" s="286" t="s">
        <v>258</v>
      </c>
      <c r="I978" s="284" t="s">
        <v>353</v>
      </c>
      <c r="J978" s="287">
        <v>0.75</v>
      </c>
      <c r="K978" s="287">
        <f t="shared" si="64"/>
        <v>9.375E-2</v>
      </c>
      <c r="L978" s="203">
        <v>1350</v>
      </c>
      <c r="M978" s="203">
        <f t="shared" si="65"/>
        <v>126.5625</v>
      </c>
    </row>
    <row r="979" spans="1:13" hidden="1">
      <c r="A979" s="284" t="s">
        <v>457</v>
      </c>
      <c r="B979" s="230" t="str">
        <f t="shared" si="62"/>
        <v>Measure 268</v>
      </c>
      <c r="C979" s="284" t="s">
        <v>465</v>
      </c>
      <c r="D979" s="285">
        <v>44197</v>
      </c>
      <c r="E979" s="285">
        <v>44377</v>
      </c>
      <c r="F979" s="285">
        <v>44264</v>
      </c>
      <c r="G979" s="41">
        <f t="shared" si="63"/>
        <v>3</v>
      </c>
      <c r="H979" s="286" t="s">
        <v>539</v>
      </c>
      <c r="I979" s="284" t="s">
        <v>353</v>
      </c>
      <c r="J979" s="287">
        <v>8</v>
      </c>
      <c r="K979" s="287">
        <f t="shared" si="64"/>
        <v>1</v>
      </c>
      <c r="L979" s="203">
        <v>1000</v>
      </c>
      <c r="M979" s="203">
        <f t="shared" si="65"/>
        <v>1000</v>
      </c>
    </row>
    <row r="980" spans="1:13">
      <c r="A980" s="284" t="s">
        <v>457</v>
      </c>
      <c r="B980" s="230" t="str">
        <f t="shared" si="62"/>
        <v>Measure 268</v>
      </c>
      <c r="C980" s="284" t="s">
        <v>465</v>
      </c>
      <c r="D980" s="285">
        <v>44197</v>
      </c>
      <c r="E980" s="285">
        <v>44377</v>
      </c>
      <c r="F980" s="285">
        <v>44264</v>
      </c>
      <c r="G980" s="41">
        <f t="shared" si="63"/>
        <v>3</v>
      </c>
      <c r="H980" s="286" t="s">
        <v>267</v>
      </c>
      <c r="I980" s="284" t="s">
        <v>353</v>
      </c>
      <c r="J980" s="287">
        <v>7</v>
      </c>
      <c r="K980" s="287">
        <f t="shared" si="64"/>
        <v>0.875</v>
      </c>
      <c r="L980" s="203">
        <v>1000</v>
      </c>
      <c r="M980" s="203">
        <f t="shared" si="65"/>
        <v>875</v>
      </c>
    </row>
    <row r="981" spans="1:13" hidden="1">
      <c r="A981" s="284" t="s">
        <v>457</v>
      </c>
      <c r="B981" s="230" t="str">
        <f t="shared" si="62"/>
        <v>Measure 268</v>
      </c>
      <c r="C981" s="284" t="s">
        <v>465</v>
      </c>
      <c r="D981" s="285">
        <v>44197</v>
      </c>
      <c r="E981" s="285">
        <v>44377</v>
      </c>
      <c r="F981" s="285">
        <v>44264</v>
      </c>
      <c r="G981" s="41">
        <f t="shared" si="63"/>
        <v>3</v>
      </c>
      <c r="H981" s="286" t="s">
        <v>54</v>
      </c>
      <c r="I981" s="284" t="s">
        <v>353</v>
      </c>
      <c r="J981" s="287">
        <v>1.5</v>
      </c>
      <c r="K981" s="287">
        <f t="shared" si="64"/>
        <v>0.1875</v>
      </c>
      <c r="L981" s="203">
        <v>1350</v>
      </c>
      <c r="M981" s="203">
        <f t="shared" si="65"/>
        <v>253.125</v>
      </c>
    </row>
    <row r="982" spans="1:13" hidden="1">
      <c r="A982" s="284" t="s">
        <v>457</v>
      </c>
      <c r="B982" s="230" t="str">
        <f t="shared" si="62"/>
        <v>Measure 268</v>
      </c>
      <c r="C982" s="284" t="s">
        <v>465</v>
      </c>
      <c r="D982" s="285">
        <v>44197</v>
      </c>
      <c r="E982" s="285">
        <v>44377</v>
      </c>
      <c r="F982" s="285">
        <v>44264</v>
      </c>
      <c r="G982" s="41">
        <f t="shared" si="63"/>
        <v>3</v>
      </c>
      <c r="H982" s="286" t="s">
        <v>54</v>
      </c>
      <c r="I982" s="284" t="s">
        <v>353</v>
      </c>
      <c r="J982" s="287">
        <v>1</v>
      </c>
      <c r="K982" s="287">
        <f t="shared" si="64"/>
        <v>0.125</v>
      </c>
      <c r="L982" s="203">
        <v>1350</v>
      </c>
      <c r="M982" s="203">
        <f t="shared" si="65"/>
        <v>168.75</v>
      </c>
    </row>
    <row r="983" spans="1:13" hidden="1">
      <c r="A983" s="284" t="s">
        <v>457</v>
      </c>
      <c r="B983" s="230" t="str">
        <f t="shared" si="62"/>
        <v>Measure 268</v>
      </c>
      <c r="C983" s="284" t="s">
        <v>465</v>
      </c>
      <c r="D983" s="285">
        <v>44197</v>
      </c>
      <c r="E983" s="285">
        <v>44377</v>
      </c>
      <c r="F983" s="285">
        <v>44264</v>
      </c>
      <c r="G983" s="41">
        <f t="shared" si="63"/>
        <v>3</v>
      </c>
      <c r="H983" s="286" t="s">
        <v>331</v>
      </c>
      <c r="I983" s="284" t="s">
        <v>353</v>
      </c>
      <c r="J983" s="287">
        <v>8</v>
      </c>
      <c r="K983" s="287">
        <f t="shared" si="64"/>
        <v>1</v>
      </c>
      <c r="L983" s="203">
        <v>1000</v>
      </c>
      <c r="M983" s="203">
        <f t="shared" si="65"/>
        <v>1000</v>
      </c>
    </row>
    <row r="984" spans="1:13" hidden="1">
      <c r="A984" s="284" t="s">
        <v>457</v>
      </c>
      <c r="B984" s="230" t="str">
        <f t="shared" si="62"/>
        <v>Measure 268</v>
      </c>
      <c r="C984" s="284" t="s">
        <v>465</v>
      </c>
      <c r="D984" s="285">
        <v>44197</v>
      </c>
      <c r="E984" s="285">
        <v>44377</v>
      </c>
      <c r="F984" s="285">
        <v>44264</v>
      </c>
      <c r="G984" s="41">
        <f t="shared" si="63"/>
        <v>3</v>
      </c>
      <c r="H984" s="286" t="s">
        <v>266</v>
      </c>
      <c r="I984" s="284" t="s">
        <v>353</v>
      </c>
      <c r="J984" s="287">
        <v>0.5</v>
      </c>
      <c r="K984" s="287">
        <f t="shared" si="64"/>
        <v>6.25E-2</v>
      </c>
      <c r="L984" s="203">
        <v>1000</v>
      </c>
      <c r="M984" s="203">
        <f t="shared" si="65"/>
        <v>62.5</v>
      </c>
    </row>
    <row r="985" spans="1:13" hidden="1">
      <c r="A985" s="284" t="s">
        <v>457</v>
      </c>
      <c r="B985" s="230" t="str">
        <f t="shared" si="62"/>
        <v>Measure 268</v>
      </c>
      <c r="C985" s="284" t="s">
        <v>465</v>
      </c>
      <c r="D985" s="285">
        <v>44197</v>
      </c>
      <c r="E985" s="285">
        <v>44377</v>
      </c>
      <c r="F985" s="285">
        <v>44264</v>
      </c>
      <c r="G985" s="41">
        <f t="shared" si="63"/>
        <v>3</v>
      </c>
      <c r="H985" s="286" t="s">
        <v>266</v>
      </c>
      <c r="I985" s="284" t="s">
        <v>353</v>
      </c>
      <c r="J985" s="287">
        <v>0.5</v>
      </c>
      <c r="K985" s="287">
        <f t="shared" si="64"/>
        <v>6.25E-2</v>
      </c>
      <c r="L985" s="203">
        <v>1000</v>
      </c>
      <c r="M985" s="203">
        <f t="shared" si="65"/>
        <v>62.5</v>
      </c>
    </row>
    <row r="986" spans="1:13" hidden="1">
      <c r="A986" s="284" t="s">
        <v>457</v>
      </c>
      <c r="B986" s="230" t="str">
        <f t="shared" si="62"/>
        <v>Measure 268</v>
      </c>
      <c r="C986" s="284" t="s">
        <v>465</v>
      </c>
      <c r="D986" s="285">
        <v>44197</v>
      </c>
      <c r="E986" s="285">
        <v>44377</v>
      </c>
      <c r="F986" s="285">
        <v>44264</v>
      </c>
      <c r="G986" s="41">
        <f t="shared" si="63"/>
        <v>3</v>
      </c>
      <c r="H986" s="286" t="s">
        <v>266</v>
      </c>
      <c r="I986" s="284" t="s">
        <v>353</v>
      </c>
      <c r="J986" s="287">
        <v>6.5</v>
      </c>
      <c r="K986" s="287">
        <f t="shared" si="64"/>
        <v>0.8125</v>
      </c>
      <c r="L986" s="203">
        <v>1000</v>
      </c>
      <c r="M986" s="203">
        <f t="shared" si="65"/>
        <v>812.5</v>
      </c>
    </row>
    <row r="987" spans="1:13" hidden="1">
      <c r="A987" s="284" t="s">
        <v>457</v>
      </c>
      <c r="B987" s="230" t="str">
        <f t="shared" si="62"/>
        <v>Measure 268</v>
      </c>
      <c r="C987" s="284" t="s">
        <v>465</v>
      </c>
      <c r="D987" s="285">
        <v>44197</v>
      </c>
      <c r="E987" s="285">
        <v>44377</v>
      </c>
      <c r="F987" s="285">
        <v>44264</v>
      </c>
      <c r="G987" s="41">
        <f t="shared" si="63"/>
        <v>3</v>
      </c>
      <c r="H987" s="286" t="s">
        <v>351</v>
      </c>
      <c r="I987" s="284" t="s">
        <v>353</v>
      </c>
      <c r="J987" s="287">
        <v>1</v>
      </c>
      <c r="K987" s="287">
        <f t="shared" si="64"/>
        <v>0.125</v>
      </c>
      <c r="L987" s="203">
        <v>1000</v>
      </c>
      <c r="M987" s="203">
        <f t="shared" si="65"/>
        <v>125</v>
      </c>
    </row>
    <row r="988" spans="1:13" hidden="1">
      <c r="A988" s="284" t="s">
        <v>457</v>
      </c>
      <c r="B988" s="230" t="str">
        <f t="shared" si="62"/>
        <v>Measure 268</v>
      </c>
      <c r="C988" s="284" t="s">
        <v>465</v>
      </c>
      <c r="D988" s="285">
        <v>44197</v>
      </c>
      <c r="E988" s="285">
        <v>44377</v>
      </c>
      <c r="F988" s="285">
        <v>44264</v>
      </c>
      <c r="G988" s="41">
        <f t="shared" si="63"/>
        <v>3</v>
      </c>
      <c r="H988" s="286" t="s">
        <v>351</v>
      </c>
      <c r="I988" s="284" t="s">
        <v>353</v>
      </c>
      <c r="J988" s="287">
        <v>1</v>
      </c>
      <c r="K988" s="287">
        <f t="shared" si="64"/>
        <v>0.125</v>
      </c>
      <c r="L988" s="203">
        <v>1000</v>
      </c>
      <c r="M988" s="203">
        <f t="shared" si="65"/>
        <v>125</v>
      </c>
    </row>
    <row r="989" spans="1:13" hidden="1">
      <c r="A989" s="284" t="s">
        <v>457</v>
      </c>
      <c r="B989" s="230" t="str">
        <f t="shared" si="62"/>
        <v>Measure 268</v>
      </c>
      <c r="C989" s="284" t="s">
        <v>465</v>
      </c>
      <c r="D989" s="285">
        <v>44197</v>
      </c>
      <c r="E989" s="285">
        <v>44377</v>
      </c>
      <c r="F989" s="285">
        <v>44265</v>
      </c>
      <c r="G989" s="41">
        <f t="shared" si="63"/>
        <v>3</v>
      </c>
      <c r="H989" s="286" t="s">
        <v>365</v>
      </c>
      <c r="I989" s="284" t="s">
        <v>353</v>
      </c>
      <c r="J989" s="287">
        <v>0.5</v>
      </c>
      <c r="K989" s="287">
        <f t="shared" si="64"/>
        <v>6.25E-2</v>
      </c>
      <c r="L989" s="203">
        <v>1000</v>
      </c>
      <c r="M989" s="203">
        <f t="shared" si="65"/>
        <v>62.5</v>
      </c>
    </row>
    <row r="990" spans="1:13" hidden="1">
      <c r="A990" s="284" t="s">
        <v>457</v>
      </c>
      <c r="B990" s="230" t="str">
        <f t="shared" si="62"/>
        <v>Measure 268</v>
      </c>
      <c r="C990" s="284" t="s">
        <v>465</v>
      </c>
      <c r="D990" s="285">
        <v>44197</v>
      </c>
      <c r="E990" s="285">
        <v>44377</v>
      </c>
      <c r="F990" s="285">
        <v>44265</v>
      </c>
      <c r="G990" s="41">
        <f t="shared" si="63"/>
        <v>3</v>
      </c>
      <c r="H990" s="286" t="s">
        <v>365</v>
      </c>
      <c r="I990" s="284" t="s">
        <v>353</v>
      </c>
      <c r="J990" s="287">
        <v>1.5</v>
      </c>
      <c r="K990" s="287">
        <f t="shared" si="64"/>
        <v>0.1875</v>
      </c>
      <c r="L990" s="203">
        <v>1000</v>
      </c>
      <c r="M990" s="203">
        <f t="shared" si="65"/>
        <v>187.5</v>
      </c>
    </row>
    <row r="991" spans="1:13" hidden="1">
      <c r="A991" s="284" t="s">
        <v>457</v>
      </c>
      <c r="B991" s="230" t="str">
        <f t="shared" si="62"/>
        <v>Measure 268</v>
      </c>
      <c r="C991" s="284" t="s">
        <v>465</v>
      </c>
      <c r="D991" s="285">
        <v>44197</v>
      </c>
      <c r="E991" s="285">
        <v>44377</v>
      </c>
      <c r="F991" s="285">
        <v>44265</v>
      </c>
      <c r="G991" s="41">
        <f t="shared" si="63"/>
        <v>3</v>
      </c>
      <c r="H991" s="286" t="s">
        <v>365</v>
      </c>
      <c r="I991" s="284" t="s">
        <v>353</v>
      </c>
      <c r="J991" s="287">
        <v>1.5</v>
      </c>
      <c r="K991" s="287">
        <f t="shared" si="64"/>
        <v>0.1875</v>
      </c>
      <c r="L991" s="203">
        <v>1000</v>
      </c>
      <c r="M991" s="203">
        <f t="shared" si="65"/>
        <v>187.5</v>
      </c>
    </row>
    <row r="992" spans="1:13" hidden="1">
      <c r="A992" s="284" t="s">
        <v>457</v>
      </c>
      <c r="B992" s="230" t="str">
        <f t="shared" si="62"/>
        <v>Measure 268</v>
      </c>
      <c r="C992" s="284" t="s">
        <v>465</v>
      </c>
      <c r="D992" s="285">
        <v>44197</v>
      </c>
      <c r="E992" s="285">
        <v>44377</v>
      </c>
      <c r="F992" s="285">
        <v>44265</v>
      </c>
      <c r="G992" s="41">
        <f t="shared" si="63"/>
        <v>3</v>
      </c>
      <c r="H992" s="286" t="s">
        <v>365</v>
      </c>
      <c r="I992" s="284" t="s">
        <v>353</v>
      </c>
      <c r="J992" s="287">
        <v>3</v>
      </c>
      <c r="K992" s="287">
        <f t="shared" si="64"/>
        <v>0.375</v>
      </c>
      <c r="L992" s="203">
        <v>1000</v>
      </c>
      <c r="M992" s="203">
        <f t="shared" si="65"/>
        <v>375</v>
      </c>
    </row>
    <row r="993" spans="1:13" hidden="1">
      <c r="A993" s="284" t="s">
        <v>457</v>
      </c>
      <c r="B993" s="230" t="str">
        <f t="shared" si="62"/>
        <v>Measure 268</v>
      </c>
      <c r="C993" s="284" t="s">
        <v>465</v>
      </c>
      <c r="D993" s="285">
        <v>44197</v>
      </c>
      <c r="E993" s="285">
        <v>44377</v>
      </c>
      <c r="F993" s="285">
        <v>44265</v>
      </c>
      <c r="G993" s="41">
        <f t="shared" si="63"/>
        <v>3</v>
      </c>
      <c r="H993" s="286" t="s">
        <v>330</v>
      </c>
      <c r="I993" s="284" t="s">
        <v>353</v>
      </c>
      <c r="J993" s="287">
        <v>4</v>
      </c>
      <c r="K993" s="287">
        <f t="shared" si="64"/>
        <v>0.5</v>
      </c>
      <c r="L993" s="203">
        <v>1000</v>
      </c>
      <c r="M993" s="203">
        <f t="shared" si="65"/>
        <v>500</v>
      </c>
    </row>
    <row r="994" spans="1:13" hidden="1">
      <c r="A994" s="284" t="s">
        <v>457</v>
      </c>
      <c r="B994" s="230" t="str">
        <f t="shared" si="62"/>
        <v>Measure 268</v>
      </c>
      <c r="C994" s="284" t="s">
        <v>465</v>
      </c>
      <c r="D994" s="285">
        <v>44197</v>
      </c>
      <c r="E994" s="285">
        <v>44377</v>
      </c>
      <c r="F994" s="285">
        <v>44265</v>
      </c>
      <c r="G994" s="41">
        <f t="shared" si="63"/>
        <v>3</v>
      </c>
      <c r="H994" s="286" t="s">
        <v>330</v>
      </c>
      <c r="I994" s="284" t="s">
        <v>353</v>
      </c>
      <c r="J994" s="287">
        <v>2.5</v>
      </c>
      <c r="K994" s="287">
        <f t="shared" si="64"/>
        <v>0.3125</v>
      </c>
      <c r="L994" s="203">
        <v>1000</v>
      </c>
      <c r="M994" s="203">
        <f t="shared" si="65"/>
        <v>312.5</v>
      </c>
    </row>
    <row r="995" spans="1:13" hidden="1">
      <c r="A995" s="284" t="s">
        <v>457</v>
      </c>
      <c r="B995" s="230" t="str">
        <f t="shared" si="62"/>
        <v>Measure 268</v>
      </c>
      <c r="C995" s="284" t="s">
        <v>465</v>
      </c>
      <c r="D995" s="285">
        <v>44197</v>
      </c>
      <c r="E995" s="285">
        <v>44377</v>
      </c>
      <c r="F995" s="285">
        <v>44265</v>
      </c>
      <c r="G995" s="41">
        <f t="shared" si="63"/>
        <v>3</v>
      </c>
      <c r="H995" s="286" t="s">
        <v>265</v>
      </c>
      <c r="I995" s="284" t="s">
        <v>353</v>
      </c>
      <c r="J995" s="287">
        <v>10</v>
      </c>
      <c r="K995" s="287">
        <f t="shared" si="64"/>
        <v>1.25</v>
      </c>
      <c r="L995" s="203">
        <v>1000</v>
      </c>
      <c r="M995" s="203">
        <f t="shared" si="65"/>
        <v>1250</v>
      </c>
    </row>
    <row r="996" spans="1:13" hidden="1">
      <c r="A996" s="284" t="s">
        <v>457</v>
      </c>
      <c r="B996" s="230" t="str">
        <f t="shared" si="62"/>
        <v>Measure 268</v>
      </c>
      <c r="C996" s="284" t="s">
        <v>465</v>
      </c>
      <c r="D996" s="285">
        <v>44197</v>
      </c>
      <c r="E996" s="285">
        <v>44377</v>
      </c>
      <c r="F996" s="285">
        <v>44265</v>
      </c>
      <c r="G996" s="41">
        <f t="shared" si="63"/>
        <v>3</v>
      </c>
      <c r="H996" s="286" t="s">
        <v>53</v>
      </c>
      <c r="I996" s="284" t="s">
        <v>353</v>
      </c>
      <c r="J996" s="287">
        <v>4</v>
      </c>
      <c r="K996" s="287">
        <f t="shared" si="64"/>
        <v>0.5</v>
      </c>
      <c r="L996" s="203">
        <v>1350</v>
      </c>
      <c r="M996" s="203">
        <f t="shared" si="65"/>
        <v>675</v>
      </c>
    </row>
    <row r="997" spans="1:13" hidden="1">
      <c r="A997" s="284" t="s">
        <v>457</v>
      </c>
      <c r="B997" s="230" t="str">
        <f t="shared" si="62"/>
        <v>Measure 268</v>
      </c>
      <c r="C997" s="284" t="s">
        <v>465</v>
      </c>
      <c r="D997" s="285">
        <v>44197</v>
      </c>
      <c r="E997" s="285">
        <v>44377</v>
      </c>
      <c r="F997" s="285">
        <v>44265</v>
      </c>
      <c r="G997" s="41">
        <f t="shared" si="63"/>
        <v>3</v>
      </c>
      <c r="H997" s="286" t="s">
        <v>472</v>
      </c>
      <c r="I997" s="284" t="s">
        <v>353</v>
      </c>
      <c r="J997" s="287">
        <v>1</v>
      </c>
      <c r="K997" s="287">
        <f t="shared" si="64"/>
        <v>0.125</v>
      </c>
      <c r="L997" s="203">
        <v>1000</v>
      </c>
      <c r="M997" s="203">
        <f t="shared" si="65"/>
        <v>125</v>
      </c>
    </row>
    <row r="998" spans="1:13" hidden="1">
      <c r="A998" s="284" t="s">
        <v>457</v>
      </c>
      <c r="B998" s="230" t="str">
        <f t="shared" si="62"/>
        <v>Measure 268</v>
      </c>
      <c r="C998" s="284" t="s">
        <v>465</v>
      </c>
      <c r="D998" s="285">
        <v>44197</v>
      </c>
      <c r="E998" s="285">
        <v>44377</v>
      </c>
      <c r="F998" s="285">
        <v>44265</v>
      </c>
      <c r="G998" s="41">
        <f t="shared" si="63"/>
        <v>3</v>
      </c>
      <c r="H998" s="286" t="s">
        <v>472</v>
      </c>
      <c r="I998" s="284" t="s">
        <v>353</v>
      </c>
      <c r="J998" s="287">
        <v>2</v>
      </c>
      <c r="K998" s="287">
        <f t="shared" si="64"/>
        <v>0.25</v>
      </c>
      <c r="L998" s="203">
        <v>1000</v>
      </c>
      <c r="M998" s="203">
        <f t="shared" si="65"/>
        <v>250</v>
      </c>
    </row>
    <row r="999" spans="1:13" hidden="1">
      <c r="A999" s="284" t="s">
        <v>457</v>
      </c>
      <c r="B999" s="230" t="str">
        <f t="shared" si="62"/>
        <v>Measure 268</v>
      </c>
      <c r="C999" s="284" t="s">
        <v>465</v>
      </c>
      <c r="D999" s="285">
        <v>44197</v>
      </c>
      <c r="E999" s="285">
        <v>44377</v>
      </c>
      <c r="F999" s="285">
        <v>44265</v>
      </c>
      <c r="G999" s="41">
        <f t="shared" si="63"/>
        <v>3</v>
      </c>
      <c r="H999" s="286" t="s">
        <v>258</v>
      </c>
      <c r="I999" s="284" t="s">
        <v>353</v>
      </c>
      <c r="J999" s="287">
        <v>2.5</v>
      </c>
      <c r="K999" s="287">
        <f t="shared" si="64"/>
        <v>0.3125</v>
      </c>
      <c r="L999" s="203">
        <v>1350</v>
      </c>
      <c r="M999" s="203">
        <f t="shared" si="65"/>
        <v>421.875</v>
      </c>
    </row>
    <row r="1000" spans="1:13" hidden="1">
      <c r="A1000" s="284" t="s">
        <v>457</v>
      </c>
      <c r="B1000" s="230" t="str">
        <f t="shared" si="62"/>
        <v>Measure 268</v>
      </c>
      <c r="C1000" s="284" t="s">
        <v>465</v>
      </c>
      <c r="D1000" s="285">
        <v>44197</v>
      </c>
      <c r="E1000" s="285">
        <v>44377</v>
      </c>
      <c r="F1000" s="285">
        <v>44265</v>
      </c>
      <c r="G1000" s="41">
        <f t="shared" si="63"/>
        <v>3</v>
      </c>
      <c r="H1000" s="286" t="s">
        <v>258</v>
      </c>
      <c r="I1000" s="284" t="s">
        <v>353</v>
      </c>
      <c r="J1000" s="287">
        <v>5</v>
      </c>
      <c r="K1000" s="287">
        <f t="shared" si="64"/>
        <v>0.625</v>
      </c>
      <c r="L1000" s="203">
        <v>1350</v>
      </c>
      <c r="M1000" s="203">
        <f t="shared" si="65"/>
        <v>843.75</v>
      </c>
    </row>
    <row r="1001" spans="1:13" hidden="1">
      <c r="A1001" s="284" t="s">
        <v>457</v>
      </c>
      <c r="B1001" s="230" t="str">
        <f t="shared" si="62"/>
        <v>Measure 268</v>
      </c>
      <c r="C1001" s="284" t="s">
        <v>465</v>
      </c>
      <c r="D1001" s="285">
        <v>44197</v>
      </c>
      <c r="E1001" s="285">
        <v>44377</v>
      </c>
      <c r="F1001" s="285">
        <v>44265</v>
      </c>
      <c r="G1001" s="41">
        <f t="shared" si="63"/>
        <v>3</v>
      </c>
      <c r="H1001" s="286" t="s">
        <v>258</v>
      </c>
      <c r="I1001" s="284" t="s">
        <v>353</v>
      </c>
      <c r="J1001" s="287">
        <v>0.25</v>
      </c>
      <c r="K1001" s="287">
        <f t="shared" si="64"/>
        <v>3.125E-2</v>
      </c>
      <c r="L1001" s="203">
        <v>1350</v>
      </c>
      <c r="M1001" s="203">
        <f t="shared" si="65"/>
        <v>42.1875</v>
      </c>
    </row>
    <row r="1002" spans="1:13" hidden="1">
      <c r="A1002" s="284" t="s">
        <v>457</v>
      </c>
      <c r="B1002" s="230" t="str">
        <f t="shared" si="62"/>
        <v>Measure 268</v>
      </c>
      <c r="C1002" s="284" t="s">
        <v>465</v>
      </c>
      <c r="D1002" s="285">
        <v>44197</v>
      </c>
      <c r="E1002" s="285">
        <v>44377</v>
      </c>
      <c r="F1002" s="285">
        <v>44265</v>
      </c>
      <c r="G1002" s="41">
        <f t="shared" si="63"/>
        <v>3</v>
      </c>
      <c r="H1002" s="286" t="s">
        <v>258</v>
      </c>
      <c r="I1002" s="284" t="s">
        <v>353</v>
      </c>
      <c r="J1002" s="287">
        <v>0.25</v>
      </c>
      <c r="K1002" s="287">
        <f t="shared" si="64"/>
        <v>3.125E-2</v>
      </c>
      <c r="L1002" s="203">
        <v>1350</v>
      </c>
      <c r="M1002" s="203">
        <f t="shared" si="65"/>
        <v>42.1875</v>
      </c>
    </row>
    <row r="1003" spans="1:13" hidden="1">
      <c r="A1003" s="284" t="s">
        <v>457</v>
      </c>
      <c r="B1003" s="230" t="str">
        <f t="shared" si="62"/>
        <v>Measure 268</v>
      </c>
      <c r="C1003" s="284" t="s">
        <v>465</v>
      </c>
      <c r="D1003" s="285">
        <v>44197</v>
      </c>
      <c r="E1003" s="285">
        <v>44377</v>
      </c>
      <c r="F1003" s="285">
        <v>44265</v>
      </c>
      <c r="G1003" s="41">
        <f t="shared" si="63"/>
        <v>3</v>
      </c>
      <c r="H1003" s="286" t="s">
        <v>258</v>
      </c>
      <c r="I1003" s="284" t="s">
        <v>353</v>
      </c>
      <c r="J1003" s="287">
        <v>0.25</v>
      </c>
      <c r="K1003" s="287">
        <f t="shared" si="64"/>
        <v>3.125E-2</v>
      </c>
      <c r="L1003" s="203">
        <v>1350</v>
      </c>
      <c r="M1003" s="203">
        <f t="shared" si="65"/>
        <v>42.1875</v>
      </c>
    </row>
    <row r="1004" spans="1:13" hidden="1">
      <c r="A1004" s="284" t="s">
        <v>457</v>
      </c>
      <c r="B1004" s="230" t="str">
        <f t="shared" si="62"/>
        <v>Measure 268</v>
      </c>
      <c r="C1004" s="284" t="s">
        <v>465</v>
      </c>
      <c r="D1004" s="285">
        <v>44197</v>
      </c>
      <c r="E1004" s="285">
        <v>44377</v>
      </c>
      <c r="F1004" s="285">
        <v>44265</v>
      </c>
      <c r="G1004" s="41">
        <f t="shared" si="63"/>
        <v>3</v>
      </c>
      <c r="H1004" s="286" t="s">
        <v>539</v>
      </c>
      <c r="I1004" s="284" t="s">
        <v>353</v>
      </c>
      <c r="J1004" s="287">
        <v>6</v>
      </c>
      <c r="K1004" s="287">
        <f t="shared" si="64"/>
        <v>0.75</v>
      </c>
      <c r="L1004" s="203">
        <v>1000</v>
      </c>
      <c r="M1004" s="203">
        <f t="shared" si="65"/>
        <v>750</v>
      </c>
    </row>
    <row r="1005" spans="1:13" hidden="1">
      <c r="A1005" s="284" t="s">
        <v>457</v>
      </c>
      <c r="B1005" s="230" t="str">
        <f t="shared" si="62"/>
        <v>Measure 268</v>
      </c>
      <c r="C1005" s="284" t="s">
        <v>465</v>
      </c>
      <c r="D1005" s="285">
        <v>44197</v>
      </c>
      <c r="E1005" s="285">
        <v>44377</v>
      </c>
      <c r="F1005" s="285">
        <v>44265</v>
      </c>
      <c r="G1005" s="41">
        <f t="shared" si="63"/>
        <v>3</v>
      </c>
      <c r="H1005" s="286" t="s">
        <v>539</v>
      </c>
      <c r="I1005" s="284" t="s">
        <v>353</v>
      </c>
      <c r="J1005" s="287">
        <v>2</v>
      </c>
      <c r="K1005" s="287">
        <f t="shared" si="64"/>
        <v>0.25</v>
      </c>
      <c r="L1005" s="203">
        <v>1000</v>
      </c>
      <c r="M1005" s="203">
        <f t="shared" si="65"/>
        <v>250</v>
      </c>
    </row>
    <row r="1006" spans="1:13">
      <c r="A1006" s="284" t="s">
        <v>457</v>
      </c>
      <c r="B1006" s="230" t="str">
        <f t="shared" si="62"/>
        <v>Measure 268</v>
      </c>
      <c r="C1006" s="284" t="s">
        <v>465</v>
      </c>
      <c r="D1006" s="285">
        <v>44197</v>
      </c>
      <c r="E1006" s="285">
        <v>44377</v>
      </c>
      <c r="F1006" s="285">
        <v>44265</v>
      </c>
      <c r="G1006" s="41">
        <f t="shared" si="63"/>
        <v>3</v>
      </c>
      <c r="H1006" s="286" t="s">
        <v>267</v>
      </c>
      <c r="I1006" s="284" t="s">
        <v>353</v>
      </c>
      <c r="J1006" s="287">
        <v>3</v>
      </c>
      <c r="K1006" s="287">
        <f t="shared" si="64"/>
        <v>0.375</v>
      </c>
      <c r="L1006" s="203">
        <v>1000</v>
      </c>
      <c r="M1006" s="203">
        <f t="shared" si="65"/>
        <v>375</v>
      </c>
    </row>
    <row r="1007" spans="1:13" hidden="1">
      <c r="A1007" s="284" t="s">
        <v>457</v>
      </c>
      <c r="B1007" s="230" t="str">
        <f t="shared" si="62"/>
        <v>Measure 268</v>
      </c>
      <c r="C1007" s="284" t="s">
        <v>465</v>
      </c>
      <c r="D1007" s="285">
        <v>44197</v>
      </c>
      <c r="E1007" s="285">
        <v>44377</v>
      </c>
      <c r="F1007" s="285">
        <v>44265</v>
      </c>
      <c r="G1007" s="41">
        <f t="shared" si="63"/>
        <v>3</v>
      </c>
      <c r="H1007" s="286" t="s">
        <v>331</v>
      </c>
      <c r="I1007" s="284" t="s">
        <v>353</v>
      </c>
      <c r="J1007" s="287">
        <v>8</v>
      </c>
      <c r="K1007" s="287">
        <f t="shared" si="64"/>
        <v>1</v>
      </c>
      <c r="L1007" s="203">
        <v>1000</v>
      </c>
      <c r="M1007" s="203">
        <f t="shared" si="65"/>
        <v>1000</v>
      </c>
    </row>
    <row r="1008" spans="1:13" hidden="1">
      <c r="A1008" s="284" t="s">
        <v>457</v>
      </c>
      <c r="B1008" s="230" t="str">
        <f t="shared" si="62"/>
        <v>Measure 268</v>
      </c>
      <c r="C1008" s="284" t="s">
        <v>465</v>
      </c>
      <c r="D1008" s="285">
        <v>44197</v>
      </c>
      <c r="E1008" s="285">
        <v>44377</v>
      </c>
      <c r="F1008" s="285">
        <v>44265</v>
      </c>
      <c r="G1008" s="41">
        <f t="shared" si="63"/>
        <v>3</v>
      </c>
      <c r="H1008" s="286" t="s">
        <v>351</v>
      </c>
      <c r="I1008" s="284" t="s">
        <v>353</v>
      </c>
      <c r="J1008" s="287">
        <v>0.5</v>
      </c>
      <c r="K1008" s="287">
        <f t="shared" si="64"/>
        <v>6.25E-2</v>
      </c>
      <c r="L1008" s="203">
        <v>1000</v>
      </c>
      <c r="M1008" s="203">
        <f t="shared" si="65"/>
        <v>62.5</v>
      </c>
    </row>
    <row r="1009" spans="1:13" hidden="1">
      <c r="A1009" s="284" t="s">
        <v>457</v>
      </c>
      <c r="B1009" s="230" t="str">
        <f t="shared" si="62"/>
        <v>Measure 268</v>
      </c>
      <c r="C1009" s="284" t="s">
        <v>465</v>
      </c>
      <c r="D1009" s="285">
        <v>44197</v>
      </c>
      <c r="E1009" s="285">
        <v>44377</v>
      </c>
      <c r="F1009" s="285">
        <v>44266</v>
      </c>
      <c r="G1009" s="41">
        <f t="shared" si="63"/>
        <v>3</v>
      </c>
      <c r="H1009" s="286" t="s">
        <v>365</v>
      </c>
      <c r="I1009" s="284" t="s">
        <v>353</v>
      </c>
      <c r="J1009" s="287">
        <v>1</v>
      </c>
      <c r="K1009" s="287">
        <f t="shared" si="64"/>
        <v>0.125</v>
      </c>
      <c r="L1009" s="203">
        <v>1000</v>
      </c>
      <c r="M1009" s="203">
        <f t="shared" si="65"/>
        <v>125</v>
      </c>
    </row>
    <row r="1010" spans="1:13" hidden="1">
      <c r="A1010" s="284" t="s">
        <v>457</v>
      </c>
      <c r="B1010" s="230" t="str">
        <f t="shared" si="62"/>
        <v>Measure 268</v>
      </c>
      <c r="C1010" s="284" t="s">
        <v>465</v>
      </c>
      <c r="D1010" s="285">
        <v>44197</v>
      </c>
      <c r="E1010" s="285">
        <v>44377</v>
      </c>
      <c r="F1010" s="285">
        <v>44266</v>
      </c>
      <c r="G1010" s="41">
        <f t="shared" si="63"/>
        <v>3</v>
      </c>
      <c r="H1010" s="286" t="s">
        <v>365</v>
      </c>
      <c r="I1010" s="284" t="s">
        <v>353</v>
      </c>
      <c r="J1010" s="287">
        <v>0.5</v>
      </c>
      <c r="K1010" s="287">
        <f t="shared" si="64"/>
        <v>6.25E-2</v>
      </c>
      <c r="L1010" s="203">
        <v>1000</v>
      </c>
      <c r="M1010" s="203">
        <f t="shared" si="65"/>
        <v>62.5</v>
      </c>
    </row>
    <row r="1011" spans="1:13" hidden="1">
      <c r="A1011" s="284" t="s">
        <v>457</v>
      </c>
      <c r="B1011" s="230" t="str">
        <f t="shared" si="62"/>
        <v>Measure 268</v>
      </c>
      <c r="C1011" s="284" t="s">
        <v>465</v>
      </c>
      <c r="D1011" s="285">
        <v>44197</v>
      </c>
      <c r="E1011" s="285">
        <v>44377</v>
      </c>
      <c r="F1011" s="285">
        <v>44266</v>
      </c>
      <c r="G1011" s="41">
        <f t="shared" si="63"/>
        <v>3</v>
      </c>
      <c r="H1011" s="286" t="s">
        <v>365</v>
      </c>
      <c r="I1011" s="284" t="s">
        <v>353</v>
      </c>
      <c r="J1011" s="287">
        <v>2</v>
      </c>
      <c r="K1011" s="287">
        <f t="shared" si="64"/>
        <v>0.25</v>
      </c>
      <c r="L1011" s="203">
        <v>1000</v>
      </c>
      <c r="M1011" s="203">
        <f t="shared" si="65"/>
        <v>250</v>
      </c>
    </row>
    <row r="1012" spans="1:13" hidden="1">
      <c r="A1012" s="284" t="s">
        <v>457</v>
      </c>
      <c r="B1012" s="230" t="str">
        <f t="shared" si="62"/>
        <v>Measure 268</v>
      </c>
      <c r="C1012" s="284" t="s">
        <v>465</v>
      </c>
      <c r="D1012" s="285">
        <v>44197</v>
      </c>
      <c r="E1012" s="285">
        <v>44377</v>
      </c>
      <c r="F1012" s="285">
        <v>44266</v>
      </c>
      <c r="G1012" s="41">
        <f t="shared" si="63"/>
        <v>3</v>
      </c>
      <c r="H1012" s="286" t="s">
        <v>365</v>
      </c>
      <c r="I1012" s="284" t="s">
        <v>353</v>
      </c>
      <c r="J1012" s="287">
        <v>4</v>
      </c>
      <c r="K1012" s="287">
        <f t="shared" si="64"/>
        <v>0.5</v>
      </c>
      <c r="L1012" s="203">
        <v>1000</v>
      </c>
      <c r="M1012" s="203">
        <f t="shared" si="65"/>
        <v>500</v>
      </c>
    </row>
    <row r="1013" spans="1:13" hidden="1">
      <c r="A1013" s="284" t="s">
        <v>457</v>
      </c>
      <c r="B1013" s="230" t="str">
        <f t="shared" si="62"/>
        <v>Measure 268</v>
      </c>
      <c r="C1013" s="284" t="s">
        <v>465</v>
      </c>
      <c r="D1013" s="285">
        <v>44197</v>
      </c>
      <c r="E1013" s="285">
        <v>44377</v>
      </c>
      <c r="F1013" s="285">
        <v>44266</v>
      </c>
      <c r="G1013" s="41">
        <f t="shared" si="63"/>
        <v>3</v>
      </c>
      <c r="H1013" s="286" t="s">
        <v>365</v>
      </c>
      <c r="I1013" s="284" t="s">
        <v>353</v>
      </c>
      <c r="J1013" s="287">
        <v>0.5</v>
      </c>
      <c r="K1013" s="287">
        <f t="shared" si="64"/>
        <v>6.25E-2</v>
      </c>
      <c r="L1013" s="203">
        <v>1000</v>
      </c>
      <c r="M1013" s="203">
        <f t="shared" si="65"/>
        <v>62.5</v>
      </c>
    </row>
    <row r="1014" spans="1:13" hidden="1">
      <c r="A1014" s="284" t="s">
        <v>457</v>
      </c>
      <c r="B1014" s="230" t="str">
        <f t="shared" si="62"/>
        <v>Measure 268</v>
      </c>
      <c r="C1014" s="284" t="s">
        <v>465</v>
      </c>
      <c r="D1014" s="285">
        <v>44197</v>
      </c>
      <c r="E1014" s="285">
        <v>44377</v>
      </c>
      <c r="F1014" s="285">
        <v>44266</v>
      </c>
      <c r="G1014" s="41">
        <f t="shared" si="63"/>
        <v>3</v>
      </c>
      <c r="H1014" s="286" t="s">
        <v>330</v>
      </c>
      <c r="I1014" s="284" t="s">
        <v>353</v>
      </c>
      <c r="J1014" s="287">
        <v>6</v>
      </c>
      <c r="K1014" s="287">
        <f t="shared" si="64"/>
        <v>0.75</v>
      </c>
      <c r="L1014" s="203">
        <v>1000</v>
      </c>
      <c r="M1014" s="203">
        <f t="shared" si="65"/>
        <v>750</v>
      </c>
    </row>
    <row r="1015" spans="1:13" hidden="1">
      <c r="A1015" s="284" t="s">
        <v>457</v>
      </c>
      <c r="B1015" s="230" t="str">
        <f t="shared" si="62"/>
        <v>Measure 268</v>
      </c>
      <c r="C1015" s="284" t="s">
        <v>465</v>
      </c>
      <c r="D1015" s="285">
        <v>44197</v>
      </c>
      <c r="E1015" s="285">
        <v>44377</v>
      </c>
      <c r="F1015" s="285">
        <v>44266</v>
      </c>
      <c r="G1015" s="41">
        <f t="shared" si="63"/>
        <v>3</v>
      </c>
      <c r="H1015" s="286" t="s">
        <v>330</v>
      </c>
      <c r="I1015" s="284" t="s">
        <v>353</v>
      </c>
      <c r="J1015" s="287">
        <v>2</v>
      </c>
      <c r="K1015" s="287">
        <f t="shared" si="64"/>
        <v>0.25</v>
      </c>
      <c r="L1015" s="203">
        <v>1000</v>
      </c>
      <c r="M1015" s="203">
        <f t="shared" si="65"/>
        <v>250</v>
      </c>
    </row>
    <row r="1016" spans="1:13" hidden="1">
      <c r="A1016" s="284" t="s">
        <v>457</v>
      </c>
      <c r="B1016" s="230" t="str">
        <f t="shared" si="62"/>
        <v>Measure 268</v>
      </c>
      <c r="C1016" s="284" t="s">
        <v>465</v>
      </c>
      <c r="D1016" s="285">
        <v>44197</v>
      </c>
      <c r="E1016" s="285">
        <v>44377</v>
      </c>
      <c r="F1016" s="285">
        <v>44266</v>
      </c>
      <c r="G1016" s="41">
        <f t="shared" si="63"/>
        <v>3</v>
      </c>
      <c r="H1016" s="286" t="s">
        <v>265</v>
      </c>
      <c r="I1016" s="284" t="s">
        <v>353</v>
      </c>
      <c r="J1016" s="287">
        <v>10.5</v>
      </c>
      <c r="K1016" s="287">
        <f t="shared" si="64"/>
        <v>1.3125</v>
      </c>
      <c r="L1016" s="203">
        <v>1000</v>
      </c>
      <c r="M1016" s="203">
        <f t="shared" si="65"/>
        <v>1312.5</v>
      </c>
    </row>
    <row r="1017" spans="1:13" hidden="1">
      <c r="A1017" s="284" t="s">
        <v>457</v>
      </c>
      <c r="B1017" s="230" t="str">
        <f t="shared" si="62"/>
        <v>Measure 268</v>
      </c>
      <c r="C1017" s="284" t="s">
        <v>465</v>
      </c>
      <c r="D1017" s="285">
        <v>44197</v>
      </c>
      <c r="E1017" s="285">
        <v>44377</v>
      </c>
      <c r="F1017" s="285">
        <v>44266</v>
      </c>
      <c r="G1017" s="41">
        <f t="shared" si="63"/>
        <v>3</v>
      </c>
      <c r="H1017" s="286" t="s">
        <v>538</v>
      </c>
      <c r="I1017" s="284" t="s">
        <v>353</v>
      </c>
      <c r="J1017" s="287">
        <v>2</v>
      </c>
      <c r="K1017" s="287">
        <f t="shared" si="64"/>
        <v>0.25</v>
      </c>
      <c r="L1017" s="203">
        <v>1000</v>
      </c>
      <c r="M1017" s="203">
        <f t="shared" si="65"/>
        <v>250</v>
      </c>
    </row>
    <row r="1018" spans="1:13" hidden="1">
      <c r="A1018" s="284" t="s">
        <v>457</v>
      </c>
      <c r="B1018" s="230" t="str">
        <f t="shared" si="62"/>
        <v>Measure 268</v>
      </c>
      <c r="C1018" s="284" t="s">
        <v>465</v>
      </c>
      <c r="D1018" s="285">
        <v>44197</v>
      </c>
      <c r="E1018" s="285">
        <v>44377</v>
      </c>
      <c r="F1018" s="285">
        <v>44266</v>
      </c>
      <c r="G1018" s="41">
        <f t="shared" si="63"/>
        <v>3</v>
      </c>
      <c r="H1018" s="286" t="s">
        <v>53</v>
      </c>
      <c r="I1018" s="284" t="s">
        <v>353</v>
      </c>
      <c r="J1018" s="287">
        <v>8</v>
      </c>
      <c r="K1018" s="287">
        <f t="shared" si="64"/>
        <v>1</v>
      </c>
      <c r="L1018" s="203">
        <v>1350</v>
      </c>
      <c r="M1018" s="203">
        <f t="shared" si="65"/>
        <v>1350</v>
      </c>
    </row>
    <row r="1019" spans="1:13" hidden="1">
      <c r="A1019" s="284" t="s">
        <v>457</v>
      </c>
      <c r="B1019" s="230" t="str">
        <f t="shared" si="62"/>
        <v>Measure 268</v>
      </c>
      <c r="C1019" s="284" t="s">
        <v>465</v>
      </c>
      <c r="D1019" s="285">
        <v>44197</v>
      </c>
      <c r="E1019" s="285">
        <v>44377</v>
      </c>
      <c r="F1019" s="285">
        <v>44266</v>
      </c>
      <c r="G1019" s="41">
        <f t="shared" si="63"/>
        <v>3</v>
      </c>
      <c r="H1019" s="286" t="s">
        <v>472</v>
      </c>
      <c r="I1019" s="284" t="s">
        <v>353</v>
      </c>
      <c r="J1019" s="287">
        <v>2</v>
      </c>
      <c r="K1019" s="287">
        <f t="shared" si="64"/>
        <v>0.25</v>
      </c>
      <c r="L1019" s="203">
        <v>1000</v>
      </c>
      <c r="M1019" s="203">
        <f t="shared" si="65"/>
        <v>250</v>
      </c>
    </row>
    <row r="1020" spans="1:13" hidden="1">
      <c r="A1020" s="284" t="s">
        <v>457</v>
      </c>
      <c r="B1020" s="230" t="str">
        <f t="shared" si="62"/>
        <v>Measure 268</v>
      </c>
      <c r="C1020" s="284" t="s">
        <v>465</v>
      </c>
      <c r="D1020" s="285">
        <v>44197</v>
      </c>
      <c r="E1020" s="285">
        <v>44377</v>
      </c>
      <c r="F1020" s="285">
        <v>44266</v>
      </c>
      <c r="G1020" s="41">
        <f t="shared" si="63"/>
        <v>3</v>
      </c>
      <c r="H1020" s="286" t="s">
        <v>472</v>
      </c>
      <c r="I1020" s="284" t="s">
        <v>353</v>
      </c>
      <c r="J1020" s="287">
        <v>2</v>
      </c>
      <c r="K1020" s="287">
        <f t="shared" si="64"/>
        <v>0.25</v>
      </c>
      <c r="L1020" s="203">
        <v>1000</v>
      </c>
      <c r="M1020" s="203">
        <f t="shared" si="65"/>
        <v>250</v>
      </c>
    </row>
    <row r="1021" spans="1:13" hidden="1">
      <c r="A1021" s="284" t="s">
        <v>457</v>
      </c>
      <c r="B1021" s="230" t="str">
        <f t="shared" si="62"/>
        <v>Measure 268</v>
      </c>
      <c r="C1021" s="284" t="s">
        <v>465</v>
      </c>
      <c r="D1021" s="285">
        <v>44197</v>
      </c>
      <c r="E1021" s="285">
        <v>44377</v>
      </c>
      <c r="F1021" s="285">
        <v>44266</v>
      </c>
      <c r="G1021" s="41">
        <f t="shared" si="63"/>
        <v>3</v>
      </c>
      <c r="H1021" s="286" t="s">
        <v>258</v>
      </c>
      <c r="I1021" s="284" t="s">
        <v>353</v>
      </c>
      <c r="J1021" s="287">
        <v>0.25</v>
      </c>
      <c r="K1021" s="287">
        <f t="shared" si="64"/>
        <v>3.125E-2</v>
      </c>
      <c r="L1021" s="203">
        <v>1350</v>
      </c>
      <c r="M1021" s="203">
        <f t="shared" si="65"/>
        <v>42.1875</v>
      </c>
    </row>
    <row r="1022" spans="1:13" hidden="1">
      <c r="A1022" s="284" t="s">
        <v>457</v>
      </c>
      <c r="B1022" s="230" t="str">
        <f t="shared" si="62"/>
        <v>Measure 268</v>
      </c>
      <c r="C1022" s="284" t="s">
        <v>465</v>
      </c>
      <c r="D1022" s="285">
        <v>44197</v>
      </c>
      <c r="E1022" s="285">
        <v>44377</v>
      </c>
      <c r="F1022" s="285">
        <v>44266</v>
      </c>
      <c r="G1022" s="41">
        <f t="shared" si="63"/>
        <v>3</v>
      </c>
      <c r="H1022" s="286" t="s">
        <v>258</v>
      </c>
      <c r="I1022" s="284" t="s">
        <v>353</v>
      </c>
      <c r="J1022" s="287">
        <v>4.75</v>
      </c>
      <c r="K1022" s="287">
        <f t="shared" si="64"/>
        <v>0.59375</v>
      </c>
      <c r="L1022" s="203">
        <v>1350</v>
      </c>
      <c r="M1022" s="203">
        <f t="shared" si="65"/>
        <v>801.5625</v>
      </c>
    </row>
    <row r="1023" spans="1:13" hidden="1">
      <c r="A1023" s="284" t="s">
        <v>457</v>
      </c>
      <c r="B1023" s="230" t="str">
        <f t="shared" si="62"/>
        <v>Measure 268</v>
      </c>
      <c r="C1023" s="284" t="s">
        <v>465</v>
      </c>
      <c r="D1023" s="285">
        <v>44197</v>
      </c>
      <c r="E1023" s="285">
        <v>44377</v>
      </c>
      <c r="F1023" s="285">
        <v>44266</v>
      </c>
      <c r="G1023" s="41">
        <f t="shared" si="63"/>
        <v>3</v>
      </c>
      <c r="H1023" s="286" t="s">
        <v>258</v>
      </c>
      <c r="I1023" s="284" t="s">
        <v>353</v>
      </c>
      <c r="J1023" s="287">
        <v>1.25</v>
      </c>
      <c r="K1023" s="287">
        <f t="shared" si="64"/>
        <v>0.15625</v>
      </c>
      <c r="L1023" s="203">
        <v>1350</v>
      </c>
      <c r="M1023" s="203">
        <f t="shared" si="65"/>
        <v>210.9375</v>
      </c>
    </row>
    <row r="1024" spans="1:13" hidden="1">
      <c r="A1024" s="284" t="s">
        <v>457</v>
      </c>
      <c r="B1024" s="230" t="str">
        <f t="shared" ref="B1024:B1087" si="66">MID(C1024,9,11)</f>
        <v>Measure 268</v>
      </c>
      <c r="C1024" s="284" t="s">
        <v>465</v>
      </c>
      <c r="D1024" s="285">
        <v>44197</v>
      </c>
      <c r="E1024" s="285">
        <v>44377</v>
      </c>
      <c r="F1024" s="285">
        <v>44266</v>
      </c>
      <c r="G1024" s="41">
        <f t="shared" ref="G1024:G1087" si="67">MONTH(F1024)</f>
        <v>3</v>
      </c>
      <c r="H1024" s="286" t="s">
        <v>258</v>
      </c>
      <c r="I1024" s="284" t="s">
        <v>353</v>
      </c>
      <c r="J1024" s="287">
        <v>0.25</v>
      </c>
      <c r="K1024" s="287">
        <f t="shared" si="64"/>
        <v>3.125E-2</v>
      </c>
      <c r="L1024" s="203">
        <v>1350</v>
      </c>
      <c r="M1024" s="203">
        <f t="shared" si="65"/>
        <v>42.1875</v>
      </c>
    </row>
    <row r="1025" spans="1:13" hidden="1">
      <c r="A1025" s="284" t="s">
        <v>457</v>
      </c>
      <c r="B1025" s="230" t="str">
        <f t="shared" si="66"/>
        <v>Measure 268</v>
      </c>
      <c r="C1025" s="284" t="s">
        <v>465</v>
      </c>
      <c r="D1025" s="285">
        <v>44197</v>
      </c>
      <c r="E1025" s="285">
        <v>44377</v>
      </c>
      <c r="F1025" s="285">
        <v>44266</v>
      </c>
      <c r="G1025" s="41">
        <f t="shared" si="67"/>
        <v>3</v>
      </c>
      <c r="H1025" s="286" t="s">
        <v>258</v>
      </c>
      <c r="I1025" s="284" t="s">
        <v>353</v>
      </c>
      <c r="J1025" s="287">
        <v>0.25</v>
      </c>
      <c r="K1025" s="287">
        <f t="shared" si="64"/>
        <v>3.125E-2</v>
      </c>
      <c r="L1025" s="203">
        <v>1350</v>
      </c>
      <c r="M1025" s="203">
        <f t="shared" si="65"/>
        <v>42.1875</v>
      </c>
    </row>
    <row r="1026" spans="1:13" hidden="1">
      <c r="A1026" s="284" t="s">
        <v>457</v>
      </c>
      <c r="B1026" s="230" t="str">
        <f t="shared" si="66"/>
        <v>Measure 268</v>
      </c>
      <c r="C1026" s="284" t="s">
        <v>465</v>
      </c>
      <c r="D1026" s="285">
        <v>44197</v>
      </c>
      <c r="E1026" s="285">
        <v>44377</v>
      </c>
      <c r="F1026" s="285">
        <v>44266</v>
      </c>
      <c r="G1026" s="41">
        <f t="shared" si="67"/>
        <v>3</v>
      </c>
      <c r="H1026" s="286" t="s">
        <v>539</v>
      </c>
      <c r="I1026" s="284" t="s">
        <v>353</v>
      </c>
      <c r="J1026" s="287">
        <v>8</v>
      </c>
      <c r="K1026" s="287">
        <f t="shared" si="64"/>
        <v>1</v>
      </c>
      <c r="L1026" s="203">
        <v>1000</v>
      </c>
      <c r="M1026" s="203">
        <f t="shared" si="65"/>
        <v>1000</v>
      </c>
    </row>
    <row r="1027" spans="1:13">
      <c r="A1027" s="284" t="s">
        <v>457</v>
      </c>
      <c r="B1027" s="230" t="str">
        <f t="shared" si="66"/>
        <v>Measure 268</v>
      </c>
      <c r="C1027" s="284" t="s">
        <v>465</v>
      </c>
      <c r="D1027" s="285">
        <v>44197</v>
      </c>
      <c r="E1027" s="285">
        <v>44377</v>
      </c>
      <c r="F1027" s="285">
        <v>44266</v>
      </c>
      <c r="G1027" s="41">
        <f t="shared" si="67"/>
        <v>3</v>
      </c>
      <c r="H1027" s="286" t="s">
        <v>267</v>
      </c>
      <c r="I1027" s="284" t="s">
        <v>353</v>
      </c>
      <c r="J1027" s="287">
        <v>6</v>
      </c>
      <c r="K1027" s="287">
        <f t="shared" ref="K1027:K1090" si="68">J1027/8</f>
        <v>0.75</v>
      </c>
      <c r="L1027" s="203">
        <v>1000</v>
      </c>
      <c r="M1027" s="203">
        <f t="shared" ref="M1027:M1090" si="69">L1027*K1027</f>
        <v>750</v>
      </c>
    </row>
    <row r="1028" spans="1:13" hidden="1">
      <c r="A1028" s="284" t="s">
        <v>457</v>
      </c>
      <c r="B1028" s="230" t="str">
        <f t="shared" si="66"/>
        <v>Measure 268</v>
      </c>
      <c r="C1028" s="284" t="s">
        <v>465</v>
      </c>
      <c r="D1028" s="285">
        <v>44197</v>
      </c>
      <c r="E1028" s="285">
        <v>44377</v>
      </c>
      <c r="F1028" s="285">
        <v>44266</v>
      </c>
      <c r="G1028" s="41">
        <f t="shared" si="67"/>
        <v>3</v>
      </c>
      <c r="H1028" s="286" t="s">
        <v>54</v>
      </c>
      <c r="I1028" s="284" t="s">
        <v>353</v>
      </c>
      <c r="J1028" s="287">
        <v>1</v>
      </c>
      <c r="K1028" s="287">
        <f t="shared" si="68"/>
        <v>0.125</v>
      </c>
      <c r="L1028" s="203">
        <v>1350</v>
      </c>
      <c r="M1028" s="203">
        <f t="shared" si="69"/>
        <v>168.75</v>
      </c>
    </row>
    <row r="1029" spans="1:13" hidden="1">
      <c r="A1029" s="284" t="s">
        <v>457</v>
      </c>
      <c r="B1029" s="230" t="str">
        <f t="shared" si="66"/>
        <v>Measure 268</v>
      </c>
      <c r="C1029" s="284" t="s">
        <v>465</v>
      </c>
      <c r="D1029" s="285">
        <v>44197</v>
      </c>
      <c r="E1029" s="285">
        <v>44377</v>
      </c>
      <c r="F1029" s="285">
        <v>44266</v>
      </c>
      <c r="G1029" s="41">
        <f t="shared" si="67"/>
        <v>3</v>
      </c>
      <c r="H1029" s="286" t="s">
        <v>331</v>
      </c>
      <c r="I1029" s="284" t="s">
        <v>353</v>
      </c>
      <c r="J1029" s="287">
        <v>8</v>
      </c>
      <c r="K1029" s="287">
        <f t="shared" si="68"/>
        <v>1</v>
      </c>
      <c r="L1029" s="203">
        <v>1000</v>
      </c>
      <c r="M1029" s="203">
        <f t="shared" si="69"/>
        <v>1000</v>
      </c>
    </row>
    <row r="1030" spans="1:13" hidden="1">
      <c r="A1030" s="284" t="s">
        <v>457</v>
      </c>
      <c r="B1030" s="230" t="str">
        <f t="shared" si="66"/>
        <v>Measure 268</v>
      </c>
      <c r="C1030" s="284" t="s">
        <v>465</v>
      </c>
      <c r="D1030" s="285">
        <v>44197</v>
      </c>
      <c r="E1030" s="285">
        <v>44377</v>
      </c>
      <c r="F1030" s="285">
        <v>44266</v>
      </c>
      <c r="G1030" s="41">
        <f t="shared" si="67"/>
        <v>3</v>
      </c>
      <c r="H1030" s="286" t="s">
        <v>351</v>
      </c>
      <c r="I1030" s="284" t="s">
        <v>353</v>
      </c>
      <c r="J1030" s="287">
        <v>1</v>
      </c>
      <c r="K1030" s="287">
        <f t="shared" si="68"/>
        <v>0.125</v>
      </c>
      <c r="L1030" s="203">
        <v>1000</v>
      </c>
      <c r="M1030" s="203">
        <f t="shared" si="69"/>
        <v>125</v>
      </c>
    </row>
    <row r="1031" spans="1:13" hidden="1">
      <c r="A1031" s="284" t="s">
        <v>457</v>
      </c>
      <c r="B1031" s="230" t="str">
        <f t="shared" si="66"/>
        <v>Measure 268</v>
      </c>
      <c r="C1031" s="284" t="s">
        <v>465</v>
      </c>
      <c r="D1031" s="285">
        <v>44197</v>
      </c>
      <c r="E1031" s="285">
        <v>44377</v>
      </c>
      <c r="F1031" s="285">
        <v>44266</v>
      </c>
      <c r="G1031" s="41">
        <f t="shared" si="67"/>
        <v>3</v>
      </c>
      <c r="H1031" s="286" t="s">
        <v>351</v>
      </c>
      <c r="I1031" s="284" t="s">
        <v>353</v>
      </c>
      <c r="J1031" s="287">
        <v>1</v>
      </c>
      <c r="K1031" s="287">
        <f t="shared" si="68"/>
        <v>0.125</v>
      </c>
      <c r="L1031" s="203">
        <v>1000</v>
      </c>
      <c r="M1031" s="203">
        <f t="shared" si="69"/>
        <v>125</v>
      </c>
    </row>
    <row r="1032" spans="1:13" hidden="1">
      <c r="A1032" s="284" t="s">
        <v>457</v>
      </c>
      <c r="B1032" s="230" t="str">
        <f t="shared" si="66"/>
        <v>Measure 268</v>
      </c>
      <c r="C1032" s="284" t="s">
        <v>465</v>
      </c>
      <c r="D1032" s="285">
        <v>44197</v>
      </c>
      <c r="E1032" s="285">
        <v>44377</v>
      </c>
      <c r="F1032" s="285">
        <v>44267</v>
      </c>
      <c r="G1032" s="41">
        <f t="shared" si="67"/>
        <v>3</v>
      </c>
      <c r="H1032" s="286" t="s">
        <v>365</v>
      </c>
      <c r="I1032" s="284" t="s">
        <v>353</v>
      </c>
      <c r="J1032" s="287">
        <v>0.5</v>
      </c>
      <c r="K1032" s="287">
        <f t="shared" si="68"/>
        <v>6.25E-2</v>
      </c>
      <c r="L1032" s="203">
        <v>1000</v>
      </c>
      <c r="M1032" s="203">
        <f t="shared" si="69"/>
        <v>62.5</v>
      </c>
    </row>
    <row r="1033" spans="1:13" hidden="1">
      <c r="A1033" s="284" t="s">
        <v>457</v>
      </c>
      <c r="B1033" s="230" t="str">
        <f t="shared" si="66"/>
        <v>Measure 268</v>
      </c>
      <c r="C1033" s="284" t="s">
        <v>465</v>
      </c>
      <c r="D1033" s="285">
        <v>44197</v>
      </c>
      <c r="E1033" s="285">
        <v>44377</v>
      </c>
      <c r="F1033" s="285">
        <v>44267</v>
      </c>
      <c r="G1033" s="41">
        <f t="shared" si="67"/>
        <v>3</v>
      </c>
      <c r="H1033" s="286" t="s">
        <v>365</v>
      </c>
      <c r="I1033" s="284" t="s">
        <v>353</v>
      </c>
      <c r="J1033" s="287">
        <v>4</v>
      </c>
      <c r="K1033" s="287">
        <f t="shared" si="68"/>
        <v>0.5</v>
      </c>
      <c r="L1033" s="203">
        <v>1000</v>
      </c>
      <c r="M1033" s="203">
        <f t="shared" si="69"/>
        <v>500</v>
      </c>
    </row>
    <row r="1034" spans="1:13" hidden="1">
      <c r="A1034" s="284" t="s">
        <v>457</v>
      </c>
      <c r="B1034" s="230" t="str">
        <f t="shared" si="66"/>
        <v>Measure 268</v>
      </c>
      <c r="C1034" s="284" t="s">
        <v>465</v>
      </c>
      <c r="D1034" s="285">
        <v>44197</v>
      </c>
      <c r="E1034" s="285">
        <v>44377</v>
      </c>
      <c r="F1034" s="285">
        <v>44267</v>
      </c>
      <c r="G1034" s="41">
        <f t="shared" si="67"/>
        <v>3</v>
      </c>
      <c r="H1034" s="286" t="s">
        <v>365</v>
      </c>
      <c r="I1034" s="284" t="s">
        <v>353</v>
      </c>
      <c r="J1034" s="287">
        <v>3</v>
      </c>
      <c r="K1034" s="287">
        <f t="shared" si="68"/>
        <v>0.375</v>
      </c>
      <c r="L1034" s="203">
        <v>1000</v>
      </c>
      <c r="M1034" s="203">
        <f t="shared" si="69"/>
        <v>375</v>
      </c>
    </row>
    <row r="1035" spans="1:13" hidden="1">
      <c r="A1035" s="284" t="s">
        <v>457</v>
      </c>
      <c r="B1035" s="230" t="str">
        <f t="shared" si="66"/>
        <v>Measure 268</v>
      </c>
      <c r="C1035" s="284" t="s">
        <v>465</v>
      </c>
      <c r="D1035" s="285">
        <v>44197</v>
      </c>
      <c r="E1035" s="285">
        <v>44377</v>
      </c>
      <c r="F1035" s="285">
        <v>44267</v>
      </c>
      <c r="G1035" s="41">
        <f t="shared" si="67"/>
        <v>3</v>
      </c>
      <c r="H1035" s="286" t="s">
        <v>330</v>
      </c>
      <c r="I1035" s="284" t="s">
        <v>353</v>
      </c>
      <c r="J1035" s="287">
        <v>3</v>
      </c>
      <c r="K1035" s="287">
        <f t="shared" si="68"/>
        <v>0.375</v>
      </c>
      <c r="L1035" s="203">
        <v>1000</v>
      </c>
      <c r="M1035" s="203">
        <f t="shared" si="69"/>
        <v>375</v>
      </c>
    </row>
    <row r="1036" spans="1:13" hidden="1">
      <c r="A1036" s="284" t="s">
        <v>457</v>
      </c>
      <c r="B1036" s="230" t="str">
        <f t="shared" si="66"/>
        <v>Measure 268</v>
      </c>
      <c r="C1036" s="284" t="s">
        <v>465</v>
      </c>
      <c r="D1036" s="285">
        <v>44197</v>
      </c>
      <c r="E1036" s="285">
        <v>44377</v>
      </c>
      <c r="F1036" s="285">
        <v>44267</v>
      </c>
      <c r="G1036" s="41">
        <f t="shared" si="67"/>
        <v>3</v>
      </c>
      <c r="H1036" s="286" t="s">
        <v>330</v>
      </c>
      <c r="I1036" s="284" t="s">
        <v>353</v>
      </c>
      <c r="J1036" s="287">
        <v>4</v>
      </c>
      <c r="K1036" s="287">
        <f t="shared" si="68"/>
        <v>0.5</v>
      </c>
      <c r="L1036" s="203">
        <v>1000</v>
      </c>
      <c r="M1036" s="203">
        <f t="shared" si="69"/>
        <v>500</v>
      </c>
    </row>
    <row r="1037" spans="1:13" hidden="1">
      <c r="A1037" s="284" t="s">
        <v>457</v>
      </c>
      <c r="B1037" s="230" t="str">
        <f t="shared" si="66"/>
        <v>Measure 268</v>
      </c>
      <c r="C1037" s="284" t="s">
        <v>465</v>
      </c>
      <c r="D1037" s="285">
        <v>44197</v>
      </c>
      <c r="E1037" s="285">
        <v>44377</v>
      </c>
      <c r="F1037" s="285">
        <v>44267</v>
      </c>
      <c r="G1037" s="41">
        <f t="shared" si="67"/>
        <v>3</v>
      </c>
      <c r="H1037" s="286" t="s">
        <v>265</v>
      </c>
      <c r="I1037" s="284" t="s">
        <v>353</v>
      </c>
      <c r="J1037" s="287">
        <v>10</v>
      </c>
      <c r="K1037" s="287">
        <f t="shared" si="68"/>
        <v>1.25</v>
      </c>
      <c r="L1037" s="203">
        <v>1000</v>
      </c>
      <c r="M1037" s="203">
        <f t="shared" si="69"/>
        <v>1250</v>
      </c>
    </row>
    <row r="1038" spans="1:13" hidden="1">
      <c r="A1038" s="284" t="s">
        <v>457</v>
      </c>
      <c r="B1038" s="230" t="str">
        <f t="shared" si="66"/>
        <v>Measure 268</v>
      </c>
      <c r="C1038" s="284" t="s">
        <v>465</v>
      </c>
      <c r="D1038" s="285">
        <v>44197</v>
      </c>
      <c r="E1038" s="285">
        <v>44377</v>
      </c>
      <c r="F1038" s="285">
        <v>44267</v>
      </c>
      <c r="G1038" s="41">
        <f t="shared" si="67"/>
        <v>3</v>
      </c>
      <c r="H1038" s="286" t="s">
        <v>53</v>
      </c>
      <c r="I1038" s="284" t="s">
        <v>353</v>
      </c>
      <c r="J1038" s="287">
        <v>6</v>
      </c>
      <c r="K1038" s="287">
        <f t="shared" si="68"/>
        <v>0.75</v>
      </c>
      <c r="L1038" s="203">
        <v>1350</v>
      </c>
      <c r="M1038" s="203">
        <f t="shared" si="69"/>
        <v>1012.5</v>
      </c>
    </row>
    <row r="1039" spans="1:13" hidden="1">
      <c r="A1039" s="284" t="s">
        <v>457</v>
      </c>
      <c r="B1039" s="230" t="str">
        <f t="shared" si="66"/>
        <v>Measure 268</v>
      </c>
      <c r="C1039" s="284" t="s">
        <v>465</v>
      </c>
      <c r="D1039" s="285">
        <v>44197</v>
      </c>
      <c r="E1039" s="285">
        <v>44377</v>
      </c>
      <c r="F1039" s="285">
        <v>44267</v>
      </c>
      <c r="G1039" s="41">
        <f t="shared" si="67"/>
        <v>3</v>
      </c>
      <c r="H1039" s="286" t="s">
        <v>472</v>
      </c>
      <c r="I1039" s="284" t="s">
        <v>353</v>
      </c>
      <c r="J1039" s="287">
        <v>2</v>
      </c>
      <c r="K1039" s="287">
        <f t="shared" si="68"/>
        <v>0.25</v>
      </c>
      <c r="L1039" s="203">
        <v>1000</v>
      </c>
      <c r="M1039" s="203">
        <f t="shared" si="69"/>
        <v>250</v>
      </c>
    </row>
    <row r="1040" spans="1:13" hidden="1">
      <c r="A1040" s="284" t="s">
        <v>457</v>
      </c>
      <c r="B1040" s="230" t="str">
        <f t="shared" si="66"/>
        <v>Measure 268</v>
      </c>
      <c r="C1040" s="284" t="s">
        <v>465</v>
      </c>
      <c r="D1040" s="285">
        <v>44197</v>
      </c>
      <c r="E1040" s="285">
        <v>44377</v>
      </c>
      <c r="F1040" s="285">
        <v>44267</v>
      </c>
      <c r="G1040" s="41">
        <f t="shared" si="67"/>
        <v>3</v>
      </c>
      <c r="H1040" s="286" t="s">
        <v>472</v>
      </c>
      <c r="I1040" s="284" t="s">
        <v>353</v>
      </c>
      <c r="J1040" s="287">
        <v>2</v>
      </c>
      <c r="K1040" s="287">
        <f t="shared" si="68"/>
        <v>0.25</v>
      </c>
      <c r="L1040" s="203">
        <v>1000</v>
      </c>
      <c r="M1040" s="203">
        <f t="shared" si="69"/>
        <v>250</v>
      </c>
    </row>
    <row r="1041" spans="1:13" hidden="1">
      <c r="A1041" s="284" t="s">
        <v>457</v>
      </c>
      <c r="B1041" s="230" t="str">
        <f t="shared" si="66"/>
        <v>Measure 268</v>
      </c>
      <c r="C1041" s="284" t="s">
        <v>465</v>
      </c>
      <c r="D1041" s="285">
        <v>44197</v>
      </c>
      <c r="E1041" s="285">
        <v>44377</v>
      </c>
      <c r="F1041" s="285">
        <v>44267</v>
      </c>
      <c r="G1041" s="41">
        <f t="shared" si="67"/>
        <v>3</v>
      </c>
      <c r="H1041" s="286" t="s">
        <v>258</v>
      </c>
      <c r="I1041" s="284" t="s">
        <v>353</v>
      </c>
      <c r="J1041" s="287">
        <v>3.25</v>
      </c>
      <c r="K1041" s="287">
        <f t="shared" si="68"/>
        <v>0.40625</v>
      </c>
      <c r="L1041" s="203">
        <v>1350</v>
      </c>
      <c r="M1041" s="203">
        <f t="shared" si="69"/>
        <v>548.4375</v>
      </c>
    </row>
    <row r="1042" spans="1:13" hidden="1">
      <c r="A1042" s="284" t="s">
        <v>457</v>
      </c>
      <c r="B1042" s="230" t="str">
        <f t="shared" si="66"/>
        <v>Measure 268</v>
      </c>
      <c r="C1042" s="284" t="s">
        <v>465</v>
      </c>
      <c r="D1042" s="285">
        <v>44197</v>
      </c>
      <c r="E1042" s="285">
        <v>44377</v>
      </c>
      <c r="F1042" s="285">
        <v>44267</v>
      </c>
      <c r="G1042" s="41">
        <f t="shared" si="67"/>
        <v>3</v>
      </c>
      <c r="H1042" s="286" t="s">
        <v>258</v>
      </c>
      <c r="I1042" s="284" t="s">
        <v>353</v>
      </c>
      <c r="J1042" s="287">
        <v>2.25</v>
      </c>
      <c r="K1042" s="287">
        <f t="shared" si="68"/>
        <v>0.28125</v>
      </c>
      <c r="L1042" s="203">
        <v>1350</v>
      </c>
      <c r="M1042" s="203">
        <f t="shared" si="69"/>
        <v>379.6875</v>
      </c>
    </row>
    <row r="1043" spans="1:13" hidden="1">
      <c r="A1043" s="284" t="s">
        <v>457</v>
      </c>
      <c r="B1043" s="230" t="str">
        <f t="shared" si="66"/>
        <v>Measure 268</v>
      </c>
      <c r="C1043" s="284" t="s">
        <v>465</v>
      </c>
      <c r="D1043" s="285">
        <v>44197</v>
      </c>
      <c r="E1043" s="285">
        <v>44377</v>
      </c>
      <c r="F1043" s="285">
        <v>44267</v>
      </c>
      <c r="G1043" s="41">
        <f t="shared" si="67"/>
        <v>3</v>
      </c>
      <c r="H1043" s="286" t="s">
        <v>258</v>
      </c>
      <c r="I1043" s="284" t="s">
        <v>353</v>
      </c>
      <c r="J1043" s="287">
        <v>0.25</v>
      </c>
      <c r="K1043" s="287">
        <f t="shared" si="68"/>
        <v>3.125E-2</v>
      </c>
      <c r="L1043" s="203">
        <v>1350</v>
      </c>
      <c r="M1043" s="203">
        <f t="shared" si="69"/>
        <v>42.1875</v>
      </c>
    </row>
    <row r="1044" spans="1:13" hidden="1">
      <c r="A1044" s="284" t="s">
        <v>457</v>
      </c>
      <c r="B1044" s="230" t="str">
        <f t="shared" si="66"/>
        <v>Measure 268</v>
      </c>
      <c r="C1044" s="284" t="s">
        <v>465</v>
      </c>
      <c r="D1044" s="285">
        <v>44197</v>
      </c>
      <c r="E1044" s="285">
        <v>44377</v>
      </c>
      <c r="F1044" s="285">
        <v>44267</v>
      </c>
      <c r="G1044" s="41">
        <f t="shared" si="67"/>
        <v>3</v>
      </c>
      <c r="H1044" s="286" t="s">
        <v>258</v>
      </c>
      <c r="I1044" s="284" t="s">
        <v>353</v>
      </c>
      <c r="J1044" s="287">
        <v>1</v>
      </c>
      <c r="K1044" s="287">
        <f t="shared" si="68"/>
        <v>0.125</v>
      </c>
      <c r="L1044" s="203">
        <v>1350</v>
      </c>
      <c r="M1044" s="203">
        <f t="shared" si="69"/>
        <v>168.75</v>
      </c>
    </row>
    <row r="1045" spans="1:13" hidden="1">
      <c r="A1045" s="284" t="s">
        <v>457</v>
      </c>
      <c r="B1045" s="230" t="str">
        <f t="shared" si="66"/>
        <v>Measure 268</v>
      </c>
      <c r="C1045" s="284" t="s">
        <v>465</v>
      </c>
      <c r="D1045" s="285">
        <v>44197</v>
      </c>
      <c r="E1045" s="285">
        <v>44377</v>
      </c>
      <c r="F1045" s="285">
        <v>44267</v>
      </c>
      <c r="G1045" s="41">
        <f t="shared" si="67"/>
        <v>3</v>
      </c>
      <c r="H1045" s="286" t="s">
        <v>258</v>
      </c>
      <c r="I1045" s="284" t="s">
        <v>353</v>
      </c>
      <c r="J1045" s="287">
        <v>0.25</v>
      </c>
      <c r="K1045" s="287">
        <f t="shared" si="68"/>
        <v>3.125E-2</v>
      </c>
      <c r="L1045" s="203">
        <v>1350</v>
      </c>
      <c r="M1045" s="203">
        <f t="shared" si="69"/>
        <v>42.1875</v>
      </c>
    </row>
    <row r="1046" spans="1:13" hidden="1">
      <c r="A1046" s="284" t="s">
        <v>457</v>
      </c>
      <c r="B1046" s="230" t="str">
        <f t="shared" si="66"/>
        <v>Measure 268</v>
      </c>
      <c r="C1046" s="284" t="s">
        <v>465</v>
      </c>
      <c r="D1046" s="285">
        <v>44197</v>
      </c>
      <c r="E1046" s="285">
        <v>44377</v>
      </c>
      <c r="F1046" s="285">
        <v>44267</v>
      </c>
      <c r="G1046" s="41">
        <f t="shared" si="67"/>
        <v>3</v>
      </c>
      <c r="H1046" s="286" t="s">
        <v>539</v>
      </c>
      <c r="I1046" s="284" t="s">
        <v>353</v>
      </c>
      <c r="J1046" s="287">
        <v>8</v>
      </c>
      <c r="K1046" s="287">
        <f t="shared" si="68"/>
        <v>1</v>
      </c>
      <c r="L1046" s="203">
        <v>1000</v>
      </c>
      <c r="M1046" s="203">
        <f t="shared" si="69"/>
        <v>1000</v>
      </c>
    </row>
    <row r="1047" spans="1:13">
      <c r="A1047" s="284" t="s">
        <v>457</v>
      </c>
      <c r="B1047" s="230" t="str">
        <f t="shared" si="66"/>
        <v>Measure 268</v>
      </c>
      <c r="C1047" s="284" t="s">
        <v>465</v>
      </c>
      <c r="D1047" s="285">
        <v>44197</v>
      </c>
      <c r="E1047" s="285">
        <v>44377</v>
      </c>
      <c r="F1047" s="285">
        <v>44267</v>
      </c>
      <c r="G1047" s="41">
        <f t="shared" si="67"/>
        <v>3</v>
      </c>
      <c r="H1047" s="286" t="s">
        <v>267</v>
      </c>
      <c r="I1047" s="284" t="s">
        <v>353</v>
      </c>
      <c r="J1047" s="287">
        <v>5</v>
      </c>
      <c r="K1047" s="287">
        <f t="shared" si="68"/>
        <v>0.625</v>
      </c>
      <c r="L1047" s="203">
        <v>1000</v>
      </c>
      <c r="M1047" s="203">
        <f t="shared" si="69"/>
        <v>625</v>
      </c>
    </row>
    <row r="1048" spans="1:13" hidden="1">
      <c r="A1048" s="284" t="s">
        <v>457</v>
      </c>
      <c r="B1048" s="230" t="str">
        <f t="shared" si="66"/>
        <v>Measure 268</v>
      </c>
      <c r="C1048" s="284" t="s">
        <v>465</v>
      </c>
      <c r="D1048" s="285">
        <v>44197</v>
      </c>
      <c r="E1048" s="285">
        <v>44377</v>
      </c>
      <c r="F1048" s="285">
        <v>44267</v>
      </c>
      <c r="G1048" s="41">
        <f t="shared" si="67"/>
        <v>3</v>
      </c>
      <c r="H1048" s="286" t="s">
        <v>331</v>
      </c>
      <c r="I1048" s="284" t="s">
        <v>353</v>
      </c>
      <c r="J1048" s="287">
        <v>8</v>
      </c>
      <c r="K1048" s="287">
        <f t="shared" si="68"/>
        <v>1</v>
      </c>
      <c r="L1048" s="203">
        <v>1000</v>
      </c>
      <c r="M1048" s="203">
        <f t="shared" si="69"/>
        <v>1000</v>
      </c>
    </row>
    <row r="1049" spans="1:13" hidden="1">
      <c r="A1049" s="284" t="s">
        <v>457</v>
      </c>
      <c r="B1049" s="230" t="str">
        <f t="shared" si="66"/>
        <v>Measure 268</v>
      </c>
      <c r="C1049" s="284" t="s">
        <v>465</v>
      </c>
      <c r="D1049" s="285">
        <v>44197</v>
      </c>
      <c r="E1049" s="285">
        <v>44377</v>
      </c>
      <c r="F1049" s="285">
        <v>44267</v>
      </c>
      <c r="G1049" s="41">
        <f t="shared" si="67"/>
        <v>3</v>
      </c>
      <c r="H1049" s="286" t="s">
        <v>351</v>
      </c>
      <c r="I1049" s="284" t="s">
        <v>353</v>
      </c>
      <c r="J1049" s="287">
        <v>1.5</v>
      </c>
      <c r="K1049" s="287">
        <f t="shared" si="68"/>
        <v>0.1875</v>
      </c>
      <c r="L1049" s="203">
        <v>1000</v>
      </c>
      <c r="M1049" s="203">
        <f t="shared" si="69"/>
        <v>187.5</v>
      </c>
    </row>
    <row r="1050" spans="1:13" hidden="1">
      <c r="A1050" s="284" t="s">
        <v>457</v>
      </c>
      <c r="B1050" s="230" t="str">
        <f t="shared" si="66"/>
        <v>Measure 268</v>
      </c>
      <c r="C1050" s="284" t="s">
        <v>465</v>
      </c>
      <c r="D1050" s="285">
        <v>44197</v>
      </c>
      <c r="E1050" s="285">
        <v>44377</v>
      </c>
      <c r="F1050" s="285">
        <v>44267</v>
      </c>
      <c r="G1050" s="41">
        <f t="shared" si="67"/>
        <v>3</v>
      </c>
      <c r="H1050" s="286" t="s">
        <v>351</v>
      </c>
      <c r="I1050" s="284" t="s">
        <v>353</v>
      </c>
      <c r="J1050" s="287">
        <v>3</v>
      </c>
      <c r="K1050" s="287">
        <f t="shared" si="68"/>
        <v>0.375</v>
      </c>
      <c r="L1050" s="203">
        <v>1000</v>
      </c>
      <c r="M1050" s="203">
        <f t="shared" si="69"/>
        <v>375</v>
      </c>
    </row>
    <row r="1051" spans="1:13" hidden="1">
      <c r="A1051" s="284" t="s">
        <v>457</v>
      </c>
      <c r="B1051" s="230" t="str">
        <f t="shared" si="66"/>
        <v>Measure 268</v>
      </c>
      <c r="C1051" s="284" t="s">
        <v>465</v>
      </c>
      <c r="D1051" s="285">
        <v>44197</v>
      </c>
      <c r="E1051" s="285">
        <v>44377</v>
      </c>
      <c r="F1051" s="285">
        <v>44270</v>
      </c>
      <c r="G1051" s="41">
        <f t="shared" si="67"/>
        <v>3</v>
      </c>
      <c r="H1051" s="286" t="s">
        <v>365</v>
      </c>
      <c r="I1051" s="284" t="s">
        <v>353</v>
      </c>
      <c r="J1051" s="287">
        <v>3.5</v>
      </c>
      <c r="K1051" s="287">
        <f t="shared" si="68"/>
        <v>0.4375</v>
      </c>
      <c r="L1051" s="203">
        <v>1000</v>
      </c>
      <c r="M1051" s="203">
        <f t="shared" si="69"/>
        <v>437.5</v>
      </c>
    </row>
    <row r="1052" spans="1:13" hidden="1">
      <c r="A1052" s="284" t="s">
        <v>457</v>
      </c>
      <c r="B1052" s="230" t="str">
        <f t="shared" si="66"/>
        <v>Measure 268</v>
      </c>
      <c r="C1052" s="284" t="s">
        <v>465</v>
      </c>
      <c r="D1052" s="285">
        <v>44197</v>
      </c>
      <c r="E1052" s="285">
        <v>44377</v>
      </c>
      <c r="F1052" s="285">
        <v>44270</v>
      </c>
      <c r="G1052" s="41">
        <f t="shared" si="67"/>
        <v>3</v>
      </c>
      <c r="H1052" s="286" t="s">
        <v>365</v>
      </c>
      <c r="I1052" s="284" t="s">
        <v>353</v>
      </c>
      <c r="J1052" s="287">
        <v>1</v>
      </c>
      <c r="K1052" s="287">
        <f t="shared" si="68"/>
        <v>0.125</v>
      </c>
      <c r="L1052" s="203">
        <v>1000</v>
      </c>
      <c r="M1052" s="203">
        <f t="shared" si="69"/>
        <v>125</v>
      </c>
    </row>
    <row r="1053" spans="1:13" hidden="1">
      <c r="A1053" s="284" t="s">
        <v>457</v>
      </c>
      <c r="B1053" s="230" t="str">
        <f t="shared" si="66"/>
        <v>Measure 268</v>
      </c>
      <c r="C1053" s="284" t="s">
        <v>465</v>
      </c>
      <c r="D1053" s="285">
        <v>44197</v>
      </c>
      <c r="E1053" s="285">
        <v>44377</v>
      </c>
      <c r="F1053" s="285">
        <v>44270</v>
      </c>
      <c r="G1053" s="41">
        <f t="shared" si="67"/>
        <v>3</v>
      </c>
      <c r="H1053" s="286" t="s">
        <v>365</v>
      </c>
      <c r="I1053" s="284" t="s">
        <v>353</v>
      </c>
      <c r="J1053" s="287">
        <v>1</v>
      </c>
      <c r="K1053" s="287">
        <f t="shared" si="68"/>
        <v>0.125</v>
      </c>
      <c r="L1053" s="203">
        <v>1000</v>
      </c>
      <c r="M1053" s="203">
        <f t="shared" si="69"/>
        <v>125</v>
      </c>
    </row>
    <row r="1054" spans="1:13" hidden="1">
      <c r="A1054" s="284" t="s">
        <v>457</v>
      </c>
      <c r="B1054" s="230" t="str">
        <f t="shared" si="66"/>
        <v>Measure 268</v>
      </c>
      <c r="C1054" s="284" t="s">
        <v>465</v>
      </c>
      <c r="D1054" s="285">
        <v>44197</v>
      </c>
      <c r="E1054" s="285">
        <v>44377</v>
      </c>
      <c r="F1054" s="285">
        <v>44270</v>
      </c>
      <c r="G1054" s="41">
        <f t="shared" si="67"/>
        <v>3</v>
      </c>
      <c r="H1054" s="286" t="s">
        <v>365</v>
      </c>
      <c r="I1054" s="284" t="s">
        <v>353</v>
      </c>
      <c r="J1054" s="287">
        <v>2</v>
      </c>
      <c r="K1054" s="287">
        <f t="shared" si="68"/>
        <v>0.25</v>
      </c>
      <c r="L1054" s="203">
        <v>1000</v>
      </c>
      <c r="M1054" s="203">
        <f t="shared" si="69"/>
        <v>250</v>
      </c>
    </row>
    <row r="1055" spans="1:13" hidden="1">
      <c r="A1055" s="284" t="s">
        <v>457</v>
      </c>
      <c r="B1055" s="230" t="str">
        <f t="shared" si="66"/>
        <v>Measure 268</v>
      </c>
      <c r="C1055" s="284" t="s">
        <v>465</v>
      </c>
      <c r="D1055" s="285">
        <v>44197</v>
      </c>
      <c r="E1055" s="285">
        <v>44377</v>
      </c>
      <c r="F1055" s="285">
        <v>44270</v>
      </c>
      <c r="G1055" s="41">
        <f t="shared" si="67"/>
        <v>3</v>
      </c>
      <c r="H1055" s="286" t="s">
        <v>330</v>
      </c>
      <c r="I1055" s="284" t="s">
        <v>353</v>
      </c>
      <c r="J1055" s="287">
        <v>5</v>
      </c>
      <c r="K1055" s="287">
        <f t="shared" si="68"/>
        <v>0.625</v>
      </c>
      <c r="L1055" s="203">
        <v>1000</v>
      </c>
      <c r="M1055" s="203">
        <f t="shared" si="69"/>
        <v>625</v>
      </c>
    </row>
    <row r="1056" spans="1:13" hidden="1">
      <c r="A1056" s="284" t="s">
        <v>457</v>
      </c>
      <c r="B1056" s="230" t="str">
        <f t="shared" si="66"/>
        <v>Measure 268</v>
      </c>
      <c r="C1056" s="284" t="s">
        <v>465</v>
      </c>
      <c r="D1056" s="285">
        <v>44197</v>
      </c>
      <c r="E1056" s="285">
        <v>44377</v>
      </c>
      <c r="F1056" s="285">
        <v>44270</v>
      </c>
      <c r="G1056" s="41">
        <f t="shared" si="67"/>
        <v>3</v>
      </c>
      <c r="H1056" s="286" t="s">
        <v>330</v>
      </c>
      <c r="I1056" s="284" t="s">
        <v>353</v>
      </c>
      <c r="J1056" s="287">
        <v>3</v>
      </c>
      <c r="K1056" s="287">
        <f t="shared" si="68"/>
        <v>0.375</v>
      </c>
      <c r="L1056" s="203">
        <v>1000</v>
      </c>
      <c r="M1056" s="203">
        <f t="shared" si="69"/>
        <v>375</v>
      </c>
    </row>
    <row r="1057" spans="1:13" hidden="1">
      <c r="A1057" s="284" t="s">
        <v>457</v>
      </c>
      <c r="B1057" s="230" t="str">
        <f t="shared" si="66"/>
        <v>Measure 268</v>
      </c>
      <c r="C1057" s="284" t="s">
        <v>465</v>
      </c>
      <c r="D1057" s="285">
        <v>44197</v>
      </c>
      <c r="E1057" s="285">
        <v>44377</v>
      </c>
      <c r="F1057" s="285">
        <v>44270</v>
      </c>
      <c r="G1057" s="41">
        <f t="shared" si="67"/>
        <v>3</v>
      </c>
      <c r="H1057" s="286" t="s">
        <v>265</v>
      </c>
      <c r="I1057" s="284" t="s">
        <v>353</v>
      </c>
      <c r="J1057" s="287">
        <v>7</v>
      </c>
      <c r="K1057" s="287">
        <f t="shared" si="68"/>
        <v>0.875</v>
      </c>
      <c r="L1057" s="203">
        <v>1000</v>
      </c>
      <c r="M1057" s="203">
        <f t="shared" si="69"/>
        <v>875</v>
      </c>
    </row>
    <row r="1058" spans="1:13" hidden="1">
      <c r="A1058" s="284" t="s">
        <v>457</v>
      </c>
      <c r="B1058" s="230" t="str">
        <f t="shared" si="66"/>
        <v>Measure 268</v>
      </c>
      <c r="C1058" s="284" t="s">
        <v>465</v>
      </c>
      <c r="D1058" s="285">
        <v>44197</v>
      </c>
      <c r="E1058" s="285">
        <v>44377</v>
      </c>
      <c r="F1058" s="285">
        <v>44270</v>
      </c>
      <c r="G1058" s="41">
        <f t="shared" si="67"/>
        <v>3</v>
      </c>
      <c r="H1058" s="286" t="s">
        <v>538</v>
      </c>
      <c r="I1058" s="284" t="s">
        <v>353</v>
      </c>
      <c r="J1058" s="287">
        <v>0.5</v>
      </c>
      <c r="K1058" s="287">
        <f t="shared" si="68"/>
        <v>6.25E-2</v>
      </c>
      <c r="L1058" s="203">
        <v>1000</v>
      </c>
      <c r="M1058" s="203">
        <f t="shared" si="69"/>
        <v>62.5</v>
      </c>
    </row>
    <row r="1059" spans="1:13" hidden="1">
      <c r="A1059" s="284" t="s">
        <v>457</v>
      </c>
      <c r="B1059" s="230" t="str">
        <f t="shared" si="66"/>
        <v>Measure 268</v>
      </c>
      <c r="C1059" s="284" t="s">
        <v>465</v>
      </c>
      <c r="D1059" s="285">
        <v>44197</v>
      </c>
      <c r="E1059" s="285">
        <v>44377</v>
      </c>
      <c r="F1059" s="285">
        <v>44270</v>
      </c>
      <c r="G1059" s="41">
        <f t="shared" si="67"/>
        <v>3</v>
      </c>
      <c r="H1059" s="286" t="s">
        <v>327</v>
      </c>
      <c r="I1059" s="284" t="s">
        <v>353</v>
      </c>
      <c r="J1059" s="287">
        <v>1.5</v>
      </c>
      <c r="K1059" s="287">
        <f t="shared" si="68"/>
        <v>0.1875</v>
      </c>
      <c r="L1059" s="203">
        <v>1000</v>
      </c>
      <c r="M1059" s="203">
        <f t="shared" si="69"/>
        <v>187.5</v>
      </c>
    </row>
    <row r="1060" spans="1:13" hidden="1">
      <c r="A1060" s="284" t="s">
        <v>457</v>
      </c>
      <c r="B1060" s="230" t="str">
        <f t="shared" si="66"/>
        <v>Measure 268</v>
      </c>
      <c r="C1060" s="284" t="s">
        <v>465</v>
      </c>
      <c r="D1060" s="285">
        <v>44197</v>
      </c>
      <c r="E1060" s="285">
        <v>44377</v>
      </c>
      <c r="F1060" s="285">
        <v>44270</v>
      </c>
      <c r="G1060" s="41">
        <f t="shared" si="67"/>
        <v>3</v>
      </c>
      <c r="H1060" s="286" t="s">
        <v>472</v>
      </c>
      <c r="I1060" s="284" t="s">
        <v>353</v>
      </c>
      <c r="J1060" s="287">
        <v>2</v>
      </c>
      <c r="K1060" s="287">
        <f t="shared" si="68"/>
        <v>0.25</v>
      </c>
      <c r="L1060" s="203">
        <v>1000</v>
      </c>
      <c r="M1060" s="203">
        <f t="shared" si="69"/>
        <v>250</v>
      </c>
    </row>
    <row r="1061" spans="1:13" hidden="1">
      <c r="A1061" s="284" t="s">
        <v>457</v>
      </c>
      <c r="B1061" s="230" t="str">
        <f t="shared" si="66"/>
        <v>Measure 268</v>
      </c>
      <c r="C1061" s="284" t="s">
        <v>465</v>
      </c>
      <c r="D1061" s="285">
        <v>44197</v>
      </c>
      <c r="E1061" s="285">
        <v>44377</v>
      </c>
      <c r="F1061" s="285">
        <v>44270</v>
      </c>
      <c r="G1061" s="41">
        <f t="shared" si="67"/>
        <v>3</v>
      </c>
      <c r="H1061" s="286" t="s">
        <v>472</v>
      </c>
      <c r="I1061" s="284" t="s">
        <v>353</v>
      </c>
      <c r="J1061" s="287">
        <v>2</v>
      </c>
      <c r="K1061" s="287">
        <f t="shared" si="68"/>
        <v>0.25</v>
      </c>
      <c r="L1061" s="203">
        <v>1000</v>
      </c>
      <c r="M1061" s="203">
        <f t="shared" si="69"/>
        <v>250</v>
      </c>
    </row>
    <row r="1062" spans="1:13" hidden="1">
      <c r="A1062" s="284" t="s">
        <v>457</v>
      </c>
      <c r="B1062" s="230" t="str">
        <f t="shared" si="66"/>
        <v>Measure 268</v>
      </c>
      <c r="C1062" s="284" t="s">
        <v>465</v>
      </c>
      <c r="D1062" s="285">
        <v>44197</v>
      </c>
      <c r="E1062" s="285">
        <v>44377</v>
      </c>
      <c r="F1062" s="285">
        <v>44270</v>
      </c>
      <c r="G1062" s="41">
        <f t="shared" si="67"/>
        <v>3</v>
      </c>
      <c r="H1062" s="286" t="s">
        <v>258</v>
      </c>
      <c r="I1062" s="284" t="s">
        <v>353</v>
      </c>
      <c r="J1062" s="287">
        <v>0.25</v>
      </c>
      <c r="K1062" s="287">
        <f t="shared" si="68"/>
        <v>3.125E-2</v>
      </c>
      <c r="L1062" s="203">
        <v>1350</v>
      </c>
      <c r="M1062" s="203">
        <f t="shared" si="69"/>
        <v>42.1875</v>
      </c>
    </row>
    <row r="1063" spans="1:13" hidden="1">
      <c r="A1063" s="284" t="s">
        <v>457</v>
      </c>
      <c r="B1063" s="230" t="str">
        <f t="shared" si="66"/>
        <v>Measure 268</v>
      </c>
      <c r="C1063" s="284" t="s">
        <v>465</v>
      </c>
      <c r="D1063" s="285">
        <v>44197</v>
      </c>
      <c r="E1063" s="285">
        <v>44377</v>
      </c>
      <c r="F1063" s="285">
        <v>44270</v>
      </c>
      <c r="G1063" s="41">
        <f t="shared" si="67"/>
        <v>3</v>
      </c>
      <c r="H1063" s="286" t="s">
        <v>258</v>
      </c>
      <c r="I1063" s="284" t="s">
        <v>353</v>
      </c>
      <c r="J1063" s="287">
        <v>2.75</v>
      </c>
      <c r="K1063" s="287">
        <f t="shared" si="68"/>
        <v>0.34375</v>
      </c>
      <c r="L1063" s="203">
        <v>1350</v>
      </c>
      <c r="M1063" s="203">
        <f t="shared" si="69"/>
        <v>464.0625</v>
      </c>
    </row>
    <row r="1064" spans="1:13" hidden="1">
      <c r="A1064" s="284" t="s">
        <v>457</v>
      </c>
      <c r="B1064" s="230" t="str">
        <f t="shared" si="66"/>
        <v>Measure 268</v>
      </c>
      <c r="C1064" s="284" t="s">
        <v>465</v>
      </c>
      <c r="D1064" s="285">
        <v>44197</v>
      </c>
      <c r="E1064" s="285">
        <v>44377</v>
      </c>
      <c r="F1064" s="285">
        <v>44270</v>
      </c>
      <c r="G1064" s="41">
        <f t="shared" si="67"/>
        <v>3</v>
      </c>
      <c r="H1064" s="286" t="s">
        <v>258</v>
      </c>
      <c r="I1064" s="284" t="s">
        <v>353</v>
      </c>
      <c r="J1064" s="287">
        <v>0.25</v>
      </c>
      <c r="K1064" s="287">
        <f t="shared" si="68"/>
        <v>3.125E-2</v>
      </c>
      <c r="L1064" s="203">
        <v>1350</v>
      </c>
      <c r="M1064" s="203">
        <f t="shared" si="69"/>
        <v>42.1875</v>
      </c>
    </row>
    <row r="1065" spans="1:13" hidden="1">
      <c r="A1065" s="284" t="s">
        <v>457</v>
      </c>
      <c r="B1065" s="230" t="str">
        <f t="shared" si="66"/>
        <v>Measure 268</v>
      </c>
      <c r="C1065" s="284" t="s">
        <v>465</v>
      </c>
      <c r="D1065" s="285">
        <v>44197</v>
      </c>
      <c r="E1065" s="285">
        <v>44377</v>
      </c>
      <c r="F1065" s="285">
        <v>44270</v>
      </c>
      <c r="G1065" s="41">
        <f t="shared" si="67"/>
        <v>3</v>
      </c>
      <c r="H1065" s="286" t="s">
        <v>258</v>
      </c>
      <c r="I1065" s="284" t="s">
        <v>353</v>
      </c>
      <c r="J1065" s="287">
        <v>2</v>
      </c>
      <c r="K1065" s="287">
        <f t="shared" si="68"/>
        <v>0.25</v>
      </c>
      <c r="L1065" s="203">
        <v>1350</v>
      </c>
      <c r="M1065" s="203">
        <f t="shared" si="69"/>
        <v>337.5</v>
      </c>
    </row>
    <row r="1066" spans="1:13" hidden="1">
      <c r="A1066" s="284" t="s">
        <v>457</v>
      </c>
      <c r="B1066" s="230" t="str">
        <f t="shared" si="66"/>
        <v>Measure 268</v>
      </c>
      <c r="C1066" s="284" t="s">
        <v>465</v>
      </c>
      <c r="D1066" s="285">
        <v>44197</v>
      </c>
      <c r="E1066" s="285">
        <v>44377</v>
      </c>
      <c r="F1066" s="285">
        <v>44270</v>
      </c>
      <c r="G1066" s="41">
        <f t="shared" si="67"/>
        <v>3</v>
      </c>
      <c r="H1066" s="286" t="s">
        <v>258</v>
      </c>
      <c r="I1066" s="284" t="s">
        <v>353</v>
      </c>
      <c r="J1066" s="287">
        <v>0.25</v>
      </c>
      <c r="K1066" s="287">
        <f t="shared" si="68"/>
        <v>3.125E-2</v>
      </c>
      <c r="L1066" s="203">
        <v>1350</v>
      </c>
      <c r="M1066" s="203">
        <f t="shared" si="69"/>
        <v>42.1875</v>
      </c>
    </row>
    <row r="1067" spans="1:13" hidden="1">
      <c r="A1067" s="284" t="s">
        <v>457</v>
      </c>
      <c r="B1067" s="230" t="str">
        <f t="shared" si="66"/>
        <v>Measure 268</v>
      </c>
      <c r="C1067" s="284" t="s">
        <v>465</v>
      </c>
      <c r="D1067" s="285">
        <v>44197</v>
      </c>
      <c r="E1067" s="285">
        <v>44377</v>
      </c>
      <c r="F1067" s="285">
        <v>44270</v>
      </c>
      <c r="G1067" s="41">
        <f t="shared" si="67"/>
        <v>3</v>
      </c>
      <c r="H1067" s="286" t="s">
        <v>539</v>
      </c>
      <c r="I1067" s="284" t="s">
        <v>353</v>
      </c>
      <c r="J1067" s="287">
        <v>8</v>
      </c>
      <c r="K1067" s="287">
        <f t="shared" si="68"/>
        <v>1</v>
      </c>
      <c r="L1067" s="203">
        <v>1000</v>
      </c>
      <c r="M1067" s="203">
        <f t="shared" si="69"/>
        <v>1000</v>
      </c>
    </row>
    <row r="1068" spans="1:13">
      <c r="A1068" s="284" t="s">
        <v>457</v>
      </c>
      <c r="B1068" s="230" t="str">
        <f t="shared" si="66"/>
        <v>Measure 268</v>
      </c>
      <c r="C1068" s="284" t="s">
        <v>465</v>
      </c>
      <c r="D1068" s="285">
        <v>44197</v>
      </c>
      <c r="E1068" s="285">
        <v>44377</v>
      </c>
      <c r="F1068" s="285">
        <v>44270</v>
      </c>
      <c r="G1068" s="41">
        <f t="shared" si="67"/>
        <v>3</v>
      </c>
      <c r="H1068" s="286" t="s">
        <v>267</v>
      </c>
      <c r="I1068" s="284" t="s">
        <v>353</v>
      </c>
      <c r="J1068" s="287">
        <v>4</v>
      </c>
      <c r="K1068" s="287">
        <f t="shared" si="68"/>
        <v>0.5</v>
      </c>
      <c r="L1068" s="203">
        <v>1000</v>
      </c>
      <c r="M1068" s="203">
        <f t="shared" si="69"/>
        <v>500</v>
      </c>
    </row>
    <row r="1069" spans="1:13">
      <c r="A1069" s="284" t="s">
        <v>457</v>
      </c>
      <c r="B1069" s="230" t="str">
        <f t="shared" si="66"/>
        <v>Measure 268</v>
      </c>
      <c r="C1069" s="284" t="s">
        <v>465</v>
      </c>
      <c r="D1069" s="285">
        <v>44197</v>
      </c>
      <c r="E1069" s="285">
        <v>44377</v>
      </c>
      <c r="F1069" s="285">
        <v>44270</v>
      </c>
      <c r="G1069" s="41">
        <f t="shared" si="67"/>
        <v>3</v>
      </c>
      <c r="H1069" s="286" t="s">
        <v>267</v>
      </c>
      <c r="I1069" s="284" t="s">
        <v>353</v>
      </c>
      <c r="J1069" s="287">
        <v>2</v>
      </c>
      <c r="K1069" s="287">
        <f t="shared" si="68"/>
        <v>0.25</v>
      </c>
      <c r="L1069" s="203">
        <v>1000</v>
      </c>
      <c r="M1069" s="203">
        <f t="shared" si="69"/>
        <v>250</v>
      </c>
    </row>
    <row r="1070" spans="1:13" hidden="1">
      <c r="A1070" s="284" t="s">
        <v>457</v>
      </c>
      <c r="B1070" s="230" t="str">
        <f t="shared" si="66"/>
        <v>Measure 268</v>
      </c>
      <c r="C1070" s="284" t="s">
        <v>465</v>
      </c>
      <c r="D1070" s="285">
        <v>44197</v>
      </c>
      <c r="E1070" s="285">
        <v>44377</v>
      </c>
      <c r="F1070" s="285">
        <v>44270</v>
      </c>
      <c r="G1070" s="41">
        <f t="shared" si="67"/>
        <v>3</v>
      </c>
      <c r="H1070" s="286" t="s">
        <v>331</v>
      </c>
      <c r="I1070" s="284" t="s">
        <v>353</v>
      </c>
      <c r="J1070" s="287">
        <v>8</v>
      </c>
      <c r="K1070" s="287">
        <f t="shared" si="68"/>
        <v>1</v>
      </c>
      <c r="L1070" s="203">
        <v>1000</v>
      </c>
      <c r="M1070" s="203">
        <f t="shared" si="69"/>
        <v>1000</v>
      </c>
    </row>
    <row r="1071" spans="1:13" hidden="1">
      <c r="A1071" s="284" t="s">
        <v>457</v>
      </c>
      <c r="B1071" s="230" t="str">
        <f t="shared" si="66"/>
        <v>Measure 268</v>
      </c>
      <c r="C1071" s="284" t="s">
        <v>465</v>
      </c>
      <c r="D1071" s="285">
        <v>44197</v>
      </c>
      <c r="E1071" s="285">
        <v>44377</v>
      </c>
      <c r="F1071" s="285">
        <v>44270</v>
      </c>
      <c r="G1071" s="41">
        <f t="shared" si="67"/>
        <v>3</v>
      </c>
      <c r="H1071" s="286" t="s">
        <v>266</v>
      </c>
      <c r="I1071" s="284" t="s">
        <v>353</v>
      </c>
      <c r="J1071" s="287">
        <v>0.75</v>
      </c>
      <c r="K1071" s="287">
        <f t="shared" si="68"/>
        <v>9.375E-2</v>
      </c>
      <c r="L1071" s="203">
        <v>1000</v>
      </c>
      <c r="M1071" s="203">
        <f t="shared" si="69"/>
        <v>93.75</v>
      </c>
    </row>
    <row r="1072" spans="1:13" hidden="1">
      <c r="A1072" s="284" t="s">
        <v>457</v>
      </c>
      <c r="B1072" s="230" t="str">
        <f t="shared" si="66"/>
        <v>Measure 268</v>
      </c>
      <c r="C1072" s="284" t="s">
        <v>465</v>
      </c>
      <c r="D1072" s="285">
        <v>44197</v>
      </c>
      <c r="E1072" s="285">
        <v>44377</v>
      </c>
      <c r="F1072" s="285">
        <v>44270</v>
      </c>
      <c r="G1072" s="41">
        <f t="shared" si="67"/>
        <v>3</v>
      </c>
      <c r="H1072" s="286" t="s">
        <v>266</v>
      </c>
      <c r="I1072" s="284" t="s">
        <v>353</v>
      </c>
      <c r="J1072" s="287">
        <v>3.5</v>
      </c>
      <c r="K1072" s="287">
        <f t="shared" si="68"/>
        <v>0.4375</v>
      </c>
      <c r="L1072" s="203">
        <v>1000</v>
      </c>
      <c r="M1072" s="203">
        <f t="shared" si="69"/>
        <v>437.5</v>
      </c>
    </row>
    <row r="1073" spans="1:13" hidden="1">
      <c r="A1073" s="284" t="s">
        <v>457</v>
      </c>
      <c r="B1073" s="230" t="str">
        <f t="shared" si="66"/>
        <v>Measure 268</v>
      </c>
      <c r="C1073" s="284" t="s">
        <v>465</v>
      </c>
      <c r="D1073" s="285">
        <v>44197</v>
      </c>
      <c r="E1073" s="285">
        <v>44377</v>
      </c>
      <c r="F1073" s="285">
        <v>44270</v>
      </c>
      <c r="G1073" s="41">
        <f t="shared" si="67"/>
        <v>3</v>
      </c>
      <c r="H1073" s="286" t="s">
        <v>351</v>
      </c>
      <c r="I1073" s="284" t="s">
        <v>353</v>
      </c>
      <c r="J1073" s="287">
        <v>0.5</v>
      </c>
      <c r="K1073" s="287">
        <f t="shared" si="68"/>
        <v>6.25E-2</v>
      </c>
      <c r="L1073" s="203">
        <v>1000</v>
      </c>
      <c r="M1073" s="203">
        <f t="shared" si="69"/>
        <v>62.5</v>
      </c>
    </row>
    <row r="1074" spans="1:13" hidden="1">
      <c r="A1074" s="284" t="s">
        <v>457</v>
      </c>
      <c r="B1074" s="230" t="str">
        <f t="shared" si="66"/>
        <v>Measure 268</v>
      </c>
      <c r="C1074" s="284" t="s">
        <v>465</v>
      </c>
      <c r="D1074" s="285">
        <v>44197</v>
      </c>
      <c r="E1074" s="285">
        <v>44377</v>
      </c>
      <c r="F1074" s="285">
        <v>44270</v>
      </c>
      <c r="G1074" s="41">
        <f t="shared" si="67"/>
        <v>3</v>
      </c>
      <c r="H1074" s="286" t="s">
        <v>351</v>
      </c>
      <c r="I1074" s="284" t="s">
        <v>353</v>
      </c>
      <c r="J1074" s="287">
        <v>1</v>
      </c>
      <c r="K1074" s="287">
        <f t="shared" si="68"/>
        <v>0.125</v>
      </c>
      <c r="L1074" s="203">
        <v>1000</v>
      </c>
      <c r="M1074" s="203">
        <f t="shared" si="69"/>
        <v>125</v>
      </c>
    </row>
    <row r="1075" spans="1:13" hidden="1">
      <c r="A1075" s="284" t="s">
        <v>457</v>
      </c>
      <c r="B1075" s="230" t="str">
        <f t="shared" si="66"/>
        <v>Measure 268</v>
      </c>
      <c r="C1075" s="284" t="s">
        <v>465</v>
      </c>
      <c r="D1075" s="285">
        <v>44197</v>
      </c>
      <c r="E1075" s="285">
        <v>44377</v>
      </c>
      <c r="F1075" s="285">
        <v>44271</v>
      </c>
      <c r="G1075" s="41">
        <f t="shared" si="67"/>
        <v>3</v>
      </c>
      <c r="H1075" s="286" t="s">
        <v>365</v>
      </c>
      <c r="I1075" s="284" t="s">
        <v>353</v>
      </c>
      <c r="J1075" s="287">
        <v>0.5</v>
      </c>
      <c r="K1075" s="287">
        <f t="shared" si="68"/>
        <v>6.25E-2</v>
      </c>
      <c r="L1075" s="203">
        <v>1000</v>
      </c>
      <c r="M1075" s="203">
        <f t="shared" si="69"/>
        <v>62.5</v>
      </c>
    </row>
    <row r="1076" spans="1:13" hidden="1">
      <c r="A1076" s="284" t="s">
        <v>457</v>
      </c>
      <c r="B1076" s="230" t="str">
        <f t="shared" si="66"/>
        <v>Measure 268</v>
      </c>
      <c r="C1076" s="284" t="s">
        <v>465</v>
      </c>
      <c r="D1076" s="285">
        <v>44197</v>
      </c>
      <c r="E1076" s="285">
        <v>44377</v>
      </c>
      <c r="F1076" s="285">
        <v>44271</v>
      </c>
      <c r="G1076" s="41">
        <f t="shared" si="67"/>
        <v>3</v>
      </c>
      <c r="H1076" s="286" t="s">
        <v>365</v>
      </c>
      <c r="I1076" s="284" t="s">
        <v>353</v>
      </c>
      <c r="J1076" s="287">
        <v>3</v>
      </c>
      <c r="K1076" s="287">
        <f t="shared" si="68"/>
        <v>0.375</v>
      </c>
      <c r="L1076" s="203">
        <v>1000</v>
      </c>
      <c r="M1076" s="203">
        <f t="shared" si="69"/>
        <v>375</v>
      </c>
    </row>
    <row r="1077" spans="1:13" hidden="1">
      <c r="A1077" s="284" t="s">
        <v>457</v>
      </c>
      <c r="B1077" s="230" t="str">
        <f t="shared" si="66"/>
        <v>Measure 268</v>
      </c>
      <c r="C1077" s="284" t="s">
        <v>465</v>
      </c>
      <c r="D1077" s="285">
        <v>44197</v>
      </c>
      <c r="E1077" s="285">
        <v>44377</v>
      </c>
      <c r="F1077" s="285">
        <v>44271</v>
      </c>
      <c r="G1077" s="41">
        <f t="shared" si="67"/>
        <v>3</v>
      </c>
      <c r="H1077" s="286" t="s">
        <v>365</v>
      </c>
      <c r="I1077" s="284" t="s">
        <v>353</v>
      </c>
      <c r="J1077" s="287">
        <v>1</v>
      </c>
      <c r="K1077" s="287">
        <f t="shared" si="68"/>
        <v>0.125</v>
      </c>
      <c r="L1077" s="203">
        <v>1000</v>
      </c>
      <c r="M1077" s="203">
        <f t="shared" si="69"/>
        <v>125</v>
      </c>
    </row>
    <row r="1078" spans="1:13" hidden="1">
      <c r="A1078" s="284" t="s">
        <v>457</v>
      </c>
      <c r="B1078" s="230" t="str">
        <f t="shared" si="66"/>
        <v>Measure 268</v>
      </c>
      <c r="C1078" s="284" t="s">
        <v>465</v>
      </c>
      <c r="D1078" s="285">
        <v>44197</v>
      </c>
      <c r="E1078" s="285">
        <v>44377</v>
      </c>
      <c r="F1078" s="285">
        <v>44271</v>
      </c>
      <c r="G1078" s="41">
        <f t="shared" si="67"/>
        <v>3</v>
      </c>
      <c r="H1078" s="286" t="s">
        <v>365</v>
      </c>
      <c r="I1078" s="284" t="s">
        <v>353</v>
      </c>
      <c r="J1078" s="287">
        <v>2.5</v>
      </c>
      <c r="K1078" s="287">
        <f t="shared" si="68"/>
        <v>0.3125</v>
      </c>
      <c r="L1078" s="203">
        <v>1000</v>
      </c>
      <c r="M1078" s="203">
        <f t="shared" si="69"/>
        <v>312.5</v>
      </c>
    </row>
    <row r="1079" spans="1:13" hidden="1">
      <c r="A1079" s="284" t="s">
        <v>457</v>
      </c>
      <c r="B1079" s="230" t="str">
        <f t="shared" si="66"/>
        <v>Measure 268</v>
      </c>
      <c r="C1079" s="284" t="s">
        <v>465</v>
      </c>
      <c r="D1079" s="285">
        <v>44197</v>
      </c>
      <c r="E1079" s="285">
        <v>44377</v>
      </c>
      <c r="F1079" s="285">
        <v>44271</v>
      </c>
      <c r="G1079" s="41">
        <f t="shared" si="67"/>
        <v>3</v>
      </c>
      <c r="H1079" s="286" t="s">
        <v>365</v>
      </c>
      <c r="I1079" s="284" t="s">
        <v>353</v>
      </c>
      <c r="J1079" s="287">
        <v>0.5</v>
      </c>
      <c r="K1079" s="287">
        <f t="shared" si="68"/>
        <v>6.25E-2</v>
      </c>
      <c r="L1079" s="203">
        <v>1000</v>
      </c>
      <c r="M1079" s="203">
        <f t="shared" si="69"/>
        <v>62.5</v>
      </c>
    </row>
    <row r="1080" spans="1:13" hidden="1">
      <c r="A1080" s="284" t="s">
        <v>457</v>
      </c>
      <c r="B1080" s="230" t="str">
        <f t="shared" si="66"/>
        <v>Measure 268</v>
      </c>
      <c r="C1080" s="284" t="s">
        <v>465</v>
      </c>
      <c r="D1080" s="285">
        <v>44197</v>
      </c>
      <c r="E1080" s="285">
        <v>44377</v>
      </c>
      <c r="F1080" s="285">
        <v>44271</v>
      </c>
      <c r="G1080" s="41">
        <f t="shared" si="67"/>
        <v>3</v>
      </c>
      <c r="H1080" s="286" t="s">
        <v>365</v>
      </c>
      <c r="I1080" s="284" t="s">
        <v>353</v>
      </c>
      <c r="J1080" s="287">
        <v>0.5</v>
      </c>
      <c r="K1080" s="287">
        <f t="shared" si="68"/>
        <v>6.25E-2</v>
      </c>
      <c r="L1080" s="203">
        <v>1000</v>
      </c>
      <c r="M1080" s="203">
        <f t="shared" si="69"/>
        <v>62.5</v>
      </c>
    </row>
    <row r="1081" spans="1:13" hidden="1">
      <c r="A1081" s="284" t="s">
        <v>457</v>
      </c>
      <c r="B1081" s="230" t="str">
        <f t="shared" si="66"/>
        <v>Measure 268</v>
      </c>
      <c r="C1081" s="284" t="s">
        <v>465</v>
      </c>
      <c r="D1081" s="285">
        <v>44197</v>
      </c>
      <c r="E1081" s="285">
        <v>44377</v>
      </c>
      <c r="F1081" s="285">
        <v>44271</v>
      </c>
      <c r="G1081" s="41">
        <f t="shared" si="67"/>
        <v>3</v>
      </c>
      <c r="H1081" s="286" t="s">
        <v>330</v>
      </c>
      <c r="I1081" s="284" t="s">
        <v>353</v>
      </c>
      <c r="J1081" s="287">
        <v>1.5</v>
      </c>
      <c r="K1081" s="287">
        <f t="shared" si="68"/>
        <v>0.1875</v>
      </c>
      <c r="L1081" s="203">
        <v>1000</v>
      </c>
      <c r="M1081" s="203">
        <f t="shared" si="69"/>
        <v>187.5</v>
      </c>
    </row>
    <row r="1082" spans="1:13" hidden="1">
      <c r="A1082" s="284" t="s">
        <v>457</v>
      </c>
      <c r="B1082" s="230" t="str">
        <f t="shared" si="66"/>
        <v>Measure 268</v>
      </c>
      <c r="C1082" s="284" t="s">
        <v>465</v>
      </c>
      <c r="D1082" s="285">
        <v>44197</v>
      </c>
      <c r="E1082" s="285">
        <v>44377</v>
      </c>
      <c r="F1082" s="285">
        <v>44271</v>
      </c>
      <c r="G1082" s="41">
        <f t="shared" si="67"/>
        <v>3</v>
      </c>
      <c r="H1082" s="286" t="s">
        <v>330</v>
      </c>
      <c r="I1082" s="284" t="s">
        <v>353</v>
      </c>
      <c r="J1082" s="287">
        <v>6</v>
      </c>
      <c r="K1082" s="287">
        <f t="shared" si="68"/>
        <v>0.75</v>
      </c>
      <c r="L1082" s="203">
        <v>1000</v>
      </c>
      <c r="M1082" s="203">
        <f t="shared" si="69"/>
        <v>750</v>
      </c>
    </row>
    <row r="1083" spans="1:13" hidden="1">
      <c r="A1083" s="284" t="s">
        <v>457</v>
      </c>
      <c r="B1083" s="230" t="str">
        <f t="shared" si="66"/>
        <v>Measure 268</v>
      </c>
      <c r="C1083" s="284" t="s">
        <v>465</v>
      </c>
      <c r="D1083" s="285">
        <v>44197</v>
      </c>
      <c r="E1083" s="285">
        <v>44377</v>
      </c>
      <c r="F1083" s="285">
        <v>44271</v>
      </c>
      <c r="G1083" s="41">
        <f t="shared" si="67"/>
        <v>3</v>
      </c>
      <c r="H1083" s="286" t="s">
        <v>265</v>
      </c>
      <c r="I1083" s="284" t="s">
        <v>353</v>
      </c>
      <c r="J1083" s="287">
        <v>8</v>
      </c>
      <c r="K1083" s="287">
        <f t="shared" si="68"/>
        <v>1</v>
      </c>
      <c r="L1083" s="203">
        <v>1000</v>
      </c>
      <c r="M1083" s="203">
        <f t="shared" si="69"/>
        <v>1000</v>
      </c>
    </row>
    <row r="1084" spans="1:13" hidden="1">
      <c r="A1084" s="284" t="s">
        <v>457</v>
      </c>
      <c r="B1084" s="230" t="str">
        <f t="shared" si="66"/>
        <v>Measure 268</v>
      </c>
      <c r="C1084" s="284" t="s">
        <v>465</v>
      </c>
      <c r="D1084" s="285">
        <v>44197</v>
      </c>
      <c r="E1084" s="285">
        <v>44377</v>
      </c>
      <c r="F1084" s="285">
        <v>44271</v>
      </c>
      <c r="G1084" s="41">
        <f t="shared" si="67"/>
        <v>3</v>
      </c>
      <c r="H1084" s="286" t="s">
        <v>538</v>
      </c>
      <c r="I1084" s="284" t="s">
        <v>353</v>
      </c>
      <c r="J1084" s="287">
        <v>0.5</v>
      </c>
      <c r="K1084" s="287">
        <f t="shared" si="68"/>
        <v>6.25E-2</v>
      </c>
      <c r="L1084" s="203">
        <v>1000</v>
      </c>
      <c r="M1084" s="203">
        <f t="shared" si="69"/>
        <v>62.5</v>
      </c>
    </row>
    <row r="1085" spans="1:13" hidden="1">
      <c r="A1085" s="284" t="s">
        <v>457</v>
      </c>
      <c r="B1085" s="230" t="str">
        <f t="shared" si="66"/>
        <v>Measure 268</v>
      </c>
      <c r="C1085" s="284" t="s">
        <v>465</v>
      </c>
      <c r="D1085" s="285">
        <v>44197</v>
      </c>
      <c r="E1085" s="285">
        <v>44377</v>
      </c>
      <c r="F1085" s="285">
        <v>44271</v>
      </c>
      <c r="G1085" s="41">
        <f t="shared" si="67"/>
        <v>3</v>
      </c>
      <c r="H1085" s="286" t="s">
        <v>53</v>
      </c>
      <c r="I1085" s="284" t="s">
        <v>353</v>
      </c>
      <c r="J1085" s="287">
        <v>8</v>
      </c>
      <c r="K1085" s="287">
        <f t="shared" si="68"/>
        <v>1</v>
      </c>
      <c r="L1085" s="203">
        <v>1350</v>
      </c>
      <c r="M1085" s="203">
        <f t="shared" si="69"/>
        <v>1350</v>
      </c>
    </row>
    <row r="1086" spans="1:13" hidden="1">
      <c r="A1086" s="284" t="s">
        <v>457</v>
      </c>
      <c r="B1086" s="230" t="str">
        <f t="shared" si="66"/>
        <v>Measure 268</v>
      </c>
      <c r="C1086" s="284" t="s">
        <v>465</v>
      </c>
      <c r="D1086" s="285">
        <v>44197</v>
      </c>
      <c r="E1086" s="285">
        <v>44377</v>
      </c>
      <c r="F1086" s="285">
        <v>44271</v>
      </c>
      <c r="G1086" s="41">
        <f t="shared" si="67"/>
        <v>3</v>
      </c>
      <c r="H1086" s="286" t="s">
        <v>327</v>
      </c>
      <c r="I1086" s="284" t="s">
        <v>353</v>
      </c>
      <c r="J1086" s="287">
        <v>3</v>
      </c>
      <c r="K1086" s="287">
        <f t="shared" si="68"/>
        <v>0.375</v>
      </c>
      <c r="L1086" s="203">
        <v>1000</v>
      </c>
      <c r="M1086" s="203">
        <f t="shared" si="69"/>
        <v>375</v>
      </c>
    </row>
    <row r="1087" spans="1:13" hidden="1">
      <c r="A1087" s="284" t="s">
        <v>457</v>
      </c>
      <c r="B1087" s="230" t="str">
        <f t="shared" si="66"/>
        <v>Measure 268</v>
      </c>
      <c r="C1087" s="284" t="s">
        <v>465</v>
      </c>
      <c r="D1087" s="285">
        <v>44197</v>
      </c>
      <c r="E1087" s="285">
        <v>44377</v>
      </c>
      <c r="F1087" s="285">
        <v>44271</v>
      </c>
      <c r="G1087" s="41">
        <f t="shared" si="67"/>
        <v>3</v>
      </c>
      <c r="H1087" s="286" t="s">
        <v>472</v>
      </c>
      <c r="I1087" s="284" t="s">
        <v>353</v>
      </c>
      <c r="J1087" s="287">
        <v>2</v>
      </c>
      <c r="K1087" s="287">
        <f t="shared" si="68"/>
        <v>0.25</v>
      </c>
      <c r="L1087" s="203">
        <v>1000</v>
      </c>
      <c r="M1087" s="203">
        <f t="shared" si="69"/>
        <v>250</v>
      </c>
    </row>
    <row r="1088" spans="1:13" hidden="1">
      <c r="A1088" s="284" t="s">
        <v>457</v>
      </c>
      <c r="B1088" s="230" t="str">
        <f t="shared" ref="B1088:B1151" si="70">MID(C1088,9,11)</f>
        <v>Measure 268</v>
      </c>
      <c r="C1088" s="284" t="s">
        <v>465</v>
      </c>
      <c r="D1088" s="285">
        <v>44197</v>
      </c>
      <c r="E1088" s="285">
        <v>44377</v>
      </c>
      <c r="F1088" s="285">
        <v>44271</v>
      </c>
      <c r="G1088" s="41">
        <f t="shared" ref="G1088:G1151" si="71">MONTH(F1088)</f>
        <v>3</v>
      </c>
      <c r="H1088" s="286" t="s">
        <v>472</v>
      </c>
      <c r="I1088" s="284" t="s">
        <v>353</v>
      </c>
      <c r="J1088" s="287">
        <v>2</v>
      </c>
      <c r="K1088" s="287">
        <f t="shared" si="68"/>
        <v>0.25</v>
      </c>
      <c r="L1088" s="203">
        <v>1000</v>
      </c>
      <c r="M1088" s="203">
        <f t="shared" si="69"/>
        <v>250</v>
      </c>
    </row>
    <row r="1089" spans="1:13" hidden="1">
      <c r="A1089" s="284" t="s">
        <v>457</v>
      </c>
      <c r="B1089" s="230" t="str">
        <f t="shared" si="70"/>
        <v>Measure 268</v>
      </c>
      <c r="C1089" s="284" t="s">
        <v>465</v>
      </c>
      <c r="D1089" s="285">
        <v>44197</v>
      </c>
      <c r="E1089" s="285">
        <v>44377</v>
      </c>
      <c r="F1089" s="285">
        <v>44271</v>
      </c>
      <c r="G1089" s="41">
        <f t="shared" si="71"/>
        <v>3</v>
      </c>
      <c r="H1089" s="286" t="s">
        <v>258</v>
      </c>
      <c r="I1089" s="284" t="s">
        <v>353</v>
      </c>
      <c r="J1089" s="287">
        <v>1.25</v>
      </c>
      <c r="K1089" s="287">
        <f t="shared" si="68"/>
        <v>0.15625</v>
      </c>
      <c r="L1089" s="203">
        <v>1350</v>
      </c>
      <c r="M1089" s="203">
        <f t="shared" si="69"/>
        <v>210.9375</v>
      </c>
    </row>
    <row r="1090" spans="1:13" hidden="1">
      <c r="A1090" s="284" t="s">
        <v>457</v>
      </c>
      <c r="B1090" s="230" t="str">
        <f t="shared" si="70"/>
        <v>Measure 268</v>
      </c>
      <c r="C1090" s="284" t="s">
        <v>465</v>
      </c>
      <c r="D1090" s="285">
        <v>44197</v>
      </c>
      <c r="E1090" s="285">
        <v>44377</v>
      </c>
      <c r="F1090" s="285">
        <v>44271</v>
      </c>
      <c r="G1090" s="41">
        <f t="shared" si="71"/>
        <v>3</v>
      </c>
      <c r="H1090" s="286" t="s">
        <v>258</v>
      </c>
      <c r="I1090" s="284" t="s">
        <v>353</v>
      </c>
      <c r="J1090" s="287">
        <v>2.25</v>
      </c>
      <c r="K1090" s="287">
        <f t="shared" si="68"/>
        <v>0.28125</v>
      </c>
      <c r="L1090" s="203">
        <v>1350</v>
      </c>
      <c r="M1090" s="203">
        <f t="shared" si="69"/>
        <v>379.6875</v>
      </c>
    </row>
    <row r="1091" spans="1:13" hidden="1">
      <c r="A1091" s="284" t="s">
        <v>457</v>
      </c>
      <c r="B1091" s="230" t="str">
        <f t="shared" si="70"/>
        <v>Measure 268</v>
      </c>
      <c r="C1091" s="284" t="s">
        <v>465</v>
      </c>
      <c r="D1091" s="285">
        <v>44197</v>
      </c>
      <c r="E1091" s="285">
        <v>44377</v>
      </c>
      <c r="F1091" s="285">
        <v>44271</v>
      </c>
      <c r="G1091" s="41">
        <f t="shared" si="71"/>
        <v>3</v>
      </c>
      <c r="H1091" s="286" t="s">
        <v>258</v>
      </c>
      <c r="I1091" s="284" t="s">
        <v>353</v>
      </c>
      <c r="J1091" s="287">
        <v>2.25</v>
      </c>
      <c r="K1091" s="287">
        <f t="shared" ref="K1091:K1154" si="72">J1091/8</f>
        <v>0.28125</v>
      </c>
      <c r="L1091" s="203">
        <v>1350</v>
      </c>
      <c r="M1091" s="203">
        <f t="shared" ref="M1091:M1154" si="73">L1091*K1091</f>
        <v>379.6875</v>
      </c>
    </row>
    <row r="1092" spans="1:13" hidden="1">
      <c r="A1092" s="284" t="s">
        <v>457</v>
      </c>
      <c r="B1092" s="230" t="str">
        <f t="shared" si="70"/>
        <v>Measure 268</v>
      </c>
      <c r="C1092" s="284" t="s">
        <v>465</v>
      </c>
      <c r="D1092" s="285">
        <v>44197</v>
      </c>
      <c r="E1092" s="285">
        <v>44377</v>
      </c>
      <c r="F1092" s="285">
        <v>44271</v>
      </c>
      <c r="G1092" s="41">
        <f t="shared" si="71"/>
        <v>3</v>
      </c>
      <c r="H1092" s="286" t="s">
        <v>258</v>
      </c>
      <c r="I1092" s="284" t="s">
        <v>353</v>
      </c>
      <c r="J1092" s="287">
        <v>0.25</v>
      </c>
      <c r="K1092" s="287">
        <f t="shared" si="72"/>
        <v>3.125E-2</v>
      </c>
      <c r="L1092" s="203">
        <v>1350</v>
      </c>
      <c r="M1092" s="203">
        <f t="shared" si="73"/>
        <v>42.1875</v>
      </c>
    </row>
    <row r="1093" spans="1:13" hidden="1">
      <c r="A1093" s="284" t="s">
        <v>457</v>
      </c>
      <c r="B1093" s="230" t="str">
        <f t="shared" si="70"/>
        <v>Measure 268</v>
      </c>
      <c r="C1093" s="284" t="s">
        <v>465</v>
      </c>
      <c r="D1093" s="285">
        <v>44197</v>
      </c>
      <c r="E1093" s="285">
        <v>44377</v>
      </c>
      <c r="F1093" s="285">
        <v>44271</v>
      </c>
      <c r="G1093" s="41">
        <f t="shared" si="71"/>
        <v>3</v>
      </c>
      <c r="H1093" s="286" t="s">
        <v>258</v>
      </c>
      <c r="I1093" s="284" t="s">
        <v>353</v>
      </c>
      <c r="J1093" s="287">
        <v>0.25</v>
      </c>
      <c r="K1093" s="287">
        <f t="shared" si="72"/>
        <v>3.125E-2</v>
      </c>
      <c r="L1093" s="203">
        <v>1350</v>
      </c>
      <c r="M1093" s="203">
        <f t="shared" si="73"/>
        <v>42.1875</v>
      </c>
    </row>
    <row r="1094" spans="1:13" hidden="1">
      <c r="A1094" s="284" t="s">
        <v>457</v>
      </c>
      <c r="B1094" s="230" t="str">
        <f t="shared" si="70"/>
        <v>Measure 268</v>
      </c>
      <c r="C1094" s="284" t="s">
        <v>465</v>
      </c>
      <c r="D1094" s="285">
        <v>44197</v>
      </c>
      <c r="E1094" s="285">
        <v>44377</v>
      </c>
      <c r="F1094" s="285">
        <v>44271</v>
      </c>
      <c r="G1094" s="41">
        <f t="shared" si="71"/>
        <v>3</v>
      </c>
      <c r="H1094" s="286" t="s">
        <v>539</v>
      </c>
      <c r="I1094" s="284" t="s">
        <v>353</v>
      </c>
      <c r="J1094" s="287">
        <v>8</v>
      </c>
      <c r="K1094" s="287">
        <f t="shared" si="72"/>
        <v>1</v>
      </c>
      <c r="L1094" s="203">
        <v>1000</v>
      </c>
      <c r="M1094" s="203">
        <f t="shared" si="73"/>
        <v>1000</v>
      </c>
    </row>
    <row r="1095" spans="1:13">
      <c r="A1095" s="284" t="s">
        <v>457</v>
      </c>
      <c r="B1095" s="230" t="str">
        <f t="shared" si="70"/>
        <v>Measure 268</v>
      </c>
      <c r="C1095" s="284" t="s">
        <v>465</v>
      </c>
      <c r="D1095" s="285">
        <v>44197</v>
      </c>
      <c r="E1095" s="285">
        <v>44377</v>
      </c>
      <c r="F1095" s="285">
        <v>44271</v>
      </c>
      <c r="G1095" s="41">
        <f t="shared" si="71"/>
        <v>3</v>
      </c>
      <c r="H1095" s="286" t="s">
        <v>267</v>
      </c>
      <c r="I1095" s="284" t="s">
        <v>353</v>
      </c>
      <c r="J1095" s="287">
        <v>6</v>
      </c>
      <c r="K1095" s="287">
        <f t="shared" si="72"/>
        <v>0.75</v>
      </c>
      <c r="L1095" s="203">
        <v>1000</v>
      </c>
      <c r="M1095" s="203">
        <f t="shared" si="73"/>
        <v>750</v>
      </c>
    </row>
    <row r="1096" spans="1:13">
      <c r="A1096" s="284" t="s">
        <v>457</v>
      </c>
      <c r="B1096" s="230" t="str">
        <f t="shared" si="70"/>
        <v>Measure 268</v>
      </c>
      <c r="C1096" s="284" t="s">
        <v>465</v>
      </c>
      <c r="D1096" s="285">
        <v>44197</v>
      </c>
      <c r="E1096" s="285">
        <v>44377</v>
      </c>
      <c r="F1096" s="285">
        <v>44271</v>
      </c>
      <c r="G1096" s="41">
        <f t="shared" si="71"/>
        <v>3</v>
      </c>
      <c r="H1096" s="286" t="s">
        <v>267</v>
      </c>
      <c r="I1096" s="284" t="s">
        <v>353</v>
      </c>
      <c r="J1096" s="287">
        <v>2</v>
      </c>
      <c r="K1096" s="287">
        <f t="shared" si="72"/>
        <v>0.25</v>
      </c>
      <c r="L1096" s="203">
        <v>1000</v>
      </c>
      <c r="M1096" s="203">
        <f t="shared" si="73"/>
        <v>250</v>
      </c>
    </row>
    <row r="1097" spans="1:13" hidden="1">
      <c r="A1097" s="284" t="s">
        <v>457</v>
      </c>
      <c r="B1097" s="230" t="str">
        <f t="shared" si="70"/>
        <v>Measure 268</v>
      </c>
      <c r="C1097" s="284" t="s">
        <v>465</v>
      </c>
      <c r="D1097" s="285">
        <v>44197</v>
      </c>
      <c r="E1097" s="285">
        <v>44377</v>
      </c>
      <c r="F1097" s="285">
        <v>44271</v>
      </c>
      <c r="G1097" s="41">
        <f t="shared" si="71"/>
        <v>3</v>
      </c>
      <c r="H1097" s="286" t="s">
        <v>331</v>
      </c>
      <c r="I1097" s="284" t="s">
        <v>353</v>
      </c>
      <c r="J1097" s="287">
        <v>8</v>
      </c>
      <c r="K1097" s="287">
        <f t="shared" si="72"/>
        <v>1</v>
      </c>
      <c r="L1097" s="203">
        <v>1000</v>
      </c>
      <c r="M1097" s="203">
        <f t="shared" si="73"/>
        <v>1000</v>
      </c>
    </row>
    <row r="1098" spans="1:13" hidden="1">
      <c r="A1098" s="284" t="s">
        <v>457</v>
      </c>
      <c r="B1098" s="230" t="str">
        <f t="shared" si="70"/>
        <v>Measure 268</v>
      </c>
      <c r="C1098" s="284" t="s">
        <v>465</v>
      </c>
      <c r="D1098" s="285">
        <v>44197</v>
      </c>
      <c r="E1098" s="285">
        <v>44377</v>
      </c>
      <c r="F1098" s="285">
        <v>44271</v>
      </c>
      <c r="G1098" s="41">
        <f t="shared" si="71"/>
        <v>3</v>
      </c>
      <c r="H1098" s="286" t="s">
        <v>266</v>
      </c>
      <c r="I1098" s="284" t="s">
        <v>353</v>
      </c>
      <c r="J1098" s="287">
        <v>0.5</v>
      </c>
      <c r="K1098" s="287">
        <f t="shared" si="72"/>
        <v>6.25E-2</v>
      </c>
      <c r="L1098" s="203">
        <v>1000</v>
      </c>
      <c r="M1098" s="203">
        <f t="shared" si="73"/>
        <v>62.5</v>
      </c>
    </row>
    <row r="1099" spans="1:13" hidden="1">
      <c r="A1099" s="284" t="s">
        <v>457</v>
      </c>
      <c r="B1099" s="230" t="str">
        <f t="shared" si="70"/>
        <v>Measure 268</v>
      </c>
      <c r="C1099" s="284" t="s">
        <v>465</v>
      </c>
      <c r="D1099" s="285">
        <v>44197</v>
      </c>
      <c r="E1099" s="285">
        <v>44377</v>
      </c>
      <c r="F1099" s="285">
        <v>44271</v>
      </c>
      <c r="G1099" s="41">
        <f t="shared" si="71"/>
        <v>3</v>
      </c>
      <c r="H1099" s="286" t="s">
        <v>266</v>
      </c>
      <c r="I1099" s="284" t="s">
        <v>353</v>
      </c>
      <c r="J1099" s="287">
        <v>6.75</v>
      </c>
      <c r="K1099" s="287">
        <f t="shared" si="72"/>
        <v>0.84375</v>
      </c>
      <c r="L1099" s="203">
        <v>1000</v>
      </c>
      <c r="M1099" s="203">
        <f t="shared" si="73"/>
        <v>843.75</v>
      </c>
    </row>
    <row r="1100" spans="1:13" hidden="1">
      <c r="A1100" s="284" t="s">
        <v>457</v>
      </c>
      <c r="B1100" s="230" t="str">
        <f t="shared" si="70"/>
        <v>Measure 268</v>
      </c>
      <c r="C1100" s="284" t="s">
        <v>465</v>
      </c>
      <c r="D1100" s="285">
        <v>44197</v>
      </c>
      <c r="E1100" s="285">
        <v>44377</v>
      </c>
      <c r="F1100" s="285">
        <v>44271</v>
      </c>
      <c r="G1100" s="41">
        <f t="shared" si="71"/>
        <v>3</v>
      </c>
      <c r="H1100" s="286" t="s">
        <v>351</v>
      </c>
      <c r="I1100" s="284" t="s">
        <v>353</v>
      </c>
      <c r="J1100" s="287">
        <v>1</v>
      </c>
      <c r="K1100" s="287">
        <f t="shared" si="72"/>
        <v>0.125</v>
      </c>
      <c r="L1100" s="203">
        <v>1000</v>
      </c>
      <c r="M1100" s="203">
        <f t="shared" si="73"/>
        <v>125</v>
      </c>
    </row>
    <row r="1101" spans="1:13" hidden="1">
      <c r="A1101" s="284" t="s">
        <v>457</v>
      </c>
      <c r="B1101" s="230" t="str">
        <f t="shared" si="70"/>
        <v>Measure 268</v>
      </c>
      <c r="C1101" s="284" t="s">
        <v>465</v>
      </c>
      <c r="D1101" s="285">
        <v>44197</v>
      </c>
      <c r="E1101" s="285">
        <v>44377</v>
      </c>
      <c r="F1101" s="285">
        <v>44271</v>
      </c>
      <c r="G1101" s="41">
        <f t="shared" si="71"/>
        <v>3</v>
      </c>
      <c r="H1101" s="286" t="s">
        <v>351</v>
      </c>
      <c r="I1101" s="284" t="s">
        <v>353</v>
      </c>
      <c r="J1101" s="287">
        <v>1</v>
      </c>
      <c r="K1101" s="287">
        <f t="shared" si="72"/>
        <v>0.125</v>
      </c>
      <c r="L1101" s="203">
        <v>1000</v>
      </c>
      <c r="M1101" s="203">
        <f t="shared" si="73"/>
        <v>125</v>
      </c>
    </row>
    <row r="1102" spans="1:13" hidden="1">
      <c r="A1102" s="284" t="s">
        <v>457</v>
      </c>
      <c r="B1102" s="230" t="str">
        <f t="shared" si="70"/>
        <v>Measure 268</v>
      </c>
      <c r="C1102" s="284" t="s">
        <v>465</v>
      </c>
      <c r="D1102" s="285">
        <v>44197</v>
      </c>
      <c r="E1102" s="285">
        <v>44377</v>
      </c>
      <c r="F1102" s="285">
        <v>44272</v>
      </c>
      <c r="G1102" s="41">
        <f t="shared" si="71"/>
        <v>3</v>
      </c>
      <c r="H1102" s="286" t="s">
        <v>365</v>
      </c>
      <c r="I1102" s="284" t="s">
        <v>353</v>
      </c>
      <c r="J1102" s="287">
        <v>1</v>
      </c>
      <c r="K1102" s="287">
        <f t="shared" si="72"/>
        <v>0.125</v>
      </c>
      <c r="L1102" s="203">
        <v>1000</v>
      </c>
      <c r="M1102" s="203">
        <f t="shared" si="73"/>
        <v>125</v>
      </c>
    </row>
    <row r="1103" spans="1:13" hidden="1">
      <c r="A1103" s="284" t="s">
        <v>457</v>
      </c>
      <c r="B1103" s="230" t="str">
        <f t="shared" si="70"/>
        <v>Measure 268</v>
      </c>
      <c r="C1103" s="284" t="s">
        <v>465</v>
      </c>
      <c r="D1103" s="285">
        <v>44197</v>
      </c>
      <c r="E1103" s="285">
        <v>44377</v>
      </c>
      <c r="F1103" s="285">
        <v>44272</v>
      </c>
      <c r="G1103" s="41">
        <f t="shared" si="71"/>
        <v>3</v>
      </c>
      <c r="H1103" s="286" t="s">
        <v>365</v>
      </c>
      <c r="I1103" s="284" t="s">
        <v>353</v>
      </c>
      <c r="J1103" s="287">
        <v>4.5</v>
      </c>
      <c r="K1103" s="287">
        <f t="shared" si="72"/>
        <v>0.5625</v>
      </c>
      <c r="L1103" s="203">
        <v>1000</v>
      </c>
      <c r="M1103" s="203">
        <f t="shared" si="73"/>
        <v>562.5</v>
      </c>
    </row>
    <row r="1104" spans="1:13" hidden="1">
      <c r="A1104" s="284" t="s">
        <v>457</v>
      </c>
      <c r="B1104" s="230" t="str">
        <f t="shared" si="70"/>
        <v>Measure 268</v>
      </c>
      <c r="C1104" s="284" t="s">
        <v>465</v>
      </c>
      <c r="D1104" s="285">
        <v>44197</v>
      </c>
      <c r="E1104" s="285">
        <v>44377</v>
      </c>
      <c r="F1104" s="285">
        <v>44272</v>
      </c>
      <c r="G1104" s="41">
        <f t="shared" si="71"/>
        <v>3</v>
      </c>
      <c r="H1104" s="286" t="s">
        <v>365</v>
      </c>
      <c r="I1104" s="284" t="s">
        <v>353</v>
      </c>
      <c r="J1104" s="287">
        <v>0.5</v>
      </c>
      <c r="K1104" s="287">
        <f t="shared" si="72"/>
        <v>6.25E-2</v>
      </c>
      <c r="L1104" s="203">
        <v>1000</v>
      </c>
      <c r="M1104" s="203">
        <f t="shared" si="73"/>
        <v>62.5</v>
      </c>
    </row>
    <row r="1105" spans="1:13" hidden="1">
      <c r="A1105" s="284" t="s">
        <v>457</v>
      </c>
      <c r="B1105" s="230" t="str">
        <f t="shared" si="70"/>
        <v>Measure 268</v>
      </c>
      <c r="C1105" s="284" t="s">
        <v>465</v>
      </c>
      <c r="D1105" s="285">
        <v>44197</v>
      </c>
      <c r="E1105" s="285">
        <v>44377</v>
      </c>
      <c r="F1105" s="285">
        <v>44272</v>
      </c>
      <c r="G1105" s="41">
        <f t="shared" si="71"/>
        <v>3</v>
      </c>
      <c r="H1105" s="286" t="s">
        <v>365</v>
      </c>
      <c r="I1105" s="284" t="s">
        <v>353</v>
      </c>
      <c r="J1105" s="287">
        <v>0.5</v>
      </c>
      <c r="K1105" s="287">
        <f t="shared" si="72"/>
        <v>6.25E-2</v>
      </c>
      <c r="L1105" s="203">
        <v>1000</v>
      </c>
      <c r="M1105" s="203">
        <f t="shared" si="73"/>
        <v>62.5</v>
      </c>
    </row>
    <row r="1106" spans="1:13" hidden="1">
      <c r="A1106" s="284" t="s">
        <v>457</v>
      </c>
      <c r="B1106" s="230" t="str">
        <f t="shared" si="70"/>
        <v>Measure 268</v>
      </c>
      <c r="C1106" s="284" t="s">
        <v>465</v>
      </c>
      <c r="D1106" s="285">
        <v>44197</v>
      </c>
      <c r="E1106" s="285">
        <v>44377</v>
      </c>
      <c r="F1106" s="285">
        <v>44272</v>
      </c>
      <c r="G1106" s="41">
        <f t="shared" si="71"/>
        <v>3</v>
      </c>
      <c r="H1106" s="286" t="s">
        <v>365</v>
      </c>
      <c r="I1106" s="284" t="s">
        <v>353</v>
      </c>
      <c r="J1106" s="287">
        <v>0.5</v>
      </c>
      <c r="K1106" s="287">
        <f t="shared" si="72"/>
        <v>6.25E-2</v>
      </c>
      <c r="L1106" s="203">
        <v>1000</v>
      </c>
      <c r="M1106" s="203">
        <f t="shared" si="73"/>
        <v>62.5</v>
      </c>
    </row>
    <row r="1107" spans="1:13" hidden="1">
      <c r="A1107" s="284" t="s">
        <v>457</v>
      </c>
      <c r="B1107" s="230" t="str">
        <f t="shared" si="70"/>
        <v>Measure 268</v>
      </c>
      <c r="C1107" s="284" t="s">
        <v>465</v>
      </c>
      <c r="D1107" s="285">
        <v>44197</v>
      </c>
      <c r="E1107" s="285">
        <v>44377</v>
      </c>
      <c r="F1107" s="285">
        <v>44272</v>
      </c>
      <c r="G1107" s="41">
        <f t="shared" si="71"/>
        <v>3</v>
      </c>
      <c r="H1107" s="286" t="s">
        <v>365</v>
      </c>
      <c r="I1107" s="284" t="s">
        <v>353</v>
      </c>
      <c r="J1107" s="287">
        <v>0.5</v>
      </c>
      <c r="K1107" s="287">
        <f t="shared" si="72"/>
        <v>6.25E-2</v>
      </c>
      <c r="L1107" s="203">
        <v>1000</v>
      </c>
      <c r="M1107" s="203">
        <f t="shared" si="73"/>
        <v>62.5</v>
      </c>
    </row>
    <row r="1108" spans="1:13" hidden="1">
      <c r="A1108" s="284" t="s">
        <v>457</v>
      </c>
      <c r="B1108" s="230" t="str">
        <f t="shared" si="70"/>
        <v>Measure 268</v>
      </c>
      <c r="C1108" s="284" t="s">
        <v>465</v>
      </c>
      <c r="D1108" s="285">
        <v>44197</v>
      </c>
      <c r="E1108" s="285">
        <v>44377</v>
      </c>
      <c r="F1108" s="285">
        <v>44272</v>
      </c>
      <c r="G1108" s="41">
        <f t="shared" si="71"/>
        <v>3</v>
      </c>
      <c r="H1108" s="286" t="s">
        <v>330</v>
      </c>
      <c r="I1108" s="284" t="s">
        <v>353</v>
      </c>
      <c r="J1108" s="287">
        <v>3</v>
      </c>
      <c r="K1108" s="287">
        <f t="shared" si="72"/>
        <v>0.375</v>
      </c>
      <c r="L1108" s="203">
        <v>1000</v>
      </c>
      <c r="M1108" s="203">
        <f t="shared" si="73"/>
        <v>375</v>
      </c>
    </row>
    <row r="1109" spans="1:13" hidden="1">
      <c r="A1109" s="284" t="s">
        <v>457</v>
      </c>
      <c r="B1109" s="230" t="str">
        <f t="shared" si="70"/>
        <v>Measure 268</v>
      </c>
      <c r="C1109" s="284" t="s">
        <v>465</v>
      </c>
      <c r="D1109" s="285">
        <v>44197</v>
      </c>
      <c r="E1109" s="285">
        <v>44377</v>
      </c>
      <c r="F1109" s="285">
        <v>44272</v>
      </c>
      <c r="G1109" s="41">
        <f t="shared" si="71"/>
        <v>3</v>
      </c>
      <c r="H1109" s="286" t="s">
        <v>330</v>
      </c>
      <c r="I1109" s="284" t="s">
        <v>353</v>
      </c>
      <c r="J1109" s="287">
        <v>5.5</v>
      </c>
      <c r="K1109" s="287">
        <f t="shared" si="72"/>
        <v>0.6875</v>
      </c>
      <c r="L1109" s="203">
        <v>1000</v>
      </c>
      <c r="M1109" s="203">
        <f t="shared" si="73"/>
        <v>687.5</v>
      </c>
    </row>
    <row r="1110" spans="1:13" hidden="1">
      <c r="A1110" s="284" t="s">
        <v>457</v>
      </c>
      <c r="B1110" s="230" t="str">
        <f t="shared" si="70"/>
        <v>Measure 268</v>
      </c>
      <c r="C1110" s="284" t="s">
        <v>465</v>
      </c>
      <c r="D1110" s="285">
        <v>44197</v>
      </c>
      <c r="E1110" s="285">
        <v>44377</v>
      </c>
      <c r="F1110" s="285">
        <v>44272</v>
      </c>
      <c r="G1110" s="41">
        <f t="shared" si="71"/>
        <v>3</v>
      </c>
      <c r="H1110" s="286" t="s">
        <v>265</v>
      </c>
      <c r="I1110" s="284" t="s">
        <v>353</v>
      </c>
      <c r="J1110" s="287">
        <v>7.5</v>
      </c>
      <c r="K1110" s="287">
        <f t="shared" si="72"/>
        <v>0.9375</v>
      </c>
      <c r="L1110" s="203">
        <v>1000</v>
      </c>
      <c r="M1110" s="203">
        <f t="shared" si="73"/>
        <v>937.5</v>
      </c>
    </row>
    <row r="1111" spans="1:13" hidden="1">
      <c r="A1111" s="284" t="s">
        <v>457</v>
      </c>
      <c r="B1111" s="230" t="str">
        <f t="shared" si="70"/>
        <v>Measure 268</v>
      </c>
      <c r="C1111" s="284" t="s">
        <v>465</v>
      </c>
      <c r="D1111" s="285">
        <v>44197</v>
      </c>
      <c r="E1111" s="285">
        <v>44377</v>
      </c>
      <c r="F1111" s="285">
        <v>44272</v>
      </c>
      <c r="G1111" s="41">
        <f t="shared" si="71"/>
        <v>3</v>
      </c>
      <c r="H1111" s="286" t="s">
        <v>53</v>
      </c>
      <c r="I1111" s="284" t="s">
        <v>353</v>
      </c>
      <c r="J1111" s="287">
        <v>4</v>
      </c>
      <c r="K1111" s="287">
        <f t="shared" si="72"/>
        <v>0.5</v>
      </c>
      <c r="L1111" s="203">
        <v>1350</v>
      </c>
      <c r="M1111" s="203">
        <f t="shared" si="73"/>
        <v>675</v>
      </c>
    </row>
    <row r="1112" spans="1:13" hidden="1">
      <c r="A1112" s="284" t="s">
        <v>457</v>
      </c>
      <c r="B1112" s="230" t="str">
        <f t="shared" si="70"/>
        <v>Measure 268</v>
      </c>
      <c r="C1112" s="284" t="s">
        <v>465</v>
      </c>
      <c r="D1112" s="285">
        <v>44197</v>
      </c>
      <c r="E1112" s="285">
        <v>44377</v>
      </c>
      <c r="F1112" s="285">
        <v>44272</v>
      </c>
      <c r="G1112" s="41">
        <f t="shared" si="71"/>
        <v>3</v>
      </c>
      <c r="H1112" s="286" t="s">
        <v>53</v>
      </c>
      <c r="I1112" s="284" t="s">
        <v>353</v>
      </c>
      <c r="J1112" s="287">
        <v>4</v>
      </c>
      <c r="K1112" s="287">
        <f t="shared" si="72"/>
        <v>0.5</v>
      </c>
      <c r="L1112" s="203">
        <v>1350</v>
      </c>
      <c r="M1112" s="203">
        <f t="shared" si="73"/>
        <v>675</v>
      </c>
    </row>
    <row r="1113" spans="1:13" hidden="1">
      <c r="A1113" s="284" t="s">
        <v>457</v>
      </c>
      <c r="B1113" s="230" t="str">
        <f t="shared" si="70"/>
        <v>Measure 268</v>
      </c>
      <c r="C1113" s="284" t="s">
        <v>465</v>
      </c>
      <c r="D1113" s="285">
        <v>44197</v>
      </c>
      <c r="E1113" s="285">
        <v>44377</v>
      </c>
      <c r="F1113" s="285">
        <v>44272</v>
      </c>
      <c r="G1113" s="41">
        <f t="shared" si="71"/>
        <v>3</v>
      </c>
      <c r="H1113" s="286" t="s">
        <v>327</v>
      </c>
      <c r="I1113" s="284" t="s">
        <v>353</v>
      </c>
      <c r="J1113" s="287">
        <v>3</v>
      </c>
      <c r="K1113" s="287">
        <f t="shared" si="72"/>
        <v>0.375</v>
      </c>
      <c r="L1113" s="203">
        <v>1000</v>
      </c>
      <c r="M1113" s="203">
        <f t="shared" si="73"/>
        <v>375</v>
      </c>
    </row>
    <row r="1114" spans="1:13" hidden="1">
      <c r="A1114" s="284" t="s">
        <v>457</v>
      </c>
      <c r="B1114" s="230" t="str">
        <f t="shared" si="70"/>
        <v>Measure 268</v>
      </c>
      <c r="C1114" s="284" t="s">
        <v>465</v>
      </c>
      <c r="D1114" s="285">
        <v>44197</v>
      </c>
      <c r="E1114" s="285">
        <v>44377</v>
      </c>
      <c r="F1114" s="285">
        <v>44272</v>
      </c>
      <c r="G1114" s="41">
        <f t="shared" si="71"/>
        <v>3</v>
      </c>
      <c r="H1114" s="286" t="s">
        <v>472</v>
      </c>
      <c r="I1114" s="284" t="s">
        <v>353</v>
      </c>
      <c r="J1114" s="287">
        <v>2</v>
      </c>
      <c r="K1114" s="287">
        <f t="shared" si="72"/>
        <v>0.25</v>
      </c>
      <c r="L1114" s="203">
        <v>1000</v>
      </c>
      <c r="M1114" s="203">
        <f t="shared" si="73"/>
        <v>250</v>
      </c>
    </row>
    <row r="1115" spans="1:13" hidden="1">
      <c r="A1115" s="284" t="s">
        <v>457</v>
      </c>
      <c r="B1115" s="230" t="str">
        <f t="shared" si="70"/>
        <v>Measure 268</v>
      </c>
      <c r="C1115" s="284" t="s">
        <v>465</v>
      </c>
      <c r="D1115" s="285">
        <v>44197</v>
      </c>
      <c r="E1115" s="285">
        <v>44377</v>
      </c>
      <c r="F1115" s="285">
        <v>44272</v>
      </c>
      <c r="G1115" s="41">
        <f t="shared" si="71"/>
        <v>3</v>
      </c>
      <c r="H1115" s="286" t="s">
        <v>472</v>
      </c>
      <c r="I1115" s="284" t="s">
        <v>353</v>
      </c>
      <c r="J1115" s="287">
        <v>2</v>
      </c>
      <c r="K1115" s="287">
        <f t="shared" si="72"/>
        <v>0.25</v>
      </c>
      <c r="L1115" s="203">
        <v>1000</v>
      </c>
      <c r="M1115" s="203">
        <f t="shared" si="73"/>
        <v>250</v>
      </c>
    </row>
    <row r="1116" spans="1:13" hidden="1">
      <c r="A1116" s="284" t="s">
        <v>457</v>
      </c>
      <c r="B1116" s="230" t="str">
        <f t="shared" si="70"/>
        <v>Measure 268</v>
      </c>
      <c r="C1116" s="284" t="s">
        <v>465</v>
      </c>
      <c r="D1116" s="285">
        <v>44197</v>
      </c>
      <c r="E1116" s="285">
        <v>44377</v>
      </c>
      <c r="F1116" s="285">
        <v>44272</v>
      </c>
      <c r="G1116" s="41">
        <f t="shared" si="71"/>
        <v>3</v>
      </c>
      <c r="H1116" s="286" t="s">
        <v>258</v>
      </c>
      <c r="I1116" s="284" t="s">
        <v>353</v>
      </c>
      <c r="J1116" s="287">
        <v>5.75</v>
      </c>
      <c r="K1116" s="287">
        <f t="shared" si="72"/>
        <v>0.71875</v>
      </c>
      <c r="L1116" s="203">
        <v>1350</v>
      </c>
      <c r="M1116" s="203">
        <f t="shared" si="73"/>
        <v>970.3125</v>
      </c>
    </row>
    <row r="1117" spans="1:13" hidden="1">
      <c r="A1117" s="284" t="s">
        <v>457</v>
      </c>
      <c r="B1117" s="230" t="str">
        <f t="shared" si="70"/>
        <v>Measure 268</v>
      </c>
      <c r="C1117" s="284" t="s">
        <v>465</v>
      </c>
      <c r="D1117" s="285">
        <v>44197</v>
      </c>
      <c r="E1117" s="285">
        <v>44377</v>
      </c>
      <c r="F1117" s="285">
        <v>44272</v>
      </c>
      <c r="G1117" s="41">
        <f t="shared" si="71"/>
        <v>3</v>
      </c>
      <c r="H1117" s="286" t="s">
        <v>258</v>
      </c>
      <c r="I1117" s="284" t="s">
        <v>353</v>
      </c>
      <c r="J1117" s="287">
        <v>1.75</v>
      </c>
      <c r="K1117" s="287">
        <f t="shared" si="72"/>
        <v>0.21875</v>
      </c>
      <c r="L1117" s="203">
        <v>1350</v>
      </c>
      <c r="M1117" s="203">
        <f t="shared" si="73"/>
        <v>295.3125</v>
      </c>
    </row>
    <row r="1118" spans="1:13" hidden="1">
      <c r="A1118" s="284" t="s">
        <v>457</v>
      </c>
      <c r="B1118" s="230" t="str">
        <f t="shared" si="70"/>
        <v>Measure 268</v>
      </c>
      <c r="C1118" s="284" t="s">
        <v>465</v>
      </c>
      <c r="D1118" s="285">
        <v>44197</v>
      </c>
      <c r="E1118" s="285">
        <v>44377</v>
      </c>
      <c r="F1118" s="285">
        <v>44272</v>
      </c>
      <c r="G1118" s="41">
        <f t="shared" si="71"/>
        <v>3</v>
      </c>
      <c r="H1118" s="286" t="s">
        <v>258</v>
      </c>
      <c r="I1118" s="284" t="s">
        <v>353</v>
      </c>
      <c r="J1118" s="287">
        <v>0.5</v>
      </c>
      <c r="K1118" s="287">
        <f t="shared" si="72"/>
        <v>6.25E-2</v>
      </c>
      <c r="L1118" s="203">
        <v>1350</v>
      </c>
      <c r="M1118" s="203">
        <f t="shared" si="73"/>
        <v>84.375</v>
      </c>
    </row>
    <row r="1119" spans="1:13" hidden="1">
      <c r="A1119" s="284" t="s">
        <v>457</v>
      </c>
      <c r="B1119" s="230" t="str">
        <f t="shared" si="70"/>
        <v>Measure 268</v>
      </c>
      <c r="C1119" s="284" t="s">
        <v>465</v>
      </c>
      <c r="D1119" s="285">
        <v>44197</v>
      </c>
      <c r="E1119" s="285">
        <v>44377</v>
      </c>
      <c r="F1119" s="285">
        <v>44272</v>
      </c>
      <c r="G1119" s="41">
        <f t="shared" si="71"/>
        <v>3</v>
      </c>
      <c r="H1119" s="286" t="s">
        <v>258</v>
      </c>
      <c r="I1119" s="284" t="s">
        <v>353</v>
      </c>
      <c r="J1119" s="287">
        <v>0.25</v>
      </c>
      <c r="K1119" s="287">
        <f t="shared" si="72"/>
        <v>3.125E-2</v>
      </c>
      <c r="L1119" s="203">
        <v>1350</v>
      </c>
      <c r="M1119" s="203">
        <f t="shared" si="73"/>
        <v>42.1875</v>
      </c>
    </row>
    <row r="1120" spans="1:13" hidden="1">
      <c r="A1120" s="284" t="s">
        <v>457</v>
      </c>
      <c r="B1120" s="230" t="str">
        <f t="shared" si="70"/>
        <v>Measure 268</v>
      </c>
      <c r="C1120" s="284" t="s">
        <v>465</v>
      </c>
      <c r="D1120" s="285">
        <v>44197</v>
      </c>
      <c r="E1120" s="285">
        <v>44377</v>
      </c>
      <c r="F1120" s="285">
        <v>44272</v>
      </c>
      <c r="G1120" s="41">
        <f t="shared" si="71"/>
        <v>3</v>
      </c>
      <c r="H1120" s="286" t="s">
        <v>258</v>
      </c>
      <c r="I1120" s="284" t="s">
        <v>353</v>
      </c>
      <c r="J1120" s="287">
        <v>0.5</v>
      </c>
      <c r="K1120" s="287">
        <f t="shared" si="72"/>
        <v>6.25E-2</v>
      </c>
      <c r="L1120" s="203">
        <v>1350</v>
      </c>
      <c r="M1120" s="203">
        <f t="shared" si="73"/>
        <v>84.375</v>
      </c>
    </row>
    <row r="1121" spans="1:13" hidden="1">
      <c r="A1121" s="284" t="s">
        <v>457</v>
      </c>
      <c r="B1121" s="230" t="str">
        <f t="shared" si="70"/>
        <v>Measure 268</v>
      </c>
      <c r="C1121" s="284" t="s">
        <v>465</v>
      </c>
      <c r="D1121" s="285">
        <v>44197</v>
      </c>
      <c r="E1121" s="285">
        <v>44377</v>
      </c>
      <c r="F1121" s="285">
        <v>44272</v>
      </c>
      <c r="G1121" s="41">
        <f t="shared" si="71"/>
        <v>3</v>
      </c>
      <c r="H1121" s="286" t="s">
        <v>539</v>
      </c>
      <c r="I1121" s="284" t="s">
        <v>353</v>
      </c>
      <c r="J1121" s="287">
        <v>8</v>
      </c>
      <c r="K1121" s="287">
        <f t="shared" si="72"/>
        <v>1</v>
      </c>
      <c r="L1121" s="203">
        <v>1000</v>
      </c>
      <c r="M1121" s="203">
        <f t="shared" si="73"/>
        <v>1000</v>
      </c>
    </row>
    <row r="1122" spans="1:13">
      <c r="A1122" s="284" t="s">
        <v>457</v>
      </c>
      <c r="B1122" s="230" t="str">
        <f t="shared" si="70"/>
        <v>Measure 268</v>
      </c>
      <c r="C1122" s="284" t="s">
        <v>465</v>
      </c>
      <c r="D1122" s="285">
        <v>44197</v>
      </c>
      <c r="E1122" s="285">
        <v>44377</v>
      </c>
      <c r="F1122" s="285">
        <v>44272</v>
      </c>
      <c r="G1122" s="41">
        <f t="shared" si="71"/>
        <v>3</v>
      </c>
      <c r="H1122" s="286" t="s">
        <v>267</v>
      </c>
      <c r="I1122" s="284" t="s">
        <v>353</v>
      </c>
      <c r="J1122" s="287">
        <v>8</v>
      </c>
      <c r="K1122" s="287">
        <f t="shared" si="72"/>
        <v>1</v>
      </c>
      <c r="L1122" s="203">
        <v>1000</v>
      </c>
      <c r="M1122" s="203">
        <f t="shared" si="73"/>
        <v>1000</v>
      </c>
    </row>
    <row r="1123" spans="1:13" hidden="1">
      <c r="A1123" s="284" t="s">
        <v>457</v>
      </c>
      <c r="B1123" s="230" t="str">
        <f t="shared" si="70"/>
        <v>Measure 268</v>
      </c>
      <c r="C1123" s="284" t="s">
        <v>465</v>
      </c>
      <c r="D1123" s="285">
        <v>44197</v>
      </c>
      <c r="E1123" s="285">
        <v>44377</v>
      </c>
      <c r="F1123" s="285">
        <v>44272</v>
      </c>
      <c r="G1123" s="41">
        <f t="shared" si="71"/>
        <v>3</v>
      </c>
      <c r="H1123" s="286" t="s">
        <v>331</v>
      </c>
      <c r="I1123" s="284" t="s">
        <v>353</v>
      </c>
      <c r="J1123" s="287">
        <v>8</v>
      </c>
      <c r="K1123" s="287">
        <f t="shared" si="72"/>
        <v>1</v>
      </c>
      <c r="L1123" s="203">
        <v>1000</v>
      </c>
      <c r="M1123" s="203">
        <f t="shared" si="73"/>
        <v>1000</v>
      </c>
    </row>
    <row r="1124" spans="1:13" hidden="1">
      <c r="A1124" s="284" t="s">
        <v>457</v>
      </c>
      <c r="B1124" s="230" t="str">
        <f t="shared" si="70"/>
        <v>Measure 268</v>
      </c>
      <c r="C1124" s="284" t="s">
        <v>465</v>
      </c>
      <c r="D1124" s="285">
        <v>44197</v>
      </c>
      <c r="E1124" s="285">
        <v>44377</v>
      </c>
      <c r="F1124" s="285">
        <v>44272</v>
      </c>
      <c r="G1124" s="41">
        <f t="shared" si="71"/>
        <v>3</v>
      </c>
      <c r="H1124" s="286" t="s">
        <v>266</v>
      </c>
      <c r="I1124" s="284" t="s">
        <v>353</v>
      </c>
      <c r="J1124" s="287">
        <v>0.75</v>
      </c>
      <c r="K1124" s="287">
        <f t="shared" si="72"/>
        <v>9.375E-2</v>
      </c>
      <c r="L1124" s="203">
        <v>1000</v>
      </c>
      <c r="M1124" s="203">
        <f t="shared" si="73"/>
        <v>93.75</v>
      </c>
    </row>
    <row r="1125" spans="1:13" hidden="1">
      <c r="A1125" s="284" t="s">
        <v>457</v>
      </c>
      <c r="B1125" s="230" t="str">
        <f t="shared" si="70"/>
        <v>Measure 268</v>
      </c>
      <c r="C1125" s="284" t="s">
        <v>465</v>
      </c>
      <c r="D1125" s="285">
        <v>44197</v>
      </c>
      <c r="E1125" s="285">
        <v>44377</v>
      </c>
      <c r="F1125" s="285">
        <v>44272</v>
      </c>
      <c r="G1125" s="41">
        <f t="shared" si="71"/>
        <v>3</v>
      </c>
      <c r="H1125" s="286" t="s">
        <v>266</v>
      </c>
      <c r="I1125" s="284" t="s">
        <v>353</v>
      </c>
      <c r="J1125" s="287">
        <v>7</v>
      </c>
      <c r="K1125" s="287">
        <f t="shared" si="72"/>
        <v>0.875</v>
      </c>
      <c r="L1125" s="203">
        <v>1000</v>
      </c>
      <c r="M1125" s="203">
        <f t="shared" si="73"/>
        <v>875</v>
      </c>
    </row>
    <row r="1126" spans="1:13" hidden="1">
      <c r="A1126" s="284" t="s">
        <v>457</v>
      </c>
      <c r="B1126" s="230" t="str">
        <f t="shared" si="70"/>
        <v>Measure 268</v>
      </c>
      <c r="C1126" s="284" t="s">
        <v>465</v>
      </c>
      <c r="D1126" s="285">
        <v>44197</v>
      </c>
      <c r="E1126" s="285">
        <v>44377</v>
      </c>
      <c r="F1126" s="285">
        <v>44272</v>
      </c>
      <c r="G1126" s="41">
        <f t="shared" si="71"/>
        <v>3</v>
      </c>
      <c r="H1126" s="286" t="s">
        <v>351</v>
      </c>
      <c r="I1126" s="284" t="s">
        <v>353</v>
      </c>
      <c r="J1126" s="287">
        <v>3</v>
      </c>
      <c r="K1126" s="287">
        <f t="shared" si="72"/>
        <v>0.375</v>
      </c>
      <c r="L1126" s="203">
        <v>1000</v>
      </c>
      <c r="M1126" s="203">
        <f t="shared" si="73"/>
        <v>375</v>
      </c>
    </row>
    <row r="1127" spans="1:13" hidden="1">
      <c r="A1127" s="284" t="s">
        <v>457</v>
      </c>
      <c r="B1127" s="230" t="str">
        <f t="shared" si="70"/>
        <v>Measure 268</v>
      </c>
      <c r="C1127" s="284" t="s">
        <v>465</v>
      </c>
      <c r="D1127" s="285">
        <v>44197</v>
      </c>
      <c r="E1127" s="285">
        <v>44377</v>
      </c>
      <c r="F1127" s="285">
        <v>44273</v>
      </c>
      <c r="G1127" s="41">
        <f t="shared" si="71"/>
        <v>3</v>
      </c>
      <c r="H1127" s="286" t="s">
        <v>365</v>
      </c>
      <c r="I1127" s="284" t="s">
        <v>353</v>
      </c>
      <c r="J1127" s="287">
        <v>2</v>
      </c>
      <c r="K1127" s="287">
        <f t="shared" si="72"/>
        <v>0.25</v>
      </c>
      <c r="L1127" s="203">
        <v>1000</v>
      </c>
      <c r="M1127" s="203">
        <f t="shared" si="73"/>
        <v>250</v>
      </c>
    </row>
    <row r="1128" spans="1:13" hidden="1">
      <c r="A1128" s="284" t="s">
        <v>457</v>
      </c>
      <c r="B1128" s="230" t="str">
        <f t="shared" si="70"/>
        <v>Measure 268</v>
      </c>
      <c r="C1128" s="284" t="s">
        <v>465</v>
      </c>
      <c r="D1128" s="285">
        <v>44197</v>
      </c>
      <c r="E1128" s="285">
        <v>44377</v>
      </c>
      <c r="F1128" s="285">
        <v>44273</v>
      </c>
      <c r="G1128" s="41">
        <f t="shared" si="71"/>
        <v>3</v>
      </c>
      <c r="H1128" s="286" t="s">
        <v>365</v>
      </c>
      <c r="I1128" s="284" t="s">
        <v>353</v>
      </c>
      <c r="J1128" s="287">
        <v>1</v>
      </c>
      <c r="K1128" s="287">
        <f t="shared" si="72"/>
        <v>0.125</v>
      </c>
      <c r="L1128" s="203">
        <v>1000</v>
      </c>
      <c r="M1128" s="203">
        <f t="shared" si="73"/>
        <v>125</v>
      </c>
    </row>
    <row r="1129" spans="1:13" hidden="1">
      <c r="A1129" s="284" t="s">
        <v>457</v>
      </c>
      <c r="B1129" s="230" t="str">
        <f t="shared" si="70"/>
        <v>Measure 268</v>
      </c>
      <c r="C1129" s="284" t="s">
        <v>465</v>
      </c>
      <c r="D1129" s="285">
        <v>44197</v>
      </c>
      <c r="E1129" s="285">
        <v>44377</v>
      </c>
      <c r="F1129" s="285">
        <v>44273</v>
      </c>
      <c r="G1129" s="41">
        <f t="shared" si="71"/>
        <v>3</v>
      </c>
      <c r="H1129" s="286" t="s">
        <v>365</v>
      </c>
      <c r="I1129" s="284" t="s">
        <v>353</v>
      </c>
      <c r="J1129" s="287">
        <v>0.5</v>
      </c>
      <c r="K1129" s="287">
        <f t="shared" si="72"/>
        <v>6.25E-2</v>
      </c>
      <c r="L1129" s="203">
        <v>1000</v>
      </c>
      <c r="M1129" s="203">
        <f t="shared" si="73"/>
        <v>62.5</v>
      </c>
    </row>
    <row r="1130" spans="1:13" hidden="1">
      <c r="A1130" s="284" t="s">
        <v>457</v>
      </c>
      <c r="B1130" s="230" t="str">
        <f t="shared" si="70"/>
        <v>Measure 268</v>
      </c>
      <c r="C1130" s="284" t="s">
        <v>465</v>
      </c>
      <c r="D1130" s="285">
        <v>44197</v>
      </c>
      <c r="E1130" s="285">
        <v>44377</v>
      </c>
      <c r="F1130" s="285">
        <v>44273</v>
      </c>
      <c r="G1130" s="41">
        <f t="shared" si="71"/>
        <v>3</v>
      </c>
      <c r="H1130" s="286" t="s">
        <v>365</v>
      </c>
      <c r="I1130" s="284" t="s">
        <v>353</v>
      </c>
      <c r="J1130" s="287">
        <v>4.5</v>
      </c>
      <c r="K1130" s="287">
        <f t="shared" si="72"/>
        <v>0.5625</v>
      </c>
      <c r="L1130" s="203">
        <v>1000</v>
      </c>
      <c r="M1130" s="203">
        <f t="shared" si="73"/>
        <v>562.5</v>
      </c>
    </row>
    <row r="1131" spans="1:13" hidden="1">
      <c r="A1131" s="284" t="s">
        <v>457</v>
      </c>
      <c r="B1131" s="230" t="str">
        <f t="shared" si="70"/>
        <v>Measure 268</v>
      </c>
      <c r="C1131" s="284" t="s">
        <v>465</v>
      </c>
      <c r="D1131" s="285">
        <v>44197</v>
      </c>
      <c r="E1131" s="285">
        <v>44377</v>
      </c>
      <c r="F1131" s="285">
        <v>44273</v>
      </c>
      <c r="G1131" s="41">
        <f t="shared" si="71"/>
        <v>3</v>
      </c>
      <c r="H1131" s="286" t="s">
        <v>330</v>
      </c>
      <c r="I1131" s="284" t="s">
        <v>353</v>
      </c>
      <c r="J1131" s="287">
        <v>0.5</v>
      </c>
      <c r="K1131" s="287">
        <f t="shared" si="72"/>
        <v>6.25E-2</v>
      </c>
      <c r="L1131" s="203">
        <v>1000</v>
      </c>
      <c r="M1131" s="203">
        <f t="shared" si="73"/>
        <v>62.5</v>
      </c>
    </row>
    <row r="1132" spans="1:13" hidden="1">
      <c r="A1132" s="284" t="s">
        <v>457</v>
      </c>
      <c r="B1132" s="230" t="str">
        <f t="shared" si="70"/>
        <v>Measure 268</v>
      </c>
      <c r="C1132" s="284" t="s">
        <v>465</v>
      </c>
      <c r="D1132" s="285">
        <v>44197</v>
      </c>
      <c r="E1132" s="285">
        <v>44377</v>
      </c>
      <c r="F1132" s="285">
        <v>44273</v>
      </c>
      <c r="G1132" s="41">
        <f t="shared" si="71"/>
        <v>3</v>
      </c>
      <c r="H1132" s="286" t="s">
        <v>330</v>
      </c>
      <c r="I1132" s="284" t="s">
        <v>353</v>
      </c>
      <c r="J1132" s="287">
        <v>5.5</v>
      </c>
      <c r="K1132" s="287">
        <f t="shared" si="72"/>
        <v>0.6875</v>
      </c>
      <c r="L1132" s="203">
        <v>1000</v>
      </c>
      <c r="M1132" s="203">
        <f t="shared" si="73"/>
        <v>687.5</v>
      </c>
    </row>
    <row r="1133" spans="1:13" hidden="1">
      <c r="A1133" s="284" t="s">
        <v>457</v>
      </c>
      <c r="B1133" s="230" t="str">
        <f t="shared" si="70"/>
        <v>Measure 268</v>
      </c>
      <c r="C1133" s="284" t="s">
        <v>465</v>
      </c>
      <c r="D1133" s="285">
        <v>44197</v>
      </c>
      <c r="E1133" s="285">
        <v>44377</v>
      </c>
      <c r="F1133" s="285">
        <v>44273</v>
      </c>
      <c r="G1133" s="41">
        <f t="shared" si="71"/>
        <v>3</v>
      </c>
      <c r="H1133" s="286" t="s">
        <v>265</v>
      </c>
      <c r="I1133" s="284" t="s">
        <v>353</v>
      </c>
      <c r="J1133" s="287">
        <v>8</v>
      </c>
      <c r="K1133" s="287">
        <f t="shared" si="72"/>
        <v>1</v>
      </c>
      <c r="L1133" s="203">
        <v>1000</v>
      </c>
      <c r="M1133" s="203">
        <f t="shared" si="73"/>
        <v>1000</v>
      </c>
    </row>
    <row r="1134" spans="1:13" hidden="1">
      <c r="A1134" s="284" t="s">
        <v>457</v>
      </c>
      <c r="B1134" s="230" t="str">
        <f t="shared" si="70"/>
        <v>Measure 268</v>
      </c>
      <c r="C1134" s="284" t="s">
        <v>465</v>
      </c>
      <c r="D1134" s="285">
        <v>44197</v>
      </c>
      <c r="E1134" s="285">
        <v>44377</v>
      </c>
      <c r="F1134" s="285">
        <v>44273</v>
      </c>
      <c r="G1134" s="41">
        <f t="shared" si="71"/>
        <v>3</v>
      </c>
      <c r="H1134" s="286" t="s">
        <v>53</v>
      </c>
      <c r="I1134" s="284" t="s">
        <v>353</v>
      </c>
      <c r="J1134" s="287">
        <v>8</v>
      </c>
      <c r="K1134" s="287">
        <f t="shared" si="72"/>
        <v>1</v>
      </c>
      <c r="L1134" s="203">
        <v>1350</v>
      </c>
      <c r="M1134" s="203">
        <f t="shared" si="73"/>
        <v>1350</v>
      </c>
    </row>
    <row r="1135" spans="1:13" hidden="1">
      <c r="A1135" s="284" t="s">
        <v>457</v>
      </c>
      <c r="B1135" s="230" t="str">
        <f t="shared" si="70"/>
        <v>Measure 268</v>
      </c>
      <c r="C1135" s="284" t="s">
        <v>465</v>
      </c>
      <c r="D1135" s="285">
        <v>44197</v>
      </c>
      <c r="E1135" s="285">
        <v>44377</v>
      </c>
      <c r="F1135" s="285">
        <v>44273</v>
      </c>
      <c r="G1135" s="41">
        <f t="shared" si="71"/>
        <v>3</v>
      </c>
      <c r="H1135" s="286" t="s">
        <v>327</v>
      </c>
      <c r="I1135" s="284" t="s">
        <v>353</v>
      </c>
      <c r="J1135" s="287">
        <v>2</v>
      </c>
      <c r="K1135" s="287">
        <f t="shared" si="72"/>
        <v>0.25</v>
      </c>
      <c r="L1135" s="203">
        <v>1000</v>
      </c>
      <c r="M1135" s="203">
        <f t="shared" si="73"/>
        <v>250</v>
      </c>
    </row>
    <row r="1136" spans="1:13" hidden="1">
      <c r="A1136" s="284" t="s">
        <v>457</v>
      </c>
      <c r="B1136" s="230" t="str">
        <f t="shared" si="70"/>
        <v>Measure 268</v>
      </c>
      <c r="C1136" s="284" t="s">
        <v>465</v>
      </c>
      <c r="D1136" s="285">
        <v>44197</v>
      </c>
      <c r="E1136" s="285">
        <v>44377</v>
      </c>
      <c r="F1136" s="285">
        <v>44273</v>
      </c>
      <c r="G1136" s="41">
        <f t="shared" si="71"/>
        <v>3</v>
      </c>
      <c r="H1136" s="286" t="s">
        <v>472</v>
      </c>
      <c r="I1136" s="284" t="s">
        <v>353</v>
      </c>
      <c r="J1136" s="287">
        <v>2</v>
      </c>
      <c r="K1136" s="287">
        <f t="shared" si="72"/>
        <v>0.25</v>
      </c>
      <c r="L1136" s="203">
        <v>1000</v>
      </c>
      <c r="M1136" s="203">
        <f t="shared" si="73"/>
        <v>250</v>
      </c>
    </row>
    <row r="1137" spans="1:13" hidden="1">
      <c r="A1137" s="284" t="s">
        <v>457</v>
      </c>
      <c r="B1137" s="230" t="str">
        <f t="shared" si="70"/>
        <v>Measure 268</v>
      </c>
      <c r="C1137" s="284" t="s">
        <v>465</v>
      </c>
      <c r="D1137" s="285">
        <v>44197</v>
      </c>
      <c r="E1137" s="285">
        <v>44377</v>
      </c>
      <c r="F1137" s="285">
        <v>44273</v>
      </c>
      <c r="G1137" s="41">
        <f t="shared" si="71"/>
        <v>3</v>
      </c>
      <c r="H1137" s="286" t="s">
        <v>472</v>
      </c>
      <c r="I1137" s="284" t="s">
        <v>353</v>
      </c>
      <c r="J1137" s="287">
        <v>2</v>
      </c>
      <c r="K1137" s="287">
        <f t="shared" si="72"/>
        <v>0.25</v>
      </c>
      <c r="L1137" s="203">
        <v>1000</v>
      </c>
      <c r="M1137" s="203">
        <f t="shared" si="73"/>
        <v>250</v>
      </c>
    </row>
    <row r="1138" spans="1:13" hidden="1">
      <c r="A1138" s="284" t="s">
        <v>457</v>
      </c>
      <c r="B1138" s="230" t="str">
        <f t="shared" si="70"/>
        <v>Measure 268</v>
      </c>
      <c r="C1138" s="284" t="s">
        <v>465</v>
      </c>
      <c r="D1138" s="285">
        <v>44197</v>
      </c>
      <c r="E1138" s="285">
        <v>44377</v>
      </c>
      <c r="F1138" s="285">
        <v>44273</v>
      </c>
      <c r="G1138" s="41">
        <f t="shared" si="71"/>
        <v>3</v>
      </c>
      <c r="H1138" s="286" t="s">
        <v>258</v>
      </c>
      <c r="I1138" s="284" t="s">
        <v>353</v>
      </c>
      <c r="J1138" s="287">
        <v>1.5</v>
      </c>
      <c r="K1138" s="287">
        <f t="shared" si="72"/>
        <v>0.1875</v>
      </c>
      <c r="L1138" s="203">
        <v>1350</v>
      </c>
      <c r="M1138" s="203">
        <f t="shared" si="73"/>
        <v>253.125</v>
      </c>
    </row>
    <row r="1139" spans="1:13" hidden="1">
      <c r="A1139" s="284" t="s">
        <v>457</v>
      </c>
      <c r="B1139" s="230" t="str">
        <f t="shared" si="70"/>
        <v>Measure 268</v>
      </c>
      <c r="C1139" s="284" t="s">
        <v>465</v>
      </c>
      <c r="D1139" s="285">
        <v>44197</v>
      </c>
      <c r="E1139" s="285">
        <v>44377</v>
      </c>
      <c r="F1139" s="285">
        <v>44273</v>
      </c>
      <c r="G1139" s="41">
        <f t="shared" si="71"/>
        <v>3</v>
      </c>
      <c r="H1139" s="286" t="s">
        <v>258</v>
      </c>
      <c r="I1139" s="284" t="s">
        <v>353</v>
      </c>
      <c r="J1139" s="287">
        <v>2.5</v>
      </c>
      <c r="K1139" s="287">
        <f t="shared" si="72"/>
        <v>0.3125</v>
      </c>
      <c r="L1139" s="203">
        <v>1350</v>
      </c>
      <c r="M1139" s="203">
        <f t="shared" si="73"/>
        <v>421.875</v>
      </c>
    </row>
    <row r="1140" spans="1:13" hidden="1">
      <c r="A1140" s="284" t="s">
        <v>457</v>
      </c>
      <c r="B1140" s="230" t="str">
        <f t="shared" si="70"/>
        <v>Measure 268</v>
      </c>
      <c r="C1140" s="284" t="s">
        <v>465</v>
      </c>
      <c r="D1140" s="285">
        <v>44197</v>
      </c>
      <c r="E1140" s="285">
        <v>44377</v>
      </c>
      <c r="F1140" s="285">
        <v>44273</v>
      </c>
      <c r="G1140" s="41">
        <f t="shared" si="71"/>
        <v>3</v>
      </c>
      <c r="H1140" s="286" t="s">
        <v>258</v>
      </c>
      <c r="I1140" s="284" t="s">
        <v>353</v>
      </c>
      <c r="J1140" s="287">
        <v>0.5</v>
      </c>
      <c r="K1140" s="287">
        <f t="shared" si="72"/>
        <v>6.25E-2</v>
      </c>
      <c r="L1140" s="203">
        <v>1350</v>
      </c>
      <c r="M1140" s="203">
        <f t="shared" si="73"/>
        <v>84.375</v>
      </c>
    </row>
    <row r="1141" spans="1:13" hidden="1">
      <c r="A1141" s="284" t="s">
        <v>457</v>
      </c>
      <c r="B1141" s="230" t="str">
        <f t="shared" si="70"/>
        <v>Measure 268</v>
      </c>
      <c r="C1141" s="284" t="s">
        <v>465</v>
      </c>
      <c r="D1141" s="285">
        <v>44197</v>
      </c>
      <c r="E1141" s="285">
        <v>44377</v>
      </c>
      <c r="F1141" s="285">
        <v>44273</v>
      </c>
      <c r="G1141" s="41">
        <f t="shared" si="71"/>
        <v>3</v>
      </c>
      <c r="H1141" s="286" t="s">
        <v>258</v>
      </c>
      <c r="I1141" s="284" t="s">
        <v>353</v>
      </c>
      <c r="J1141" s="287">
        <v>1</v>
      </c>
      <c r="K1141" s="287">
        <f t="shared" si="72"/>
        <v>0.125</v>
      </c>
      <c r="L1141" s="203">
        <v>1350</v>
      </c>
      <c r="M1141" s="203">
        <f t="shared" si="73"/>
        <v>168.75</v>
      </c>
    </row>
    <row r="1142" spans="1:13" hidden="1">
      <c r="A1142" s="284" t="s">
        <v>457</v>
      </c>
      <c r="B1142" s="230" t="str">
        <f t="shared" si="70"/>
        <v>Measure 268</v>
      </c>
      <c r="C1142" s="284" t="s">
        <v>465</v>
      </c>
      <c r="D1142" s="285">
        <v>44197</v>
      </c>
      <c r="E1142" s="285">
        <v>44377</v>
      </c>
      <c r="F1142" s="285">
        <v>44273</v>
      </c>
      <c r="G1142" s="41">
        <f t="shared" si="71"/>
        <v>3</v>
      </c>
      <c r="H1142" s="286" t="s">
        <v>258</v>
      </c>
      <c r="I1142" s="284" t="s">
        <v>353</v>
      </c>
      <c r="J1142" s="287">
        <v>2</v>
      </c>
      <c r="K1142" s="287">
        <f t="shared" si="72"/>
        <v>0.25</v>
      </c>
      <c r="L1142" s="203">
        <v>1350</v>
      </c>
      <c r="M1142" s="203">
        <f t="shared" si="73"/>
        <v>337.5</v>
      </c>
    </row>
    <row r="1143" spans="1:13" hidden="1">
      <c r="A1143" s="284" t="s">
        <v>457</v>
      </c>
      <c r="B1143" s="230" t="str">
        <f t="shared" si="70"/>
        <v>Measure 268</v>
      </c>
      <c r="C1143" s="284" t="s">
        <v>465</v>
      </c>
      <c r="D1143" s="285">
        <v>44197</v>
      </c>
      <c r="E1143" s="285">
        <v>44377</v>
      </c>
      <c r="F1143" s="285">
        <v>44273</v>
      </c>
      <c r="G1143" s="41">
        <f t="shared" si="71"/>
        <v>3</v>
      </c>
      <c r="H1143" s="286" t="s">
        <v>539</v>
      </c>
      <c r="I1143" s="284" t="s">
        <v>353</v>
      </c>
      <c r="J1143" s="287">
        <v>8</v>
      </c>
      <c r="K1143" s="287">
        <f t="shared" si="72"/>
        <v>1</v>
      </c>
      <c r="L1143" s="203">
        <v>1000</v>
      </c>
      <c r="M1143" s="203">
        <f t="shared" si="73"/>
        <v>1000</v>
      </c>
    </row>
    <row r="1144" spans="1:13">
      <c r="A1144" s="284" t="s">
        <v>457</v>
      </c>
      <c r="B1144" s="230" t="str">
        <f t="shared" si="70"/>
        <v>Measure 268</v>
      </c>
      <c r="C1144" s="284" t="s">
        <v>465</v>
      </c>
      <c r="D1144" s="285">
        <v>44197</v>
      </c>
      <c r="E1144" s="285">
        <v>44377</v>
      </c>
      <c r="F1144" s="285">
        <v>44273</v>
      </c>
      <c r="G1144" s="41">
        <f t="shared" si="71"/>
        <v>3</v>
      </c>
      <c r="H1144" s="286" t="s">
        <v>267</v>
      </c>
      <c r="I1144" s="284" t="s">
        <v>353</v>
      </c>
      <c r="J1144" s="287">
        <v>6</v>
      </c>
      <c r="K1144" s="287">
        <f t="shared" si="72"/>
        <v>0.75</v>
      </c>
      <c r="L1144" s="203">
        <v>1000</v>
      </c>
      <c r="M1144" s="203">
        <f t="shared" si="73"/>
        <v>750</v>
      </c>
    </row>
    <row r="1145" spans="1:13" hidden="1">
      <c r="A1145" s="284" t="s">
        <v>457</v>
      </c>
      <c r="B1145" s="230" t="str">
        <f t="shared" si="70"/>
        <v>Measure 268</v>
      </c>
      <c r="C1145" s="284" t="s">
        <v>465</v>
      </c>
      <c r="D1145" s="285">
        <v>44197</v>
      </c>
      <c r="E1145" s="285">
        <v>44377</v>
      </c>
      <c r="F1145" s="285">
        <v>44273</v>
      </c>
      <c r="G1145" s="41">
        <f t="shared" si="71"/>
        <v>3</v>
      </c>
      <c r="H1145" s="286" t="s">
        <v>331</v>
      </c>
      <c r="I1145" s="284" t="s">
        <v>353</v>
      </c>
      <c r="J1145" s="287">
        <v>8</v>
      </c>
      <c r="K1145" s="287">
        <f t="shared" si="72"/>
        <v>1</v>
      </c>
      <c r="L1145" s="203">
        <v>1000</v>
      </c>
      <c r="M1145" s="203">
        <f t="shared" si="73"/>
        <v>1000</v>
      </c>
    </row>
    <row r="1146" spans="1:13" hidden="1">
      <c r="A1146" s="284" t="s">
        <v>457</v>
      </c>
      <c r="B1146" s="230" t="str">
        <f t="shared" si="70"/>
        <v>Measure 268</v>
      </c>
      <c r="C1146" s="284" t="s">
        <v>465</v>
      </c>
      <c r="D1146" s="285">
        <v>44197</v>
      </c>
      <c r="E1146" s="285">
        <v>44377</v>
      </c>
      <c r="F1146" s="285">
        <v>44273</v>
      </c>
      <c r="G1146" s="41">
        <f t="shared" si="71"/>
        <v>3</v>
      </c>
      <c r="H1146" s="286" t="s">
        <v>266</v>
      </c>
      <c r="I1146" s="284" t="s">
        <v>353</v>
      </c>
      <c r="J1146" s="287">
        <v>0.5</v>
      </c>
      <c r="K1146" s="287">
        <f t="shared" si="72"/>
        <v>6.25E-2</v>
      </c>
      <c r="L1146" s="203">
        <v>1000</v>
      </c>
      <c r="M1146" s="203">
        <f t="shared" si="73"/>
        <v>62.5</v>
      </c>
    </row>
    <row r="1147" spans="1:13" hidden="1">
      <c r="A1147" s="284" t="s">
        <v>457</v>
      </c>
      <c r="B1147" s="230" t="str">
        <f t="shared" si="70"/>
        <v>Measure 268</v>
      </c>
      <c r="C1147" s="284" t="s">
        <v>465</v>
      </c>
      <c r="D1147" s="285">
        <v>44197</v>
      </c>
      <c r="E1147" s="285">
        <v>44377</v>
      </c>
      <c r="F1147" s="285">
        <v>44273</v>
      </c>
      <c r="G1147" s="41">
        <f t="shared" si="71"/>
        <v>3</v>
      </c>
      <c r="H1147" s="286" t="s">
        <v>266</v>
      </c>
      <c r="I1147" s="284" t="s">
        <v>353</v>
      </c>
      <c r="J1147" s="287">
        <v>4.25</v>
      </c>
      <c r="K1147" s="287">
        <f t="shared" si="72"/>
        <v>0.53125</v>
      </c>
      <c r="L1147" s="203">
        <v>1000</v>
      </c>
      <c r="M1147" s="203">
        <f t="shared" si="73"/>
        <v>531.25</v>
      </c>
    </row>
    <row r="1148" spans="1:13" hidden="1">
      <c r="A1148" s="284" t="s">
        <v>457</v>
      </c>
      <c r="B1148" s="230" t="str">
        <f t="shared" si="70"/>
        <v>Measure 268</v>
      </c>
      <c r="C1148" s="284" t="s">
        <v>465</v>
      </c>
      <c r="D1148" s="285">
        <v>44197</v>
      </c>
      <c r="E1148" s="285">
        <v>44377</v>
      </c>
      <c r="F1148" s="285">
        <v>44273</v>
      </c>
      <c r="G1148" s="41">
        <f t="shared" si="71"/>
        <v>3</v>
      </c>
      <c r="H1148" s="286" t="s">
        <v>351</v>
      </c>
      <c r="I1148" s="284" t="s">
        <v>353</v>
      </c>
      <c r="J1148" s="287">
        <v>2</v>
      </c>
      <c r="K1148" s="287">
        <f t="shared" si="72"/>
        <v>0.25</v>
      </c>
      <c r="L1148" s="203">
        <v>1000</v>
      </c>
      <c r="M1148" s="203">
        <f t="shared" si="73"/>
        <v>250</v>
      </c>
    </row>
    <row r="1149" spans="1:13" hidden="1">
      <c r="A1149" s="284" t="s">
        <v>457</v>
      </c>
      <c r="B1149" s="230" t="str">
        <f t="shared" si="70"/>
        <v>Measure 268</v>
      </c>
      <c r="C1149" s="284" t="s">
        <v>465</v>
      </c>
      <c r="D1149" s="285">
        <v>44197</v>
      </c>
      <c r="E1149" s="285">
        <v>44377</v>
      </c>
      <c r="F1149" s="285">
        <v>44274</v>
      </c>
      <c r="G1149" s="41">
        <f t="shared" si="71"/>
        <v>3</v>
      </c>
      <c r="H1149" s="286" t="s">
        <v>365</v>
      </c>
      <c r="I1149" s="284" t="s">
        <v>353</v>
      </c>
      <c r="J1149" s="287">
        <v>0.5</v>
      </c>
      <c r="K1149" s="287">
        <f t="shared" si="72"/>
        <v>6.25E-2</v>
      </c>
      <c r="L1149" s="203">
        <v>1000</v>
      </c>
      <c r="M1149" s="203">
        <f t="shared" si="73"/>
        <v>62.5</v>
      </c>
    </row>
    <row r="1150" spans="1:13" hidden="1">
      <c r="A1150" s="284" t="s">
        <v>457</v>
      </c>
      <c r="B1150" s="230" t="str">
        <f t="shared" si="70"/>
        <v>Measure 268</v>
      </c>
      <c r="C1150" s="284" t="s">
        <v>465</v>
      </c>
      <c r="D1150" s="285">
        <v>44197</v>
      </c>
      <c r="E1150" s="285">
        <v>44377</v>
      </c>
      <c r="F1150" s="285">
        <v>44274</v>
      </c>
      <c r="G1150" s="41">
        <f t="shared" si="71"/>
        <v>3</v>
      </c>
      <c r="H1150" s="286" t="s">
        <v>365</v>
      </c>
      <c r="I1150" s="284" t="s">
        <v>353</v>
      </c>
      <c r="J1150" s="287">
        <v>2</v>
      </c>
      <c r="K1150" s="287">
        <f t="shared" si="72"/>
        <v>0.25</v>
      </c>
      <c r="L1150" s="203">
        <v>1000</v>
      </c>
      <c r="M1150" s="203">
        <f t="shared" si="73"/>
        <v>250</v>
      </c>
    </row>
    <row r="1151" spans="1:13" hidden="1">
      <c r="A1151" s="284" t="s">
        <v>457</v>
      </c>
      <c r="B1151" s="230" t="str">
        <f t="shared" si="70"/>
        <v>Measure 268</v>
      </c>
      <c r="C1151" s="284" t="s">
        <v>465</v>
      </c>
      <c r="D1151" s="285">
        <v>44197</v>
      </c>
      <c r="E1151" s="285">
        <v>44377</v>
      </c>
      <c r="F1151" s="285">
        <v>44274</v>
      </c>
      <c r="G1151" s="41">
        <f t="shared" si="71"/>
        <v>3</v>
      </c>
      <c r="H1151" s="286" t="s">
        <v>365</v>
      </c>
      <c r="I1151" s="284" t="s">
        <v>353</v>
      </c>
      <c r="J1151" s="287">
        <v>1.5</v>
      </c>
      <c r="K1151" s="287">
        <f t="shared" si="72"/>
        <v>0.1875</v>
      </c>
      <c r="L1151" s="203">
        <v>1000</v>
      </c>
      <c r="M1151" s="203">
        <f t="shared" si="73"/>
        <v>187.5</v>
      </c>
    </row>
    <row r="1152" spans="1:13" hidden="1">
      <c r="A1152" s="284" t="s">
        <v>457</v>
      </c>
      <c r="B1152" s="230" t="str">
        <f t="shared" ref="B1152:B1215" si="74">MID(C1152,9,11)</f>
        <v>Measure 268</v>
      </c>
      <c r="C1152" s="284" t="s">
        <v>465</v>
      </c>
      <c r="D1152" s="285">
        <v>44197</v>
      </c>
      <c r="E1152" s="285">
        <v>44377</v>
      </c>
      <c r="F1152" s="285">
        <v>44274</v>
      </c>
      <c r="G1152" s="41">
        <f t="shared" ref="G1152:G1215" si="75">MONTH(F1152)</f>
        <v>3</v>
      </c>
      <c r="H1152" s="286" t="s">
        <v>365</v>
      </c>
      <c r="I1152" s="284" t="s">
        <v>353</v>
      </c>
      <c r="J1152" s="287">
        <v>3</v>
      </c>
      <c r="K1152" s="287">
        <f t="shared" si="72"/>
        <v>0.375</v>
      </c>
      <c r="L1152" s="203">
        <v>1000</v>
      </c>
      <c r="M1152" s="203">
        <f t="shared" si="73"/>
        <v>375</v>
      </c>
    </row>
    <row r="1153" spans="1:13" hidden="1">
      <c r="A1153" s="284" t="s">
        <v>457</v>
      </c>
      <c r="B1153" s="230" t="str">
        <f t="shared" si="74"/>
        <v>Measure 268</v>
      </c>
      <c r="C1153" s="284" t="s">
        <v>465</v>
      </c>
      <c r="D1153" s="285">
        <v>44197</v>
      </c>
      <c r="E1153" s="285">
        <v>44377</v>
      </c>
      <c r="F1153" s="285">
        <v>44274</v>
      </c>
      <c r="G1153" s="41">
        <f t="shared" si="75"/>
        <v>3</v>
      </c>
      <c r="H1153" s="286" t="s">
        <v>365</v>
      </c>
      <c r="I1153" s="284" t="s">
        <v>353</v>
      </c>
      <c r="J1153" s="287">
        <v>0.5</v>
      </c>
      <c r="K1153" s="287">
        <f t="shared" si="72"/>
        <v>6.25E-2</v>
      </c>
      <c r="L1153" s="203">
        <v>1000</v>
      </c>
      <c r="M1153" s="203">
        <f t="shared" si="73"/>
        <v>62.5</v>
      </c>
    </row>
    <row r="1154" spans="1:13" hidden="1">
      <c r="A1154" s="284" t="s">
        <v>457</v>
      </c>
      <c r="B1154" s="230" t="str">
        <f t="shared" si="74"/>
        <v>Measure 268</v>
      </c>
      <c r="C1154" s="284" t="s">
        <v>465</v>
      </c>
      <c r="D1154" s="285">
        <v>44197</v>
      </c>
      <c r="E1154" s="285">
        <v>44377</v>
      </c>
      <c r="F1154" s="285">
        <v>44274</v>
      </c>
      <c r="G1154" s="41">
        <f t="shared" si="75"/>
        <v>3</v>
      </c>
      <c r="H1154" s="286" t="s">
        <v>330</v>
      </c>
      <c r="I1154" s="284" t="s">
        <v>353</v>
      </c>
      <c r="J1154" s="287">
        <v>3</v>
      </c>
      <c r="K1154" s="287">
        <f t="shared" si="72"/>
        <v>0.375</v>
      </c>
      <c r="L1154" s="203">
        <v>1000</v>
      </c>
      <c r="M1154" s="203">
        <f t="shared" si="73"/>
        <v>375</v>
      </c>
    </row>
    <row r="1155" spans="1:13" hidden="1">
      <c r="A1155" s="284" t="s">
        <v>457</v>
      </c>
      <c r="B1155" s="230" t="str">
        <f t="shared" si="74"/>
        <v>Measure 268</v>
      </c>
      <c r="C1155" s="284" t="s">
        <v>465</v>
      </c>
      <c r="D1155" s="285">
        <v>44197</v>
      </c>
      <c r="E1155" s="285">
        <v>44377</v>
      </c>
      <c r="F1155" s="285">
        <v>44274</v>
      </c>
      <c r="G1155" s="41">
        <f t="shared" si="75"/>
        <v>3</v>
      </c>
      <c r="H1155" s="286" t="s">
        <v>330</v>
      </c>
      <c r="I1155" s="284" t="s">
        <v>353</v>
      </c>
      <c r="J1155" s="287">
        <v>5.5</v>
      </c>
      <c r="K1155" s="287">
        <f t="shared" ref="K1155:K1218" si="76">J1155/8</f>
        <v>0.6875</v>
      </c>
      <c r="L1155" s="203">
        <v>1000</v>
      </c>
      <c r="M1155" s="203">
        <f t="shared" ref="M1155:M1218" si="77">L1155*K1155</f>
        <v>687.5</v>
      </c>
    </row>
    <row r="1156" spans="1:13" hidden="1">
      <c r="A1156" s="284" t="s">
        <v>457</v>
      </c>
      <c r="B1156" s="230" t="str">
        <f t="shared" si="74"/>
        <v>Measure 268</v>
      </c>
      <c r="C1156" s="284" t="s">
        <v>465</v>
      </c>
      <c r="D1156" s="285">
        <v>44197</v>
      </c>
      <c r="E1156" s="285">
        <v>44377</v>
      </c>
      <c r="F1156" s="285">
        <v>44274</v>
      </c>
      <c r="G1156" s="41">
        <f t="shared" si="75"/>
        <v>3</v>
      </c>
      <c r="H1156" s="286" t="s">
        <v>265</v>
      </c>
      <c r="I1156" s="284" t="s">
        <v>353</v>
      </c>
      <c r="J1156" s="287">
        <v>10</v>
      </c>
      <c r="K1156" s="287">
        <f t="shared" si="76"/>
        <v>1.25</v>
      </c>
      <c r="L1156" s="203">
        <v>1000</v>
      </c>
      <c r="M1156" s="203">
        <f t="shared" si="77"/>
        <v>1250</v>
      </c>
    </row>
    <row r="1157" spans="1:13" hidden="1">
      <c r="A1157" s="284" t="s">
        <v>457</v>
      </c>
      <c r="B1157" s="230" t="str">
        <f t="shared" si="74"/>
        <v>Measure 268</v>
      </c>
      <c r="C1157" s="284" t="s">
        <v>465</v>
      </c>
      <c r="D1157" s="285">
        <v>44197</v>
      </c>
      <c r="E1157" s="285">
        <v>44377</v>
      </c>
      <c r="F1157" s="285">
        <v>44274</v>
      </c>
      <c r="G1157" s="41">
        <f t="shared" si="75"/>
        <v>3</v>
      </c>
      <c r="H1157" s="286" t="s">
        <v>53</v>
      </c>
      <c r="I1157" s="284" t="s">
        <v>353</v>
      </c>
      <c r="J1157" s="287">
        <v>4</v>
      </c>
      <c r="K1157" s="287">
        <f t="shared" si="76"/>
        <v>0.5</v>
      </c>
      <c r="L1157" s="203">
        <v>1350</v>
      </c>
      <c r="M1157" s="203">
        <f t="shared" si="77"/>
        <v>675</v>
      </c>
    </row>
    <row r="1158" spans="1:13" hidden="1">
      <c r="A1158" s="284" t="s">
        <v>457</v>
      </c>
      <c r="B1158" s="230" t="str">
        <f t="shared" si="74"/>
        <v>Measure 268</v>
      </c>
      <c r="C1158" s="284" t="s">
        <v>465</v>
      </c>
      <c r="D1158" s="285">
        <v>44197</v>
      </c>
      <c r="E1158" s="285">
        <v>44377</v>
      </c>
      <c r="F1158" s="285">
        <v>44274</v>
      </c>
      <c r="G1158" s="41">
        <f t="shared" si="75"/>
        <v>3</v>
      </c>
      <c r="H1158" s="286" t="s">
        <v>327</v>
      </c>
      <c r="I1158" s="284" t="s">
        <v>353</v>
      </c>
      <c r="J1158" s="287">
        <v>3</v>
      </c>
      <c r="K1158" s="287">
        <f t="shared" si="76"/>
        <v>0.375</v>
      </c>
      <c r="L1158" s="203">
        <v>1000</v>
      </c>
      <c r="M1158" s="203">
        <f t="shared" si="77"/>
        <v>375</v>
      </c>
    </row>
    <row r="1159" spans="1:13" hidden="1">
      <c r="A1159" s="284" t="s">
        <v>457</v>
      </c>
      <c r="B1159" s="230" t="str">
        <f t="shared" si="74"/>
        <v>Measure 268</v>
      </c>
      <c r="C1159" s="284" t="s">
        <v>465</v>
      </c>
      <c r="D1159" s="285">
        <v>44197</v>
      </c>
      <c r="E1159" s="285">
        <v>44377</v>
      </c>
      <c r="F1159" s="285">
        <v>44274</v>
      </c>
      <c r="G1159" s="41">
        <f t="shared" si="75"/>
        <v>3</v>
      </c>
      <c r="H1159" s="286" t="s">
        <v>472</v>
      </c>
      <c r="I1159" s="284" t="s">
        <v>353</v>
      </c>
      <c r="J1159" s="287">
        <v>2</v>
      </c>
      <c r="K1159" s="287">
        <f t="shared" si="76"/>
        <v>0.25</v>
      </c>
      <c r="L1159" s="203">
        <v>1000</v>
      </c>
      <c r="M1159" s="203">
        <f t="shared" si="77"/>
        <v>250</v>
      </c>
    </row>
    <row r="1160" spans="1:13" hidden="1">
      <c r="A1160" s="284" t="s">
        <v>457</v>
      </c>
      <c r="B1160" s="230" t="str">
        <f t="shared" si="74"/>
        <v>Measure 268</v>
      </c>
      <c r="C1160" s="284" t="s">
        <v>465</v>
      </c>
      <c r="D1160" s="285">
        <v>44197</v>
      </c>
      <c r="E1160" s="285">
        <v>44377</v>
      </c>
      <c r="F1160" s="285">
        <v>44274</v>
      </c>
      <c r="G1160" s="41">
        <f t="shared" si="75"/>
        <v>3</v>
      </c>
      <c r="H1160" s="286" t="s">
        <v>472</v>
      </c>
      <c r="I1160" s="284" t="s">
        <v>353</v>
      </c>
      <c r="J1160" s="287">
        <v>2</v>
      </c>
      <c r="K1160" s="287">
        <f t="shared" si="76"/>
        <v>0.25</v>
      </c>
      <c r="L1160" s="203">
        <v>1000</v>
      </c>
      <c r="M1160" s="203">
        <f t="shared" si="77"/>
        <v>250</v>
      </c>
    </row>
    <row r="1161" spans="1:13" hidden="1">
      <c r="A1161" s="284" t="s">
        <v>457</v>
      </c>
      <c r="B1161" s="230" t="str">
        <f t="shared" si="74"/>
        <v>Measure 268</v>
      </c>
      <c r="C1161" s="284" t="s">
        <v>465</v>
      </c>
      <c r="D1161" s="285">
        <v>44197</v>
      </c>
      <c r="E1161" s="285">
        <v>44377</v>
      </c>
      <c r="F1161" s="285">
        <v>44274</v>
      </c>
      <c r="G1161" s="41">
        <f t="shared" si="75"/>
        <v>3</v>
      </c>
      <c r="H1161" s="286" t="s">
        <v>258</v>
      </c>
      <c r="I1161" s="284" t="s">
        <v>353</v>
      </c>
      <c r="J1161" s="287">
        <v>1.5</v>
      </c>
      <c r="K1161" s="287">
        <f t="shared" si="76"/>
        <v>0.1875</v>
      </c>
      <c r="L1161" s="203">
        <v>1350</v>
      </c>
      <c r="M1161" s="203">
        <f t="shared" si="77"/>
        <v>253.125</v>
      </c>
    </row>
    <row r="1162" spans="1:13" hidden="1">
      <c r="A1162" s="284" t="s">
        <v>457</v>
      </c>
      <c r="B1162" s="230" t="str">
        <f t="shared" si="74"/>
        <v>Measure 268</v>
      </c>
      <c r="C1162" s="284" t="s">
        <v>465</v>
      </c>
      <c r="D1162" s="285">
        <v>44197</v>
      </c>
      <c r="E1162" s="285">
        <v>44377</v>
      </c>
      <c r="F1162" s="285">
        <v>44274</v>
      </c>
      <c r="G1162" s="41">
        <f t="shared" si="75"/>
        <v>3</v>
      </c>
      <c r="H1162" s="286" t="s">
        <v>258</v>
      </c>
      <c r="I1162" s="284" t="s">
        <v>353</v>
      </c>
      <c r="J1162" s="287">
        <v>3</v>
      </c>
      <c r="K1162" s="287">
        <f t="shared" si="76"/>
        <v>0.375</v>
      </c>
      <c r="L1162" s="203">
        <v>1350</v>
      </c>
      <c r="M1162" s="203">
        <f t="shared" si="77"/>
        <v>506.25</v>
      </c>
    </row>
    <row r="1163" spans="1:13" hidden="1">
      <c r="A1163" s="284" t="s">
        <v>457</v>
      </c>
      <c r="B1163" s="230" t="str">
        <f t="shared" si="74"/>
        <v>Measure 268</v>
      </c>
      <c r="C1163" s="284" t="s">
        <v>465</v>
      </c>
      <c r="D1163" s="285">
        <v>44197</v>
      </c>
      <c r="E1163" s="285">
        <v>44377</v>
      </c>
      <c r="F1163" s="285">
        <v>44274</v>
      </c>
      <c r="G1163" s="41">
        <f t="shared" si="75"/>
        <v>3</v>
      </c>
      <c r="H1163" s="286" t="s">
        <v>258</v>
      </c>
      <c r="I1163" s="284" t="s">
        <v>353</v>
      </c>
      <c r="J1163" s="287">
        <v>0.5</v>
      </c>
      <c r="K1163" s="287">
        <f t="shared" si="76"/>
        <v>6.25E-2</v>
      </c>
      <c r="L1163" s="203">
        <v>1350</v>
      </c>
      <c r="M1163" s="203">
        <f t="shared" si="77"/>
        <v>84.375</v>
      </c>
    </row>
    <row r="1164" spans="1:13" hidden="1">
      <c r="A1164" s="284" t="s">
        <v>457</v>
      </c>
      <c r="B1164" s="230" t="str">
        <f t="shared" si="74"/>
        <v>Measure 268</v>
      </c>
      <c r="C1164" s="284" t="s">
        <v>465</v>
      </c>
      <c r="D1164" s="285">
        <v>44197</v>
      </c>
      <c r="E1164" s="285">
        <v>44377</v>
      </c>
      <c r="F1164" s="285">
        <v>44274</v>
      </c>
      <c r="G1164" s="41">
        <f t="shared" si="75"/>
        <v>3</v>
      </c>
      <c r="H1164" s="286" t="s">
        <v>258</v>
      </c>
      <c r="I1164" s="284" t="s">
        <v>353</v>
      </c>
      <c r="J1164" s="287">
        <v>0.5</v>
      </c>
      <c r="K1164" s="287">
        <f t="shared" si="76"/>
        <v>6.25E-2</v>
      </c>
      <c r="L1164" s="203">
        <v>1350</v>
      </c>
      <c r="M1164" s="203">
        <f t="shared" si="77"/>
        <v>84.375</v>
      </c>
    </row>
    <row r="1165" spans="1:13" hidden="1">
      <c r="A1165" s="284" t="s">
        <v>457</v>
      </c>
      <c r="B1165" s="230" t="str">
        <f t="shared" si="74"/>
        <v>Measure 268</v>
      </c>
      <c r="C1165" s="284" t="s">
        <v>465</v>
      </c>
      <c r="D1165" s="285">
        <v>44197</v>
      </c>
      <c r="E1165" s="285">
        <v>44377</v>
      </c>
      <c r="F1165" s="285">
        <v>44274</v>
      </c>
      <c r="G1165" s="41">
        <f t="shared" si="75"/>
        <v>3</v>
      </c>
      <c r="H1165" s="286" t="s">
        <v>539</v>
      </c>
      <c r="I1165" s="284" t="s">
        <v>353</v>
      </c>
      <c r="J1165" s="287">
        <v>8</v>
      </c>
      <c r="K1165" s="287">
        <f t="shared" si="76"/>
        <v>1</v>
      </c>
      <c r="L1165" s="203">
        <v>1000</v>
      </c>
      <c r="M1165" s="203">
        <f t="shared" si="77"/>
        <v>1000</v>
      </c>
    </row>
    <row r="1166" spans="1:13" hidden="1">
      <c r="A1166" s="284" t="s">
        <v>457</v>
      </c>
      <c r="B1166" s="230" t="str">
        <f t="shared" si="74"/>
        <v>Measure 268</v>
      </c>
      <c r="C1166" s="284" t="s">
        <v>465</v>
      </c>
      <c r="D1166" s="285">
        <v>44197</v>
      </c>
      <c r="E1166" s="285">
        <v>44377</v>
      </c>
      <c r="F1166" s="285">
        <v>44274</v>
      </c>
      <c r="G1166" s="41">
        <f t="shared" si="75"/>
        <v>3</v>
      </c>
      <c r="H1166" s="286" t="s">
        <v>331</v>
      </c>
      <c r="I1166" s="284" t="s">
        <v>353</v>
      </c>
      <c r="J1166" s="287">
        <v>8</v>
      </c>
      <c r="K1166" s="287">
        <f t="shared" si="76"/>
        <v>1</v>
      </c>
      <c r="L1166" s="203">
        <v>1000</v>
      </c>
      <c r="M1166" s="203">
        <f t="shared" si="77"/>
        <v>1000</v>
      </c>
    </row>
    <row r="1167" spans="1:13" hidden="1">
      <c r="A1167" s="284" t="s">
        <v>457</v>
      </c>
      <c r="B1167" s="230" t="str">
        <f t="shared" si="74"/>
        <v>Measure 268</v>
      </c>
      <c r="C1167" s="284" t="s">
        <v>465</v>
      </c>
      <c r="D1167" s="285">
        <v>44197</v>
      </c>
      <c r="E1167" s="285">
        <v>44377</v>
      </c>
      <c r="F1167" s="285">
        <v>44274</v>
      </c>
      <c r="G1167" s="41">
        <f t="shared" si="75"/>
        <v>3</v>
      </c>
      <c r="H1167" s="286" t="s">
        <v>266</v>
      </c>
      <c r="I1167" s="284" t="s">
        <v>353</v>
      </c>
      <c r="J1167" s="287">
        <v>2.5</v>
      </c>
      <c r="K1167" s="287">
        <f t="shared" si="76"/>
        <v>0.3125</v>
      </c>
      <c r="L1167" s="203">
        <v>1000</v>
      </c>
      <c r="M1167" s="203">
        <f t="shared" si="77"/>
        <v>312.5</v>
      </c>
    </row>
    <row r="1168" spans="1:13" hidden="1">
      <c r="A1168" s="284" t="s">
        <v>457</v>
      </c>
      <c r="B1168" s="230" t="str">
        <f t="shared" si="74"/>
        <v>Measure 268</v>
      </c>
      <c r="C1168" s="284" t="s">
        <v>465</v>
      </c>
      <c r="D1168" s="285">
        <v>44197</v>
      </c>
      <c r="E1168" s="285">
        <v>44377</v>
      </c>
      <c r="F1168" s="285">
        <v>44274</v>
      </c>
      <c r="G1168" s="41">
        <f t="shared" si="75"/>
        <v>3</v>
      </c>
      <c r="H1168" s="286" t="s">
        <v>351</v>
      </c>
      <c r="I1168" s="284" t="s">
        <v>353</v>
      </c>
      <c r="J1168" s="287">
        <v>0.5</v>
      </c>
      <c r="K1168" s="287">
        <f t="shared" si="76"/>
        <v>6.25E-2</v>
      </c>
      <c r="L1168" s="203">
        <v>1000</v>
      </c>
      <c r="M1168" s="203">
        <f t="shared" si="77"/>
        <v>62.5</v>
      </c>
    </row>
    <row r="1169" spans="1:13" hidden="1">
      <c r="A1169" s="284" t="s">
        <v>457</v>
      </c>
      <c r="B1169" s="230" t="str">
        <f t="shared" si="74"/>
        <v>Measure 268</v>
      </c>
      <c r="C1169" s="284" t="s">
        <v>465</v>
      </c>
      <c r="D1169" s="285">
        <v>44197</v>
      </c>
      <c r="E1169" s="285">
        <v>44377</v>
      </c>
      <c r="F1169" s="285">
        <v>44277</v>
      </c>
      <c r="G1169" s="41">
        <f t="shared" si="75"/>
        <v>3</v>
      </c>
      <c r="H1169" s="286" t="s">
        <v>330</v>
      </c>
      <c r="I1169" s="284" t="s">
        <v>353</v>
      </c>
      <c r="J1169" s="287">
        <v>2</v>
      </c>
      <c r="K1169" s="287">
        <f t="shared" si="76"/>
        <v>0.25</v>
      </c>
      <c r="L1169" s="203">
        <v>1000</v>
      </c>
      <c r="M1169" s="203">
        <f t="shared" si="77"/>
        <v>250</v>
      </c>
    </row>
    <row r="1170" spans="1:13" hidden="1">
      <c r="A1170" s="284" t="s">
        <v>457</v>
      </c>
      <c r="B1170" s="230" t="str">
        <f t="shared" si="74"/>
        <v>Measure 268</v>
      </c>
      <c r="C1170" s="284" t="s">
        <v>465</v>
      </c>
      <c r="D1170" s="285">
        <v>44197</v>
      </c>
      <c r="E1170" s="285">
        <v>44377</v>
      </c>
      <c r="F1170" s="285">
        <v>44277</v>
      </c>
      <c r="G1170" s="41">
        <f t="shared" si="75"/>
        <v>3</v>
      </c>
      <c r="H1170" s="286" t="s">
        <v>330</v>
      </c>
      <c r="I1170" s="284" t="s">
        <v>353</v>
      </c>
      <c r="J1170" s="287">
        <v>6</v>
      </c>
      <c r="K1170" s="287">
        <f t="shared" si="76"/>
        <v>0.75</v>
      </c>
      <c r="L1170" s="203">
        <v>1000</v>
      </c>
      <c r="M1170" s="203">
        <f t="shared" si="77"/>
        <v>750</v>
      </c>
    </row>
    <row r="1171" spans="1:13" hidden="1">
      <c r="A1171" s="284" t="s">
        <v>457</v>
      </c>
      <c r="B1171" s="230" t="str">
        <f t="shared" si="74"/>
        <v>Measure 268</v>
      </c>
      <c r="C1171" s="284" t="s">
        <v>465</v>
      </c>
      <c r="D1171" s="285">
        <v>44197</v>
      </c>
      <c r="E1171" s="285">
        <v>44377</v>
      </c>
      <c r="F1171" s="285">
        <v>44277</v>
      </c>
      <c r="G1171" s="41">
        <f t="shared" si="75"/>
        <v>3</v>
      </c>
      <c r="H1171" s="286" t="s">
        <v>265</v>
      </c>
      <c r="I1171" s="284" t="s">
        <v>353</v>
      </c>
      <c r="J1171" s="287">
        <v>2</v>
      </c>
      <c r="K1171" s="287">
        <f t="shared" si="76"/>
        <v>0.25</v>
      </c>
      <c r="L1171" s="203">
        <v>1000</v>
      </c>
      <c r="M1171" s="203">
        <f t="shared" si="77"/>
        <v>250</v>
      </c>
    </row>
    <row r="1172" spans="1:13" hidden="1">
      <c r="A1172" s="284" t="s">
        <v>457</v>
      </c>
      <c r="B1172" s="230" t="str">
        <f t="shared" si="74"/>
        <v>Measure 268</v>
      </c>
      <c r="C1172" s="284" t="s">
        <v>465</v>
      </c>
      <c r="D1172" s="285">
        <v>44197</v>
      </c>
      <c r="E1172" s="285">
        <v>44377</v>
      </c>
      <c r="F1172" s="285">
        <v>44277</v>
      </c>
      <c r="G1172" s="41">
        <f t="shared" si="75"/>
        <v>3</v>
      </c>
      <c r="H1172" s="286" t="s">
        <v>538</v>
      </c>
      <c r="I1172" s="284" t="s">
        <v>353</v>
      </c>
      <c r="J1172" s="287">
        <v>0.5</v>
      </c>
      <c r="K1172" s="287">
        <f t="shared" si="76"/>
        <v>6.25E-2</v>
      </c>
      <c r="L1172" s="203">
        <v>1000</v>
      </c>
      <c r="M1172" s="203">
        <f t="shared" si="77"/>
        <v>62.5</v>
      </c>
    </row>
    <row r="1173" spans="1:13" hidden="1">
      <c r="A1173" s="284" t="s">
        <v>457</v>
      </c>
      <c r="B1173" s="230" t="str">
        <f t="shared" si="74"/>
        <v>Measure 268</v>
      </c>
      <c r="C1173" s="284" t="s">
        <v>465</v>
      </c>
      <c r="D1173" s="285">
        <v>44197</v>
      </c>
      <c r="E1173" s="285">
        <v>44377</v>
      </c>
      <c r="F1173" s="285">
        <v>44277</v>
      </c>
      <c r="G1173" s="41">
        <f t="shared" si="75"/>
        <v>3</v>
      </c>
      <c r="H1173" s="286" t="s">
        <v>53</v>
      </c>
      <c r="I1173" s="284" t="s">
        <v>353</v>
      </c>
      <c r="J1173" s="287">
        <v>8</v>
      </c>
      <c r="K1173" s="287">
        <f t="shared" si="76"/>
        <v>1</v>
      </c>
      <c r="L1173" s="203">
        <v>1350</v>
      </c>
      <c r="M1173" s="203">
        <f t="shared" si="77"/>
        <v>1350</v>
      </c>
    </row>
    <row r="1174" spans="1:13" hidden="1">
      <c r="A1174" s="284" t="s">
        <v>457</v>
      </c>
      <c r="B1174" s="230" t="str">
        <f t="shared" si="74"/>
        <v>Measure 268</v>
      </c>
      <c r="C1174" s="284" t="s">
        <v>465</v>
      </c>
      <c r="D1174" s="285">
        <v>44197</v>
      </c>
      <c r="E1174" s="285">
        <v>44377</v>
      </c>
      <c r="F1174" s="285">
        <v>44277</v>
      </c>
      <c r="G1174" s="41">
        <f t="shared" si="75"/>
        <v>3</v>
      </c>
      <c r="H1174" s="286" t="s">
        <v>327</v>
      </c>
      <c r="I1174" s="284" t="s">
        <v>353</v>
      </c>
      <c r="J1174" s="287">
        <v>1</v>
      </c>
      <c r="K1174" s="287">
        <f t="shared" si="76"/>
        <v>0.125</v>
      </c>
      <c r="L1174" s="203">
        <v>1000</v>
      </c>
      <c r="M1174" s="203">
        <f t="shared" si="77"/>
        <v>125</v>
      </c>
    </row>
    <row r="1175" spans="1:13" hidden="1">
      <c r="A1175" s="284" t="s">
        <v>457</v>
      </c>
      <c r="B1175" s="230" t="str">
        <f t="shared" si="74"/>
        <v>Measure 268</v>
      </c>
      <c r="C1175" s="284" t="s">
        <v>465</v>
      </c>
      <c r="D1175" s="285">
        <v>44197</v>
      </c>
      <c r="E1175" s="285">
        <v>44377</v>
      </c>
      <c r="F1175" s="285">
        <v>44277</v>
      </c>
      <c r="G1175" s="41">
        <f t="shared" si="75"/>
        <v>3</v>
      </c>
      <c r="H1175" s="286" t="s">
        <v>472</v>
      </c>
      <c r="I1175" s="284" t="s">
        <v>353</v>
      </c>
      <c r="J1175" s="287">
        <v>2</v>
      </c>
      <c r="K1175" s="287">
        <f t="shared" si="76"/>
        <v>0.25</v>
      </c>
      <c r="L1175" s="203">
        <v>1000</v>
      </c>
      <c r="M1175" s="203">
        <f t="shared" si="77"/>
        <v>250</v>
      </c>
    </row>
    <row r="1176" spans="1:13" hidden="1">
      <c r="A1176" s="284" t="s">
        <v>457</v>
      </c>
      <c r="B1176" s="230" t="str">
        <f t="shared" si="74"/>
        <v>Measure 268</v>
      </c>
      <c r="C1176" s="284" t="s">
        <v>465</v>
      </c>
      <c r="D1176" s="285">
        <v>44197</v>
      </c>
      <c r="E1176" s="285">
        <v>44377</v>
      </c>
      <c r="F1176" s="285">
        <v>44277</v>
      </c>
      <c r="G1176" s="41">
        <f t="shared" si="75"/>
        <v>3</v>
      </c>
      <c r="H1176" s="286" t="s">
        <v>258</v>
      </c>
      <c r="I1176" s="284" t="s">
        <v>353</v>
      </c>
      <c r="J1176" s="287">
        <v>2.25</v>
      </c>
      <c r="K1176" s="287">
        <f t="shared" si="76"/>
        <v>0.28125</v>
      </c>
      <c r="L1176" s="203">
        <v>1350</v>
      </c>
      <c r="M1176" s="203">
        <f t="shared" si="77"/>
        <v>379.6875</v>
      </c>
    </row>
    <row r="1177" spans="1:13" hidden="1">
      <c r="A1177" s="284" t="s">
        <v>457</v>
      </c>
      <c r="B1177" s="230" t="str">
        <f t="shared" si="74"/>
        <v>Measure 268</v>
      </c>
      <c r="C1177" s="284" t="s">
        <v>465</v>
      </c>
      <c r="D1177" s="285">
        <v>44197</v>
      </c>
      <c r="E1177" s="285">
        <v>44377</v>
      </c>
      <c r="F1177" s="285">
        <v>44277</v>
      </c>
      <c r="G1177" s="41">
        <f t="shared" si="75"/>
        <v>3</v>
      </c>
      <c r="H1177" s="286" t="s">
        <v>258</v>
      </c>
      <c r="I1177" s="284" t="s">
        <v>353</v>
      </c>
      <c r="J1177" s="287">
        <v>5.25</v>
      </c>
      <c r="K1177" s="287">
        <f t="shared" si="76"/>
        <v>0.65625</v>
      </c>
      <c r="L1177" s="203">
        <v>1350</v>
      </c>
      <c r="M1177" s="203">
        <f t="shared" si="77"/>
        <v>885.9375</v>
      </c>
    </row>
    <row r="1178" spans="1:13" hidden="1">
      <c r="A1178" s="284" t="s">
        <v>457</v>
      </c>
      <c r="B1178" s="230" t="str">
        <f t="shared" si="74"/>
        <v>Measure 268</v>
      </c>
      <c r="C1178" s="284" t="s">
        <v>465</v>
      </c>
      <c r="D1178" s="285">
        <v>44197</v>
      </c>
      <c r="E1178" s="285">
        <v>44377</v>
      </c>
      <c r="F1178" s="285">
        <v>44277</v>
      </c>
      <c r="G1178" s="41">
        <f t="shared" si="75"/>
        <v>3</v>
      </c>
      <c r="H1178" s="286" t="s">
        <v>258</v>
      </c>
      <c r="I1178" s="284" t="s">
        <v>353</v>
      </c>
      <c r="J1178" s="287">
        <v>1.25</v>
      </c>
      <c r="K1178" s="287">
        <f t="shared" si="76"/>
        <v>0.15625</v>
      </c>
      <c r="L1178" s="203">
        <v>1350</v>
      </c>
      <c r="M1178" s="203">
        <f t="shared" si="77"/>
        <v>210.9375</v>
      </c>
    </row>
    <row r="1179" spans="1:13" hidden="1">
      <c r="A1179" s="284" t="s">
        <v>457</v>
      </c>
      <c r="B1179" s="230" t="str">
        <f t="shared" si="74"/>
        <v>Measure 268</v>
      </c>
      <c r="C1179" s="284" t="s">
        <v>465</v>
      </c>
      <c r="D1179" s="285">
        <v>44197</v>
      </c>
      <c r="E1179" s="285">
        <v>44377</v>
      </c>
      <c r="F1179" s="285">
        <v>44277</v>
      </c>
      <c r="G1179" s="41">
        <f t="shared" si="75"/>
        <v>3</v>
      </c>
      <c r="H1179" s="286" t="s">
        <v>258</v>
      </c>
      <c r="I1179" s="284" t="s">
        <v>353</v>
      </c>
      <c r="J1179" s="287">
        <v>0.25</v>
      </c>
      <c r="K1179" s="287">
        <f t="shared" si="76"/>
        <v>3.125E-2</v>
      </c>
      <c r="L1179" s="203">
        <v>1350</v>
      </c>
      <c r="M1179" s="203">
        <f t="shared" si="77"/>
        <v>42.1875</v>
      </c>
    </row>
    <row r="1180" spans="1:13" hidden="1">
      <c r="A1180" s="284" t="s">
        <v>457</v>
      </c>
      <c r="B1180" s="230" t="str">
        <f t="shared" si="74"/>
        <v>Measure 268</v>
      </c>
      <c r="C1180" s="284" t="s">
        <v>465</v>
      </c>
      <c r="D1180" s="285">
        <v>44197</v>
      </c>
      <c r="E1180" s="285">
        <v>44377</v>
      </c>
      <c r="F1180" s="285">
        <v>44277</v>
      </c>
      <c r="G1180" s="41">
        <f t="shared" si="75"/>
        <v>3</v>
      </c>
      <c r="H1180" s="286" t="s">
        <v>258</v>
      </c>
      <c r="I1180" s="284" t="s">
        <v>353</v>
      </c>
      <c r="J1180" s="287">
        <v>0.25</v>
      </c>
      <c r="K1180" s="287">
        <f t="shared" si="76"/>
        <v>3.125E-2</v>
      </c>
      <c r="L1180" s="203">
        <v>1350</v>
      </c>
      <c r="M1180" s="203">
        <f t="shared" si="77"/>
        <v>42.1875</v>
      </c>
    </row>
    <row r="1181" spans="1:13" hidden="1">
      <c r="A1181" s="284" t="s">
        <v>457</v>
      </c>
      <c r="B1181" s="230" t="str">
        <f t="shared" si="74"/>
        <v>Measure 268</v>
      </c>
      <c r="C1181" s="284" t="s">
        <v>465</v>
      </c>
      <c r="D1181" s="285">
        <v>44197</v>
      </c>
      <c r="E1181" s="285">
        <v>44377</v>
      </c>
      <c r="F1181" s="285">
        <v>44277</v>
      </c>
      <c r="G1181" s="41">
        <f t="shared" si="75"/>
        <v>3</v>
      </c>
      <c r="H1181" s="286" t="s">
        <v>539</v>
      </c>
      <c r="I1181" s="284" t="s">
        <v>353</v>
      </c>
      <c r="J1181" s="287">
        <v>1</v>
      </c>
      <c r="K1181" s="287">
        <f t="shared" si="76"/>
        <v>0.125</v>
      </c>
      <c r="L1181" s="203">
        <v>1000</v>
      </c>
      <c r="M1181" s="203">
        <f t="shared" si="77"/>
        <v>125</v>
      </c>
    </row>
    <row r="1182" spans="1:13">
      <c r="A1182" s="284" t="s">
        <v>457</v>
      </c>
      <c r="B1182" s="230" t="str">
        <f t="shared" si="74"/>
        <v>Measure 268</v>
      </c>
      <c r="C1182" s="284" t="s">
        <v>465</v>
      </c>
      <c r="D1182" s="285">
        <v>44197</v>
      </c>
      <c r="E1182" s="285">
        <v>44377</v>
      </c>
      <c r="F1182" s="285">
        <v>44277</v>
      </c>
      <c r="G1182" s="41">
        <f t="shared" si="75"/>
        <v>3</v>
      </c>
      <c r="H1182" s="286" t="s">
        <v>267</v>
      </c>
      <c r="I1182" s="284" t="s">
        <v>353</v>
      </c>
      <c r="J1182" s="287">
        <v>4</v>
      </c>
      <c r="K1182" s="287">
        <f t="shared" si="76"/>
        <v>0.5</v>
      </c>
      <c r="L1182" s="203">
        <v>1000</v>
      </c>
      <c r="M1182" s="203">
        <f t="shared" si="77"/>
        <v>500</v>
      </c>
    </row>
    <row r="1183" spans="1:13" hidden="1">
      <c r="A1183" s="284" t="s">
        <v>457</v>
      </c>
      <c r="B1183" s="230" t="str">
        <f t="shared" si="74"/>
        <v>Measure 268</v>
      </c>
      <c r="C1183" s="284" t="s">
        <v>465</v>
      </c>
      <c r="D1183" s="285">
        <v>44197</v>
      </c>
      <c r="E1183" s="285">
        <v>44377</v>
      </c>
      <c r="F1183" s="285">
        <v>44277</v>
      </c>
      <c r="G1183" s="41">
        <f t="shared" si="75"/>
        <v>3</v>
      </c>
      <c r="H1183" s="286" t="s">
        <v>331</v>
      </c>
      <c r="I1183" s="284" t="s">
        <v>353</v>
      </c>
      <c r="J1183" s="287">
        <v>8</v>
      </c>
      <c r="K1183" s="287">
        <f t="shared" si="76"/>
        <v>1</v>
      </c>
      <c r="L1183" s="203">
        <v>1000</v>
      </c>
      <c r="M1183" s="203">
        <f t="shared" si="77"/>
        <v>1000</v>
      </c>
    </row>
    <row r="1184" spans="1:13" hidden="1">
      <c r="A1184" s="284" t="s">
        <v>457</v>
      </c>
      <c r="B1184" s="230" t="str">
        <f t="shared" si="74"/>
        <v>Measure 268</v>
      </c>
      <c r="C1184" s="284" t="s">
        <v>465</v>
      </c>
      <c r="D1184" s="285">
        <v>44197</v>
      </c>
      <c r="E1184" s="285">
        <v>44377</v>
      </c>
      <c r="F1184" s="285">
        <v>44277</v>
      </c>
      <c r="G1184" s="41">
        <f t="shared" si="75"/>
        <v>3</v>
      </c>
      <c r="H1184" s="286" t="s">
        <v>266</v>
      </c>
      <c r="I1184" s="284" t="s">
        <v>353</v>
      </c>
      <c r="J1184" s="287">
        <v>0.5</v>
      </c>
      <c r="K1184" s="287">
        <f t="shared" si="76"/>
        <v>6.25E-2</v>
      </c>
      <c r="L1184" s="203">
        <v>1000</v>
      </c>
      <c r="M1184" s="203">
        <f t="shared" si="77"/>
        <v>62.5</v>
      </c>
    </row>
    <row r="1185" spans="1:13" hidden="1">
      <c r="A1185" s="284" t="s">
        <v>457</v>
      </c>
      <c r="B1185" s="230" t="str">
        <f t="shared" si="74"/>
        <v>Measure 268</v>
      </c>
      <c r="C1185" s="284" t="s">
        <v>465</v>
      </c>
      <c r="D1185" s="285">
        <v>44197</v>
      </c>
      <c r="E1185" s="285">
        <v>44377</v>
      </c>
      <c r="F1185" s="285">
        <v>44277</v>
      </c>
      <c r="G1185" s="41">
        <f t="shared" si="75"/>
        <v>3</v>
      </c>
      <c r="H1185" s="286" t="s">
        <v>266</v>
      </c>
      <c r="I1185" s="284" t="s">
        <v>353</v>
      </c>
      <c r="J1185" s="287">
        <v>1</v>
      </c>
      <c r="K1185" s="287">
        <f t="shared" si="76"/>
        <v>0.125</v>
      </c>
      <c r="L1185" s="203">
        <v>1000</v>
      </c>
      <c r="M1185" s="203">
        <f t="shared" si="77"/>
        <v>125</v>
      </c>
    </row>
    <row r="1186" spans="1:13" hidden="1">
      <c r="A1186" s="284" t="s">
        <v>457</v>
      </c>
      <c r="B1186" s="230" t="str">
        <f t="shared" si="74"/>
        <v>Measure 268</v>
      </c>
      <c r="C1186" s="284" t="s">
        <v>465</v>
      </c>
      <c r="D1186" s="285">
        <v>44197</v>
      </c>
      <c r="E1186" s="285">
        <v>44377</v>
      </c>
      <c r="F1186" s="285">
        <v>44277</v>
      </c>
      <c r="G1186" s="41">
        <f t="shared" si="75"/>
        <v>3</v>
      </c>
      <c r="H1186" s="286" t="s">
        <v>266</v>
      </c>
      <c r="I1186" s="284" t="s">
        <v>353</v>
      </c>
      <c r="J1186" s="287">
        <v>3</v>
      </c>
      <c r="K1186" s="287">
        <f t="shared" si="76"/>
        <v>0.375</v>
      </c>
      <c r="L1186" s="203">
        <v>1000</v>
      </c>
      <c r="M1186" s="203">
        <f t="shared" si="77"/>
        <v>375</v>
      </c>
    </row>
    <row r="1187" spans="1:13" hidden="1">
      <c r="A1187" s="284" t="s">
        <v>457</v>
      </c>
      <c r="B1187" s="230" t="str">
        <f t="shared" si="74"/>
        <v>Measure 268</v>
      </c>
      <c r="C1187" s="284" t="s">
        <v>465</v>
      </c>
      <c r="D1187" s="285">
        <v>44197</v>
      </c>
      <c r="E1187" s="285">
        <v>44377</v>
      </c>
      <c r="F1187" s="285">
        <v>44277</v>
      </c>
      <c r="G1187" s="41">
        <f t="shared" si="75"/>
        <v>3</v>
      </c>
      <c r="H1187" s="286" t="s">
        <v>351</v>
      </c>
      <c r="I1187" s="284" t="s">
        <v>353</v>
      </c>
      <c r="J1187" s="287">
        <v>2.5</v>
      </c>
      <c r="K1187" s="287">
        <f t="shared" si="76"/>
        <v>0.3125</v>
      </c>
      <c r="L1187" s="203">
        <v>1000</v>
      </c>
      <c r="M1187" s="203">
        <f t="shared" si="77"/>
        <v>312.5</v>
      </c>
    </row>
    <row r="1188" spans="1:13" hidden="1">
      <c r="A1188" s="284" t="s">
        <v>457</v>
      </c>
      <c r="B1188" s="230" t="str">
        <f t="shared" si="74"/>
        <v>Measure 268</v>
      </c>
      <c r="C1188" s="284" t="s">
        <v>465</v>
      </c>
      <c r="D1188" s="285">
        <v>44197</v>
      </c>
      <c r="E1188" s="285">
        <v>44377</v>
      </c>
      <c r="F1188" s="285">
        <v>44277</v>
      </c>
      <c r="G1188" s="41">
        <f t="shared" si="75"/>
        <v>3</v>
      </c>
      <c r="H1188" s="286" t="s">
        <v>351</v>
      </c>
      <c r="I1188" s="284" t="s">
        <v>353</v>
      </c>
      <c r="J1188" s="287">
        <v>2.5</v>
      </c>
      <c r="K1188" s="287">
        <f t="shared" si="76"/>
        <v>0.3125</v>
      </c>
      <c r="L1188" s="203">
        <v>1000</v>
      </c>
      <c r="M1188" s="203">
        <f t="shared" si="77"/>
        <v>312.5</v>
      </c>
    </row>
    <row r="1189" spans="1:13" hidden="1">
      <c r="A1189" s="284" t="s">
        <v>457</v>
      </c>
      <c r="B1189" s="230" t="str">
        <f t="shared" si="74"/>
        <v>Measure 268</v>
      </c>
      <c r="C1189" s="284" t="s">
        <v>465</v>
      </c>
      <c r="D1189" s="285">
        <v>44197</v>
      </c>
      <c r="E1189" s="285">
        <v>44377</v>
      </c>
      <c r="F1189" s="285">
        <v>44278</v>
      </c>
      <c r="G1189" s="41">
        <f t="shared" si="75"/>
        <v>3</v>
      </c>
      <c r="H1189" s="286" t="s">
        <v>330</v>
      </c>
      <c r="I1189" s="284" t="s">
        <v>353</v>
      </c>
      <c r="J1189" s="287">
        <v>5.5</v>
      </c>
      <c r="K1189" s="287">
        <f t="shared" si="76"/>
        <v>0.6875</v>
      </c>
      <c r="L1189" s="203">
        <v>1000</v>
      </c>
      <c r="M1189" s="203">
        <f t="shared" si="77"/>
        <v>687.5</v>
      </c>
    </row>
    <row r="1190" spans="1:13" hidden="1">
      <c r="A1190" s="284" t="s">
        <v>457</v>
      </c>
      <c r="B1190" s="230" t="str">
        <f t="shared" si="74"/>
        <v>Measure 268</v>
      </c>
      <c r="C1190" s="284" t="s">
        <v>465</v>
      </c>
      <c r="D1190" s="285">
        <v>44197</v>
      </c>
      <c r="E1190" s="285">
        <v>44377</v>
      </c>
      <c r="F1190" s="285">
        <v>44278</v>
      </c>
      <c r="G1190" s="41">
        <f t="shared" si="75"/>
        <v>3</v>
      </c>
      <c r="H1190" s="286" t="s">
        <v>330</v>
      </c>
      <c r="I1190" s="284" t="s">
        <v>353</v>
      </c>
      <c r="J1190" s="287">
        <v>3</v>
      </c>
      <c r="K1190" s="287">
        <f t="shared" si="76"/>
        <v>0.375</v>
      </c>
      <c r="L1190" s="203">
        <v>1000</v>
      </c>
      <c r="M1190" s="203">
        <f t="shared" si="77"/>
        <v>375</v>
      </c>
    </row>
    <row r="1191" spans="1:13" hidden="1">
      <c r="A1191" s="284" t="s">
        <v>457</v>
      </c>
      <c r="B1191" s="230" t="str">
        <f t="shared" si="74"/>
        <v>Measure 268</v>
      </c>
      <c r="C1191" s="284" t="s">
        <v>465</v>
      </c>
      <c r="D1191" s="285">
        <v>44197</v>
      </c>
      <c r="E1191" s="285">
        <v>44377</v>
      </c>
      <c r="F1191" s="285">
        <v>44278</v>
      </c>
      <c r="G1191" s="41">
        <f t="shared" si="75"/>
        <v>3</v>
      </c>
      <c r="H1191" s="286" t="s">
        <v>265</v>
      </c>
      <c r="I1191" s="284" t="s">
        <v>353</v>
      </c>
      <c r="J1191" s="287">
        <v>2</v>
      </c>
      <c r="K1191" s="287">
        <f t="shared" si="76"/>
        <v>0.25</v>
      </c>
      <c r="L1191" s="203">
        <v>1000</v>
      </c>
      <c r="M1191" s="203">
        <f t="shared" si="77"/>
        <v>250</v>
      </c>
    </row>
    <row r="1192" spans="1:13" hidden="1">
      <c r="A1192" s="284" t="s">
        <v>457</v>
      </c>
      <c r="B1192" s="230" t="str">
        <f t="shared" si="74"/>
        <v>Measure 268</v>
      </c>
      <c r="C1192" s="284" t="s">
        <v>465</v>
      </c>
      <c r="D1192" s="285">
        <v>44197</v>
      </c>
      <c r="E1192" s="285">
        <v>44377</v>
      </c>
      <c r="F1192" s="285">
        <v>44278</v>
      </c>
      <c r="G1192" s="41">
        <f t="shared" si="75"/>
        <v>3</v>
      </c>
      <c r="H1192" s="286" t="s">
        <v>538</v>
      </c>
      <c r="I1192" s="284" t="s">
        <v>353</v>
      </c>
      <c r="J1192" s="287">
        <v>0.5</v>
      </c>
      <c r="K1192" s="287">
        <f t="shared" si="76"/>
        <v>6.25E-2</v>
      </c>
      <c r="L1192" s="203">
        <v>1000</v>
      </c>
      <c r="M1192" s="203">
        <f t="shared" si="77"/>
        <v>62.5</v>
      </c>
    </row>
    <row r="1193" spans="1:13" hidden="1">
      <c r="A1193" s="284" t="s">
        <v>457</v>
      </c>
      <c r="B1193" s="230" t="str">
        <f t="shared" si="74"/>
        <v>Measure 268</v>
      </c>
      <c r="C1193" s="284" t="s">
        <v>465</v>
      </c>
      <c r="D1193" s="285">
        <v>44197</v>
      </c>
      <c r="E1193" s="285">
        <v>44377</v>
      </c>
      <c r="F1193" s="285">
        <v>44278</v>
      </c>
      <c r="G1193" s="41">
        <f t="shared" si="75"/>
        <v>3</v>
      </c>
      <c r="H1193" s="286" t="s">
        <v>327</v>
      </c>
      <c r="I1193" s="284" t="s">
        <v>353</v>
      </c>
      <c r="J1193" s="287">
        <v>3</v>
      </c>
      <c r="K1193" s="287">
        <f t="shared" si="76"/>
        <v>0.375</v>
      </c>
      <c r="L1193" s="203">
        <v>1000</v>
      </c>
      <c r="M1193" s="203">
        <f t="shared" si="77"/>
        <v>375</v>
      </c>
    </row>
    <row r="1194" spans="1:13" hidden="1">
      <c r="A1194" s="284" t="s">
        <v>457</v>
      </c>
      <c r="B1194" s="230" t="str">
        <f t="shared" si="74"/>
        <v>Measure 268</v>
      </c>
      <c r="C1194" s="284" t="s">
        <v>465</v>
      </c>
      <c r="D1194" s="285">
        <v>44197</v>
      </c>
      <c r="E1194" s="285">
        <v>44377</v>
      </c>
      <c r="F1194" s="285">
        <v>44278</v>
      </c>
      <c r="G1194" s="41">
        <f t="shared" si="75"/>
        <v>3</v>
      </c>
      <c r="H1194" s="286" t="s">
        <v>472</v>
      </c>
      <c r="I1194" s="284" t="s">
        <v>353</v>
      </c>
      <c r="J1194" s="287">
        <v>2</v>
      </c>
      <c r="K1194" s="287">
        <f t="shared" si="76"/>
        <v>0.25</v>
      </c>
      <c r="L1194" s="203">
        <v>1000</v>
      </c>
      <c r="M1194" s="203">
        <f t="shared" si="77"/>
        <v>250</v>
      </c>
    </row>
    <row r="1195" spans="1:13" hidden="1">
      <c r="A1195" s="284" t="s">
        <v>457</v>
      </c>
      <c r="B1195" s="230" t="str">
        <f t="shared" si="74"/>
        <v>Measure 268</v>
      </c>
      <c r="C1195" s="284" t="s">
        <v>465</v>
      </c>
      <c r="D1195" s="285">
        <v>44197</v>
      </c>
      <c r="E1195" s="285">
        <v>44377</v>
      </c>
      <c r="F1195" s="285">
        <v>44278</v>
      </c>
      <c r="G1195" s="41">
        <f t="shared" si="75"/>
        <v>3</v>
      </c>
      <c r="H1195" s="286" t="s">
        <v>258</v>
      </c>
      <c r="I1195" s="284" t="s">
        <v>353</v>
      </c>
      <c r="J1195" s="287">
        <v>4.25</v>
      </c>
      <c r="K1195" s="287">
        <f t="shared" si="76"/>
        <v>0.53125</v>
      </c>
      <c r="L1195" s="203">
        <v>1350</v>
      </c>
      <c r="M1195" s="203">
        <f t="shared" si="77"/>
        <v>717.1875</v>
      </c>
    </row>
    <row r="1196" spans="1:13" hidden="1">
      <c r="A1196" s="284" t="s">
        <v>457</v>
      </c>
      <c r="B1196" s="230" t="str">
        <f t="shared" si="74"/>
        <v>Measure 268</v>
      </c>
      <c r="C1196" s="284" t="s">
        <v>465</v>
      </c>
      <c r="D1196" s="285">
        <v>44197</v>
      </c>
      <c r="E1196" s="285">
        <v>44377</v>
      </c>
      <c r="F1196" s="285">
        <v>44278</v>
      </c>
      <c r="G1196" s="41">
        <f t="shared" si="75"/>
        <v>3</v>
      </c>
      <c r="H1196" s="286" t="s">
        <v>258</v>
      </c>
      <c r="I1196" s="284" t="s">
        <v>353</v>
      </c>
      <c r="J1196" s="287">
        <v>1.25</v>
      </c>
      <c r="K1196" s="287">
        <f t="shared" si="76"/>
        <v>0.15625</v>
      </c>
      <c r="L1196" s="203">
        <v>1350</v>
      </c>
      <c r="M1196" s="203">
        <f t="shared" si="77"/>
        <v>210.9375</v>
      </c>
    </row>
    <row r="1197" spans="1:13" hidden="1">
      <c r="A1197" s="284" t="s">
        <v>457</v>
      </c>
      <c r="B1197" s="230" t="str">
        <f t="shared" si="74"/>
        <v>Measure 268</v>
      </c>
      <c r="C1197" s="284" t="s">
        <v>465</v>
      </c>
      <c r="D1197" s="285">
        <v>44197</v>
      </c>
      <c r="E1197" s="285">
        <v>44377</v>
      </c>
      <c r="F1197" s="285">
        <v>44278</v>
      </c>
      <c r="G1197" s="41">
        <f t="shared" si="75"/>
        <v>3</v>
      </c>
      <c r="H1197" s="286" t="s">
        <v>258</v>
      </c>
      <c r="I1197" s="284" t="s">
        <v>353</v>
      </c>
      <c r="J1197" s="287">
        <v>0.25</v>
      </c>
      <c r="K1197" s="287">
        <f t="shared" si="76"/>
        <v>3.125E-2</v>
      </c>
      <c r="L1197" s="203">
        <v>1350</v>
      </c>
      <c r="M1197" s="203">
        <f t="shared" si="77"/>
        <v>42.1875</v>
      </c>
    </row>
    <row r="1198" spans="1:13" hidden="1">
      <c r="A1198" s="284" t="s">
        <v>457</v>
      </c>
      <c r="B1198" s="230" t="str">
        <f t="shared" si="74"/>
        <v>Measure 268</v>
      </c>
      <c r="C1198" s="284" t="s">
        <v>465</v>
      </c>
      <c r="D1198" s="285">
        <v>44197</v>
      </c>
      <c r="E1198" s="285">
        <v>44377</v>
      </c>
      <c r="F1198" s="285">
        <v>44278</v>
      </c>
      <c r="G1198" s="41">
        <f t="shared" si="75"/>
        <v>3</v>
      </c>
      <c r="H1198" s="286" t="s">
        <v>258</v>
      </c>
      <c r="I1198" s="284" t="s">
        <v>353</v>
      </c>
      <c r="J1198" s="287">
        <v>0.75</v>
      </c>
      <c r="K1198" s="287">
        <f t="shared" si="76"/>
        <v>9.375E-2</v>
      </c>
      <c r="L1198" s="203">
        <v>1350</v>
      </c>
      <c r="M1198" s="203">
        <f t="shared" si="77"/>
        <v>126.5625</v>
      </c>
    </row>
    <row r="1199" spans="1:13" hidden="1">
      <c r="A1199" s="284" t="s">
        <v>457</v>
      </c>
      <c r="B1199" s="230" t="str">
        <f t="shared" si="74"/>
        <v>Measure 268</v>
      </c>
      <c r="C1199" s="284" t="s">
        <v>465</v>
      </c>
      <c r="D1199" s="285">
        <v>44197</v>
      </c>
      <c r="E1199" s="285">
        <v>44377</v>
      </c>
      <c r="F1199" s="285">
        <v>44278</v>
      </c>
      <c r="G1199" s="41">
        <f t="shared" si="75"/>
        <v>3</v>
      </c>
      <c r="H1199" s="286" t="s">
        <v>258</v>
      </c>
      <c r="I1199" s="284" t="s">
        <v>353</v>
      </c>
      <c r="J1199" s="287">
        <v>0.25</v>
      </c>
      <c r="K1199" s="287">
        <f t="shared" si="76"/>
        <v>3.125E-2</v>
      </c>
      <c r="L1199" s="203">
        <v>1350</v>
      </c>
      <c r="M1199" s="203">
        <f t="shared" si="77"/>
        <v>42.1875</v>
      </c>
    </row>
    <row r="1200" spans="1:13" hidden="1">
      <c r="A1200" s="284" t="s">
        <v>457</v>
      </c>
      <c r="B1200" s="230" t="str">
        <f t="shared" si="74"/>
        <v>Measure 268</v>
      </c>
      <c r="C1200" s="284" t="s">
        <v>465</v>
      </c>
      <c r="D1200" s="285">
        <v>44197</v>
      </c>
      <c r="E1200" s="285">
        <v>44377</v>
      </c>
      <c r="F1200" s="285">
        <v>44278</v>
      </c>
      <c r="G1200" s="41">
        <f t="shared" si="75"/>
        <v>3</v>
      </c>
      <c r="H1200" s="286" t="s">
        <v>539</v>
      </c>
      <c r="I1200" s="284" t="s">
        <v>353</v>
      </c>
      <c r="J1200" s="287">
        <v>10</v>
      </c>
      <c r="K1200" s="287">
        <f t="shared" si="76"/>
        <v>1.25</v>
      </c>
      <c r="L1200" s="203">
        <v>1000</v>
      </c>
      <c r="M1200" s="203">
        <f t="shared" si="77"/>
        <v>1250</v>
      </c>
    </row>
    <row r="1201" spans="1:13">
      <c r="A1201" s="284" t="s">
        <v>457</v>
      </c>
      <c r="B1201" s="230" t="str">
        <f t="shared" si="74"/>
        <v>Measure 268</v>
      </c>
      <c r="C1201" s="284" t="s">
        <v>465</v>
      </c>
      <c r="D1201" s="285">
        <v>44197</v>
      </c>
      <c r="E1201" s="285">
        <v>44377</v>
      </c>
      <c r="F1201" s="285">
        <v>44278</v>
      </c>
      <c r="G1201" s="41">
        <f t="shared" si="75"/>
        <v>3</v>
      </c>
      <c r="H1201" s="286" t="s">
        <v>267</v>
      </c>
      <c r="I1201" s="284" t="s">
        <v>353</v>
      </c>
      <c r="J1201" s="287">
        <v>6</v>
      </c>
      <c r="K1201" s="287">
        <f t="shared" si="76"/>
        <v>0.75</v>
      </c>
      <c r="L1201" s="203">
        <v>1000</v>
      </c>
      <c r="M1201" s="203">
        <f t="shared" si="77"/>
        <v>750</v>
      </c>
    </row>
    <row r="1202" spans="1:13">
      <c r="A1202" s="284" t="s">
        <v>457</v>
      </c>
      <c r="B1202" s="230" t="str">
        <f t="shared" si="74"/>
        <v>Measure 268</v>
      </c>
      <c r="C1202" s="284" t="s">
        <v>465</v>
      </c>
      <c r="D1202" s="285">
        <v>44197</v>
      </c>
      <c r="E1202" s="285">
        <v>44377</v>
      </c>
      <c r="F1202" s="285">
        <v>44278</v>
      </c>
      <c r="G1202" s="41">
        <f t="shared" si="75"/>
        <v>3</v>
      </c>
      <c r="H1202" s="286" t="s">
        <v>267</v>
      </c>
      <c r="I1202" s="284" t="s">
        <v>353</v>
      </c>
      <c r="J1202" s="287">
        <v>3</v>
      </c>
      <c r="K1202" s="287">
        <f t="shared" si="76"/>
        <v>0.375</v>
      </c>
      <c r="L1202" s="203">
        <v>1000</v>
      </c>
      <c r="M1202" s="203">
        <f t="shared" si="77"/>
        <v>375</v>
      </c>
    </row>
    <row r="1203" spans="1:13" hidden="1">
      <c r="A1203" s="284" t="s">
        <v>457</v>
      </c>
      <c r="B1203" s="230" t="str">
        <f t="shared" si="74"/>
        <v>Measure 268</v>
      </c>
      <c r="C1203" s="284" t="s">
        <v>465</v>
      </c>
      <c r="D1203" s="285">
        <v>44197</v>
      </c>
      <c r="E1203" s="285">
        <v>44377</v>
      </c>
      <c r="F1203" s="285">
        <v>44278</v>
      </c>
      <c r="G1203" s="41">
        <f t="shared" si="75"/>
        <v>3</v>
      </c>
      <c r="H1203" s="286" t="s">
        <v>331</v>
      </c>
      <c r="I1203" s="284" t="s">
        <v>353</v>
      </c>
      <c r="J1203" s="287">
        <v>8</v>
      </c>
      <c r="K1203" s="287">
        <f t="shared" si="76"/>
        <v>1</v>
      </c>
      <c r="L1203" s="203">
        <v>1000</v>
      </c>
      <c r="M1203" s="203">
        <f t="shared" si="77"/>
        <v>1000</v>
      </c>
    </row>
    <row r="1204" spans="1:13" hidden="1">
      <c r="A1204" s="284" t="s">
        <v>457</v>
      </c>
      <c r="B1204" s="230" t="str">
        <f t="shared" si="74"/>
        <v>Measure 268</v>
      </c>
      <c r="C1204" s="284" t="s">
        <v>465</v>
      </c>
      <c r="D1204" s="285">
        <v>44197</v>
      </c>
      <c r="E1204" s="285">
        <v>44377</v>
      </c>
      <c r="F1204" s="285">
        <v>44278</v>
      </c>
      <c r="G1204" s="41">
        <f t="shared" si="75"/>
        <v>3</v>
      </c>
      <c r="H1204" s="286" t="s">
        <v>266</v>
      </c>
      <c r="I1204" s="284" t="s">
        <v>353</v>
      </c>
      <c r="J1204" s="287">
        <v>1.75</v>
      </c>
      <c r="K1204" s="287">
        <f t="shared" si="76"/>
        <v>0.21875</v>
      </c>
      <c r="L1204" s="203">
        <v>1000</v>
      </c>
      <c r="M1204" s="203">
        <f t="shared" si="77"/>
        <v>218.75</v>
      </c>
    </row>
    <row r="1205" spans="1:13" hidden="1">
      <c r="A1205" s="284" t="s">
        <v>457</v>
      </c>
      <c r="B1205" s="230" t="str">
        <f t="shared" si="74"/>
        <v>Measure 268</v>
      </c>
      <c r="C1205" s="284" t="s">
        <v>465</v>
      </c>
      <c r="D1205" s="285">
        <v>44197</v>
      </c>
      <c r="E1205" s="285">
        <v>44377</v>
      </c>
      <c r="F1205" s="285">
        <v>44278</v>
      </c>
      <c r="G1205" s="41">
        <f t="shared" si="75"/>
        <v>3</v>
      </c>
      <c r="H1205" s="286" t="s">
        <v>266</v>
      </c>
      <c r="I1205" s="284" t="s">
        <v>353</v>
      </c>
      <c r="J1205" s="287">
        <v>1</v>
      </c>
      <c r="K1205" s="287">
        <f t="shared" si="76"/>
        <v>0.125</v>
      </c>
      <c r="L1205" s="203">
        <v>1000</v>
      </c>
      <c r="M1205" s="203">
        <f t="shared" si="77"/>
        <v>125</v>
      </c>
    </row>
    <row r="1206" spans="1:13" hidden="1">
      <c r="A1206" s="284" t="s">
        <v>457</v>
      </c>
      <c r="B1206" s="230" t="str">
        <f t="shared" si="74"/>
        <v>Measure 268</v>
      </c>
      <c r="C1206" s="284" t="s">
        <v>465</v>
      </c>
      <c r="D1206" s="285">
        <v>44197</v>
      </c>
      <c r="E1206" s="285">
        <v>44377</v>
      </c>
      <c r="F1206" s="285">
        <v>44278</v>
      </c>
      <c r="G1206" s="41">
        <f t="shared" si="75"/>
        <v>3</v>
      </c>
      <c r="H1206" s="286" t="s">
        <v>351</v>
      </c>
      <c r="I1206" s="284" t="s">
        <v>353</v>
      </c>
      <c r="J1206" s="287">
        <v>5</v>
      </c>
      <c r="K1206" s="287">
        <f t="shared" si="76"/>
        <v>0.625</v>
      </c>
      <c r="L1206" s="203">
        <v>1000</v>
      </c>
      <c r="M1206" s="203">
        <f t="shared" si="77"/>
        <v>625</v>
      </c>
    </row>
    <row r="1207" spans="1:13" hidden="1">
      <c r="A1207" s="284" t="s">
        <v>457</v>
      </c>
      <c r="B1207" s="230" t="str">
        <f t="shared" si="74"/>
        <v>Measure 268</v>
      </c>
      <c r="C1207" s="284" t="s">
        <v>465</v>
      </c>
      <c r="D1207" s="285">
        <v>44197</v>
      </c>
      <c r="E1207" s="285">
        <v>44377</v>
      </c>
      <c r="F1207" s="285">
        <v>44278</v>
      </c>
      <c r="G1207" s="41">
        <f t="shared" si="75"/>
        <v>3</v>
      </c>
      <c r="H1207" s="286" t="s">
        <v>351</v>
      </c>
      <c r="I1207" s="284" t="s">
        <v>353</v>
      </c>
      <c r="J1207" s="287">
        <v>3</v>
      </c>
      <c r="K1207" s="287">
        <f t="shared" si="76"/>
        <v>0.375</v>
      </c>
      <c r="L1207" s="203">
        <v>1000</v>
      </c>
      <c r="M1207" s="203">
        <f t="shared" si="77"/>
        <v>375</v>
      </c>
    </row>
    <row r="1208" spans="1:13" hidden="1">
      <c r="A1208" s="284" t="s">
        <v>457</v>
      </c>
      <c r="B1208" s="230" t="str">
        <f t="shared" si="74"/>
        <v>Measure 268</v>
      </c>
      <c r="C1208" s="284" t="s">
        <v>465</v>
      </c>
      <c r="D1208" s="285">
        <v>44197</v>
      </c>
      <c r="E1208" s="285">
        <v>44377</v>
      </c>
      <c r="F1208" s="285">
        <v>44279</v>
      </c>
      <c r="G1208" s="41">
        <f t="shared" si="75"/>
        <v>3</v>
      </c>
      <c r="H1208" s="286" t="s">
        <v>365</v>
      </c>
      <c r="I1208" s="284" t="s">
        <v>353</v>
      </c>
      <c r="J1208" s="287">
        <v>0.5</v>
      </c>
      <c r="K1208" s="287">
        <f t="shared" si="76"/>
        <v>6.25E-2</v>
      </c>
      <c r="L1208" s="203">
        <v>1000</v>
      </c>
      <c r="M1208" s="203">
        <f t="shared" si="77"/>
        <v>62.5</v>
      </c>
    </row>
    <row r="1209" spans="1:13" hidden="1">
      <c r="A1209" s="284" t="s">
        <v>457</v>
      </c>
      <c r="B1209" s="230" t="str">
        <f t="shared" si="74"/>
        <v>Measure 268</v>
      </c>
      <c r="C1209" s="284" t="s">
        <v>465</v>
      </c>
      <c r="D1209" s="285">
        <v>44197</v>
      </c>
      <c r="E1209" s="285">
        <v>44377</v>
      </c>
      <c r="F1209" s="285">
        <v>44279</v>
      </c>
      <c r="G1209" s="41">
        <f t="shared" si="75"/>
        <v>3</v>
      </c>
      <c r="H1209" s="286" t="s">
        <v>365</v>
      </c>
      <c r="I1209" s="284" t="s">
        <v>353</v>
      </c>
      <c r="J1209" s="287">
        <v>2</v>
      </c>
      <c r="K1209" s="287">
        <f t="shared" si="76"/>
        <v>0.25</v>
      </c>
      <c r="L1209" s="203">
        <v>1000</v>
      </c>
      <c r="M1209" s="203">
        <f t="shared" si="77"/>
        <v>250</v>
      </c>
    </row>
    <row r="1210" spans="1:13" hidden="1">
      <c r="A1210" s="284" t="s">
        <v>457</v>
      </c>
      <c r="B1210" s="230" t="str">
        <f t="shared" si="74"/>
        <v>Measure 268</v>
      </c>
      <c r="C1210" s="284" t="s">
        <v>465</v>
      </c>
      <c r="D1210" s="285">
        <v>44197</v>
      </c>
      <c r="E1210" s="285">
        <v>44377</v>
      </c>
      <c r="F1210" s="285">
        <v>44279</v>
      </c>
      <c r="G1210" s="41">
        <f t="shared" si="75"/>
        <v>3</v>
      </c>
      <c r="H1210" s="286" t="s">
        <v>365</v>
      </c>
      <c r="I1210" s="284" t="s">
        <v>353</v>
      </c>
      <c r="J1210" s="287">
        <v>0.5</v>
      </c>
      <c r="K1210" s="287">
        <f t="shared" si="76"/>
        <v>6.25E-2</v>
      </c>
      <c r="L1210" s="203">
        <v>1000</v>
      </c>
      <c r="M1210" s="203">
        <f t="shared" si="77"/>
        <v>62.5</v>
      </c>
    </row>
    <row r="1211" spans="1:13" hidden="1">
      <c r="A1211" s="284" t="s">
        <v>457</v>
      </c>
      <c r="B1211" s="230" t="str">
        <f t="shared" si="74"/>
        <v>Measure 268</v>
      </c>
      <c r="C1211" s="284" t="s">
        <v>465</v>
      </c>
      <c r="D1211" s="285">
        <v>44197</v>
      </c>
      <c r="E1211" s="285">
        <v>44377</v>
      </c>
      <c r="F1211" s="285">
        <v>44279</v>
      </c>
      <c r="G1211" s="41">
        <f t="shared" si="75"/>
        <v>3</v>
      </c>
      <c r="H1211" s="286" t="s">
        <v>365</v>
      </c>
      <c r="I1211" s="284" t="s">
        <v>353</v>
      </c>
      <c r="J1211" s="287">
        <v>4</v>
      </c>
      <c r="K1211" s="287">
        <f t="shared" si="76"/>
        <v>0.5</v>
      </c>
      <c r="L1211" s="203">
        <v>1000</v>
      </c>
      <c r="M1211" s="203">
        <f t="shared" si="77"/>
        <v>500</v>
      </c>
    </row>
    <row r="1212" spans="1:13" hidden="1">
      <c r="A1212" s="284" t="s">
        <v>457</v>
      </c>
      <c r="B1212" s="230" t="str">
        <f t="shared" si="74"/>
        <v>Measure 268</v>
      </c>
      <c r="C1212" s="284" t="s">
        <v>465</v>
      </c>
      <c r="D1212" s="285">
        <v>44197</v>
      </c>
      <c r="E1212" s="285">
        <v>44377</v>
      </c>
      <c r="F1212" s="285">
        <v>44279</v>
      </c>
      <c r="G1212" s="41">
        <f t="shared" si="75"/>
        <v>3</v>
      </c>
      <c r="H1212" s="286" t="s">
        <v>330</v>
      </c>
      <c r="I1212" s="284" t="s">
        <v>353</v>
      </c>
      <c r="J1212" s="287">
        <v>5</v>
      </c>
      <c r="K1212" s="287">
        <f t="shared" si="76"/>
        <v>0.625</v>
      </c>
      <c r="L1212" s="203">
        <v>1000</v>
      </c>
      <c r="M1212" s="203">
        <f t="shared" si="77"/>
        <v>625</v>
      </c>
    </row>
    <row r="1213" spans="1:13" hidden="1">
      <c r="A1213" s="284" t="s">
        <v>457</v>
      </c>
      <c r="B1213" s="230" t="str">
        <f t="shared" si="74"/>
        <v>Measure 268</v>
      </c>
      <c r="C1213" s="284" t="s">
        <v>465</v>
      </c>
      <c r="D1213" s="285">
        <v>44197</v>
      </c>
      <c r="E1213" s="285">
        <v>44377</v>
      </c>
      <c r="F1213" s="285">
        <v>44279</v>
      </c>
      <c r="G1213" s="41">
        <f t="shared" si="75"/>
        <v>3</v>
      </c>
      <c r="H1213" s="286" t="s">
        <v>330</v>
      </c>
      <c r="I1213" s="284" t="s">
        <v>353</v>
      </c>
      <c r="J1213" s="287">
        <v>4</v>
      </c>
      <c r="K1213" s="287">
        <f t="shared" si="76"/>
        <v>0.5</v>
      </c>
      <c r="L1213" s="203">
        <v>1000</v>
      </c>
      <c r="M1213" s="203">
        <f t="shared" si="77"/>
        <v>500</v>
      </c>
    </row>
    <row r="1214" spans="1:13" hidden="1">
      <c r="A1214" s="284" t="s">
        <v>457</v>
      </c>
      <c r="B1214" s="230" t="str">
        <f t="shared" si="74"/>
        <v>Measure 268</v>
      </c>
      <c r="C1214" s="284" t="s">
        <v>465</v>
      </c>
      <c r="D1214" s="285">
        <v>44197</v>
      </c>
      <c r="E1214" s="285">
        <v>44377</v>
      </c>
      <c r="F1214" s="285">
        <v>44279</v>
      </c>
      <c r="G1214" s="41">
        <f t="shared" si="75"/>
        <v>3</v>
      </c>
      <c r="H1214" s="286" t="s">
        <v>265</v>
      </c>
      <c r="I1214" s="284" t="s">
        <v>353</v>
      </c>
      <c r="J1214" s="287">
        <v>8</v>
      </c>
      <c r="K1214" s="287">
        <f t="shared" si="76"/>
        <v>1</v>
      </c>
      <c r="L1214" s="203">
        <v>1000</v>
      </c>
      <c r="M1214" s="203">
        <f t="shared" si="77"/>
        <v>1000</v>
      </c>
    </row>
    <row r="1215" spans="1:13" hidden="1">
      <c r="A1215" s="284" t="s">
        <v>457</v>
      </c>
      <c r="B1215" s="230" t="str">
        <f t="shared" si="74"/>
        <v>Measure 268</v>
      </c>
      <c r="C1215" s="284" t="s">
        <v>465</v>
      </c>
      <c r="D1215" s="285">
        <v>44197</v>
      </c>
      <c r="E1215" s="285">
        <v>44377</v>
      </c>
      <c r="F1215" s="285">
        <v>44279</v>
      </c>
      <c r="G1215" s="41">
        <f t="shared" si="75"/>
        <v>3</v>
      </c>
      <c r="H1215" s="286" t="s">
        <v>327</v>
      </c>
      <c r="I1215" s="284" t="s">
        <v>353</v>
      </c>
      <c r="J1215" s="287">
        <v>2</v>
      </c>
      <c r="K1215" s="287">
        <f t="shared" si="76"/>
        <v>0.25</v>
      </c>
      <c r="L1215" s="203">
        <v>1000</v>
      </c>
      <c r="M1215" s="203">
        <f t="shared" si="77"/>
        <v>250</v>
      </c>
    </row>
    <row r="1216" spans="1:13" hidden="1">
      <c r="A1216" s="284" t="s">
        <v>457</v>
      </c>
      <c r="B1216" s="230" t="str">
        <f t="shared" ref="B1216:B1279" si="78">MID(C1216,9,11)</f>
        <v>Measure 268</v>
      </c>
      <c r="C1216" s="284" t="s">
        <v>465</v>
      </c>
      <c r="D1216" s="285">
        <v>44197</v>
      </c>
      <c r="E1216" s="285">
        <v>44377</v>
      </c>
      <c r="F1216" s="285">
        <v>44279</v>
      </c>
      <c r="G1216" s="41">
        <f t="shared" ref="G1216:G1279" si="79">MONTH(F1216)</f>
        <v>3</v>
      </c>
      <c r="H1216" s="286" t="s">
        <v>472</v>
      </c>
      <c r="I1216" s="284" t="s">
        <v>353</v>
      </c>
      <c r="J1216" s="287">
        <v>2</v>
      </c>
      <c r="K1216" s="287">
        <f t="shared" si="76"/>
        <v>0.25</v>
      </c>
      <c r="L1216" s="203">
        <v>1000</v>
      </c>
      <c r="M1216" s="203">
        <f t="shared" si="77"/>
        <v>250</v>
      </c>
    </row>
    <row r="1217" spans="1:13" hidden="1">
      <c r="A1217" s="284" t="s">
        <v>457</v>
      </c>
      <c r="B1217" s="230" t="str">
        <f t="shared" si="78"/>
        <v>Measure 268</v>
      </c>
      <c r="C1217" s="284" t="s">
        <v>465</v>
      </c>
      <c r="D1217" s="285">
        <v>44197</v>
      </c>
      <c r="E1217" s="285">
        <v>44377</v>
      </c>
      <c r="F1217" s="285">
        <v>44279</v>
      </c>
      <c r="G1217" s="41">
        <f t="shared" si="79"/>
        <v>3</v>
      </c>
      <c r="H1217" s="286" t="s">
        <v>472</v>
      </c>
      <c r="I1217" s="284" t="s">
        <v>353</v>
      </c>
      <c r="J1217" s="287">
        <v>2</v>
      </c>
      <c r="K1217" s="287">
        <f t="shared" si="76"/>
        <v>0.25</v>
      </c>
      <c r="L1217" s="203">
        <v>1000</v>
      </c>
      <c r="M1217" s="203">
        <f t="shared" si="77"/>
        <v>250</v>
      </c>
    </row>
    <row r="1218" spans="1:13" hidden="1">
      <c r="A1218" s="284" t="s">
        <v>457</v>
      </c>
      <c r="B1218" s="230" t="str">
        <f t="shared" si="78"/>
        <v>Measure 268</v>
      </c>
      <c r="C1218" s="284" t="s">
        <v>465</v>
      </c>
      <c r="D1218" s="285">
        <v>44197</v>
      </c>
      <c r="E1218" s="285">
        <v>44377</v>
      </c>
      <c r="F1218" s="285">
        <v>44279</v>
      </c>
      <c r="G1218" s="41">
        <f t="shared" si="79"/>
        <v>3</v>
      </c>
      <c r="H1218" s="286" t="s">
        <v>258</v>
      </c>
      <c r="I1218" s="284" t="s">
        <v>353</v>
      </c>
      <c r="J1218" s="287">
        <v>2.5</v>
      </c>
      <c r="K1218" s="287">
        <f t="shared" si="76"/>
        <v>0.3125</v>
      </c>
      <c r="L1218" s="203">
        <v>1350</v>
      </c>
      <c r="M1218" s="203">
        <f t="shared" si="77"/>
        <v>421.875</v>
      </c>
    </row>
    <row r="1219" spans="1:13" hidden="1">
      <c r="A1219" s="284" t="s">
        <v>457</v>
      </c>
      <c r="B1219" s="230" t="str">
        <f t="shared" si="78"/>
        <v>Measure 268</v>
      </c>
      <c r="C1219" s="284" t="s">
        <v>465</v>
      </c>
      <c r="D1219" s="285">
        <v>44197</v>
      </c>
      <c r="E1219" s="285">
        <v>44377</v>
      </c>
      <c r="F1219" s="285">
        <v>44279</v>
      </c>
      <c r="G1219" s="41">
        <f t="shared" si="79"/>
        <v>3</v>
      </c>
      <c r="H1219" s="286" t="s">
        <v>258</v>
      </c>
      <c r="I1219" s="284" t="s">
        <v>353</v>
      </c>
      <c r="J1219" s="287">
        <v>2</v>
      </c>
      <c r="K1219" s="287">
        <f t="shared" ref="K1219:K1282" si="80">J1219/8</f>
        <v>0.25</v>
      </c>
      <c r="L1219" s="203">
        <v>1350</v>
      </c>
      <c r="M1219" s="203">
        <f t="shared" ref="M1219:M1282" si="81">L1219*K1219</f>
        <v>337.5</v>
      </c>
    </row>
    <row r="1220" spans="1:13" hidden="1">
      <c r="A1220" s="284" t="s">
        <v>457</v>
      </c>
      <c r="B1220" s="230" t="str">
        <f t="shared" si="78"/>
        <v>Measure 268</v>
      </c>
      <c r="C1220" s="284" t="s">
        <v>465</v>
      </c>
      <c r="D1220" s="285">
        <v>44197</v>
      </c>
      <c r="E1220" s="285">
        <v>44377</v>
      </c>
      <c r="F1220" s="285">
        <v>44279</v>
      </c>
      <c r="G1220" s="41">
        <f t="shared" si="79"/>
        <v>3</v>
      </c>
      <c r="H1220" s="286" t="s">
        <v>258</v>
      </c>
      <c r="I1220" s="284" t="s">
        <v>353</v>
      </c>
      <c r="J1220" s="287">
        <v>0.5</v>
      </c>
      <c r="K1220" s="287">
        <f t="shared" si="80"/>
        <v>6.25E-2</v>
      </c>
      <c r="L1220" s="203">
        <v>1350</v>
      </c>
      <c r="M1220" s="203">
        <f t="shared" si="81"/>
        <v>84.375</v>
      </c>
    </row>
    <row r="1221" spans="1:13" hidden="1">
      <c r="A1221" s="284" t="s">
        <v>457</v>
      </c>
      <c r="B1221" s="230" t="str">
        <f t="shared" si="78"/>
        <v>Measure 268</v>
      </c>
      <c r="C1221" s="284" t="s">
        <v>465</v>
      </c>
      <c r="D1221" s="285">
        <v>44197</v>
      </c>
      <c r="E1221" s="285">
        <v>44377</v>
      </c>
      <c r="F1221" s="285">
        <v>44279</v>
      </c>
      <c r="G1221" s="41">
        <f t="shared" si="79"/>
        <v>3</v>
      </c>
      <c r="H1221" s="286" t="s">
        <v>258</v>
      </c>
      <c r="I1221" s="284" t="s">
        <v>353</v>
      </c>
      <c r="J1221" s="287">
        <v>0.5</v>
      </c>
      <c r="K1221" s="287">
        <f t="shared" si="80"/>
        <v>6.25E-2</v>
      </c>
      <c r="L1221" s="203">
        <v>1350</v>
      </c>
      <c r="M1221" s="203">
        <f t="shared" si="81"/>
        <v>84.375</v>
      </c>
    </row>
    <row r="1222" spans="1:13" hidden="1">
      <c r="A1222" s="284" t="s">
        <v>457</v>
      </c>
      <c r="B1222" s="230" t="str">
        <f t="shared" si="78"/>
        <v>Measure 268</v>
      </c>
      <c r="C1222" s="284" t="s">
        <v>465</v>
      </c>
      <c r="D1222" s="285">
        <v>44197</v>
      </c>
      <c r="E1222" s="285">
        <v>44377</v>
      </c>
      <c r="F1222" s="285">
        <v>44279</v>
      </c>
      <c r="G1222" s="41">
        <f t="shared" si="79"/>
        <v>3</v>
      </c>
      <c r="H1222" s="286" t="s">
        <v>258</v>
      </c>
      <c r="I1222" s="284" t="s">
        <v>353</v>
      </c>
      <c r="J1222" s="287">
        <v>0.5</v>
      </c>
      <c r="K1222" s="287">
        <f t="shared" si="80"/>
        <v>6.25E-2</v>
      </c>
      <c r="L1222" s="203">
        <v>1350</v>
      </c>
      <c r="M1222" s="203">
        <f t="shared" si="81"/>
        <v>84.375</v>
      </c>
    </row>
    <row r="1223" spans="1:13" hidden="1">
      <c r="A1223" s="284" t="s">
        <v>457</v>
      </c>
      <c r="B1223" s="230" t="str">
        <f t="shared" si="78"/>
        <v>Measure 268</v>
      </c>
      <c r="C1223" s="284" t="s">
        <v>465</v>
      </c>
      <c r="D1223" s="285">
        <v>44197</v>
      </c>
      <c r="E1223" s="285">
        <v>44377</v>
      </c>
      <c r="F1223" s="285">
        <v>44279</v>
      </c>
      <c r="G1223" s="41">
        <f t="shared" si="79"/>
        <v>3</v>
      </c>
      <c r="H1223" s="286" t="s">
        <v>539</v>
      </c>
      <c r="I1223" s="284" t="s">
        <v>353</v>
      </c>
      <c r="J1223" s="287">
        <v>5.5</v>
      </c>
      <c r="K1223" s="287">
        <f t="shared" si="80"/>
        <v>0.6875</v>
      </c>
      <c r="L1223" s="203">
        <v>1000</v>
      </c>
      <c r="M1223" s="203">
        <f t="shared" si="81"/>
        <v>687.5</v>
      </c>
    </row>
    <row r="1224" spans="1:13">
      <c r="A1224" s="284" t="s">
        <v>457</v>
      </c>
      <c r="B1224" s="230" t="str">
        <f t="shared" si="78"/>
        <v>Measure 268</v>
      </c>
      <c r="C1224" s="284" t="s">
        <v>465</v>
      </c>
      <c r="D1224" s="285">
        <v>44197</v>
      </c>
      <c r="E1224" s="285">
        <v>44377</v>
      </c>
      <c r="F1224" s="285">
        <v>44279</v>
      </c>
      <c r="G1224" s="41">
        <f t="shared" si="79"/>
        <v>3</v>
      </c>
      <c r="H1224" s="286" t="s">
        <v>267</v>
      </c>
      <c r="I1224" s="284" t="s">
        <v>353</v>
      </c>
      <c r="J1224" s="287">
        <v>4</v>
      </c>
      <c r="K1224" s="287">
        <f t="shared" si="80"/>
        <v>0.5</v>
      </c>
      <c r="L1224" s="203">
        <v>1000</v>
      </c>
      <c r="M1224" s="203">
        <f t="shared" si="81"/>
        <v>500</v>
      </c>
    </row>
    <row r="1225" spans="1:13">
      <c r="A1225" s="284" t="s">
        <v>457</v>
      </c>
      <c r="B1225" s="230" t="str">
        <f t="shared" si="78"/>
        <v>Measure 268</v>
      </c>
      <c r="C1225" s="284" t="s">
        <v>465</v>
      </c>
      <c r="D1225" s="285">
        <v>44197</v>
      </c>
      <c r="E1225" s="285">
        <v>44377</v>
      </c>
      <c r="F1225" s="285">
        <v>44279</v>
      </c>
      <c r="G1225" s="41">
        <f t="shared" si="79"/>
        <v>3</v>
      </c>
      <c r="H1225" s="286" t="s">
        <v>267</v>
      </c>
      <c r="I1225" s="284" t="s">
        <v>353</v>
      </c>
      <c r="J1225" s="287">
        <v>3</v>
      </c>
      <c r="K1225" s="287">
        <f t="shared" si="80"/>
        <v>0.375</v>
      </c>
      <c r="L1225" s="203">
        <v>1000</v>
      </c>
      <c r="M1225" s="203">
        <f t="shared" si="81"/>
        <v>375</v>
      </c>
    </row>
    <row r="1226" spans="1:13" hidden="1">
      <c r="A1226" s="284" t="s">
        <v>457</v>
      </c>
      <c r="B1226" s="230" t="str">
        <f t="shared" si="78"/>
        <v>Measure 268</v>
      </c>
      <c r="C1226" s="284" t="s">
        <v>465</v>
      </c>
      <c r="D1226" s="285">
        <v>44197</v>
      </c>
      <c r="E1226" s="285">
        <v>44377</v>
      </c>
      <c r="F1226" s="285">
        <v>44279</v>
      </c>
      <c r="G1226" s="41">
        <f t="shared" si="79"/>
        <v>3</v>
      </c>
      <c r="H1226" s="286" t="s">
        <v>331</v>
      </c>
      <c r="I1226" s="284" t="s">
        <v>353</v>
      </c>
      <c r="J1226" s="287">
        <v>8</v>
      </c>
      <c r="K1226" s="287">
        <f t="shared" si="80"/>
        <v>1</v>
      </c>
      <c r="L1226" s="203">
        <v>1000</v>
      </c>
      <c r="M1226" s="203">
        <f t="shared" si="81"/>
        <v>1000</v>
      </c>
    </row>
    <row r="1227" spans="1:13" hidden="1">
      <c r="A1227" s="284" t="s">
        <v>457</v>
      </c>
      <c r="B1227" s="230" t="str">
        <f t="shared" si="78"/>
        <v>Measure 268</v>
      </c>
      <c r="C1227" s="284" t="s">
        <v>465</v>
      </c>
      <c r="D1227" s="285">
        <v>44197</v>
      </c>
      <c r="E1227" s="285">
        <v>44377</v>
      </c>
      <c r="F1227" s="285">
        <v>44279</v>
      </c>
      <c r="G1227" s="41">
        <f t="shared" si="79"/>
        <v>3</v>
      </c>
      <c r="H1227" s="286" t="s">
        <v>266</v>
      </c>
      <c r="I1227" s="284" t="s">
        <v>353</v>
      </c>
      <c r="J1227" s="287">
        <v>1</v>
      </c>
      <c r="K1227" s="287">
        <f t="shared" si="80"/>
        <v>0.125</v>
      </c>
      <c r="L1227" s="203">
        <v>1000</v>
      </c>
      <c r="M1227" s="203">
        <f t="shared" si="81"/>
        <v>125</v>
      </c>
    </row>
    <row r="1228" spans="1:13" hidden="1">
      <c r="A1228" s="284" t="s">
        <v>457</v>
      </c>
      <c r="B1228" s="230" t="str">
        <f t="shared" si="78"/>
        <v>Measure 268</v>
      </c>
      <c r="C1228" s="284" t="s">
        <v>465</v>
      </c>
      <c r="D1228" s="285">
        <v>44197</v>
      </c>
      <c r="E1228" s="285">
        <v>44377</v>
      </c>
      <c r="F1228" s="285">
        <v>44279</v>
      </c>
      <c r="G1228" s="41">
        <f t="shared" si="79"/>
        <v>3</v>
      </c>
      <c r="H1228" s="286" t="s">
        <v>266</v>
      </c>
      <c r="I1228" s="284" t="s">
        <v>353</v>
      </c>
      <c r="J1228" s="287">
        <v>1</v>
      </c>
      <c r="K1228" s="287">
        <f t="shared" si="80"/>
        <v>0.125</v>
      </c>
      <c r="L1228" s="203">
        <v>1000</v>
      </c>
      <c r="M1228" s="203">
        <f t="shared" si="81"/>
        <v>125</v>
      </c>
    </row>
    <row r="1229" spans="1:13" hidden="1">
      <c r="A1229" s="284" t="s">
        <v>457</v>
      </c>
      <c r="B1229" s="230" t="str">
        <f t="shared" si="78"/>
        <v>Measure 268</v>
      </c>
      <c r="C1229" s="284" t="s">
        <v>465</v>
      </c>
      <c r="D1229" s="285">
        <v>44197</v>
      </c>
      <c r="E1229" s="285">
        <v>44377</v>
      </c>
      <c r="F1229" s="285">
        <v>44279</v>
      </c>
      <c r="G1229" s="41">
        <f t="shared" si="79"/>
        <v>3</v>
      </c>
      <c r="H1229" s="286" t="s">
        <v>351</v>
      </c>
      <c r="I1229" s="284" t="s">
        <v>353</v>
      </c>
      <c r="J1229" s="287">
        <v>4</v>
      </c>
      <c r="K1229" s="287">
        <f t="shared" si="80"/>
        <v>0.5</v>
      </c>
      <c r="L1229" s="203">
        <v>1000</v>
      </c>
      <c r="M1229" s="203">
        <f t="shared" si="81"/>
        <v>500</v>
      </c>
    </row>
    <row r="1230" spans="1:13" hidden="1">
      <c r="A1230" s="284" t="s">
        <v>457</v>
      </c>
      <c r="B1230" s="230" t="str">
        <f t="shared" si="78"/>
        <v>Measure 268</v>
      </c>
      <c r="C1230" s="284" t="s">
        <v>465</v>
      </c>
      <c r="D1230" s="285">
        <v>44197</v>
      </c>
      <c r="E1230" s="285">
        <v>44377</v>
      </c>
      <c r="F1230" s="285">
        <v>44279</v>
      </c>
      <c r="G1230" s="41">
        <f t="shared" si="79"/>
        <v>3</v>
      </c>
      <c r="H1230" s="286" t="s">
        <v>351</v>
      </c>
      <c r="I1230" s="284" t="s">
        <v>353</v>
      </c>
      <c r="J1230" s="287">
        <v>4</v>
      </c>
      <c r="K1230" s="287">
        <f t="shared" si="80"/>
        <v>0.5</v>
      </c>
      <c r="L1230" s="203">
        <v>1000</v>
      </c>
      <c r="M1230" s="203">
        <f t="shared" si="81"/>
        <v>500</v>
      </c>
    </row>
    <row r="1231" spans="1:13" hidden="1">
      <c r="A1231" s="284" t="s">
        <v>457</v>
      </c>
      <c r="B1231" s="230" t="str">
        <f t="shared" si="78"/>
        <v>Measure 268</v>
      </c>
      <c r="C1231" s="284" t="s">
        <v>465</v>
      </c>
      <c r="D1231" s="285">
        <v>44197</v>
      </c>
      <c r="E1231" s="285">
        <v>44377</v>
      </c>
      <c r="F1231" s="285">
        <v>44280</v>
      </c>
      <c r="G1231" s="41">
        <f t="shared" si="79"/>
        <v>3</v>
      </c>
      <c r="H1231" s="286" t="s">
        <v>365</v>
      </c>
      <c r="I1231" s="284" t="s">
        <v>353</v>
      </c>
      <c r="J1231" s="287">
        <v>0.5</v>
      </c>
      <c r="K1231" s="287">
        <f t="shared" si="80"/>
        <v>6.25E-2</v>
      </c>
      <c r="L1231" s="203">
        <v>1000</v>
      </c>
      <c r="M1231" s="203">
        <f t="shared" si="81"/>
        <v>62.5</v>
      </c>
    </row>
    <row r="1232" spans="1:13" hidden="1">
      <c r="A1232" s="284" t="s">
        <v>457</v>
      </c>
      <c r="B1232" s="230" t="str">
        <f t="shared" si="78"/>
        <v>Measure 268</v>
      </c>
      <c r="C1232" s="284" t="s">
        <v>465</v>
      </c>
      <c r="D1232" s="285">
        <v>44197</v>
      </c>
      <c r="E1232" s="285">
        <v>44377</v>
      </c>
      <c r="F1232" s="285">
        <v>44280</v>
      </c>
      <c r="G1232" s="41">
        <f t="shared" si="79"/>
        <v>3</v>
      </c>
      <c r="H1232" s="286" t="s">
        <v>365</v>
      </c>
      <c r="I1232" s="284" t="s">
        <v>353</v>
      </c>
      <c r="J1232" s="287">
        <v>0.5</v>
      </c>
      <c r="K1232" s="287">
        <f t="shared" si="80"/>
        <v>6.25E-2</v>
      </c>
      <c r="L1232" s="203">
        <v>1000</v>
      </c>
      <c r="M1232" s="203">
        <f t="shared" si="81"/>
        <v>62.5</v>
      </c>
    </row>
    <row r="1233" spans="1:13" hidden="1">
      <c r="A1233" s="284" t="s">
        <v>457</v>
      </c>
      <c r="B1233" s="230" t="str">
        <f t="shared" si="78"/>
        <v>Measure 268</v>
      </c>
      <c r="C1233" s="284" t="s">
        <v>465</v>
      </c>
      <c r="D1233" s="285">
        <v>44197</v>
      </c>
      <c r="E1233" s="285">
        <v>44377</v>
      </c>
      <c r="F1233" s="285">
        <v>44280</v>
      </c>
      <c r="G1233" s="41">
        <f t="shared" si="79"/>
        <v>3</v>
      </c>
      <c r="H1233" s="286" t="s">
        <v>365</v>
      </c>
      <c r="I1233" s="284" t="s">
        <v>353</v>
      </c>
      <c r="J1233" s="287">
        <v>0.5</v>
      </c>
      <c r="K1233" s="287">
        <f t="shared" si="80"/>
        <v>6.25E-2</v>
      </c>
      <c r="L1233" s="203">
        <v>1000</v>
      </c>
      <c r="M1233" s="203">
        <f t="shared" si="81"/>
        <v>62.5</v>
      </c>
    </row>
    <row r="1234" spans="1:13" hidden="1">
      <c r="A1234" s="284" t="s">
        <v>457</v>
      </c>
      <c r="B1234" s="230" t="str">
        <f t="shared" si="78"/>
        <v>Measure 268</v>
      </c>
      <c r="C1234" s="284" t="s">
        <v>465</v>
      </c>
      <c r="D1234" s="285">
        <v>44197</v>
      </c>
      <c r="E1234" s="285">
        <v>44377</v>
      </c>
      <c r="F1234" s="285">
        <v>44280</v>
      </c>
      <c r="G1234" s="41">
        <f t="shared" si="79"/>
        <v>3</v>
      </c>
      <c r="H1234" s="286" t="s">
        <v>365</v>
      </c>
      <c r="I1234" s="284" t="s">
        <v>353</v>
      </c>
      <c r="J1234" s="287">
        <v>0.5</v>
      </c>
      <c r="K1234" s="287">
        <f t="shared" si="80"/>
        <v>6.25E-2</v>
      </c>
      <c r="L1234" s="203">
        <v>1000</v>
      </c>
      <c r="M1234" s="203">
        <f t="shared" si="81"/>
        <v>62.5</v>
      </c>
    </row>
    <row r="1235" spans="1:13" hidden="1">
      <c r="A1235" s="284" t="s">
        <v>457</v>
      </c>
      <c r="B1235" s="230" t="str">
        <f t="shared" si="78"/>
        <v>Measure 268</v>
      </c>
      <c r="C1235" s="284" t="s">
        <v>465</v>
      </c>
      <c r="D1235" s="285">
        <v>44197</v>
      </c>
      <c r="E1235" s="285">
        <v>44377</v>
      </c>
      <c r="F1235" s="285">
        <v>44280</v>
      </c>
      <c r="G1235" s="41">
        <f t="shared" si="79"/>
        <v>3</v>
      </c>
      <c r="H1235" s="286" t="s">
        <v>365</v>
      </c>
      <c r="I1235" s="284" t="s">
        <v>353</v>
      </c>
      <c r="J1235" s="287">
        <v>1</v>
      </c>
      <c r="K1235" s="287">
        <f t="shared" si="80"/>
        <v>0.125</v>
      </c>
      <c r="L1235" s="203">
        <v>1000</v>
      </c>
      <c r="M1235" s="203">
        <f t="shared" si="81"/>
        <v>125</v>
      </c>
    </row>
    <row r="1236" spans="1:13" hidden="1">
      <c r="A1236" s="284" t="s">
        <v>457</v>
      </c>
      <c r="B1236" s="230" t="str">
        <f t="shared" si="78"/>
        <v>Measure 268</v>
      </c>
      <c r="C1236" s="284" t="s">
        <v>465</v>
      </c>
      <c r="D1236" s="285">
        <v>44197</v>
      </c>
      <c r="E1236" s="285">
        <v>44377</v>
      </c>
      <c r="F1236" s="285">
        <v>44280</v>
      </c>
      <c r="G1236" s="41">
        <f t="shared" si="79"/>
        <v>3</v>
      </c>
      <c r="H1236" s="286" t="s">
        <v>365</v>
      </c>
      <c r="I1236" s="284" t="s">
        <v>353</v>
      </c>
      <c r="J1236" s="287">
        <v>3.5</v>
      </c>
      <c r="K1236" s="287">
        <f t="shared" si="80"/>
        <v>0.4375</v>
      </c>
      <c r="L1236" s="203">
        <v>1000</v>
      </c>
      <c r="M1236" s="203">
        <f t="shared" si="81"/>
        <v>437.5</v>
      </c>
    </row>
    <row r="1237" spans="1:13" hidden="1">
      <c r="A1237" s="284" t="s">
        <v>457</v>
      </c>
      <c r="B1237" s="230" t="str">
        <f t="shared" si="78"/>
        <v>Measure 268</v>
      </c>
      <c r="C1237" s="284" t="s">
        <v>465</v>
      </c>
      <c r="D1237" s="285">
        <v>44197</v>
      </c>
      <c r="E1237" s="285">
        <v>44377</v>
      </c>
      <c r="F1237" s="285">
        <v>44280</v>
      </c>
      <c r="G1237" s="41">
        <f t="shared" si="79"/>
        <v>3</v>
      </c>
      <c r="H1237" s="286" t="s">
        <v>365</v>
      </c>
      <c r="I1237" s="284" t="s">
        <v>353</v>
      </c>
      <c r="J1237" s="287">
        <v>1</v>
      </c>
      <c r="K1237" s="287">
        <f t="shared" si="80"/>
        <v>0.125</v>
      </c>
      <c r="L1237" s="203">
        <v>1000</v>
      </c>
      <c r="M1237" s="203">
        <f t="shared" si="81"/>
        <v>125</v>
      </c>
    </row>
    <row r="1238" spans="1:13" hidden="1">
      <c r="A1238" s="284" t="s">
        <v>457</v>
      </c>
      <c r="B1238" s="230" t="str">
        <f t="shared" si="78"/>
        <v>Measure 268</v>
      </c>
      <c r="C1238" s="284" t="s">
        <v>465</v>
      </c>
      <c r="D1238" s="285">
        <v>44197</v>
      </c>
      <c r="E1238" s="285">
        <v>44377</v>
      </c>
      <c r="F1238" s="285">
        <v>44280</v>
      </c>
      <c r="G1238" s="41">
        <f t="shared" si="79"/>
        <v>3</v>
      </c>
      <c r="H1238" s="286" t="s">
        <v>330</v>
      </c>
      <c r="I1238" s="284" t="s">
        <v>353</v>
      </c>
      <c r="J1238" s="287">
        <v>4</v>
      </c>
      <c r="K1238" s="287">
        <f t="shared" si="80"/>
        <v>0.5</v>
      </c>
      <c r="L1238" s="203">
        <v>1000</v>
      </c>
      <c r="M1238" s="203">
        <f t="shared" si="81"/>
        <v>500</v>
      </c>
    </row>
    <row r="1239" spans="1:13" hidden="1">
      <c r="A1239" s="284" t="s">
        <v>457</v>
      </c>
      <c r="B1239" s="230" t="str">
        <f t="shared" si="78"/>
        <v>Measure 268</v>
      </c>
      <c r="C1239" s="284" t="s">
        <v>465</v>
      </c>
      <c r="D1239" s="285">
        <v>44197</v>
      </c>
      <c r="E1239" s="285">
        <v>44377</v>
      </c>
      <c r="F1239" s="285">
        <v>44280</v>
      </c>
      <c r="G1239" s="41">
        <f t="shared" si="79"/>
        <v>3</v>
      </c>
      <c r="H1239" s="286" t="s">
        <v>330</v>
      </c>
      <c r="I1239" s="284" t="s">
        <v>353</v>
      </c>
      <c r="J1239" s="287">
        <v>2</v>
      </c>
      <c r="K1239" s="287">
        <f t="shared" si="80"/>
        <v>0.25</v>
      </c>
      <c r="L1239" s="203">
        <v>1000</v>
      </c>
      <c r="M1239" s="203">
        <f t="shared" si="81"/>
        <v>250</v>
      </c>
    </row>
    <row r="1240" spans="1:13" hidden="1">
      <c r="A1240" s="284" t="s">
        <v>457</v>
      </c>
      <c r="B1240" s="230" t="str">
        <f t="shared" si="78"/>
        <v>Measure 268</v>
      </c>
      <c r="C1240" s="284" t="s">
        <v>465</v>
      </c>
      <c r="D1240" s="285">
        <v>44197</v>
      </c>
      <c r="E1240" s="285">
        <v>44377</v>
      </c>
      <c r="F1240" s="285">
        <v>44280</v>
      </c>
      <c r="G1240" s="41">
        <f t="shared" si="79"/>
        <v>3</v>
      </c>
      <c r="H1240" s="286" t="s">
        <v>265</v>
      </c>
      <c r="I1240" s="284" t="s">
        <v>353</v>
      </c>
      <c r="J1240" s="287">
        <v>7</v>
      </c>
      <c r="K1240" s="287">
        <f t="shared" si="80"/>
        <v>0.875</v>
      </c>
      <c r="L1240" s="203">
        <v>1000</v>
      </c>
      <c r="M1240" s="203">
        <f t="shared" si="81"/>
        <v>875</v>
      </c>
    </row>
    <row r="1241" spans="1:13" hidden="1">
      <c r="A1241" s="284" t="s">
        <v>457</v>
      </c>
      <c r="B1241" s="230" t="str">
        <f t="shared" si="78"/>
        <v>Measure 268</v>
      </c>
      <c r="C1241" s="284" t="s">
        <v>465</v>
      </c>
      <c r="D1241" s="285">
        <v>44197</v>
      </c>
      <c r="E1241" s="285">
        <v>44377</v>
      </c>
      <c r="F1241" s="285">
        <v>44280</v>
      </c>
      <c r="G1241" s="41">
        <f t="shared" si="79"/>
        <v>3</v>
      </c>
      <c r="H1241" s="286" t="s">
        <v>538</v>
      </c>
      <c r="I1241" s="284" t="s">
        <v>353</v>
      </c>
      <c r="J1241" s="287">
        <v>1</v>
      </c>
      <c r="K1241" s="287">
        <f t="shared" si="80"/>
        <v>0.125</v>
      </c>
      <c r="L1241" s="203">
        <v>1000</v>
      </c>
      <c r="M1241" s="203">
        <f t="shared" si="81"/>
        <v>125</v>
      </c>
    </row>
    <row r="1242" spans="1:13" hidden="1">
      <c r="A1242" s="284" t="s">
        <v>457</v>
      </c>
      <c r="B1242" s="230" t="str">
        <f t="shared" si="78"/>
        <v>Measure 268</v>
      </c>
      <c r="C1242" s="284" t="s">
        <v>465</v>
      </c>
      <c r="D1242" s="285">
        <v>44197</v>
      </c>
      <c r="E1242" s="285">
        <v>44377</v>
      </c>
      <c r="F1242" s="285">
        <v>44280</v>
      </c>
      <c r="G1242" s="41">
        <f t="shared" si="79"/>
        <v>3</v>
      </c>
      <c r="H1242" s="286" t="s">
        <v>53</v>
      </c>
      <c r="I1242" s="284" t="s">
        <v>353</v>
      </c>
      <c r="J1242" s="287">
        <v>8</v>
      </c>
      <c r="K1242" s="287">
        <f t="shared" si="80"/>
        <v>1</v>
      </c>
      <c r="L1242" s="203">
        <v>1350</v>
      </c>
      <c r="M1242" s="203">
        <f t="shared" si="81"/>
        <v>1350</v>
      </c>
    </row>
    <row r="1243" spans="1:13" hidden="1">
      <c r="A1243" s="284" t="s">
        <v>457</v>
      </c>
      <c r="B1243" s="230" t="str">
        <f t="shared" si="78"/>
        <v>Measure 268</v>
      </c>
      <c r="C1243" s="284" t="s">
        <v>465</v>
      </c>
      <c r="D1243" s="285">
        <v>44197</v>
      </c>
      <c r="E1243" s="285">
        <v>44377</v>
      </c>
      <c r="F1243" s="285">
        <v>44280</v>
      </c>
      <c r="G1243" s="41">
        <f t="shared" si="79"/>
        <v>3</v>
      </c>
      <c r="H1243" s="286" t="s">
        <v>327</v>
      </c>
      <c r="I1243" s="284" t="s">
        <v>353</v>
      </c>
      <c r="J1243" s="287">
        <v>4</v>
      </c>
      <c r="K1243" s="287">
        <f t="shared" si="80"/>
        <v>0.5</v>
      </c>
      <c r="L1243" s="203">
        <v>1000</v>
      </c>
      <c r="M1243" s="203">
        <f t="shared" si="81"/>
        <v>500</v>
      </c>
    </row>
    <row r="1244" spans="1:13" hidden="1">
      <c r="A1244" s="284" t="s">
        <v>457</v>
      </c>
      <c r="B1244" s="230" t="str">
        <f t="shared" si="78"/>
        <v>Measure 268</v>
      </c>
      <c r="C1244" s="284" t="s">
        <v>465</v>
      </c>
      <c r="D1244" s="285">
        <v>44197</v>
      </c>
      <c r="E1244" s="285">
        <v>44377</v>
      </c>
      <c r="F1244" s="285">
        <v>44280</v>
      </c>
      <c r="G1244" s="41">
        <f t="shared" si="79"/>
        <v>3</v>
      </c>
      <c r="H1244" s="286" t="s">
        <v>472</v>
      </c>
      <c r="I1244" s="284" t="s">
        <v>353</v>
      </c>
      <c r="J1244" s="287">
        <v>2</v>
      </c>
      <c r="K1244" s="287">
        <f t="shared" si="80"/>
        <v>0.25</v>
      </c>
      <c r="L1244" s="203">
        <v>1000</v>
      </c>
      <c r="M1244" s="203">
        <f t="shared" si="81"/>
        <v>250</v>
      </c>
    </row>
    <row r="1245" spans="1:13" hidden="1">
      <c r="A1245" s="284" t="s">
        <v>457</v>
      </c>
      <c r="B1245" s="230" t="str">
        <f t="shared" si="78"/>
        <v>Measure 268</v>
      </c>
      <c r="C1245" s="284" t="s">
        <v>465</v>
      </c>
      <c r="D1245" s="285">
        <v>44197</v>
      </c>
      <c r="E1245" s="285">
        <v>44377</v>
      </c>
      <c r="F1245" s="285">
        <v>44280</v>
      </c>
      <c r="G1245" s="41">
        <f t="shared" si="79"/>
        <v>3</v>
      </c>
      <c r="H1245" s="286" t="s">
        <v>258</v>
      </c>
      <c r="I1245" s="284" t="s">
        <v>353</v>
      </c>
      <c r="J1245" s="287">
        <v>2.75</v>
      </c>
      <c r="K1245" s="287">
        <f t="shared" si="80"/>
        <v>0.34375</v>
      </c>
      <c r="L1245" s="203">
        <v>1350</v>
      </c>
      <c r="M1245" s="203">
        <f t="shared" si="81"/>
        <v>464.0625</v>
      </c>
    </row>
    <row r="1246" spans="1:13" hidden="1">
      <c r="A1246" s="284" t="s">
        <v>457</v>
      </c>
      <c r="B1246" s="230" t="str">
        <f t="shared" si="78"/>
        <v>Measure 268</v>
      </c>
      <c r="C1246" s="284" t="s">
        <v>465</v>
      </c>
      <c r="D1246" s="285">
        <v>44197</v>
      </c>
      <c r="E1246" s="285">
        <v>44377</v>
      </c>
      <c r="F1246" s="285">
        <v>44280</v>
      </c>
      <c r="G1246" s="41">
        <f t="shared" si="79"/>
        <v>3</v>
      </c>
      <c r="H1246" s="286" t="s">
        <v>258</v>
      </c>
      <c r="I1246" s="284" t="s">
        <v>353</v>
      </c>
      <c r="J1246" s="287">
        <v>1.75</v>
      </c>
      <c r="K1246" s="287">
        <f t="shared" si="80"/>
        <v>0.21875</v>
      </c>
      <c r="L1246" s="203">
        <v>1350</v>
      </c>
      <c r="M1246" s="203">
        <f t="shared" si="81"/>
        <v>295.3125</v>
      </c>
    </row>
    <row r="1247" spans="1:13" hidden="1">
      <c r="A1247" s="284" t="s">
        <v>457</v>
      </c>
      <c r="B1247" s="230" t="str">
        <f t="shared" si="78"/>
        <v>Measure 268</v>
      </c>
      <c r="C1247" s="284" t="s">
        <v>465</v>
      </c>
      <c r="D1247" s="285">
        <v>44197</v>
      </c>
      <c r="E1247" s="285">
        <v>44377</v>
      </c>
      <c r="F1247" s="285">
        <v>44280</v>
      </c>
      <c r="G1247" s="41">
        <f t="shared" si="79"/>
        <v>3</v>
      </c>
      <c r="H1247" s="286" t="s">
        <v>258</v>
      </c>
      <c r="I1247" s="284" t="s">
        <v>353</v>
      </c>
      <c r="J1247" s="287">
        <v>1.25</v>
      </c>
      <c r="K1247" s="287">
        <f t="shared" si="80"/>
        <v>0.15625</v>
      </c>
      <c r="L1247" s="203">
        <v>1350</v>
      </c>
      <c r="M1247" s="203">
        <f t="shared" si="81"/>
        <v>210.9375</v>
      </c>
    </row>
    <row r="1248" spans="1:13" hidden="1">
      <c r="A1248" s="284" t="s">
        <v>457</v>
      </c>
      <c r="B1248" s="230" t="str">
        <f t="shared" si="78"/>
        <v>Measure 268</v>
      </c>
      <c r="C1248" s="284" t="s">
        <v>465</v>
      </c>
      <c r="D1248" s="285">
        <v>44197</v>
      </c>
      <c r="E1248" s="285">
        <v>44377</v>
      </c>
      <c r="F1248" s="285">
        <v>44280</v>
      </c>
      <c r="G1248" s="41">
        <f t="shared" si="79"/>
        <v>3</v>
      </c>
      <c r="H1248" s="286" t="s">
        <v>258</v>
      </c>
      <c r="I1248" s="284" t="s">
        <v>353</v>
      </c>
      <c r="J1248" s="287">
        <v>0.25</v>
      </c>
      <c r="K1248" s="287">
        <f t="shared" si="80"/>
        <v>3.125E-2</v>
      </c>
      <c r="L1248" s="203">
        <v>1350</v>
      </c>
      <c r="M1248" s="203">
        <f t="shared" si="81"/>
        <v>42.1875</v>
      </c>
    </row>
    <row r="1249" spans="1:13" hidden="1">
      <c r="A1249" s="284" t="s">
        <v>457</v>
      </c>
      <c r="B1249" s="230" t="str">
        <f t="shared" si="78"/>
        <v>Measure 268</v>
      </c>
      <c r="C1249" s="284" t="s">
        <v>465</v>
      </c>
      <c r="D1249" s="285">
        <v>44197</v>
      </c>
      <c r="E1249" s="285">
        <v>44377</v>
      </c>
      <c r="F1249" s="285">
        <v>44280</v>
      </c>
      <c r="G1249" s="41">
        <f t="shared" si="79"/>
        <v>3</v>
      </c>
      <c r="H1249" s="286" t="s">
        <v>258</v>
      </c>
      <c r="I1249" s="284" t="s">
        <v>353</v>
      </c>
      <c r="J1249" s="287">
        <v>0.25</v>
      </c>
      <c r="K1249" s="287">
        <f t="shared" si="80"/>
        <v>3.125E-2</v>
      </c>
      <c r="L1249" s="203">
        <v>1350</v>
      </c>
      <c r="M1249" s="203">
        <f t="shared" si="81"/>
        <v>42.1875</v>
      </c>
    </row>
    <row r="1250" spans="1:13">
      <c r="A1250" s="284" t="s">
        <v>457</v>
      </c>
      <c r="B1250" s="230" t="str">
        <f t="shared" si="78"/>
        <v>Measure 268</v>
      </c>
      <c r="C1250" s="284" t="s">
        <v>465</v>
      </c>
      <c r="D1250" s="285">
        <v>44197</v>
      </c>
      <c r="E1250" s="285">
        <v>44377</v>
      </c>
      <c r="F1250" s="285">
        <v>44280</v>
      </c>
      <c r="G1250" s="41">
        <f t="shared" si="79"/>
        <v>3</v>
      </c>
      <c r="H1250" s="286" t="s">
        <v>267</v>
      </c>
      <c r="I1250" s="284" t="s">
        <v>353</v>
      </c>
      <c r="J1250" s="287">
        <v>4</v>
      </c>
      <c r="K1250" s="287">
        <f t="shared" si="80"/>
        <v>0.5</v>
      </c>
      <c r="L1250" s="203">
        <v>1000</v>
      </c>
      <c r="M1250" s="203">
        <f t="shared" si="81"/>
        <v>500</v>
      </c>
    </row>
    <row r="1251" spans="1:13" hidden="1">
      <c r="A1251" s="284" t="s">
        <v>457</v>
      </c>
      <c r="B1251" s="230" t="str">
        <f t="shared" si="78"/>
        <v>Measure 268</v>
      </c>
      <c r="C1251" s="284" t="s">
        <v>465</v>
      </c>
      <c r="D1251" s="285">
        <v>44197</v>
      </c>
      <c r="E1251" s="285">
        <v>44377</v>
      </c>
      <c r="F1251" s="285">
        <v>44280</v>
      </c>
      <c r="G1251" s="41">
        <f t="shared" si="79"/>
        <v>3</v>
      </c>
      <c r="H1251" s="286" t="s">
        <v>54</v>
      </c>
      <c r="I1251" s="284" t="s">
        <v>353</v>
      </c>
      <c r="J1251" s="287">
        <v>1</v>
      </c>
      <c r="K1251" s="287">
        <f t="shared" si="80"/>
        <v>0.125</v>
      </c>
      <c r="L1251" s="203">
        <v>1350</v>
      </c>
      <c r="M1251" s="203">
        <f t="shared" si="81"/>
        <v>168.75</v>
      </c>
    </row>
    <row r="1252" spans="1:13" hidden="1">
      <c r="A1252" s="284" t="s">
        <v>457</v>
      </c>
      <c r="B1252" s="230" t="str">
        <f t="shared" si="78"/>
        <v>Measure 268</v>
      </c>
      <c r="C1252" s="284" t="s">
        <v>465</v>
      </c>
      <c r="D1252" s="285">
        <v>44197</v>
      </c>
      <c r="E1252" s="285">
        <v>44377</v>
      </c>
      <c r="F1252" s="285">
        <v>44280</v>
      </c>
      <c r="G1252" s="41">
        <f t="shared" si="79"/>
        <v>3</v>
      </c>
      <c r="H1252" s="286" t="s">
        <v>331</v>
      </c>
      <c r="I1252" s="284" t="s">
        <v>353</v>
      </c>
      <c r="J1252" s="287">
        <v>6</v>
      </c>
      <c r="K1252" s="287">
        <f t="shared" si="80"/>
        <v>0.75</v>
      </c>
      <c r="L1252" s="203">
        <v>1000</v>
      </c>
      <c r="M1252" s="203">
        <f t="shared" si="81"/>
        <v>750</v>
      </c>
    </row>
    <row r="1253" spans="1:13" hidden="1">
      <c r="A1253" s="284" t="s">
        <v>457</v>
      </c>
      <c r="B1253" s="230" t="str">
        <f t="shared" si="78"/>
        <v>Measure 268</v>
      </c>
      <c r="C1253" s="284" t="s">
        <v>465</v>
      </c>
      <c r="D1253" s="285">
        <v>44197</v>
      </c>
      <c r="E1253" s="285">
        <v>44377</v>
      </c>
      <c r="F1253" s="285">
        <v>44280</v>
      </c>
      <c r="G1253" s="41">
        <f t="shared" si="79"/>
        <v>3</v>
      </c>
      <c r="H1253" s="286" t="s">
        <v>266</v>
      </c>
      <c r="I1253" s="284" t="s">
        <v>353</v>
      </c>
      <c r="J1253" s="287">
        <v>1</v>
      </c>
      <c r="K1253" s="287">
        <f t="shared" si="80"/>
        <v>0.125</v>
      </c>
      <c r="L1253" s="203">
        <v>1000</v>
      </c>
      <c r="M1253" s="203">
        <f t="shared" si="81"/>
        <v>125</v>
      </c>
    </row>
    <row r="1254" spans="1:13" hidden="1">
      <c r="A1254" s="284" t="s">
        <v>457</v>
      </c>
      <c r="B1254" s="230" t="str">
        <f t="shared" si="78"/>
        <v>Measure 268</v>
      </c>
      <c r="C1254" s="284" t="s">
        <v>465</v>
      </c>
      <c r="D1254" s="285">
        <v>44197</v>
      </c>
      <c r="E1254" s="285">
        <v>44377</v>
      </c>
      <c r="F1254" s="285">
        <v>44280</v>
      </c>
      <c r="G1254" s="41">
        <f t="shared" si="79"/>
        <v>3</v>
      </c>
      <c r="H1254" s="286" t="s">
        <v>266</v>
      </c>
      <c r="I1254" s="284" t="s">
        <v>353</v>
      </c>
      <c r="J1254" s="287">
        <v>1</v>
      </c>
      <c r="K1254" s="287">
        <f t="shared" si="80"/>
        <v>0.125</v>
      </c>
      <c r="L1254" s="203">
        <v>1000</v>
      </c>
      <c r="M1254" s="203">
        <f t="shared" si="81"/>
        <v>125</v>
      </c>
    </row>
    <row r="1255" spans="1:13" hidden="1">
      <c r="A1255" s="284" t="s">
        <v>457</v>
      </c>
      <c r="B1255" s="230" t="str">
        <f t="shared" si="78"/>
        <v>Measure 268</v>
      </c>
      <c r="C1255" s="284" t="s">
        <v>465</v>
      </c>
      <c r="D1255" s="285">
        <v>44197</v>
      </c>
      <c r="E1255" s="285">
        <v>44377</v>
      </c>
      <c r="F1255" s="285">
        <v>44280</v>
      </c>
      <c r="G1255" s="41">
        <f t="shared" si="79"/>
        <v>3</v>
      </c>
      <c r="H1255" s="286" t="s">
        <v>266</v>
      </c>
      <c r="I1255" s="284" t="s">
        <v>353</v>
      </c>
      <c r="J1255" s="287">
        <v>0.5</v>
      </c>
      <c r="K1255" s="287">
        <f t="shared" si="80"/>
        <v>6.25E-2</v>
      </c>
      <c r="L1255" s="203">
        <v>1000</v>
      </c>
      <c r="M1255" s="203">
        <f t="shared" si="81"/>
        <v>62.5</v>
      </c>
    </row>
    <row r="1256" spans="1:13" hidden="1">
      <c r="A1256" s="284" t="s">
        <v>457</v>
      </c>
      <c r="B1256" s="230" t="str">
        <f t="shared" si="78"/>
        <v>Measure 268</v>
      </c>
      <c r="C1256" s="284" t="s">
        <v>465</v>
      </c>
      <c r="D1256" s="285">
        <v>44197</v>
      </c>
      <c r="E1256" s="285">
        <v>44377</v>
      </c>
      <c r="F1256" s="285">
        <v>44280</v>
      </c>
      <c r="G1256" s="41">
        <f t="shared" si="79"/>
        <v>3</v>
      </c>
      <c r="H1256" s="286" t="s">
        <v>351</v>
      </c>
      <c r="I1256" s="284" t="s">
        <v>353</v>
      </c>
      <c r="J1256" s="287">
        <v>1</v>
      </c>
      <c r="K1256" s="287">
        <f t="shared" si="80"/>
        <v>0.125</v>
      </c>
      <c r="L1256" s="203">
        <v>1000</v>
      </c>
      <c r="M1256" s="203">
        <f t="shared" si="81"/>
        <v>125</v>
      </c>
    </row>
    <row r="1257" spans="1:13" hidden="1">
      <c r="A1257" s="284" t="s">
        <v>457</v>
      </c>
      <c r="B1257" s="230" t="str">
        <f t="shared" si="78"/>
        <v>Measure 268</v>
      </c>
      <c r="C1257" s="284" t="s">
        <v>465</v>
      </c>
      <c r="D1257" s="285">
        <v>44197</v>
      </c>
      <c r="E1257" s="285">
        <v>44377</v>
      </c>
      <c r="F1257" s="285">
        <v>44280</v>
      </c>
      <c r="G1257" s="41">
        <f t="shared" si="79"/>
        <v>3</v>
      </c>
      <c r="H1257" s="286" t="s">
        <v>351</v>
      </c>
      <c r="I1257" s="284" t="s">
        <v>353</v>
      </c>
      <c r="J1257" s="287">
        <v>2</v>
      </c>
      <c r="K1257" s="287">
        <f t="shared" si="80"/>
        <v>0.25</v>
      </c>
      <c r="L1257" s="203">
        <v>1000</v>
      </c>
      <c r="M1257" s="203">
        <f t="shared" si="81"/>
        <v>250</v>
      </c>
    </row>
    <row r="1258" spans="1:13" hidden="1">
      <c r="A1258" s="284" t="s">
        <v>457</v>
      </c>
      <c r="B1258" s="230" t="str">
        <f t="shared" si="78"/>
        <v>Measure 268</v>
      </c>
      <c r="C1258" s="284" t="s">
        <v>465</v>
      </c>
      <c r="D1258" s="285">
        <v>44197</v>
      </c>
      <c r="E1258" s="285">
        <v>44377</v>
      </c>
      <c r="F1258" s="285">
        <v>44281</v>
      </c>
      <c r="G1258" s="41">
        <f t="shared" si="79"/>
        <v>3</v>
      </c>
      <c r="H1258" s="286" t="s">
        <v>330</v>
      </c>
      <c r="I1258" s="284" t="s">
        <v>353</v>
      </c>
      <c r="J1258" s="287">
        <v>7</v>
      </c>
      <c r="K1258" s="287">
        <f t="shared" si="80"/>
        <v>0.875</v>
      </c>
      <c r="L1258" s="203">
        <v>1000</v>
      </c>
      <c r="M1258" s="203">
        <f t="shared" si="81"/>
        <v>875</v>
      </c>
    </row>
    <row r="1259" spans="1:13" hidden="1">
      <c r="A1259" s="284" t="s">
        <v>457</v>
      </c>
      <c r="B1259" s="230" t="str">
        <f t="shared" si="78"/>
        <v>Measure 268</v>
      </c>
      <c r="C1259" s="284" t="s">
        <v>465</v>
      </c>
      <c r="D1259" s="285">
        <v>44197</v>
      </c>
      <c r="E1259" s="285">
        <v>44377</v>
      </c>
      <c r="F1259" s="285">
        <v>44281</v>
      </c>
      <c r="G1259" s="41">
        <f t="shared" si="79"/>
        <v>3</v>
      </c>
      <c r="H1259" s="286" t="s">
        <v>330</v>
      </c>
      <c r="I1259" s="284" t="s">
        <v>353</v>
      </c>
      <c r="J1259" s="287">
        <v>1.5</v>
      </c>
      <c r="K1259" s="287">
        <f t="shared" si="80"/>
        <v>0.1875</v>
      </c>
      <c r="L1259" s="203">
        <v>1000</v>
      </c>
      <c r="M1259" s="203">
        <f t="shared" si="81"/>
        <v>187.5</v>
      </c>
    </row>
    <row r="1260" spans="1:13" hidden="1">
      <c r="A1260" s="284" t="s">
        <v>457</v>
      </c>
      <c r="B1260" s="230" t="str">
        <f t="shared" si="78"/>
        <v>Measure 268</v>
      </c>
      <c r="C1260" s="284" t="s">
        <v>465</v>
      </c>
      <c r="D1260" s="285">
        <v>44197</v>
      </c>
      <c r="E1260" s="285">
        <v>44377</v>
      </c>
      <c r="F1260" s="285">
        <v>44281</v>
      </c>
      <c r="G1260" s="41">
        <f t="shared" si="79"/>
        <v>3</v>
      </c>
      <c r="H1260" s="286" t="s">
        <v>265</v>
      </c>
      <c r="I1260" s="284" t="s">
        <v>353</v>
      </c>
      <c r="J1260" s="287">
        <v>8</v>
      </c>
      <c r="K1260" s="287">
        <f t="shared" si="80"/>
        <v>1</v>
      </c>
      <c r="L1260" s="203">
        <v>1000</v>
      </c>
      <c r="M1260" s="203">
        <f t="shared" si="81"/>
        <v>1000</v>
      </c>
    </row>
    <row r="1261" spans="1:13" hidden="1">
      <c r="A1261" s="284" t="s">
        <v>457</v>
      </c>
      <c r="B1261" s="230" t="str">
        <f t="shared" si="78"/>
        <v>Measure 268</v>
      </c>
      <c r="C1261" s="284" t="s">
        <v>465</v>
      </c>
      <c r="D1261" s="285">
        <v>44197</v>
      </c>
      <c r="E1261" s="285">
        <v>44377</v>
      </c>
      <c r="F1261" s="285">
        <v>44281</v>
      </c>
      <c r="G1261" s="41">
        <f t="shared" si="79"/>
        <v>3</v>
      </c>
      <c r="H1261" s="286" t="s">
        <v>53</v>
      </c>
      <c r="I1261" s="284" t="s">
        <v>353</v>
      </c>
      <c r="J1261" s="287">
        <v>4</v>
      </c>
      <c r="K1261" s="287">
        <f t="shared" si="80"/>
        <v>0.5</v>
      </c>
      <c r="L1261" s="203">
        <v>1350</v>
      </c>
      <c r="M1261" s="203">
        <f t="shared" si="81"/>
        <v>675</v>
      </c>
    </row>
    <row r="1262" spans="1:13" hidden="1">
      <c r="A1262" s="284" t="s">
        <v>457</v>
      </c>
      <c r="B1262" s="230" t="str">
        <f t="shared" si="78"/>
        <v>Measure 268</v>
      </c>
      <c r="C1262" s="284" t="s">
        <v>465</v>
      </c>
      <c r="D1262" s="285">
        <v>44197</v>
      </c>
      <c r="E1262" s="285">
        <v>44377</v>
      </c>
      <c r="F1262" s="285">
        <v>44281</v>
      </c>
      <c r="G1262" s="41">
        <f t="shared" si="79"/>
        <v>3</v>
      </c>
      <c r="H1262" s="286" t="s">
        <v>472</v>
      </c>
      <c r="I1262" s="284" t="s">
        <v>353</v>
      </c>
      <c r="J1262" s="287">
        <v>2</v>
      </c>
      <c r="K1262" s="287">
        <f t="shared" si="80"/>
        <v>0.25</v>
      </c>
      <c r="L1262" s="203">
        <v>1000</v>
      </c>
      <c r="M1262" s="203">
        <f t="shared" si="81"/>
        <v>250</v>
      </c>
    </row>
    <row r="1263" spans="1:13">
      <c r="A1263" s="284" t="s">
        <v>457</v>
      </c>
      <c r="B1263" s="230" t="str">
        <f t="shared" si="78"/>
        <v>Measure 268</v>
      </c>
      <c r="C1263" s="284" t="s">
        <v>465</v>
      </c>
      <c r="D1263" s="285">
        <v>44197</v>
      </c>
      <c r="E1263" s="285">
        <v>44377</v>
      </c>
      <c r="F1263" s="285">
        <v>44281</v>
      </c>
      <c r="G1263" s="41">
        <f t="shared" si="79"/>
        <v>3</v>
      </c>
      <c r="H1263" s="286" t="s">
        <v>267</v>
      </c>
      <c r="I1263" s="284" t="s">
        <v>353</v>
      </c>
      <c r="J1263" s="287">
        <v>2</v>
      </c>
      <c r="K1263" s="287">
        <f t="shared" si="80"/>
        <v>0.25</v>
      </c>
      <c r="L1263" s="203">
        <v>1000</v>
      </c>
      <c r="M1263" s="203">
        <f t="shared" si="81"/>
        <v>250</v>
      </c>
    </row>
    <row r="1264" spans="1:13">
      <c r="A1264" s="284" t="s">
        <v>457</v>
      </c>
      <c r="B1264" s="230" t="str">
        <f t="shared" si="78"/>
        <v>Measure 268</v>
      </c>
      <c r="C1264" s="284" t="s">
        <v>465</v>
      </c>
      <c r="D1264" s="285">
        <v>44197</v>
      </c>
      <c r="E1264" s="285">
        <v>44377</v>
      </c>
      <c r="F1264" s="285">
        <v>44281</v>
      </c>
      <c r="G1264" s="41">
        <f t="shared" si="79"/>
        <v>3</v>
      </c>
      <c r="H1264" s="286" t="s">
        <v>267</v>
      </c>
      <c r="I1264" s="284" t="s">
        <v>353</v>
      </c>
      <c r="J1264" s="287">
        <v>4</v>
      </c>
      <c r="K1264" s="287">
        <f t="shared" si="80"/>
        <v>0.5</v>
      </c>
      <c r="L1264" s="203">
        <v>1000</v>
      </c>
      <c r="M1264" s="203">
        <f t="shared" si="81"/>
        <v>500</v>
      </c>
    </row>
    <row r="1265" spans="1:13" hidden="1">
      <c r="A1265" s="284" t="s">
        <v>457</v>
      </c>
      <c r="B1265" s="230" t="str">
        <f t="shared" si="78"/>
        <v>Measure 268</v>
      </c>
      <c r="C1265" s="284" t="s">
        <v>465</v>
      </c>
      <c r="D1265" s="285">
        <v>44197</v>
      </c>
      <c r="E1265" s="285">
        <v>44377</v>
      </c>
      <c r="F1265" s="285">
        <v>44281</v>
      </c>
      <c r="G1265" s="41">
        <f t="shared" si="79"/>
        <v>3</v>
      </c>
      <c r="H1265" s="286" t="s">
        <v>331</v>
      </c>
      <c r="I1265" s="284" t="s">
        <v>353</v>
      </c>
      <c r="J1265" s="287">
        <v>8</v>
      </c>
      <c r="K1265" s="287">
        <f t="shared" si="80"/>
        <v>1</v>
      </c>
      <c r="L1265" s="203">
        <v>1000</v>
      </c>
      <c r="M1265" s="203">
        <f t="shared" si="81"/>
        <v>1000</v>
      </c>
    </row>
    <row r="1266" spans="1:13" hidden="1">
      <c r="A1266" s="284" t="s">
        <v>457</v>
      </c>
      <c r="B1266" s="230" t="str">
        <f t="shared" si="78"/>
        <v>Measure 268</v>
      </c>
      <c r="C1266" s="284" t="s">
        <v>465</v>
      </c>
      <c r="D1266" s="285">
        <v>44197</v>
      </c>
      <c r="E1266" s="285">
        <v>44377</v>
      </c>
      <c r="F1266" s="285">
        <v>44281</v>
      </c>
      <c r="G1266" s="41">
        <f t="shared" si="79"/>
        <v>3</v>
      </c>
      <c r="H1266" s="286" t="s">
        <v>266</v>
      </c>
      <c r="I1266" s="284" t="s">
        <v>353</v>
      </c>
      <c r="J1266" s="287">
        <v>3.5</v>
      </c>
      <c r="K1266" s="287">
        <f t="shared" si="80"/>
        <v>0.4375</v>
      </c>
      <c r="L1266" s="203">
        <v>1000</v>
      </c>
      <c r="M1266" s="203">
        <f t="shared" si="81"/>
        <v>437.5</v>
      </c>
    </row>
    <row r="1267" spans="1:13" hidden="1">
      <c r="A1267" s="284" t="s">
        <v>457</v>
      </c>
      <c r="B1267" s="230" t="str">
        <f t="shared" si="78"/>
        <v>Measure 268</v>
      </c>
      <c r="C1267" s="284" t="s">
        <v>465</v>
      </c>
      <c r="D1267" s="285">
        <v>44197</v>
      </c>
      <c r="E1267" s="285">
        <v>44377</v>
      </c>
      <c r="F1267" s="285">
        <v>44281</v>
      </c>
      <c r="G1267" s="41">
        <f t="shared" si="79"/>
        <v>3</v>
      </c>
      <c r="H1267" s="286" t="s">
        <v>351</v>
      </c>
      <c r="I1267" s="284" t="s">
        <v>353</v>
      </c>
      <c r="J1267" s="287">
        <v>0.5</v>
      </c>
      <c r="K1267" s="287">
        <f t="shared" si="80"/>
        <v>6.25E-2</v>
      </c>
      <c r="L1267" s="203">
        <v>1000</v>
      </c>
      <c r="M1267" s="203">
        <f t="shared" si="81"/>
        <v>62.5</v>
      </c>
    </row>
    <row r="1268" spans="1:13" hidden="1">
      <c r="A1268" s="284" t="s">
        <v>457</v>
      </c>
      <c r="B1268" s="230" t="str">
        <f t="shared" si="78"/>
        <v>Measure 268</v>
      </c>
      <c r="C1268" s="284" t="s">
        <v>465</v>
      </c>
      <c r="D1268" s="285">
        <v>44197</v>
      </c>
      <c r="E1268" s="285">
        <v>44377</v>
      </c>
      <c r="F1268" s="285">
        <v>44281</v>
      </c>
      <c r="G1268" s="41">
        <f t="shared" si="79"/>
        <v>3</v>
      </c>
      <c r="H1268" s="286" t="s">
        <v>351</v>
      </c>
      <c r="I1268" s="284" t="s">
        <v>353</v>
      </c>
      <c r="J1268" s="287">
        <v>3</v>
      </c>
      <c r="K1268" s="287">
        <f t="shared" si="80"/>
        <v>0.375</v>
      </c>
      <c r="L1268" s="203">
        <v>1000</v>
      </c>
      <c r="M1268" s="203">
        <f t="shared" si="81"/>
        <v>375</v>
      </c>
    </row>
    <row r="1269" spans="1:13" hidden="1">
      <c r="A1269" s="284" t="s">
        <v>457</v>
      </c>
      <c r="B1269" s="230" t="str">
        <f t="shared" si="78"/>
        <v>Measure 268</v>
      </c>
      <c r="C1269" s="284" t="s">
        <v>465</v>
      </c>
      <c r="D1269" s="285">
        <v>44197</v>
      </c>
      <c r="E1269" s="285">
        <v>44377</v>
      </c>
      <c r="F1269" s="285">
        <v>44284</v>
      </c>
      <c r="G1269" s="41">
        <f t="shared" si="79"/>
        <v>3</v>
      </c>
      <c r="H1269" s="286" t="s">
        <v>365</v>
      </c>
      <c r="I1269" s="284" t="s">
        <v>353</v>
      </c>
      <c r="J1269" s="287">
        <v>1</v>
      </c>
      <c r="K1269" s="287">
        <f t="shared" si="80"/>
        <v>0.125</v>
      </c>
      <c r="L1269" s="203">
        <v>1000</v>
      </c>
      <c r="M1269" s="203">
        <f t="shared" si="81"/>
        <v>125</v>
      </c>
    </row>
    <row r="1270" spans="1:13" hidden="1">
      <c r="A1270" s="284" t="s">
        <v>457</v>
      </c>
      <c r="B1270" s="230" t="str">
        <f t="shared" si="78"/>
        <v>Measure 268</v>
      </c>
      <c r="C1270" s="284" t="s">
        <v>465</v>
      </c>
      <c r="D1270" s="285">
        <v>44197</v>
      </c>
      <c r="E1270" s="285">
        <v>44377</v>
      </c>
      <c r="F1270" s="285">
        <v>44284</v>
      </c>
      <c r="G1270" s="41">
        <f t="shared" si="79"/>
        <v>3</v>
      </c>
      <c r="H1270" s="286" t="s">
        <v>365</v>
      </c>
      <c r="I1270" s="284" t="s">
        <v>353</v>
      </c>
      <c r="J1270" s="287">
        <v>2</v>
      </c>
      <c r="K1270" s="287">
        <f t="shared" si="80"/>
        <v>0.25</v>
      </c>
      <c r="L1270" s="203">
        <v>1000</v>
      </c>
      <c r="M1270" s="203">
        <f t="shared" si="81"/>
        <v>250</v>
      </c>
    </row>
    <row r="1271" spans="1:13" hidden="1">
      <c r="A1271" s="284" t="s">
        <v>457</v>
      </c>
      <c r="B1271" s="230" t="str">
        <f t="shared" si="78"/>
        <v>Measure 268</v>
      </c>
      <c r="C1271" s="284" t="s">
        <v>465</v>
      </c>
      <c r="D1271" s="285">
        <v>44197</v>
      </c>
      <c r="E1271" s="285">
        <v>44377</v>
      </c>
      <c r="F1271" s="285">
        <v>44284</v>
      </c>
      <c r="G1271" s="41">
        <f t="shared" si="79"/>
        <v>3</v>
      </c>
      <c r="H1271" s="286" t="s">
        <v>365</v>
      </c>
      <c r="I1271" s="284" t="s">
        <v>353</v>
      </c>
      <c r="J1271" s="287">
        <v>4</v>
      </c>
      <c r="K1271" s="287">
        <f t="shared" si="80"/>
        <v>0.5</v>
      </c>
      <c r="L1271" s="203">
        <v>1000</v>
      </c>
      <c r="M1271" s="203">
        <f t="shared" si="81"/>
        <v>500</v>
      </c>
    </row>
    <row r="1272" spans="1:13" hidden="1">
      <c r="A1272" s="284" t="s">
        <v>457</v>
      </c>
      <c r="B1272" s="230" t="str">
        <f t="shared" si="78"/>
        <v>Measure 268</v>
      </c>
      <c r="C1272" s="284" t="s">
        <v>465</v>
      </c>
      <c r="D1272" s="285">
        <v>44197</v>
      </c>
      <c r="E1272" s="285">
        <v>44377</v>
      </c>
      <c r="F1272" s="285">
        <v>44284</v>
      </c>
      <c r="G1272" s="41">
        <f t="shared" si="79"/>
        <v>3</v>
      </c>
      <c r="H1272" s="286" t="s">
        <v>330</v>
      </c>
      <c r="I1272" s="284" t="s">
        <v>353</v>
      </c>
      <c r="J1272" s="287">
        <v>1</v>
      </c>
      <c r="K1272" s="287">
        <f t="shared" si="80"/>
        <v>0.125</v>
      </c>
      <c r="L1272" s="203">
        <v>1000</v>
      </c>
      <c r="M1272" s="203">
        <f t="shared" si="81"/>
        <v>125</v>
      </c>
    </row>
    <row r="1273" spans="1:13" hidden="1">
      <c r="A1273" s="284" t="s">
        <v>457</v>
      </c>
      <c r="B1273" s="230" t="str">
        <f t="shared" si="78"/>
        <v>Measure 268</v>
      </c>
      <c r="C1273" s="284" t="s">
        <v>465</v>
      </c>
      <c r="D1273" s="285">
        <v>44197</v>
      </c>
      <c r="E1273" s="285">
        <v>44377</v>
      </c>
      <c r="F1273" s="285">
        <v>44284</v>
      </c>
      <c r="G1273" s="41">
        <f t="shared" si="79"/>
        <v>3</v>
      </c>
      <c r="H1273" s="286" t="s">
        <v>330</v>
      </c>
      <c r="I1273" s="284" t="s">
        <v>353</v>
      </c>
      <c r="J1273" s="287">
        <v>5</v>
      </c>
      <c r="K1273" s="287">
        <f t="shared" si="80"/>
        <v>0.625</v>
      </c>
      <c r="L1273" s="203">
        <v>1000</v>
      </c>
      <c r="M1273" s="203">
        <f t="shared" si="81"/>
        <v>625</v>
      </c>
    </row>
    <row r="1274" spans="1:13" hidden="1">
      <c r="A1274" s="284" t="s">
        <v>457</v>
      </c>
      <c r="B1274" s="230" t="str">
        <f t="shared" si="78"/>
        <v>Measure 268</v>
      </c>
      <c r="C1274" s="284" t="s">
        <v>465</v>
      </c>
      <c r="D1274" s="285">
        <v>44197</v>
      </c>
      <c r="E1274" s="285">
        <v>44377</v>
      </c>
      <c r="F1274" s="285">
        <v>44284</v>
      </c>
      <c r="G1274" s="41">
        <f t="shared" si="79"/>
        <v>3</v>
      </c>
      <c r="H1274" s="286" t="s">
        <v>265</v>
      </c>
      <c r="I1274" s="284" t="s">
        <v>353</v>
      </c>
      <c r="J1274" s="287">
        <v>10</v>
      </c>
      <c r="K1274" s="287">
        <f t="shared" si="80"/>
        <v>1.25</v>
      </c>
      <c r="L1274" s="203">
        <v>1000</v>
      </c>
      <c r="M1274" s="203">
        <f t="shared" si="81"/>
        <v>1250</v>
      </c>
    </row>
    <row r="1275" spans="1:13" hidden="1">
      <c r="A1275" s="284" t="s">
        <v>457</v>
      </c>
      <c r="B1275" s="230" t="str">
        <f t="shared" si="78"/>
        <v>Measure 268</v>
      </c>
      <c r="C1275" s="284" t="s">
        <v>465</v>
      </c>
      <c r="D1275" s="285">
        <v>44197</v>
      </c>
      <c r="E1275" s="285">
        <v>44377</v>
      </c>
      <c r="F1275" s="285">
        <v>44284</v>
      </c>
      <c r="G1275" s="41">
        <f t="shared" si="79"/>
        <v>3</v>
      </c>
      <c r="H1275" s="286" t="s">
        <v>538</v>
      </c>
      <c r="I1275" s="284" t="s">
        <v>353</v>
      </c>
      <c r="J1275" s="287">
        <v>0.5</v>
      </c>
      <c r="K1275" s="287">
        <f t="shared" si="80"/>
        <v>6.25E-2</v>
      </c>
      <c r="L1275" s="203">
        <v>1000</v>
      </c>
      <c r="M1275" s="203">
        <f t="shared" si="81"/>
        <v>62.5</v>
      </c>
    </row>
    <row r="1276" spans="1:13" hidden="1">
      <c r="A1276" s="284" t="s">
        <v>457</v>
      </c>
      <c r="B1276" s="230" t="str">
        <f t="shared" si="78"/>
        <v>Measure 268</v>
      </c>
      <c r="C1276" s="284" t="s">
        <v>465</v>
      </c>
      <c r="D1276" s="285">
        <v>44197</v>
      </c>
      <c r="E1276" s="285">
        <v>44377</v>
      </c>
      <c r="F1276" s="285">
        <v>44284</v>
      </c>
      <c r="G1276" s="41">
        <f t="shared" si="79"/>
        <v>3</v>
      </c>
      <c r="H1276" s="286" t="s">
        <v>53</v>
      </c>
      <c r="I1276" s="284" t="s">
        <v>353</v>
      </c>
      <c r="J1276" s="287">
        <v>8</v>
      </c>
      <c r="K1276" s="287">
        <f t="shared" si="80"/>
        <v>1</v>
      </c>
      <c r="L1276" s="203">
        <v>1350</v>
      </c>
      <c r="M1276" s="203">
        <f t="shared" si="81"/>
        <v>1350</v>
      </c>
    </row>
    <row r="1277" spans="1:13" hidden="1">
      <c r="A1277" s="284" t="s">
        <v>457</v>
      </c>
      <c r="B1277" s="230" t="str">
        <f t="shared" si="78"/>
        <v>Measure 268</v>
      </c>
      <c r="C1277" s="284" t="s">
        <v>465</v>
      </c>
      <c r="D1277" s="285">
        <v>44197</v>
      </c>
      <c r="E1277" s="285">
        <v>44377</v>
      </c>
      <c r="F1277" s="285">
        <v>44284</v>
      </c>
      <c r="G1277" s="41">
        <f t="shared" si="79"/>
        <v>3</v>
      </c>
      <c r="H1277" s="286" t="s">
        <v>472</v>
      </c>
      <c r="I1277" s="284" t="s">
        <v>353</v>
      </c>
      <c r="J1277" s="287">
        <v>1</v>
      </c>
      <c r="K1277" s="287">
        <f t="shared" si="80"/>
        <v>0.125</v>
      </c>
      <c r="L1277" s="203">
        <v>1000</v>
      </c>
      <c r="M1277" s="203">
        <f t="shared" si="81"/>
        <v>125</v>
      </c>
    </row>
    <row r="1278" spans="1:13" hidden="1">
      <c r="A1278" s="284" t="s">
        <v>457</v>
      </c>
      <c r="B1278" s="230" t="str">
        <f t="shared" si="78"/>
        <v>Measure 268</v>
      </c>
      <c r="C1278" s="284" t="s">
        <v>465</v>
      </c>
      <c r="D1278" s="285">
        <v>44197</v>
      </c>
      <c r="E1278" s="285">
        <v>44377</v>
      </c>
      <c r="F1278" s="285">
        <v>44284</v>
      </c>
      <c r="G1278" s="41">
        <f t="shared" si="79"/>
        <v>3</v>
      </c>
      <c r="H1278" s="286" t="s">
        <v>258</v>
      </c>
      <c r="I1278" s="284" t="s">
        <v>353</v>
      </c>
      <c r="J1278" s="287">
        <v>2.25</v>
      </c>
      <c r="K1278" s="287">
        <f t="shared" si="80"/>
        <v>0.28125</v>
      </c>
      <c r="L1278" s="203">
        <v>1350</v>
      </c>
      <c r="M1278" s="203">
        <f t="shared" si="81"/>
        <v>379.6875</v>
      </c>
    </row>
    <row r="1279" spans="1:13" hidden="1">
      <c r="A1279" s="284" t="s">
        <v>457</v>
      </c>
      <c r="B1279" s="230" t="str">
        <f t="shared" si="78"/>
        <v>Measure 268</v>
      </c>
      <c r="C1279" s="284" t="s">
        <v>465</v>
      </c>
      <c r="D1279" s="285">
        <v>44197</v>
      </c>
      <c r="E1279" s="285">
        <v>44377</v>
      </c>
      <c r="F1279" s="285">
        <v>44284</v>
      </c>
      <c r="G1279" s="41">
        <f t="shared" si="79"/>
        <v>3</v>
      </c>
      <c r="H1279" s="286" t="s">
        <v>258</v>
      </c>
      <c r="I1279" s="284" t="s">
        <v>353</v>
      </c>
      <c r="J1279" s="287">
        <v>2.25</v>
      </c>
      <c r="K1279" s="287">
        <f t="shared" si="80"/>
        <v>0.28125</v>
      </c>
      <c r="L1279" s="203">
        <v>1350</v>
      </c>
      <c r="M1279" s="203">
        <f t="shared" si="81"/>
        <v>379.6875</v>
      </c>
    </row>
    <row r="1280" spans="1:13" hidden="1">
      <c r="A1280" s="284" t="s">
        <v>457</v>
      </c>
      <c r="B1280" s="230" t="str">
        <f t="shared" ref="B1280:B1343" si="82">MID(C1280,9,11)</f>
        <v>Measure 268</v>
      </c>
      <c r="C1280" s="284" t="s">
        <v>465</v>
      </c>
      <c r="D1280" s="285">
        <v>44197</v>
      </c>
      <c r="E1280" s="285">
        <v>44377</v>
      </c>
      <c r="F1280" s="285">
        <v>44284</v>
      </c>
      <c r="G1280" s="41">
        <f t="shared" ref="G1280:G1343" si="83">MONTH(F1280)</f>
        <v>3</v>
      </c>
      <c r="H1280" s="286" t="s">
        <v>258</v>
      </c>
      <c r="I1280" s="284" t="s">
        <v>353</v>
      </c>
      <c r="J1280" s="287">
        <v>2.75</v>
      </c>
      <c r="K1280" s="287">
        <f t="shared" si="80"/>
        <v>0.34375</v>
      </c>
      <c r="L1280" s="203">
        <v>1350</v>
      </c>
      <c r="M1280" s="203">
        <f t="shared" si="81"/>
        <v>464.0625</v>
      </c>
    </row>
    <row r="1281" spans="1:13" hidden="1">
      <c r="A1281" s="284" t="s">
        <v>457</v>
      </c>
      <c r="B1281" s="230" t="str">
        <f t="shared" si="82"/>
        <v>Measure 268</v>
      </c>
      <c r="C1281" s="284" t="s">
        <v>465</v>
      </c>
      <c r="D1281" s="285">
        <v>44197</v>
      </c>
      <c r="E1281" s="285">
        <v>44377</v>
      </c>
      <c r="F1281" s="285">
        <v>44284</v>
      </c>
      <c r="G1281" s="41">
        <f t="shared" si="83"/>
        <v>3</v>
      </c>
      <c r="H1281" s="286" t="s">
        <v>258</v>
      </c>
      <c r="I1281" s="284" t="s">
        <v>353</v>
      </c>
      <c r="J1281" s="287">
        <v>0.25</v>
      </c>
      <c r="K1281" s="287">
        <f t="shared" si="80"/>
        <v>3.125E-2</v>
      </c>
      <c r="L1281" s="203">
        <v>1350</v>
      </c>
      <c r="M1281" s="203">
        <f t="shared" si="81"/>
        <v>42.1875</v>
      </c>
    </row>
    <row r="1282" spans="1:13" hidden="1">
      <c r="A1282" s="284" t="s">
        <v>457</v>
      </c>
      <c r="B1282" s="230" t="str">
        <f t="shared" si="82"/>
        <v>Measure 268</v>
      </c>
      <c r="C1282" s="284" t="s">
        <v>465</v>
      </c>
      <c r="D1282" s="285">
        <v>44197</v>
      </c>
      <c r="E1282" s="285">
        <v>44377</v>
      </c>
      <c r="F1282" s="285">
        <v>44284</v>
      </c>
      <c r="G1282" s="41">
        <f t="shared" si="83"/>
        <v>3</v>
      </c>
      <c r="H1282" s="286" t="s">
        <v>258</v>
      </c>
      <c r="I1282" s="284" t="s">
        <v>353</v>
      </c>
      <c r="J1282" s="287">
        <v>0.75</v>
      </c>
      <c r="K1282" s="287">
        <f t="shared" si="80"/>
        <v>9.375E-2</v>
      </c>
      <c r="L1282" s="203">
        <v>1350</v>
      </c>
      <c r="M1282" s="203">
        <f t="shared" si="81"/>
        <v>126.5625</v>
      </c>
    </row>
    <row r="1283" spans="1:13" hidden="1">
      <c r="A1283" s="284" t="s">
        <v>457</v>
      </c>
      <c r="B1283" s="230" t="str">
        <f t="shared" si="82"/>
        <v>Measure 268</v>
      </c>
      <c r="C1283" s="284" t="s">
        <v>465</v>
      </c>
      <c r="D1283" s="285">
        <v>44197</v>
      </c>
      <c r="E1283" s="285">
        <v>44377</v>
      </c>
      <c r="F1283" s="285">
        <v>44284</v>
      </c>
      <c r="G1283" s="41">
        <f t="shared" si="83"/>
        <v>3</v>
      </c>
      <c r="H1283" s="286" t="s">
        <v>539</v>
      </c>
      <c r="I1283" s="284" t="s">
        <v>353</v>
      </c>
      <c r="J1283" s="287">
        <v>8</v>
      </c>
      <c r="K1283" s="287">
        <f t="shared" ref="K1283:K1346" si="84">J1283/8</f>
        <v>1</v>
      </c>
      <c r="L1283" s="203">
        <v>1000</v>
      </c>
      <c r="M1283" s="203">
        <f t="shared" ref="M1283:M1346" si="85">L1283*K1283</f>
        <v>1000</v>
      </c>
    </row>
    <row r="1284" spans="1:13">
      <c r="A1284" s="284" t="s">
        <v>457</v>
      </c>
      <c r="B1284" s="230" t="str">
        <f t="shared" si="82"/>
        <v>Measure 268</v>
      </c>
      <c r="C1284" s="284" t="s">
        <v>465</v>
      </c>
      <c r="D1284" s="285">
        <v>44197</v>
      </c>
      <c r="E1284" s="285">
        <v>44377</v>
      </c>
      <c r="F1284" s="285">
        <v>44284</v>
      </c>
      <c r="G1284" s="41">
        <f t="shared" si="83"/>
        <v>3</v>
      </c>
      <c r="H1284" s="286" t="s">
        <v>267</v>
      </c>
      <c r="I1284" s="284" t="s">
        <v>353</v>
      </c>
      <c r="J1284" s="287">
        <v>2</v>
      </c>
      <c r="K1284" s="287">
        <f t="shared" si="84"/>
        <v>0.25</v>
      </c>
      <c r="L1284" s="203">
        <v>1000</v>
      </c>
      <c r="M1284" s="203">
        <f t="shared" si="85"/>
        <v>250</v>
      </c>
    </row>
    <row r="1285" spans="1:13">
      <c r="A1285" s="284" t="s">
        <v>457</v>
      </c>
      <c r="B1285" s="230" t="str">
        <f t="shared" si="82"/>
        <v>Measure 268</v>
      </c>
      <c r="C1285" s="284" t="s">
        <v>465</v>
      </c>
      <c r="D1285" s="285">
        <v>44197</v>
      </c>
      <c r="E1285" s="285">
        <v>44377</v>
      </c>
      <c r="F1285" s="285">
        <v>44284</v>
      </c>
      <c r="G1285" s="41">
        <f t="shared" si="83"/>
        <v>3</v>
      </c>
      <c r="H1285" s="286" t="s">
        <v>267</v>
      </c>
      <c r="I1285" s="284" t="s">
        <v>353</v>
      </c>
      <c r="J1285" s="287">
        <v>6</v>
      </c>
      <c r="K1285" s="287">
        <f t="shared" si="84"/>
        <v>0.75</v>
      </c>
      <c r="L1285" s="203">
        <v>1000</v>
      </c>
      <c r="M1285" s="203">
        <f t="shared" si="85"/>
        <v>750</v>
      </c>
    </row>
    <row r="1286" spans="1:13" hidden="1">
      <c r="A1286" s="284" t="s">
        <v>457</v>
      </c>
      <c r="B1286" s="230" t="str">
        <f t="shared" si="82"/>
        <v>Measure 268</v>
      </c>
      <c r="C1286" s="284" t="s">
        <v>465</v>
      </c>
      <c r="D1286" s="285">
        <v>44197</v>
      </c>
      <c r="E1286" s="285">
        <v>44377</v>
      </c>
      <c r="F1286" s="285">
        <v>44284</v>
      </c>
      <c r="G1286" s="41">
        <f t="shared" si="83"/>
        <v>3</v>
      </c>
      <c r="H1286" s="286" t="s">
        <v>331</v>
      </c>
      <c r="I1286" s="284" t="s">
        <v>353</v>
      </c>
      <c r="J1286" s="287">
        <v>8</v>
      </c>
      <c r="K1286" s="287">
        <f t="shared" si="84"/>
        <v>1</v>
      </c>
      <c r="L1286" s="203">
        <v>1000</v>
      </c>
      <c r="M1286" s="203">
        <f t="shared" si="85"/>
        <v>1000</v>
      </c>
    </row>
    <row r="1287" spans="1:13" hidden="1">
      <c r="A1287" s="284" t="s">
        <v>457</v>
      </c>
      <c r="B1287" s="230" t="str">
        <f t="shared" si="82"/>
        <v>Measure 268</v>
      </c>
      <c r="C1287" s="284" t="s">
        <v>465</v>
      </c>
      <c r="D1287" s="285">
        <v>44197</v>
      </c>
      <c r="E1287" s="285">
        <v>44377</v>
      </c>
      <c r="F1287" s="285">
        <v>44284</v>
      </c>
      <c r="G1287" s="41">
        <f t="shared" si="83"/>
        <v>3</v>
      </c>
      <c r="H1287" s="286" t="s">
        <v>266</v>
      </c>
      <c r="I1287" s="284" t="s">
        <v>353</v>
      </c>
      <c r="J1287" s="287">
        <v>0.5</v>
      </c>
      <c r="K1287" s="287">
        <f t="shared" si="84"/>
        <v>6.25E-2</v>
      </c>
      <c r="L1287" s="203">
        <v>1000</v>
      </c>
      <c r="M1287" s="203">
        <f t="shared" si="85"/>
        <v>62.5</v>
      </c>
    </row>
    <row r="1288" spans="1:13" hidden="1">
      <c r="A1288" s="284" t="s">
        <v>457</v>
      </c>
      <c r="B1288" s="230" t="str">
        <f t="shared" si="82"/>
        <v>Measure 268</v>
      </c>
      <c r="C1288" s="284" t="s">
        <v>465</v>
      </c>
      <c r="D1288" s="285">
        <v>44197</v>
      </c>
      <c r="E1288" s="285">
        <v>44377</v>
      </c>
      <c r="F1288" s="285">
        <v>44284</v>
      </c>
      <c r="G1288" s="41">
        <f t="shared" si="83"/>
        <v>3</v>
      </c>
      <c r="H1288" s="286" t="s">
        <v>266</v>
      </c>
      <c r="I1288" s="284" t="s">
        <v>353</v>
      </c>
      <c r="J1288" s="287">
        <v>3.75</v>
      </c>
      <c r="K1288" s="287">
        <f t="shared" si="84"/>
        <v>0.46875</v>
      </c>
      <c r="L1288" s="203">
        <v>1000</v>
      </c>
      <c r="M1288" s="203">
        <f t="shared" si="85"/>
        <v>468.75</v>
      </c>
    </row>
    <row r="1289" spans="1:13" hidden="1">
      <c r="A1289" s="284" t="s">
        <v>457</v>
      </c>
      <c r="B1289" s="230" t="str">
        <f t="shared" si="82"/>
        <v>Measure 268</v>
      </c>
      <c r="C1289" s="284" t="s">
        <v>465</v>
      </c>
      <c r="D1289" s="285">
        <v>44197</v>
      </c>
      <c r="E1289" s="285">
        <v>44377</v>
      </c>
      <c r="F1289" s="285">
        <v>44284</v>
      </c>
      <c r="G1289" s="41">
        <f t="shared" si="83"/>
        <v>3</v>
      </c>
      <c r="H1289" s="286" t="s">
        <v>266</v>
      </c>
      <c r="I1289" s="284" t="s">
        <v>353</v>
      </c>
      <c r="J1289" s="287">
        <v>1.75</v>
      </c>
      <c r="K1289" s="287">
        <f t="shared" si="84"/>
        <v>0.21875</v>
      </c>
      <c r="L1289" s="203">
        <v>1000</v>
      </c>
      <c r="M1289" s="203">
        <f t="shared" si="85"/>
        <v>218.75</v>
      </c>
    </row>
    <row r="1290" spans="1:13" hidden="1">
      <c r="A1290" s="284" t="s">
        <v>457</v>
      </c>
      <c r="B1290" s="230" t="str">
        <f t="shared" si="82"/>
        <v>Measure 268</v>
      </c>
      <c r="C1290" s="284" t="s">
        <v>465</v>
      </c>
      <c r="D1290" s="285">
        <v>44197</v>
      </c>
      <c r="E1290" s="285">
        <v>44377</v>
      </c>
      <c r="F1290" s="285">
        <v>44285</v>
      </c>
      <c r="G1290" s="41">
        <f t="shared" si="83"/>
        <v>3</v>
      </c>
      <c r="H1290" s="286" t="s">
        <v>365</v>
      </c>
      <c r="I1290" s="284" t="s">
        <v>353</v>
      </c>
      <c r="J1290" s="287">
        <v>5.5</v>
      </c>
      <c r="K1290" s="287">
        <f t="shared" si="84"/>
        <v>0.6875</v>
      </c>
      <c r="L1290" s="203">
        <v>1000</v>
      </c>
      <c r="M1290" s="203">
        <f t="shared" si="85"/>
        <v>687.5</v>
      </c>
    </row>
    <row r="1291" spans="1:13" hidden="1">
      <c r="A1291" s="284" t="s">
        <v>457</v>
      </c>
      <c r="B1291" s="230" t="str">
        <f t="shared" si="82"/>
        <v>Measure 268</v>
      </c>
      <c r="C1291" s="284" t="s">
        <v>465</v>
      </c>
      <c r="D1291" s="285">
        <v>44197</v>
      </c>
      <c r="E1291" s="285">
        <v>44377</v>
      </c>
      <c r="F1291" s="285">
        <v>44285</v>
      </c>
      <c r="G1291" s="41">
        <f t="shared" si="83"/>
        <v>3</v>
      </c>
      <c r="H1291" s="286" t="s">
        <v>365</v>
      </c>
      <c r="I1291" s="284" t="s">
        <v>353</v>
      </c>
      <c r="J1291" s="287">
        <v>2</v>
      </c>
      <c r="K1291" s="287">
        <f t="shared" si="84"/>
        <v>0.25</v>
      </c>
      <c r="L1291" s="203">
        <v>1000</v>
      </c>
      <c r="M1291" s="203">
        <f t="shared" si="85"/>
        <v>250</v>
      </c>
    </row>
    <row r="1292" spans="1:13" hidden="1">
      <c r="A1292" s="284" t="s">
        <v>457</v>
      </c>
      <c r="B1292" s="230" t="str">
        <f t="shared" si="82"/>
        <v>Measure 268</v>
      </c>
      <c r="C1292" s="284" t="s">
        <v>465</v>
      </c>
      <c r="D1292" s="285">
        <v>44197</v>
      </c>
      <c r="E1292" s="285">
        <v>44377</v>
      </c>
      <c r="F1292" s="285">
        <v>44285</v>
      </c>
      <c r="G1292" s="41">
        <f t="shared" si="83"/>
        <v>3</v>
      </c>
      <c r="H1292" s="286" t="s">
        <v>365</v>
      </c>
      <c r="I1292" s="284" t="s">
        <v>353</v>
      </c>
      <c r="J1292" s="287">
        <v>0.5</v>
      </c>
      <c r="K1292" s="287">
        <f t="shared" si="84"/>
        <v>6.25E-2</v>
      </c>
      <c r="L1292" s="203">
        <v>1000</v>
      </c>
      <c r="M1292" s="203">
        <f t="shared" si="85"/>
        <v>62.5</v>
      </c>
    </row>
    <row r="1293" spans="1:13" hidden="1">
      <c r="A1293" s="284" t="s">
        <v>457</v>
      </c>
      <c r="B1293" s="230" t="str">
        <f t="shared" si="82"/>
        <v>Measure 268</v>
      </c>
      <c r="C1293" s="284" t="s">
        <v>465</v>
      </c>
      <c r="D1293" s="285">
        <v>44197</v>
      </c>
      <c r="E1293" s="285">
        <v>44377</v>
      </c>
      <c r="F1293" s="285">
        <v>44285</v>
      </c>
      <c r="G1293" s="41">
        <f t="shared" si="83"/>
        <v>3</v>
      </c>
      <c r="H1293" s="286" t="s">
        <v>330</v>
      </c>
      <c r="I1293" s="284" t="s">
        <v>353</v>
      </c>
      <c r="J1293" s="287">
        <v>6</v>
      </c>
      <c r="K1293" s="287">
        <f t="shared" si="84"/>
        <v>0.75</v>
      </c>
      <c r="L1293" s="203">
        <v>1000</v>
      </c>
      <c r="M1293" s="203">
        <f t="shared" si="85"/>
        <v>750</v>
      </c>
    </row>
    <row r="1294" spans="1:13" hidden="1">
      <c r="A1294" s="284" t="s">
        <v>457</v>
      </c>
      <c r="B1294" s="230" t="str">
        <f t="shared" si="82"/>
        <v>Measure 268</v>
      </c>
      <c r="C1294" s="284" t="s">
        <v>465</v>
      </c>
      <c r="D1294" s="285">
        <v>44197</v>
      </c>
      <c r="E1294" s="285">
        <v>44377</v>
      </c>
      <c r="F1294" s="285">
        <v>44285</v>
      </c>
      <c r="G1294" s="41">
        <f t="shared" si="83"/>
        <v>3</v>
      </c>
      <c r="H1294" s="286" t="s">
        <v>330</v>
      </c>
      <c r="I1294" s="284" t="s">
        <v>353</v>
      </c>
      <c r="J1294" s="287">
        <v>2.5</v>
      </c>
      <c r="K1294" s="287">
        <f t="shared" si="84"/>
        <v>0.3125</v>
      </c>
      <c r="L1294" s="203">
        <v>1000</v>
      </c>
      <c r="M1294" s="203">
        <f t="shared" si="85"/>
        <v>312.5</v>
      </c>
    </row>
    <row r="1295" spans="1:13" hidden="1">
      <c r="A1295" s="284" t="s">
        <v>457</v>
      </c>
      <c r="B1295" s="230" t="str">
        <f t="shared" si="82"/>
        <v>Measure 268</v>
      </c>
      <c r="C1295" s="284" t="s">
        <v>465</v>
      </c>
      <c r="D1295" s="285">
        <v>44197</v>
      </c>
      <c r="E1295" s="285">
        <v>44377</v>
      </c>
      <c r="F1295" s="285">
        <v>44285</v>
      </c>
      <c r="G1295" s="41">
        <f t="shared" si="83"/>
        <v>3</v>
      </c>
      <c r="H1295" s="286" t="s">
        <v>265</v>
      </c>
      <c r="I1295" s="284" t="s">
        <v>353</v>
      </c>
      <c r="J1295" s="287">
        <v>8</v>
      </c>
      <c r="K1295" s="287">
        <f t="shared" si="84"/>
        <v>1</v>
      </c>
      <c r="L1295" s="203">
        <v>1000</v>
      </c>
      <c r="M1295" s="203">
        <f t="shared" si="85"/>
        <v>1000</v>
      </c>
    </row>
    <row r="1296" spans="1:13" hidden="1">
      <c r="A1296" s="284" t="s">
        <v>457</v>
      </c>
      <c r="B1296" s="230" t="str">
        <f t="shared" si="82"/>
        <v>Measure 268</v>
      </c>
      <c r="C1296" s="284" t="s">
        <v>465</v>
      </c>
      <c r="D1296" s="285">
        <v>44197</v>
      </c>
      <c r="E1296" s="285">
        <v>44377</v>
      </c>
      <c r="F1296" s="285">
        <v>44285</v>
      </c>
      <c r="G1296" s="41">
        <f t="shared" si="83"/>
        <v>3</v>
      </c>
      <c r="H1296" s="286" t="s">
        <v>265</v>
      </c>
      <c r="I1296" s="284" t="s">
        <v>353</v>
      </c>
      <c r="J1296" s="287">
        <v>2</v>
      </c>
      <c r="K1296" s="287">
        <f t="shared" si="84"/>
        <v>0.25</v>
      </c>
      <c r="L1296" s="203">
        <v>1000</v>
      </c>
      <c r="M1296" s="203">
        <f t="shared" si="85"/>
        <v>250</v>
      </c>
    </row>
    <row r="1297" spans="1:13" hidden="1">
      <c r="A1297" s="284" t="s">
        <v>457</v>
      </c>
      <c r="B1297" s="230" t="str">
        <f t="shared" si="82"/>
        <v>Measure 268</v>
      </c>
      <c r="C1297" s="284" t="s">
        <v>465</v>
      </c>
      <c r="D1297" s="285">
        <v>44197</v>
      </c>
      <c r="E1297" s="285">
        <v>44377</v>
      </c>
      <c r="F1297" s="285">
        <v>44285</v>
      </c>
      <c r="G1297" s="41">
        <f t="shared" si="83"/>
        <v>3</v>
      </c>
      <c r="H1297" s="286" t="s">
        <v>538</v>
      </c>
      <c r="I1297" s="284" t="s">
        <v>353</v>
      </c>
      <c r="J1297" s="287">
        <v>0.5</v>
      </c>
      <c r="K1297" s="287">
        <f t="shared" si="84"/>
        <v>6.25E-2</v>
      </c>
      <c r="L1297" s="203">
        <v>1000</v>
      </c>
      <c r="M1297" s="203">
        <f t="shared" si="85"/>
        <v>62.5</v>
      </c>
    </row>
    <row r="1298" spans="1:13" hidden="1">
      <c r="A1298" s="284" t="s">
        <v>457</v>
      </c>
      <c r="B1298" s="230" t="str">
        <f t="shared" si="82"/>
        <v>Measure 268</v>
      </c>
      <c r="C1298" s="284" t="s">
        <v>465</v>
      </c>
      <c r="D1298" s="285">
        <v>44197</v>
      </c>
      <c r="E1298" s="285">
        <v>44377</v>
      </c>
      <c r="F1298" s="285">
        <v>44285</v>
      </c>
      <c r="G1298" s="41">
        <f t="shared" si="83"/>
        <v>3</v>
      </c>
      <c r="H1298" s="286" t="s">
        <v>472</v>
      </c>
      <c r="I1298" s="284" t="s">
        <v>353</v>
      </c>
      <c r="J1298" s="287">
        <v>1</v>
      </c>
      <c r="K1298" s="287">
        <f t="shared" si="84"/>
        <v>0.125</v>
      </c>
      <c r="L1298" s="203">
        <v>1000</v>
      </c>
      <c r="M1298" s="203">
        <f t="shared" si="85"/>
        <v>125</v>
      </c>
    </row>
    <row r="1299" spans="1:13" hidden="1">
      <c r="A1299" s="284" t="s">
        <v>457</v>
      </c>
      <c r="B1299" s="230" t="str">
        <f t="shared" si="82"/>
        <v>Measure 268</v>
      </c>
      <c r="C1299" s="284" t="s">
        <v>465</v>
      </c>
      <c r="D1299" s="285">
        <v>44197</v>
      </c>
      <c r="E1299" s="285">
        <v>44377</v>
      </c>
      <c r="F1299" s="285">
        <v>44285</v>
      </c>
      <c r="G1299" s="41">
        <f t="shared" si="83"/>
        <v>3</v>
      </c>
      <c r="H1299" s="286" t="s">
        <v>258</v>
      </c>
      <c r="I1299" s="284" t="s">
        <v>353</v>
      </c>
      <c r="J1299" s="287">
        <v>2</v>
      </c>
      <c r="K1299" s="287">
        <f t="shared" si="84"/>
        <v>0.25</v>
      </c>
      <c r="L1299" s="203">
        <v>1350</v>
      </c>
      <c r="M1299" s="203">
        <f t="shared" si="85"/>
        <v>337.5</v>
      </c>
    </row>
    <row r="1300" spans="1:13" hidden="1">
      <c r="A1300" s="284" t="s">
        <v>457</v>
      </c>
      <c r="B1300" s="230" t="str">
        <f t="shared" si="82"/>
        <v>Measure 268</v>
      </c>
      <c r="C1300" s="284" t="s">
        <v>465</v>
      </c>
      <c r="D1300" s="285">
        <v>44197</v>
      </c>
      <c r="E1300" s="285">
        <v>44377</v>
      </c>
      <c r="F1300" s="285">
        <v>44285</v>
      </c>
      <c r="G1300" s="41">
        <f t="shared" si="83"/>
        <v>3</v>
      </c>
      <c r="H1300" s="286" t="s">
        <v>258</v>
      </c>
      <c r="I1300" s="284" t="s">
        <v>353</v>
      </c>
      <c r="J1300" s="287">
        <v>2</v>
      </c>
      <c r="K1300" s="287">
        <f t="shared" si="84"/>
        <v>0.25</v>
      </c>
      <c r="L1300" s="203">
        <v>1350</v>
      </c>
      <c r="M1300" s="203">
        <f t="shared" si="85"/>
        <v>337.5</v>
      </c>
    </row>
    <row r="1301" spans="1:13" hidden="1">
      <c r="A1301" s="284" t="s">
        <v>457</v>
      </c>
      <c r="B1301" s="230" t="str">
        <f t="shared" si="82"/>
        <v>Measure 268</v>
      </c>
      <c r="C1301" s="284" t="s">
        <v>465</v>
      </c>
      <c r="D1301" s="285">
        <v>44197</v>
      </c>
      <c r="E1301" s="285">
        <v>44377</v>
      </c>
      <c r="F1301" s="285">
        <v>44285</v>
      </c>
      <c r="G1301" s="41">
        <f t="shared" si="83"/>
        <v>3</v>
      </c>
      <c r="H1301" s="286" t="s">
        <v>258</v>
      </c>
      <c r="I1301" s="284" t="s">
        <v>353</v>
      </c>
      <c r="J1301" s="287">
        <v>0.25</v>
      </c>
      <c r="K1301" s="287">
        <f t="shared" si="84"/>
        <v>3.125E-2</v>
      </c>
      <c r="L1301" s="203">
        <v>1350</v>
      </c>
      <c r="M1301" s="203">
        <f t="shared" si="85"/>
        <v>42.1875</v>
      </c>
    </row>
    <row r="1302" spans="1:13" hidden="1">
      <c r="A1302" s="284" t="s">
        <v>457</v>
      </c>
      <c r="B1302" s="230" t="str">
        <f t="shared" si="82"/>
        <v>Measure 268</v>
      </c>
      <c r="C1302" s="284" t="s">
        <v>465</v>
      </c>
      <c r="D1302" s="285">
        <v>44197</v>
      </c>
      <c r="E1302" s="285">
        <v>44377</v>
      </c>
      <c r="F1302" s="285">
        <v>44285</v>
      </c>
      <c r="G1302" s="41">
        <f t="shared" si="83"/>
        <v>3</v>
      </c>
      <c r="H1302" s="286" t="s">
        <v>258</v>
      </c>
      <c r="I1302" s="284" t="s">
        <v>353</v>
      </c>
      <c r="J1302" s="287">
        <v>1</v>
      </c>
      <c r="K1302" s="287">
        <f t="shared" si="84"/>
        <v>0.125</v>
      </c>
      <c r="L1302" s="203">
        <v>1350</v>
      </c>
      <c r="M1302" s="203">
        <f t="shared" si="85"/>
        <v>168.75</v>
      </c>
    </row>
    <row r="1303" spans="1:13" hidden="1">
      <c r="A1303" s="284" t="s">
        <v>457</v>
      </c>
      <c r="B1303" s="230" t="str">
        <f t="shared" si="82"/>
        <v>Measure 268</v>
      </c>
      <c r="C1303" s="284" t="s">
        <v>465</v>
      </c>
      <c r="D1303" s="285">
        <v>44197</v>
      </c>
      <c r="E1303" s="285">
        <v>44377</v>
      </c>
      <c r="F1303" s="285">
        <v>44285</v>
      </c>
      <c r="G1303" s="41">
        <f t="shared" si="83"/>
        <v>3</v>
      </c>
      <c r="H1303" s="286" t="s">
        <v>258</v>
      </c>
      <c r="I1303" s="284" t="s">
        <v>353</v>
      </c>
      <c r="J1303" s="287">
        <v>0.25</v>
      </c>
      <c r="K1303" s="287">
        <f t="shared" si="84"/>
        <v>3.125E-2</v>
      </c>
      <c r="L1303" s="203">
        <v>1350</v>
      </c>
      <c r="M1303" s="203">
        <f t="shared" si="85"/>
        <v>42.1875</v>
      </c>
    </row>
    <row r="1304" spans="1:13" hidden="1">
      <c r="A1304" s="284" t="s">
        <v>457</v>
      </c>
      <c r="B1304" s="230" t="str">
        <f t="shared" si="82"/>
        <v>Measure 268</v>
      </c>
      <c r="C1304" s="284" t="s">
        <v>465</v>
      </c>
      <c r="D1304" s="285">
        <v>44197</v>
      </c>
      <c r="E1304" s="285">
        <v>44377</v>
      </c>
      <c r="F1304" s="285">
        <v>44285</v>
      </c>
      <c r="G1304" s="41">
        <f t="shared" si="83"/>
        <v>3</v>
      </c>
      <c r="H1304" s="286" t="s">
        <v>539</v>
      </c>
      <c r="I1304" s="284" t="s">
        <v>353</v>
      </c>
      <c r="J1304" s="287">
        <v>8</v>
      </c>
      <c r="K1304" s="287">
        <f t="shared" si="84"/>
        <v>1</v>
      </c>
      <c r="L1304" s="203">
        <v>1000</v>
      </c>
      <c r="M1304" s="203">
        <f t="shared" si="85"/>
        <v>1000</v>
      </c>
    </row>
    <row r="1305" spans="1:13" hidden="1">
      <c r="A1305" s="284" t="s">
        <v>457</v>
      </c>
      <c r="B1305" s="230" t="str">
        <f t="shared" si="82"/>
        <v>Measure 268</v>
      </c>
      <c r="C1305" s="284" t="s">
        <v>465</v>
      </c>
      <c r="D1305" s="285">
        <v>44197</v>
      </c>
      <c r="E1305" s="285">
        <v>44377</v>
      </c>
      <c r="F1305" s="285">
        <v>44285</v>
      </c>
      <c r="G1305" s="41">
        <f t="shared" si="83"/>
        <v>3</v>
      </c>
      <c r="H1305" s="286" t="s">
        <v>331</v>
      </c>
      <c r="I1305" s="284" t="s">
        <v>353</v>
      </c>
      <c r="J1305" s="287">
        <v>8</v>
      </c>
      <c r="K1305" s="287">
        <f t="shared" si="84"/>
        <v>1</v>
      </c>
      <c r="L1305" s="203">
        <v>1000</v>
      </c>
      <c r="M1305" s="203">
        <f t="shared" si="85"/>
        <v>1000</v>
      </c>
    </row>
    <row r="1306" spans="1:13" hidden="1">
      <c r="A1306" s="284" t="s">
        <v>457</v>
      </c>
      <c r="B1306" s="230" t="str">
        <f t="shared" si="82"/>
        <v>Measure 268</v>
      </c>
      <c r="C1306" s="284" t="s">
        <v>465</v>
      </c>
      <c r="D1306" s="285">
        <v>44197</v>
      </c>
      <c r="E1306" s="285">
        <v>44377</v>
      </c>
      <c r="F1306" s="285">
        <v>44285</v>
      </c>
      <c r="G1306" s="41">
        <f t="shared" si="83"/>
        <v>3</v>
      </c>
      <c r="H1306" s="286" t="s">
        <v>266</v>
      </c>
      <c r="I1306" s="284" t="s">
        <v>353</v>
      </c>
      <c r="J1306" s="287">
        <v>7.5</v>
      </c>
      <c r="K1306" s="287">
        <f t="shared" si="84"/>
        <v>0.9375</v>
      </c>
      <c r="L1306" s="203">
        <v>1000</v>
      </c>
      <c r="M1306" s="203">
        <f t="shared" si="85"/>
        <v>937.5</v>
      </c>
    </row>
    <row r="1307" spans="1:13" hidden="1">
      <c r="A1307" s="284" t="s">
        <v>457</v>
      </c>
      <c r="B1307" s="230" t="str">
        <f t="shared" si="82"/>
        <v>Measure 268</v>
      </c>
      <c r="C1307" s="284" t="s">
        <v>465</v>
      </c>
      <c r="D1307" s="285">
        <v>44197</v>
      </c>
      <c r="E1307" s="285">
        <v>44377</v>
      </c>
      <c r="F1307" s="285">
        <v>44286</v>
      </c>
      <c r="G1307" s="41">
        <f t="shared" si="83"/>
        <v>3</v>
      </c>
      <c r="H1307" s="286" t="s">
        <v>365</v>
      </c>
      <c r="I1307" s="284" t="s">
        <v>353</v>
      </c>
      <c r="J1307" s="287">
        <v>3</v>
      </c>
      <c r="K1307" s="287">
        <f t="shared" si="84"/>
        <v>0.375</v>
      </c>
      <c r="L1307" s="203">
        <v>1000</v>
      </c>
      <c r="M1307" s="203">
        <f t="shared" si="85"/>
        <v>375</v>
      </c>
    </row>
    <row r="1308" spans="1:13" hidden="1">
      <c r="A1308" s="284" t="s">
        <v>457</v>
      </c>
      <c r="B1308" s="230" t="str">
        <f t="shared" si="82"/>
        <v>Measure 268</v>
      </c>
      <c r="C1308" s="284" t="s">
        <v>465</v>
      </c>
      <c r="D1308" s="285">
        <v>44197</v>
      </c>
      <c r="E1308" s="285">
        <v>44377</v>
      </c>
      <c r="F1308" s="285">
        <v>44286</v>
      </c>
      <c r="G1308" s="41">
        <f t="shared" si="83"/>
        <v>3</v>
      </c>
      <c r="H1308" s="286" t="s">
        <v>365</v>
      </c>
      <c r="I1308" s="284" t="s">
        <v>353</v>
      </c>
      <c r="J1308" s="287">
        <v>1</v>
      </c>
      <c r="K1308" s="287">
        <f t="shared" si="84"/>
        <v>0.125</v>
      </c>
      <c r="L1308" s="203">
        <v>1000</v>
      </c>
      <c r="M1308" s="203">
        <f t="shared" si="85"/>
        <v>125</v>
      </c>
    </row>
    <row r="1309" spans="1:13" hidden="1">
      <c r="A1309" s="284" t="s">
        <v>457</v>
      </c>
      <c r="B1309" s="230" t="str">
        <f t="shared" si="82"/>
        <v>Measure 268</v>
      </c>
      <c r="C1309" s="284" t="s">
        <v>465</v>
      </c>
      <c r="D1309" s="285">
        <v>44197</v>
      </c>
      <c r="E1309" s="285">
        <v>44377</v>
      </c>
      <c r="F1309" s="285">
        <v>44286</v>
      </c>
      <c r="G1309" s="41">
        <f t="shared" si="83"/>
        <v>3</v>
      </c>
      <c r="H1309" s="286" t="s">
        <v>265</v>
      </c>
      <c r="I1309" s="284" t="s">
        <v>353</v>
      </c>
      <c r="J1309" s="287">
        <v>6</v>
      </c>
      <c r="K1309" s="287">
        <f t="shared" si="84"/>
        <v>0.75</v>
      </c>
      <c r="L1309" s="203">
        <v>1000</v>
      </c>
      <c r="M1309" s="203">
        <f t="shared" si="85"/>
        <v>750</v>
      </c>
    </row>
    <row r="1310" spans="1:13" hidden="1">
      <c r="A1310" s="284" t="s">
        <v>457</v>
      </c>
      <c r="B1310" s="230" t="str">
        <f t="shared" si="82"/>
        <v>Measure 268</v>
      </c>
      <c r="C1310" s="284" t="s">
        <v>465</v>
      </c>
      <c r="D1310" s="285">
        <v>44197</v>
      </c>
      <c r="E1310" s="285">
        <v>44377</v>
      </c>
      <c r="F1310" s="285">
        <v>44286</v>
      </c>
      <c r="G1310" s="41">
        <f t="shared" si="83"/>
        <v>3</v>
      </c>
      <c r="H1310" s="286" t="s">
        <v>265</v>
      </c>
      <c r="I1310" s="284" t="s">
        <v>353</v>
      </c>
      <c r="J1310" s="287">
        <v>4</v>
      </c>
      <c r="K1310" s="287">
        <f t="shared" si="84"/>
        <v>0.5</v>
      </c>
      <c r="L1310" s="203">
        <v>1000</v>
      </c>
      <c r="M1310" s="203">
        <f t="shared" si="85"/>
        <v>500</v>
      </c>
    </row>
    <row r="1311" spans="1:13" hidden="1">
      <c r="A1311" s="284" t="s">
        <v>457</v>
      </c>
      <c r="B1311" s="230" t="str">
        <f t="shared" si="82"/>
        <v>Measure 268</v>
      </c>
      <c r="C1311" s="284" t="s">
        <v>465</v>
      </c>
      <c r="D1311" s="285">
        <v>44197</v>
      </c>
      <c r="E1311" s="285">
        <v>44377</v>
      </c>
      <c r="F1311" s="285">
        <v>44286</v>
      </c>
      <c r="G1311" s="41">
        <f t="shared" si="83"/>
        <v>3</v>
      </c>
      <c r="H1311" s="286" t="s">
        <v>53</v>
      </c>
      <c r="I1311" s="284" t="s">
        <v>353</v>
      </c>
      <c r="J1311" s="287">
        <v>8</v>
      </c>
      <c r="K1311" s="287">
        <f t="shared" si="84"/>
        <v>1</v>
      </c>
      <c r="L1311" s="203">
        <v>1350</v>
      </c>
      <c r="M1311" s="203">
        <f t="shared" si="85"/>
        <v>1350</v>
      </c>
    </row>
    <row r="1312" spans="1:13" hidden="1">
      <c r="A1312" s="284" t="s">
        <v>457</v>
      </c>
      <c r="B1312" s="230" t="str">
        <f t="shared" si="82"/>
        <v>Measure 268</v>
      </c>
      <c r="C1312" s="284" t="s">
        <v>465</v>
      </c>
      <c r="D1312" s="285">
        <v>44197</v>
      </c>
      <c r="E1312" s="285">
        <v>44377</v>
      </c>
      <c r="F1312" s="285">
        <v>44286</v>
      </c>
      <c r="G1312" s="41">
        <f t="shared" si="83"/>
        <v>3</v>
      </c>
      <c r="H1312" s="286" t="s">
        <v>472</v>
      </c>
      <c r="I1312" s="284" t="s">
        <v>353</v>
      </c>
      <c r="J1312" s="287">
        <v>1</v>
      </c>
      <c r="K1312" s="287">
        <f t="shared" si="84"/>
        <v>0.125</v>
      </c>
      <c r="L1312" s="203">
        <v>1000</v>
      </c>
      <c r="M1312" s="203">
        <f t="shared" si="85"/>
        <v>125</v>
      </c>
    </row>
    <row r="1313" spans="1:13" hidden="1">
      <c r="A1313" s="284" t="s">
        <v>457</v>
      </c>
      <c r="B1313" s="230" t="str">
        <f t="shared" si="82"/>
        <v>Measure 268</v>
      </c>
      <c r="C1313" s="284" t="s">
        <v>465</v>
      </c>
      <c r="D1313" s="285">
        <v>44197</v>
      </c>
      <c r="E1313" s="285">
        <v>44377</v>
      </c>
      <c r="F1313" s="285">
        <v>44286</v>
      </c>
      <c r="G1313" s="41">
        <f t="shared" si="83"/>
        <v>3</v>
      </c>
      <c r="H1313" s="286" t="s">
        <v>472</v>
      </c>
      <c r="I1313" s="284" t="s">
        <v>353</v>
      </c>
      <c r="J1313" s="287">
        <v>1</v>
      </c>
      <c r="K1313" s="287">
        <f t="shared" si="84"/>
        <v>0.125</v>
      </c>
      <c r="L1313" s="203">
        <v>1000</v>
      </c>
      <c r="M1313" s="203">
        <f t="shared" si="85"/>
        <v>125</v>
      </c>
    </row>
    <row r="1314" spans="1:13" hidden="1">
      <c r="A1314" s="284" t="s">
        <v>457</v>
      </c>
      <c r="B1314" s="230" t="str">
        <f t="shared" si="82"/>
        <v>Measure 268</v>
      </c>
      <c r="C1314" s="284" t="s">
        <v>465</v>
      </c>
      <c r="D1314" s="285">
        <v>44197</v>
      </c>
      <c r="E1314" s="285">
        <v>44377</v>
      </c>
      <c r="F1314" s="285">
        <v>44286</v>
      </c>
      <c r="G1314" s="41">
        <f t="shared" si="83"/>
        <v>3</v>
      </c>
      <c r="H1314" s="286" t="s">
        <v>258</v>
      </c>
      <c r="I1314" s="284" t="s">
        <v>353</v>
      </c>
      <c r="J1314" s="287">
        <v>1</v>
      </c>
      <c r="K1314" s="287">
        <f t="shared" si="84"/>
        <v>0.125</v>
      </c>
      <c r="L1314" s="203">
        <v>1350</v>
      </c>
      <c r="M1314" s="203">
        <f t="shared" si="85"/>
        <v>168.75</v>
      </c>
    </row>
    <row r="1315" spans="1:13" hidden="1">
      <c r="A1315" s="284" t="s">
        <v>457</v>
      </c>
      <c r="B1315" s="230" t="str">
        <f t="shared" si="82"/>
        <v>Measure 268</v>
      </c>
      <c r="C1315" s="284" t="s">
        <v>465</v>
      </c>
      <c r="D1315" s="285">
        <v>44197</v>
      </c>
      <c r="E1315" s="285">
        <v>44377</v>
      </c>
      <c r="F1315" s="285">
        <v>44286</v>
      </c>
      <c r="G1315" s="41">
        <f t="shared" si="83"/>
        <v>3</v>
      </c>
      <c r="H1315" s="286" t="s">
        <v>539</v>
      </c>
      <c r="I1315" s="284" t="s">
        <v>353</v>
      </c>
      <c r="J1315" s="287">
        <v>8</v>
      </c>
      <c r="K1315" s="287">
        <f t="shared" si="84"/>
        <v>1</v>
      </c>
      <c r="L1315" s="203">
        <v>1000</v>
      </c>
      <c r="M1315" s="203">
        <f t="shared" si="85"/>
        <v>1000</v>
      </c>
    </row>
    <row r="1316" spans="1:13" hidden="1">
      <c r="A1316" s="284" t="s">
        <v>457</v>
      </c>
      <c r="B1316" s="230" t="str">
        <f t="shared" si="82"/>
        <v>Measure 268</v>
      </c>
      <c r="C1316" s="284" t="s">
        <v>465</v>
      </c>
      <c r="D1316" s="285">
        <v>44197</v>
      </c>
      <c r="E1316" s="285">
        <v>44377</v>
      </c>
      <c r="F1316" s="285">
        <v>44286</v>
      </c>
      <c r="G1316" s="41">
        <f t="shared" si="83"/>
        <v>3</v>
      </c>
      <c r="H1316" s="286" t="s">
        <v>331</v>
      </c>
      <c r="I1316" s="284" t="s">
        <v>353</v>
      </c>
      <c r="J1316" s="287">
        <v>8</v>
      </c>
      <c r="K1316" s="287">
        <f t="shared" si="84"/>
        <v>1</v>
      </c>
      <c r="L1316" s="203">
        <v>1000</v>
      </c>
      <c r="M1316" s="203">
        <f t="shared" si="85"/>
        <v>1000</v>
      </c>
    </row>
    <row r="1317" spans="1:13" hidden="1">
      <c r="A1317" s="284" t="s">
        <v>457</v>
      </c>
      <c r="B1317" s="230" t="str">
        <f t="shared" si="82"/>
        <v>Measure 268</v>
      </c>
      <c r="C1317" s="284" t="s">
        <v>465</v>
      </c>
      <c r="D1317" s="285">
        <v>44197</v>
      </c>
      <c r="E1317" s="285">
        <v>44377</v>
      </c>
      <c r="F1317" s="285">
        <v>44286</v>
      </c>
      <c r="G1317" s="41">
        <f t="shared" si="83"/>
        <v>3</v>
      </c>
      <c r="H1317" s="286" t="s">
        <v>266</v>
      </c>
      <c r="I1317" s="284" t="s">
        <v>353</v>
      </c>
      <c r="J1317" s="287">
        <v>0.5</v>
      </c>
      <c r="K1317" s="287">
        <f t="shared" si="84"/>
        <v>6.25E-2</v>
      </c>
      <c r="L1317" s="203">
        <v>1000</v>
      </c>
      <c r="M1317" s="203">
        <f t="shared" si="85"/>
        <v>62.5</v>
      </c>
    </row>
    <row r="1318" spans="1:13" hidden="1">
      <c r="A1318" s="284" t="s">
        <v>457</v>
      </c>
      <c r="B1318" s="230" t="str">
        <f t="shared" si="82"/>
        <v>Measure 268</v>
      </c>
      <c r="C1318" s="284" t="s">
        <v>465</v>
      </c>
      <c r="D1318" s="285">
        <v>44197</v>
      </c>
      <c r="E1318" s="285">
        <v>44377</v>
      </c>
      <c r="F1318" s="285">
        <v>44286</v>
      </c>
      <c r="G1318" s="41">
        <f t="shared" si="83"/>
        <v>3</v>
      </c>
      <c r="H1318" s="286" t="s">
        <v>266</v>
      </c>
      <c r="I1318" s="284" t="s">
        <v>353</v>
      </c>
      <c r="J1318" s="287">
        <v>8.5</v>
      </c>
      <c r="K1318" s="287">
        <f t="shared" si="84"/>
        <v>1.0625</v>
      </c>
      <c r="L1318" s="203">
        <v>1000</v>
      </c>
      <c r="M1318" s="203">
        <f t="shared" si="85"/>
        <v>1062.5</v>
      </c>
    </row>
    <row r="1319" spans="1:13" hidden="1">
      <c r="A1319" s="284" t="s">
        <v>457</v>
      </c>
      <c r="B1319" s="230" t="str">
        <f t="shared" si="82"/>
        <v>Measure 268</v>
      </c>
      <c r="C1319" s="284" t="s">
        <v>465</v>
      </c>
      <c r="D1319" s="285">
        <v>44197</v>
      </c>
      <c r="E1319" s="285">
        <v>44377</v>
      </c>
      <c r="F1319" s="285">
        <v>44287</v>
      </c>
      <c r="G1319" s="41">
        <f t="shared" si="83"/>
        <v>4</v>
      </c>
      <c r="H1319" s="286" t="s">
        <v>365</v>
      </c>
      <c r="I1319" s="284" t="s">
        <v>353</v>
      </c>
      <c r="J1319" s="287">
        <v>1</v>
      </c>
      <c r="K1319" s="287">
        <f t="shared" si="84"/>
        <v>0.125</v>
      </c>
      <c r="L1319" s="203">
        <v>1000</v>
      </c>
      <c r="M1319" s="203">
        <f t="shared" si="85"/>
        <v>125</v>
      </c>
    </row>
    <row r="1320" spans="1:13" hidden="1">
      <c r="A1320" s="284" t="s">
        <v>457</v>
      </c>
      <c r="B1320" s="230" t="str">
        <f t="shared" si="82"/>
        <v>Measure 268</v>
      </c>
      <c r="C1320" s="284" t="s">
        <v>465</v>
      </c>
      <c r="D1320" s="285">
        <v>44197</v>
      </c>
      <c r="E1320" s="285">
        <v>44377</v>
      </c>
      <c r="F1320" s="285">
        <v>44287</v>
      </c>
      <c r="G1320" s="41">
        <f t="shared" si="83"/>
        <v>4</v>
      </c>
      <c r="H1320" s="286" t="s">
        <v>365</v>
      </c>
      <c r="I1320" s="284" t="s">
        <v>353</v>
      </c>
      <c r="J1320" s="287">
        <v>7</v>
      </c>
      <c r="K1320" s="287">
        <f t="shared" si="84"/>
        <v>0.875</v>
      </c>
      <c r="L1320" s="203">
        <v>1000</v>
      </c>
      <c r="M1320" s="203">
        <f t="shared" si="85"/>
        <v>875</v>
      </c>
    </row>
    <row r="1321" spans="1:13" hidden="1">
      <c r="A1321" s="284" t="s">
        <v>457</v>
      </c>
      <c r="B1321" s="230" t="str">
        <f t="shared" si="82"/>
        <v>Measure 268</v>
      </c>
      <c r="C1321" s="284" t="s">
        <v>465</v>
      </c>
      <c r="D1321" s="285">
        <v>44197</v>
      </c>
      <c r="E1321" s="285">
        <v>44377</v>
      </c>
      <c r="F1321" s="285">
        <v>44287</v>
      </c>
      <c r="G1321" s="41">
        <f t="shared" si="83"/>
        <v>4</v>
      </c>
      <c r="H1321" s="286" t="s">
        <v>330</v>
      </c>
      <c r="I1321" s="284" t="s">
        <v>353</v>
      </c>
      <c r="J1321" s="287">
        <v>8</v>
      </c>
      <c r="K1321" s="287">
        <f t="shared" si="84"/>
        <v>1</v>
      </c>
      <c r="L1321" s="203">
        <v>1000</v>
      </c>
      <c r="M1321" s="203">
        <f t="shared" si="85"/>
        <v>1000</v>
      </c>
    </row>
    <row r="1322" spans="1:13" hidden="1">
      <c r="A1322" s="284" t="s">
        <v>457</v>
      </c>
      <c r="B1322" s="230" t="str">
        <f t="shared" si="82"/>
        <v>Measure 268</v>
      </c>
      <c r="C1322" s="284" t="s">
        <v>465</v>
      </c>
      <c r="D1322" s="285">
        <v>44197</v>
      </c>
      <c r="E1322" s="285">
        <v>44377</v>
      </c>
      <c r="F1322" s="285">
        <v>44287</v>
      </c>
      <c r="G1322" s="41">
        <f t="shared" si="83"/>
        <v>4</v>
      </c>
      <c r="H1322" s="286" t="s">
        <v>265</v>
      </c>
      <c r="I1322" s="284" t="s">
        <v>353</v>
      </c>
      <c r="J1322" s="287">
        <v>2</v>
      </c>
      <c r="K1322" s="287">
        <f t="shared" si="84"/>
        <v>0.25</v>
      </c>
      <c r="L1322" s="203">
        <v>1000</v>
      </c>
      <c r="M1322" s="203">
        <f t="shared" si="85"/>
        <v>250</v>
      </c>
    </row>
    <row r="1323" spans="1:13" hidden="1">
      <c r="A1323" s="284" t="s">
        <v>457</v>
      </c>
      <c r="B1323" s="230" t="str">
        <f t="shared" si="82"/>
        <v>Measure 268</v>
      </c>
      <c r="C1323" s="284" t="s">
        <v>465</v>
      </c>
      <c r="D1323" s="285">
        <v>44197</v>
      </c>
      <c r="E1323" s="285">
        <v>44377</v>
      </c>
      <c r="F1323" s="285">
        <v>44287</v>
      </c>
      <c r="G1323" s="41">
        <f t="shared" si="83"/>
        <v>4</v>
      </c>
      <c r="H1323" s="286" t="s">
        <v>265</v>
      </c>
      <c r="I1323" s="284" t="s">
        <v>353</v>
      </c>
      <c r="J1323" s="287">
        <v>7</v>
      </c>
      <c r="K1323" s="287">
        <f t="shared" si="84"/>
        <v>0.875</v>
      </c>
      <c r="L1323" s="203">
        <v>1000</v>
      </c>
      <c r="M1323" s="203">
        <f t="shared" si="85"/>
        <v>875</v>
      </c>
    </row>
    <row r="1324" spans="1:13" hidden="1">
      <c r="A1324" s="284" t="s">
        <v>457</v>
      </c>
      <c r="B1324" s="230" t="str">
        <f t="shared" si="82"/>
        <v>Measure 268</v>
      </c>
      <c r="C1324" s="284" t="s">
        <v>465</v>
      </c>
      <c r="D1324" s="285">
        <v>44197</v>
      </c>
      <c r="E1324" s="285">
        <v>44377</v>
      </c>
      <c r="F1324" s="285">
        <v>44287</v>
      </c>
      <c r="G1324" s="41">
        <f t="shared" si="83"/>
        <v>4</v>
      </c>
      <c r="H1324" s="286" t="s">
        <v>53</v>
      </c>
      <c r="I1324" s="284" t="s">
        <v>353</v>
      </c>
      <c r="J1324" s="287">
        <v>4</v>
      </c>
      <c r="K1324" s="287">
        <f t="shared" si="84"/>
        <v>0.5</v>
      </c>
      <c r="L1324" s="203">
        <v>1350</v>
      </c>
      <c r="M1324" s="203">
        <f t="shared" si="85"/>
        <v>675</v>
      </c>
    </row>
    <row r="1325" spans="1:13" hidden="1">
      <c r="A1325" s="284" t="s">
        <v>457</v>
      </c>
      <c r="B1325" s="230" t="str">
        <f t="shared" si="82"/>
        <v>Measure 268</v>
      </c>
      <c r="C1325" s="284" t="s">
        <v>465</v>
      </c>
      <c r="D1325" s="285">
        <v>44197</v>
      </c>
      <c r="E1325" s="285">
        <v>44377</v>
      </c>
      <c r="F1325" s="285">
        <v>44287</v>
      </c>
      <c r="G1325" s="41">
        <f t="shared" si="83"/>
        <v>4</v>
      </c>
      <c r="H1325" s="286" t="s">
        <v>258</v>
      </c>
      <c r="I1325" s="284" t="s">
        <v>353</v>
      </c>
      <c r="J1325" s="287">
        <v>1.25</v>
      </c>
      <c r="K1325" s="287">
        <f t="shared" si="84"/>
        <v>0.15625</v>
      </c>
      <c r="L1325" s="203">
        <v>1350</v>
      </c>
      <c r="M1325" s="203">
        <f t="shared" si="85"/>
        <v>210.9375</v>
      </c>
    </row>
    <row r="1326" spans="1:13" hidden="1">
      <c r="A1326" s="284" t="s">
        <v>457</v>
      </c>
      <c r="B1326" s="230" t="str">
        <f t="shared" si="82"/>
        <v>Measure 268</v>
      </c>
      <c r="C1326" s="284" t="s">
        <v>465</v>
      </c>
      <c r="D1326" s="285">
        <v>44197</v>
      </c>
      <c r="E1326" s="285">
        <v>44377</v>
      </c>
      <c r="F1326" s="285">
        <v>44287</v>
      </c>
      <c r="G1326" s="41">
        <f t="shared" si="83"/>
        <v>4</v>
      </c>
      <c r="H1326" s="286" t="s">
        <v>258</v>
      </c>
      <c r="I1326" s="284" t="s">
        <v>353</v>
      </c>
      <c r="J1326" s="287">
        <v>1.25</v>
      </c>
      <c r="K1326" s="287">
        <f t="shared" si="84"/>
        <v>0.15625</v>
      </c>
      <c r="L1326" s="203">
        <v>1350</v>
      </c>
      <c r="M1326" s="203">
        <f t="shared" si="85"/>
        <v>210.9375</v>
      </c>
    </row>
    <row r="1327" spans="1:13" hidden="1">
      <c r="A1327" s="284" t="s">
        <v>457</v>
      </c>
      <c r="B1327" s="230" t="str">
        <f t="shared" si="82"/>
        <v>Measure 268</v>
      </c>
      <c r="C1327" s="284" t="s">
        <v>465</v>
      </c>
      <c r="D1327" s="285">
        <v>44197</v>
      </c>
      <c r="E1327" s="285">
        <v>44377</v>
      </c>
      <c r="F1327" s="285">
        <v>44287</v>
      </c>
      <c r="G1327" s="41">
        <f t="shared" si="83"/>
        <v>4</v>
      </c>
      <c r="H1327" s="286" t="s">
        <v>258</v>
      </c>
      <c r="I1327" s="284" t="s">
        <v>353</v>
      </c>
      <c r="J1327" s="287">
        <v>1.25</v>
      </c>
      <c r="K1327" s="287">
        <f t="shared" si="84"/>
        <v>0.15625</v>
      </c>
      <c r="L1327" s="203">
        <v>1350</v>
      </c>
      <c r="M1327" s="203">
        <f t="shared" si="85"/>
        <v>210.9375</v>
      </c>
    </row>
    <row r="1328" spans="1:13" hidden="1">
      <c r="A1328" s="284" t="s">
        <v>457</v>
      </c>
      <c r="B1328" s="230" t="str">
        <f t="shared" si="82"/>
        <v>Measure 268</v>
      </c>
      <c r="C1328" s="284" t="s">
        <v>465</v>
      </c>
      <c r="D1328" s="285">
        <v>44197</v>
      </c>
      <c r="E1328" s="285">
        <v>44377</v>
      </c>
      <c r="F1328" s="285">
        <v>44287</v>
      </c>
      <c r="G1328" s="41">
        <f t="shared" si="83"/>
        <v>4</v>
      </c>
      <c r="H1328" s="286" t="s">
        <v>258</v>
      </c>
      <c r="I1328" s="284" t="s">
        <v>353</v>
      </c>
      <c r="J1328" s="287">
        <v>1.25</v>
      </c>
      <c r="K1328" s="287">
        <f t="shared" si="84"/>
        <v>0.15625</v>
      </c>
      <c r="L1328" s="203">
        <v>1350</v>
      </c>
      <c r="M1328" s="203">
        <f t="shared" si="85"/>
        <v>210.9375</v>
      </c>
    </row>
    <row r="1329" spans="1:13" hidden="1">
      <c r="A1329" s="284" t="s">
        <v>457</v>
      </c>
      <c r="B1329" s="230" t="str">
        <f t="shared" si="82"/>
        <v>Measure 268</v>
      </c>
      <c r="C1329" s="284" t="s">
        <v>465</v>
      </c>
      <c r="D1329" s="285">
        <v>44197</v>
      </c>
      <c r="E1329" s="285">
        <v>44377</v>
      </c>
      <c r="F1329" s="285">
        <v>44287</v>
      </c>
      <c r="G1329" s="41">
        <f t="shared" si="83"/>
        <v>4</v>
      </c>
      <c r="H1329" s="286" t="s">
        <v>258</v>
      </c>
      <c r="I1329" s="284" t="s">
        <v>353</v>
      </c>
      <c r="J1329" s="287">
        <v>2.75</v>
      </c>
      <c r="K1329" s="287">
        <f t="shared" si="84"/>
        <v>0.34375</v>
      </c>
      <c r="L1329" s="203">
        <v>1350</v>
      </c>
      <c r="M1329" s="203">
        <f t="shared" si="85"/>
        <v>464.0625</v>
      </c>
    </row>
    <row r="1330" spans="1:13" hidden="1">
      <c r="A1330" s="284" t="s">
        <v>457</v>
      </c>
      <c r="B1330" s="230" t="str">
        <f t="shared" si="82"/>
        <v>Measure 268</v>
      </c>
      <c r="C1330" s="284" t="s">
        <v>465</v>
      </c>
      <c r="D1330" s="285">
        <v>44197</v>
      </c>
      <c r="E1330" s="285">
        <v>44377</v>
      </c>
      <c r="F1330" s="285">
        <v>44287</v>
      </c>
      <c r="G1330" s="41">
        <f t="shared" si="83"/>
        <v>4</v>
      </c>
      <c r="H1330" s="286" t="s">
        <v>539</v>
      </c>
      <c r="I1330" s="284" t="s">
        <v>353</v>
      </c>
      <c r="J1330" s="287">
        <v>8</v>
      </c>
      <c r="K1330" s="287">
        <f t="shared" si="84"/>
        <v>1</v>
      </c>
      <c r="L1330" s="203">
        <v>1000</v>
      </c>
      <c r="M1330" s="203">
        <f t="shared" si="85"/>
        <v>1000</v>
      </c>
    </row>
    <row r="1331" spans="1:13" hidden="1">
      <c r="A1331" s="284" t="s">
        <v>457</v>
      </c>
      <c r="B1331" s="230" t="str">
        <f t="shared" si="82"/>
        <v>Measure 268</v>
      </c>
      <c r="C1331" s="284" t="s">
        <v>465</v>
      </c>
      <c r="D1331" s="285">
        <v>44197</v>
      </c>
      <c r="E1331" s="285">
        <v>44377</v>
      </c>
      <c r="F1331" s="285">
        <v>44287</v>
      </c>
      <c r="G1331" s="41">
        <f t="shared" si="83"/>
        <v>4</v>
      </c>
      <c r="H1331" s="286" t="s">
        <v>331</v>
      </c>
      <c r="I1331" s="284" t="s">
        <v>353</v>
      </c>
      <c r="J1331" s="287">
        <v>8</v>
      </c>
      <c r="K1331" s="287">
        <f t="shared" si="84"/>
        <v>1</v>
      </c>
      <c r="L1331" s="203">
        <v>1000</v>
      </c>
      <c r="M1331" s="203">
        <f t="shared" si="85"/>
        <v>1000</v>
      </c>
    </row>
    <row r="1332" spans="1:13" hidden="1">
      <c r="A1332" s="284" t="s">
        <v>457</v>
      </c>
      <c r="B1332" s="230" t="str">
        <f t="shared" si="82"/>
        <v>Measure 268</v>
      </c>
      <c r="C1332" s="284" t="s">
        <v>465</v>
      </c>
      <c r="D1332" s="285">
        <v>44197</v>
      </c>
      <c r="E1332" s="285">
        <v>44377</v>
      </c>
      <c r="F1332" s="285">
        <v>44287</v>
      </c>
      <c r="G1332" s="41">
        <f t="shared" si="83"/>
        <v>4</v>
      </c>
      <c r="H1332" s="286" t="s">
        <v>266</v>
      </c>
      <c r="I1332" s="284" t="s">
        <v>353</v>
      </c>
      <c r="J1332" s="287">
        <v>1.25</v>
      </c>
      <c r="K1332" s="287">
        <f t="shared" si="84"/>
        <v>0.15625</v>
      </c>
      <c r="L1332" s="203">
        <v>1000</v>
      </c>
      <c r="M1332" s="203">
        <f t="shared" si="85"/>
        <v>156.25</v>
      </c>
    </row>
    <row r="1333" spans="1:13" hidden="1">
      <c r="A1333" s="284" t="s">
        <v>457</v>
      </c>
      <c r="B1333" s="230" t="str">
        <f t="shared" si="82"/>
        <v>Measure 268</v>
      </c>
      <c r="C1333" s="284" t="s">
        <v>465</v>
      </c>
      <c r="D1333" s="285">
        <v>44197</v>
      </c>
      <c r="E1333" s="285">
        <v>44377</v>
      </c>
      <c r="F1333" s="285">
        <v>44287</v>
      </c>
      <c r="G1333" s="41">
        <f t="shared" si="83"/>
        <v>4</v>
      </c>
      <c r="H1333" s="286" t="s">
        <v>266</v>
      </c>
      <c r="I1333" s="284" t="s">
        <v>353</v>
      </c>
      <c r="J1333" s="287">
        <v>7.25</v>
      </c>
      <c r="K1333" s="287">
        <f t="shared" si="84"/>
        <v>0.90625</v>
      </c>
      <c r="L1333" s="203">
        <v>1000</v>
      </c>
      <c r="M1333" s="203">
        <f t="shared" si="85"/>
        <v>906.25</v>
      </c>
    </row>
    <row r="1334" spans="1:13" hidden="1">
      <c r="A1334" s="284" t="s">
        <v>457</v>
      </c>
      <c r="B1334" s="230" t="str">
        <f t="shared" si="82"/>
        <v>Measure 268</v>
      </c>
      <c r="C1334" s="284" t="s">
        <v>465</v>
      </c>
      <c r="D1334" s="285">
        <v>44197</v>
      </c>
      <c r="E1334" s="285">
        <v>44377</v>
      </c>
      <c r="F1334" s="285">
        <v>44292</v>
      </c>
      <c r="G1334" s="41">
        <f t="shared" si="83"/>
        <v>4</v>
      </c>
      <c r="H1334" s="286" t="s">
        <v>365</v>
      </c>
      <c r="I1334" s="284" t="s">
        <v>353</v>
      </c>
      <c r="J1334" s="287">
        <v>0.5</v>
      </c>
      <c r="K1334" s="287">
        <f t="shared" si="84"/>
        <v>6.25E-2</v>
      </c>
      <c r="L1334" s="203">
        <v>1000</v>
      </c>
      <c r="M1334" s="203">
        <f t="shared" si="85"/>
        <v>62.5</v>
      </c>
    </row>
    <row r="1335" spans="1:13" hidden="1">
      <c r="A1335" s="284" t="s">
        <v>457</v>
      </c>
      <c r="B1335" s="230" t="str">
        <f t="shared" si="82"/>
        <v>Measure 268</v>
      </c>
      <c r="C1335" s="284" t="s">
        <v>465</v>
      </c>
      <c r="D1335" s="285">
        <v>44197</v>
      </c>
      <c r="E1335" s="285">
        <v>44377</v>
      </c>
      <c r="F1335" s="285">
        <v>44292</v>
      </c>
      <c r="G1335" s="41">
        <f t="shared" si="83"/>
        <v>4</v>
      </c>
      <c r="H1335" s="286" t="s">
        <v>365</v>
      </c>
      <c r="I1335" s="284" t="s">
        <v>353</v>
      </c>
      <c r="J1335" s="287">
        <v>0.5</v>
      </c>
      <c r="K1335" s="287">
        <f t="shared" si="84"/>
        <v>6.25E-2</v>
      </c>
      <c r="L1335" s="203">
        <v>1000</v>
      </c>
      <c r="M1335" s="203">
        <f t="shared" si="85"/>
        <v>62.5</v>
      </c>
    </row>
    <row r="1336" spans="1:13" hidden="1">
      <c r="A1336" s="284" t="s">
        <v>457</v>
      </c>
      <c r="B1336" s="230" t="str">
        <f t="shared" si="82"/>
        <v>Measure 268</v>
      </c>
      <c r="C1336" s="284" t="s">
        <v>465</v>
      </c>
      <c r="D1336" s="285">
        <v>44197</v>
      </c>
      <c r="E1336" s="285">
        <v>44377</v>
      </c>
      <c r="F1336" s="285">
        <v>44292</v>
      </c>
      <c r="G1336" s="41">
        <f t="shared" si="83"/>
        <v>4</v>
      </c>
      <c r="H1336" s="286" t="s">
        <v>365</v>
      </c>
      <c r="I1336" s="284" t="s">
        <v>353</v>
      </c>
      <c r="J1336" s="287">
        <v>1</v>
      </c>
      <c r="K1336" s="287">
        <f t="shared" si="84"/>
        <v>0.125</v>
      </c>
      <c r="L1336" s="203">
        <v>1000</v>
      </c>
      <c r="M1336" s="203">
        <f t="shared" si="85"/>
        <v>125</v>
      </c>
    </row>
    <row r="1337" spans="1:13" hidden="1">
      <c r="A1337" s="284" t="s">
        <v>457</v>
      </c>
      <c r="B1337" s="230" t="str">
        <f t="shared" si="82"/>
        <v>Measure 268</v>
      </c>
      <c r="C1337" s="284" t="s">
        <v>465</v>
      </c>
      <c r="D1337" s="285">
        <v>44197</v>
      </c>
      <c r="E1337" s="285">
        <v>44377</v>
      </c>
      <c r="F1337" s="285">
        <v>44292</v>
      </c>
      <c r="G1337" s="41">
        <f t="shared" si="83"/>
        <v>4</v>
      </c>
      <c r="H1337" s="286" t="s">
        <v>365</v>
      </c>
      <c r="I1337" s="284" t="s">
        <v>353</v>
      </c>
      <c r="J1337" s="287">
        <v>6</v>
      </c>
      <c r="K1337" s="287">
        <f t="shared" si="84"/>
        <v>0.75</v>
      </c>
      <c r="L1337" s="203">
        <v>1000</v>
      </c>
      <c r="M1337" s="203">
        <f t="shared" si="85"/>
        <v>750</v>
      </c>
    </row>
    <row r="1338" spans="1:13" hidden="1">
      <c r="A1338" s="284" t="s">
        <v>457</v>
      </c>
      <c r="B1338" s="230" t="str">
        <f t="shared" si="82"/>
        <v>Measure 268</v>
      </c>
      <c r="C1338" s="284" t="s">
        <v>465</v>
      </c>
      <c r="D1338" s="285">
        <v>44197</v>
      </c>
      <c r="E1338" s="285">
        <v>44377</v>
      </c>
      <c r="F1338" s="285">
        <v>44292</v>
      </c>
      <c r="G1338" s="41">
        <f t="shared" si="83"/>
        <v>4</v>
      </c>
      <c r="H1338" s="286" t="s">
        <v>330</v>
      </c>
      <c r="I1338" s="284" t="s">
        <v>353</v>
      </c>
      <c r="J1338" s="287">
        <v>7</v>
      </c>
      <c r="K1338" s="287">
        <f t="shared" si="84"/>
        <v>0.875</v>
      </c>
      <c r="L1338" s="203">
        <v>1000</v>
      </c>
      <c r="M1338" s="203">
        <f t="shared" si="85"/>
        <v>875</v>
      </c>
    </row>
    <row r="1339" spans="1:13" hidden="1">
      <c r="A1339" s="284" t="s">
        <v>457</v>
      </c>
      <c r="B1339" s="230" t="str">
        <f t="shared" si="82"/>
        <v>Measure 268</v>
      </c>
      <c r="C1339" s="284" t="s">
        <v>465</v>
      </c>
      <c r="D1339" s="285">
        <v>44197</v>
      </c>
      <c r="E1339" s="285">
        <v>44377</v>
      </c>
      <c r="F1339" s="285">
        <v>44292</v>
      </c>
      <c r="G1339" s="41">
        <f t="shared" si="83"/>
        <v>4</v>
      </c>
      <c r="H1339" s="286" t="s">
        <v>330</v>
      </c>
      <c r="I1339" s="284" t="s">
        <v>353</v>
      </c>
      <c r="J1339" s="287">
        <v>1</v>
      </c>
      <c r="K1339" s="287">
        <f t="shared" si="84"/>
        <v>0.125</v>
      </c>
      <c r="L1339" s="203">
        <v>1000</v>
      </c>
      <c r="M1339" s="203">
        <f t="shared" si="85"/>
        <v>125</v>
      </c>
    </row>
    <row r="1340" spans="1:13" hidden="1">
      <c r="A1340" s="284" t="s">
        <v>457</v>
      </c>
      <c r="B1340" s="230" t="str">
        <f t="shared" si="82"/>
        <v>Measure 268</v>
      </c>
      <c r="C1340" s="284" t="s">
        <v>465</v>
      </c>
      <c r="D1340" s="285">
        <v>44197</v>
      </c>
      <c r="E1340" s="285">
        <v>44377</v>
      </c>
      <c r="F1340" s="285">
        <v>44292</v>
      </c>
      <c r="G1340" s="41">
        <f t="shared" si="83"/>
        <v>4</v>
      </c>
      <c r="H1340" s="286" t="s">
        <v>265</v>
      </c>
      <c r="I1340" s="284" t="s">
        <v>353</v>
      </c>
      <c r="J1340" s="287">
        <v>3</v>
      </c>
      <c r="K1340" s="287">
        <f t="shared" si="84"/>
        <v>0.375</v>
      </c>
      <c r="L1340" s="203">
        <v>1000</v>
      </c>
      <c r="M1340" s="203">
        <f t="shared" si="85"/>
        <v>375</v>
      </c>
    </row>
    <row r="1341" spans="1:13" hidden="1">
      <c r="A1341" s="284" t="s">
        <v>457</v>
      </c>
      <c r="B1341" s="230" t="str">
        <f t="shared" si="82"/>
        <v>Measure 268</v>
      </c>
      <c r="C1341" s="284" t="s">
        <v>465</v>
      </c>
      <c r="D1341" s="285">
        <v>44197</v>
      </c>
      <c r="E1341" s="285">
        <v>44377</v>
      </c>
      <c r="F1341" s="285">
        <v>44292</v>
      </c>
      <c r="G1341" s="41">
        <f t="shared" si="83"/>
        <v>4</v>
      </c>
      <c r="H1341" s="286" t="s">
        <v>327</v>
      </c>
      <c r="I1341" s="284" t="s">
        <v>353</v>
      </c>
      <c r="J1341" s="287">
        <v>3</v>
      </c>
      <c r="K1341" s="287">
        <f t="shared" si="84"/>
        <v>0.375</v>
      </c>
      <c r="L1341" s="203">
        <v>1000</v>
      </c>
      <c r="M1341" s="203">
        <f t="shared" si="85"/>
        <v>375</v>
      </c>
    </row>
    <row r="1342" spans="1:13" hidden="1">
      <c r="A1342" s="284" t="s">
        <v>457</v>
      </c>
      <c r="B1342" s="230" t="str">
        <f t="shared" si="82"/>
        <v>Measure 268</v>
      </c>
      <c r="C1342" s="284" t="s">
        <v>465</v>
      </c>
      <c r="D1342" s="285">
        <v>44197</v>
      </c>
      <c r="E1342" s="285">
        <v>44377</v>
      </c>
      <c r="F1342" s="285">
        <v>44292</v>
      </c>
      <c r="G1342" s="41">
        <f t="shared" si="83"/>
        <v>4</v>
      </c>
      <c r="H1342" s="286" t="s">
        <v>258</v>
      </c>
      <c r="I1342" s="284" t="s">
        <v>353</v>
      </c>
      <c r="J1342" s="287">
        <v>0.5</v>
      </c>
      <c r="K1342" s="287">
        <f t="shared" si="84"/>
        <v>6.25E-2</v>
      </c>
      <c r="L1342" s="203">
        <v>1350</v>
      </c>
      <c r="M1342" s="203">
        <f t="shared" si="85"/>
        <v>84.375</v>
      </c>
    </row>
    <row r="1343" spans="1:13" hidden="1">
      <c r="A1343" s="284" t="s">
        <v>457</v>
      </c>
      <c r="B1343" s="230" t="str">
        <f t="shared" si="82"/>
        <v>Measure 268</v>
      </c>
      <c r="C1343" s="284" t="s">
        <v>465</v>
      </c>
      <c r="D1343" s="285">
        <v>44197</v>
      </c>
      <c r="E1343" s="285">
        <v>44377</v>
      </c>
      <c r="F1343" s="285">
        <v>44292</v>
      </c>
      <c r="G1343" s="41">
        <f t="shared" si="83"/>
        <v>4</v>
      </c>
      <c r="H1343" s="286" t="s">
        <v>258</v>
      </c>
      <c r="I1343" s="284" t="s">
        <v>353</v>
      </c>
      <c r="J1343" s="287">
        <v>1.5</v>
      </c>
      <c r="K1343" s="287">
        <f t="shared" si="84"/>
        <v>0.1875</v>
      </c>
      <c r="L1343" s="203">
        <v>1350</v>
      </c>
      <c r="M1343" s="203">
        <f t="shared" si="85"/>
        <v>253.125</v>
      </c>
    </row>
    <row r="1344" spans="1:13" hidden="1">
      <c r="A1344" s="284" t="s">
        <v>457</v>
      </c>
      <c r="B1344" s="230" t="str">
        <f t="shared" ref="B1344:B1407" si="86">MID(C1344,9,11)</f>
        <v>Measure 268</v>
      </c>
      <c r="C1344" s="284" t="s">
        <v>465</v>
      </c>
      <c r="D1344" s="285">
        <v>44197</v>
      </c>
      <c r="E1344" s="285">
        <v>44377</v>
      </c>
      <c r="F1344" s="285">
        <v>44292</v>
      </c>
      <c r="G1344" s="41">
        <f t="shared" ref="G1344:G1407" si="87">MONTH(F1344)</f>
        <v>4</v>
      </c>
      <c r="H1344" s="286" t="s">
        <v>258</v>
      </c>
      <c r="I1344" s="284" t="s">
        <v>353</v>
      </c>
      <c r="J1344" s="287">
        <v>0.5</v>
      </c>
      <c r="K1344" s="287">
        <f t="shared" si="84"/>
        <v>6.25E-2</v>
      </c>
      <c r="L1344" s="203">
        <v>1350</v>
      </c>
      <c r="M1344" s="203">
        <f t="shared" si="85"/>
        <v>84.375</v>
      </c>
    </row>
    <row r="1345" spans="1:13" hidden="1">
      <c r="A1345" s="284" t="s">
        <v>457</v>
      </c>
      <c r="B1345" s="230" t="str">
        <f t="shared" si="86"/>
        <v>Measure 268</v>
      </c>
      <c r="C1345" s="284" t="s">
        <v>465</v>
      </c>
      <c r="D1345" s="285">
        <v>44197</v>
      </c>
      <c r="E1345" s="285">
        <v>44377</v>
      </c>
      <c r="F1345" s="285">
        <v>44292</v>
      </c>
      <c r="G1345" s="41">
        <f t="shared" si="87"/>
        <v>4</v>
      </c>
      <c r="H1345" s="286" t="s">
        <v>258</v>
      </c>
      <c r="I1345" s="284" t="s">
        <v>353</v>
      </c>
      <c r="J1345" s="287">
        <v>2.5</v>
      </c>
      <c r="K1345" s="287">
        <f t="shared" si="84"/>
        <v>0.3125</v>
      </c>
      <c r="L1345" s="203">
        <v>1350</v>
      </c>
      <c r="M1345" s="203">
        <f t="shared" si="85"/>
        <v>421.875</v>
      </c>
    </row>
    <row r="1346" spans="1:13" hidden="1">
      <c r="A1346" s="284" t="s">
        <v>457</v>
      </c>
      <c r="B1346" s="230" t="str">
        <f t="shared" si="86"/>
        <v>Measure 268</v>
      </c>
      <c r="C1346" s="284" t="s">
        <v>465</v>
      </c>
      <c r="D1346" s="285">
        <v>44197</v>
      </c>
      <c r="E1346" s="285">
        <v>44377</v>
      </c>
      <c r="F1346" s="285">
        <v>44292</v>
      </c>
      <c r="G1346" s="41">
        <f t="shared" si="87"/>
        <v>4</v>
      </c>
      <c r="H1346" s="286" t="s">
        <v>258</v>
      </c>
      <c r="I1346" s="284" t="s">
        <v>353</v>
      </c>
      <c r="J1346" s="287">
        <v>0.5</v>
      </c>
      <c r="K1346" s="287">
        <f t="shared" si="84"/>
        <v>6.25E-2</v>
      </c>
      <c r="L1346" s="203">
        <v>1350</v>
      </c>
      <c r="M1346" s="203">
        <f t="shared" si="85"/>
        <v>84.375</v>
      </c>
    </row>
    <row r="1347" spans="1:13" hidden="1">
      <c r="A1347" s="284" t="s">
        <v>457</v>
      </c>
      <c r="B1347" s="230" t="str">
        <f t="shared" si="86"/>
        <v>Measure 268</v>
      </c>
      <c r="C1347" s="284" t="s">
        <v>465</v>
      </c>
      <c r="D1347" s="285">
        <v>44197</v>
      </c>
      <c r="E1347" s="285">
        <v>44377</v>
      </c>
      <c r="F1347" s="285">
        <v>44292</v>
      </c>
      <c r="G1347" s="41">
        <f t="shared" si="87"/>
        <v>4</v>
      </c>
      <c r="H1347" s="286" t="s">
        <v>539</v>
      </c>
      <c r="I1347" s="284" t="s">
        <v>353</v>
      </c>
      <c r="J1347" s="287">
        <v>8</v>
      </c>
      <c r="K1347" s="287">
        <f t="shared" ref="K1347:K1410" si="88">J1347/8</f>
        <v>1</v>
      </c>
      <c r="L1347" s="203">
        <v>1000</v>
      </c>
      <c r="M1347" s="203">
        <f t="shared" ref="M1347:M1410" si="89">L1347*K1347</f>
        <v>1000</v>
      </c>
    </row>
    <row r="1348" spans="1:13" hidden="1">
      <c r="A1348" s="284" t="s">
        <v>457</v>
      </c>
      <c r="B1348" s="230" t="str">
        <f t="shared" si="86"/>
        <v>Measure 268</v>
      </c>
      <c r="C1348" s="284" t="s">
        <v>465</v>
      </c>
      <c r="D1348" s="285">
        <v>44197</v>
      </c>
      <c r="E1348" s="285">
        <v>44377</v>
      </c>
      <c r="F1348" s="285">
        <v>44292</v>
      </c>
      <c r="G1348" s="41">
        <f t="shared" si="87"/>
        <v>4</v>
      </c>
      <c r="H1348" s="286" t="s">
        <v>266</v>
      </c>
      <c r="I1348" s="284" t="s">
        <v>353</v>
      </c>
      <c r="J1348" s="287">
        <v>7</v>
      </c>
      <c r="K1348" s="287">
        <f t="shared" si="88"/>
        <v>0.875</v>
      </c>
      <c r="L1348" s="203">
        <v>1000</v>
      </c>
      <c r="M1348" s="203">
        <f t="shared" si="89"/>
        <v>875</v>
      </c>
    </row>
    <row r="1349" spans="1:13" hidden="1">
      <c r="A1349" s="284" t="s">
        <v>457</v>
      </c>
      <c r="B1349" s="230" t="str">
        <f t="shared" si="86"/>
        <v>Measure 268</v>
      </c>
      <c r="C1349" s="284" t="s">
        <v>465</v>
      </c>
      <c r="D1349" s="285">
        <v>44197</v>
      </c>
      <c r="E1349" s="285">
        <v>44377</v>
      </c>
      <c r="F1349" s="285">
        <v>44293</v>
      </c>
      <c r="G1349" s="41">
        <f t="shared" si="87"/>
        <v>4</v>
      </c>
      <c r="H1349" s="286" t="s">
        <v>365</v>
      </c>
      <c r="I1349" s="284" t="s">
        <v>353</v>
      </c>
      <c r="J1349" s="287">
        <v>1</v>
      </c>
      <c r="K1349" s="287">
        <f t="shared" si="88"/>
        <v>0.125</v>
      </c>
      <c r="L1349" s="203">
        <v>1000</v>
      </c>
      <c r="M1349" s="203">
        <f t="shared" si="89"/>
        <v>125</v>
      </c>
    </row>
    <row r="1350" spans="1:13" hidden="1">
      <c r="A1350" s="284" t="s">
        <v>457</v>
      </c>
      <c r="B1350" s="230" t="str">
        <f t="shared" si="86"/>
        <v>Measure 268</v>
      </c>
      <c r="C1350" s="284" t="s">
        <v>465</v>
      </c>
      <c r="D1350" s="285">
        <v>44197</v>
      </c>
      <c r="E1350" s="285">
        <v>44377</v>
      </c>
      <c r="F1350" s="285">
        <v>44293</v>
      </c>
      <c r="G1350" s="41">
        <f t="shared" si="87"/>
        <v>4</v>
      </c>
      <c r="H1350" s="286" t="s">
        <v>365</v>
      </c>
      <c r="I1350" s="284" t="s">
        <v>353</v>
      </c>
      <c r="J1350" s="287">
        <v>4</v>
      </c>
      <c r="K1350" s="287">
        <f t="shared" si="88"/>
        <v>0.5</v>
      </c>
      <c r="L1350" s="203">
        <v>1000</v>
      </c>
      <c r="M1350" s="203">
        <f t="shared" si="89"/>
        <v>500</v>
      </c>
    </row>
    <row r="1351" spans="1:13" hidden="1">
      <c r="A1351" s="284" t="s">
        <v>457</v>
      </c>
      <c r="B1351" s="230" t="str">
        <f t="shared" si="86"/>
        <v>Measure 268</v>
      </c>
      <c r="C1351" s="284" t="s">
        <v>465</v>
      </c>
      <c r="D1351" s="285">
        <v>44197</v>
      </c>
      <c r="E1351" s="285">
        <v>44377</v>
      </c>
      <c r="F1351" s="285">
        <v>44293</v>
      </c>
      <c r="G1351" s="41">
        <f t="shared" si="87"/>
        <v>4</v>
      </c>
      <c r="H1351" s="286" t="s">
        <v>365</v>
      </c>
      <c r="I1351" s="284" t="s">
        <v>353</v>
      </c>
      <c r="J1351" s="287">
        <v>0.5</v>
      </c>
      <c r="K1351" s="287">
        <f t="shared" si="88"/>
        <v>6.25E-2</v>
      </c>
      <c r="L1351" s="203">
        <v>1000</v>
      </c>
      <c r="M1351" s="203">
        <f t="shared" si="89"/>
        <v>62.5</v>
      </c>
    </row>
    <row r="1352" spans="1:13" hidden="1">
      <c r="A1352" s="284" t="s">
        <v>457</v>
      </c>
      <c r="B1352" s="230" t="str">
        <f t="shared" si="86"/>
        <v>Measure 268</v>
      </c>
      <c r="C1352" s="284" t="s">
        <v>465</v>
      </c>
      <c r="D1352" s="285">
        <v>44197</v>
      </c>
      <c r="E1352" s="285">
        <v>44377</v>
      </c>
      <c r="F1352" s="285">
        <v>44293</v>
      </c>
      <c r="G1352" s="41">
        <f t="shared" si="87"/>
        <v>4</v>
      </c>
      <c r="H1352" s="286" t="s">
        <v>365</v>
      </c>
      <c r="I1352" s="284" t="s">
        <v>353</v>
      </c>
      <c r="J1352" s="287">
        <v>2</v>
      </c>
      <c r="K1352" s="287">
        <f t="shared" si="88"/>
        <v>0.25</v>
      </c>
      <c r="L1352" s="203">
        <v>1000</v>
      </c>
      <c r="M1352" s="203">
        <f t="shared" si="89"/>
        <v>250</v>
      </c>
    </row>
    <row r="1353" spans="1:13" hidden="1">
      <c r="A1353" s="284" t="s">
        <v>457</v>
      </c>
      <c r="B1353" s="230" t="str">
        <f t="shared" si="86"/>
        <v>Measure 268</v>
      </c>
      <c r="C1353" s="284" t="s">
        <v>465</v>
      </c>
      <c r="D1353" s="285">
        <v>44197</v>
      </c>
      <c r="E1353" s="285">
        <v>44377</v>
      </c>
      <c r="F1353" s="285">
        <v>44293</v>
      </c>
      <c r="G1353" s="41">
        <f t="shared" si="87"/>
        <v>4</v>
      </c>
      <c r="H1353" s="286" t="s">
        <v>330</v>
      </c>
      <c r="I1353" s="284" t="s">
        <v>353</v>
      </c>
      <c r="J1353" s="287">
        <v>8</v>
      </c>
      <c r="K1353" s="287">
        <f t="shared" si="88"/>
        <v>1</v>
      </c>
      <c r="L1353" s="203">
        <v>1000</v>
      </c>
      <c r="M1353" s="203">
        <f t="shared" si="89"/>
        <v>1000</v>
      </c>
    </row>
    <row r="1354" spans="1:13" hidden="1">
      <c r="A1354" s="284" t="s">
        <v>457</v>
      </c>
      <c r="B1354" s="230" t="str">
        <f t="shared" si="86"/>
        <v>Measure 268</v>
      </c>
      <c r="C1354" s="284" t="s">
        <v>465</v>
      </c>
      <c r="D1354" s="285">
        <v>44197</v>
      </c>
      <c r="E1354" s="285">
        <v>44377</v>
      </c>
      <c r="F1354" s="285">
        <v>44293</v>
      </c>
      <c r="G1354" s="41">
        <f t="shared" si="87"/>
        <v>4</v>
      </c>
      <c r="H1354" s="286" t="s">
        <v>327</v>
      </c>
      <c r="I1354" s="284" t="s">
        <v>353</v>
      </c>
      <c r="J1354" s="287">
        <v>2</v>
      </c>
      <c r="K1354" s="287">
        <f t="shared" si="88"/>
        <v>0.25</v>
      </c>
      <c r="L1354" s="203">
        <v>1000</v>
      </c>
      <c r="M1354" s="203">
        <f t="shared" si="89"/>
        <v>250</v>
      </c>
    </row>
    <row r="1355" spans="1:13" hidden="1">
      <c r="A1355" s="284" t="s">
        <v>457</v>
      </c>
      <c r="B1355" s="230" t="str">
        <f t="shared" si="86"/>
        <v>Measure 268</v>
      </c>
      <c r="C1355" s="284" t="s">
        <v>465</v>
      </c>
      <c r="D1355" s="285">
        <v>44197</v>
      </c>
      <c r="E1355" s="285">
        <v>44377</v>
      </c>
      <c r="F1355" s="285">
        <v>44293</v>
      </c>
      <c r="G1355" s="41">
        <f t="shared" si="87"/>
        <v>4</v>
      </c>
      <c r="H1355" s="286" t="s">
        <v>258</v>
      </c>
      <c r="I1355" s="284" t="s">
        <v>353</v>
      </c>
      <c r="J1355" s="287">
        <v>1.25</v>
      </c>
      <c r="K1355" s="287">
        <f t="shared" si="88"/>
        <v>0.15625</v>
      </c>
      <c r="L1355" s="203">
        <v>1350</v>
      </c>
      <c r="M1355" s="203">
        <f t="shared" si="89"/>
        <v>210.9375</v>
      </c>
    </row>
    <row r="1356" spans="1:13" hidden="1">
      <c r="A1356" s="284" t="s">
        <v>457</v>
      </c>
      <c r="B1356" s="230" t="str">
        <f t="shared" si="86"/>
        <v>Measure 268</v>
      </c>
      <c r="C1356" s="284" t="s">
        <v>465</v>
      </c>
      <c r="D1356" s="285">
        <v>44197</v>
      </c>
      <c r="E1356" s="285">
        <v>44377</v>
      </c>
      <c r="F1356" s="285">
        <v>44293</v>
      </c>
      <c r="G1356" s="41">
        <f t="shared" si="87"/>
        <v>4</v>
      </c>
      <c r="H1356" s="286" t="s">
        <v>258</v>
      </c>
      <c r="I1356" s="284" t="s">
        <v>353</v>
      </c>
      <c r="J1356" s="287">
        <v>1.25</v>
      </c>
      <c r="K1356" s="287">
        <f t="shared" si="88"/>
        <v>0.15625</v>
      </c>
      <c r="L1356" s="203">
        <v>1350</v>
      </c>
      <c r="M1356" s="203">
        <f t="shared" si="89"/>
        <v>210.9375</v>
      </c>
    </row>
    <row r="1357" spans="1:13" hidden="1">
      <c r="A1357" s="284" t="s">
        <v>457</v>
      </c>
      <c r="B1357" s="230" t="str">
        <f t="shared" si="86"/>
        <v>Measure 268</v>
      </c>
      <c r="C1357" s="284" t="s">
        <v>465</v>
      </c>
      <c r="D1357" s="285">
        <v>44197</v>
      </c>
      <c r="E1357" s="285">
        <v>44377</v>
      </c>
      <c r="F1357" s="285">
        <v>44293</v>
      </c>
      <c r="G1357" s="41">
        <f t="shared" si="87"/>
        <v>4</v>
      </c>
      <c r="H1357" s="286" t="s">
        <v>258</v>
      </c>
      <c r="I1357" s="284" t="s">
        <v>353</v>
      </c>
      <c r="J1357" s="287">
        <v>0.25</v>
      </c>
      <c r="K1357" s="287">
        <f t="shared" si="88"/>
        <v>3.125E-2</v>
      </c>
      <c r="L1357" s="203">
        <v>1350</v>
      </c>
      <c r="M1357" s="203">
        <f t="shared" si="89"/>
        <v>42.1875</v>
      </c>
    </row>
    <row r="1358" spans="1:13" hidden="1">
      <c r="A1358" s="284" t="s">
        <v>457</v>
      </c>
      <c r="B1358" s="230" t="str">
        <f t="shared" si="86"/>
        <v>Measure 268</v>
      </c>
      <c r="C1358" s="284" t="s">
        <v>465</v>
      </c>
      <c r="D1358" s="285">
        <v>44197</v>
      </c>
      <c r="E1358" s="285">
        <v>44377</v>
      </c>
      <c r="F1358" s="285">
        <v>44293</v>
      </c>
      <c r="G1358" s="41">
        <f t="shared" si="87"/>
        <v>4</v>
      </c>
      <c r="H1358" s="286" t="s">
        <v>258</v>
      </c>
      <c r="I1358" s="284" t="s">
        <v>353</v>
      </c>
      <c r="J1358" s="287">
        <v>0.25</v>
      </c>
      <c r="K1358" s="287">
        <f t="shared" si="88"/>
        <v>3.125E-2</v>
      </c>
      <c r="L1358" s="203">
        <v>1350</v>
      </c>
      <c r="M1358" s="203">
        <f t="shared" si="89"/>
        <v>42.1875</v>
      </c>
    </row>
    <row r="1359" spans="1:13" hidden="1">
      <c r="A1359" s="284" t="s">
        <v>457</v>
      </c>
      <c r="B1359" s="230" t="str">
        <f t="shared" si="86"/>
        <v>Measure 268</v>
      </c>
      <c r="C1359" s="284" t="s">
        <v>465</v>
      </c>
      <c r="D1359" s="285">
        <v>44197</v>
      </c>
      <c r="E1359" s="285">
        <v>44377</v>
      </c>
      <c r="F1359" s="285">
        <v>44293</v>
      </c>
      <c r="G1359" s="41">
        <f t="shared" si="87"/>
        <v>4</v>
      </c>
      <c r="H1359" s="286" t="s">
        <v>258</v>
      </c>
      <c r="I1359" s="284" t="s">
        <v>353</v>
      </c>
      <c r="J1359" s="287">
        <v>0.25</v>
      </c>
      <c r="K1359" s="287">
        <f t="shared" si="88"/>
        <v>3.125E-2</v>
      </c>
      <c r="L1359" s="203">
        <v>1350</v>
      </c>
      <c r="M1359" s="203">
        <f t="shared" si="89"/>
        <v>42.1875</v>
      </c>
    </row>
    <row r="1360" spans="1:13" hidden="1">
      <c r="A1360" s="284" t="s">
        <v>457</v>
      </c>
      <c r="B1360" s="230" t="str">
        <f t="shared" si="86"/>
        <v>Measure 268</v>
      </c>
      <c r="C1360" s="284" t="s">
        <v>465</v>
      </c>
      <c r="D1360" s="285">
        <v>44197</v>
      </c>
      <c r="E1360" s="285">
        <v>44377</v>
      </c>
      <c r="F1360" s="285">
        <v>44293</v>
      </c>
      <c r="G1360" s="41">
        <f t="shared" si="87"/>
        <v>4</v>
      </c>
      <c r="H1360" s="286" t="s">
        <v>539</v>
      </c>
      <c r="I1360" s="284" t="s">
        <v>353</v>
      </c>
      <c r="J1360" s="287">
        <v>8</v>
      </c>
      <c r="K1360" s="287">
        <f t="shared" si="88"/>
        <v>1</v>
      </c>
      <c r="L1360" s="203">
        <v>1000</v>
      </c>
      <c r="M1360" s="203">
        <f t="shared" si="89"/>
        <v>1000</v>
      </c>
    </row>
    <row r="1361" spans="1:13" hidden="1">
      <c r="A1361" s="284" t="s">
        <v>457</v>
      </c>
      <c r="B1361" s="230" t="str">
        <f t="shared" si="86"/>
        <v>Measure 268</v>
      </c>
      <c r="C1361" s="284" t="s">
        <v>465</v>
      </c>
      <c r="D1361" s="285">
        <v>44197</v>
      </c>
      <c r="E1361" s="285">
        <v>44377</v>
      </c>
      <c r="F1361" s="285">
        <v>44293</v>
      </c>
      <c r="G1361" s="41">
        <f t="shared" si="87"/>
        <v>4</v>
      </c>
      <c r="H1361" s="286" t="s">
        <v>54</v>
      </c>
      <c r="I1361" s="284" t="s">
        <v>353</v>
      </c>
      <c r="J1361" s="287">
        <v>1</v>
      </c>
      <c r="K1361" s="287">
        <f t="shared" si="88"/>
        <v>0.125</v>
      </c>
      <c r="L1361" s="203">
        <v>1350</v>
      </c>
      <c r="M1361" s="203">
        <f t="shared" si="89"/>
        <v>168.75</v>
      </c>
    </row>
    <row r="1362" spans="1:13" hidden="1">
      <c r="A1362" s="284" t="s">
        <v>457</v>
      </c>
      <c r="B1362" s="230" t="str">
        <f t="shared" si="86"/>
        <v>Measure 268</v>
      </c>
      <c r="C1362" s="284" t="s">
        <v>465</v>
      </c>
      <c r="D1362" s="285">
        <v>44197</v>
      </c>
      <c r="E1362" s="285">
        <v>44377</v>
      </c>
      <c r="F1362" s="285">
        <v>44293</v>
      </c>
      <c r="G1362" s="41">
        <f t="shared" si="87"/>
        <v>4</v>
      </c>
      <c r="H1362" s="286" t="s">
        <v>331</v>
      </c>
      <c r="I1362" s="284" t="s">
        <v>353</v>
      </c>
      <c r="J1362" s="287">
        <v>8</v>
      </c>
      <c r="K1362" s="287">
        <f t="shared" si="88"/>
        <v>1</v>
      </c>
      <c r="L1362" s="203">
        <v>1000</v>
      </c>
      <c r="M1362" s="203">
        <f t="shared" si="89"/>
        <v>1000</v>
      </c>
    </row>
    <row r="1363" spans="1:13" hidden="1">
      <c r="A1363" s="284" t="s">
        <v>457</v>
      </c>
      <c r="B1363" s="230" t="str">
        <f t="shared" si="86"/>
        <v>Measure 268</v>
      </c>
      <c r="C1363" s="284" t="s">
        <v>465</v>
      </c>
      <c r="D1363" s="285">
        <v>44197</v>
      </c>
      <c r="E1363" s="285">
        <v>44377</v>
      </c>
      <c r="F1363" s="285">
        <v>44293</v>
      </c>
      <c r="G1363" s="41">
        <f t="shared" si="87"/>
        <v>4</v>
      </c>
      <c r="H1363" s="286" t="s">
        <v>266</v>
      </c>
      <c r="I1363" s="284" t="s">
        <v>353</v>
      </c>
      <c r="J1363" s="287">
        <v>1</v>
      </c>
      <c r="K1363" s="287">
        <f t="shared" si="88"/>
        <v>0.125</v>
      </c>
      <c r="L1363" s="203">
        <v>1000</v>
      </c>
      <c r="M1363" s="203">
        <f t="shared" si="89"/>
        <v>125</v>
      </c>
    </row>
    <row r="1364" spans="1:13" hidden="1">
      <c r="A1364" s="284" t="s">
        <v>457</v>
      </c>
      <c r="B1364" s="230" t="str">
        <f t="shared" si="86"/>
        <v>Measure 268</v>
      </c>
      <c r="C1364" s="284" t="s">
        <v>465</v>
      </c>
      <c r="D1364" s="285">
        <v>44197</v>
      </c>
      <c r="E1364" s="285">
        <v>44377</v>
      </c>
      <c r="F1364" s="285">
        <v>44293</v>
      </c>
      <c r="G1364" s="41">
        <f t="shared" si="87"/>
        <v>4</v>
      </c>
      <c r="H1364" s="286" t="s">
        <v>266</v>
      </c>
      <c r="I1364" s="284" t="s">
        <v>353</v>
      </c>
      <c r="J1364" s="287">
        <v>1.25</v>
      </c>
      <c r="K1364" s="287">
        <f t="shared" si="88"/>
        <v>0.15625</v>
      </c>
      <c r="L1364" s="203">
        <v>1000</v>
      </c>
      <c r="M1364" s="203">
        <f t="shared" si="89"/>
        <v>156.25</v>
      </c>
    </row>
    <row r="1365" spans="1:13" hidden="1">
      <c r="A1365" s="284" t="s">
        <v>457</v>
      </c>
      <c r="B1365" s="230" t="str">
        <f t="shared" si="86"/>
        <v>Measure 268</v>
      </c>
      <c r="C1365" s="284" t="s">
        <v>465</v>
      </c>
      <c r="D1365" s="285">
        <v>44197</v>
      </c>
      <c r="E1365" s="285">
        <v>44377</v>
      </c>
      <c r="F1365" s="285">
        <v>44294</v>
      </c>
      <c r="G1365" s="41">
        <f t="shared" si="87"/>
        <v>4</v>
      </c>
      <c r="H1365" s="286" t="s">
        <v>365</v>
      </c>
      <c r="I1365" s="284" t="s">
        <v>353</v>
      </c>
      <c r="J1365" s="287">
        <v>5</v>
      </c>
      <c r="K1365" s="287">
        <f t="shared" si="88"/>
        <v>0.625</v>
      </c>
      <c r="L1365" s="203">
        <v>1000</v>
      </c>
      <c r="M1365" s="203">
        <f t="shared" si="89"/>
        <v>625</v>
      </c>
    </row>
    <row r="1366" spans="1:13" hidden="1">
      <c r="A1366" s="284" t="s">
        <v>457</v>
      </c>
      <c r="B1366" s="230" t="str">
        <f t="shared" si="86"/>
        <v>Measure 268</v>
      </c>
      <c r="C1366" s="284" t="s">
        <v>465</v>
      </c>
      <c r="D1366" s="285">
        <v>44197</v>
      </c>
      <c r="E1366" s="285">
        <v>44377</v>
      </c>
      <c r="F1366" s="285">
        <v>44294</v>
      </c>
      <c r="G1366" s="41">
        <f t="shared" si="87"/>
        <v>4</v>
      </c>
      <c r="H1366" s="286" t="s">
        <v>365</v>
      </c>
      <c r="I1366" s="284" t="s">
        <v>353</v>
      </c>
      <c r="J1366" s="287">
        <v>0.5</v>
      </c>
      <c r="K1366" s="287">
        <f t="shared" si="88"/>
        <v>6.25E-2</v>
      </c>
      <c r="L1366" s="203">
        <v>1000</v>
      </c>
      <c r="M1366" s="203">
        <f t="shared" si="89"/>
        <v>62.5</v>
      </c>
    </row>
    <row r="1367" spans="1:13" hidden="1">
      <c r="A1367" s="284" t="s">
        <v>457</v>
      </c>
      <c r="B1367" s="230" t="str">
        <f t="shared" si="86"/>
        <v>Measure 268</v>
      </c>
      <c r="C1367" s="284" t="s">
        <v>465</v>
      </c>
      <c r="D1367" s="285">
        <v>44197</v>
      </c>
      <c r="E1367" s="285">
        <v>44377</v>
      </c>
      <c r="F1367" s="285">
        <v>44294</v>
      </c>
      <c r="G1367" s="41">
        <f t="shared" si="87"/>
        <v>4</v>
      </c>
      <c r="H1367" s="286" t="s">
        <v>365</v>
      </c>
      <c r="I1367" s="284" t="s">
        <v>353</v>
      </c>
      <c r="J1367" s="287">
        <v>1</v>
      </c>
      <c r="K1367" s="287">
        <f t="shared" si="88"/>
        <v>0.125</v>
      </c>
      <c r="L1367" s="203">
        <v>1000</v>
      </c>
      <c r="M1367" s="203">
        <f t="shared" si="89"/>
        <v>125</v>
      </c>
    </row>
    <row r="1368" spans="1:13" hidden="1">
      <c r="A1368" s="284" t="s">
        <v>457</v>
      </c>
      <c r="B1368" s="230" t="str">
        <f t="shared" si="86"/>
        <v>Measure 268</v>
      </c>
      <c r="C1368" s="284" t="s">
        <v>465</v>
      </c>
      <c r="D1368" s="285">
        <v>44197</v>
      </c>
      <c r="E1368" s="285">
        <v>44377</v>
      </c>
      <c r="F1368" s="285">
        <v>44294</v>
      </c>
      <c r="G1368" s="41">
        <f t="shared" si="87"/>
        <v>4</v>
      </c>
      <c r="H1368" s="286" t="s">
        <v>330</v>
      </c>
      <c r="I1368" s="284" t="s">
        <v>353</v>
      </c>
      <c r="J1368" s="287">
        <v>8</v>
      </c>
      <c r="K1368" s="287">
        <f t="shared" si="88"/>
        <v>1</v>
      </c>
      <c r="L1368" s="203">
        <v>1000</v>
      </c>
      <c r="M1368" s="203">
        <f t="shared" si="89"/>
        <v>1000</v>
      </c>
    </row>
    <row r="1369" spans="1:13" hidden="1">
      <c r="A1369" s="284" t="s">
        <v>457</v>
      </c>
      <c r="B1369" s="230" t="str">
        <f t="shared" si="86"/>
        <v>Measure 268</v>
      </c>
      <c r="C1369" s="284" t="s">
        <v>465</v>
      </c>
      <c r="D1369" s="285">
        <v>44197</v>
      </c>
      <c r="E1369" s="285">
        <v>44377</v>
      </c>
      <c r="F1369" s="285">
        <v>44294</v>
      </c>
      <c r="G1369" s="41">
        <f t="shared" si="87"/>
        <v>4</v>
      </c>
      <c r="H1369" s="286" t="s">
        <v>258</v>
      </c>
      <c r="I1369" s="284" t="s">
        <v>353</v>
      </c>
      <c r="J1369" s="287">
        <v>4</v>
      </c>
      <c r="K1369" s="287">
        <f t="shared" si="88"/>
        <v>0.5</v>
      </c>
      <c r="L1369" s="203">
        <v>1350</v>
      </c>
      <c r="M1369" s="203">
        <f t="shared" si="89"/>
        <v>675</v>
      </c>
    </row>
    <row r="1370" spans="1:13" hidden="1">
      <c r="A1370" s="284" t="s">
        <v>457</v>
      </c>
      <c r="B1370" s="230" t="str">
        <f t="shared" si="86"/>
        <v>Measure 268</v>
      </c>
      <c r="C1370" s="284" t="s">
        <v>465</v>
      </c>
      <c r="D1370" s="285">
        <v>44197</v>
      </c>
      <c r="E1370" s="285">
        <v>44377</v>
      </c>
      <c r="F1370" s="285">
        <v>44294</v>
      </c>
      <c r="G1370" s="41">
        <f t="shared" si="87"/>
        <v>4</v>
      </c>
      <c r="H1370" s="286" t="s">
        <v>258</v>
      </c>
      <c r="I1370" s="284" t="s">
        <v>353</v>
      </c>
      <c r="J1370" s="287">
        <v>1</v>
      </c>
      <c r="K1370" s="287">
        <f t="shared" si="88"/>
        <v>0.125</v>
      </c>
      <c r="L1370" s="203">
        <v>1350</v>
      </c>
      <c r="M1370" s="203">
        <f t="shared" si="89"/>
        <v>168.75</v>
      </c>
    </row>
    <row r="1371" spans="1:13" hidden="1">
      <c r="A1371" s="284" t="s">
        <v>457</v>
      </c>
      <c r="B1371" s="230" t="str">
        <f t="shared" si="86"/>
        <v>Measure 268</v>
      </c>
      <c r="C1371" s="284" t="s">
        <v>465</v>
      </c>
      <c r="D1371" s="285">
        <v>44197</v>
      </c>
      <c r="E1371" s="285">
        <v>44377</v>
      </c>
      <c r="F1371" s="285">
        <v>44294</v>
      </c>
      <c r="G1371" s="41">
        <f t="shared" si="87"/>
        <v>4</v>
      </c>
      <c r="H1371" s="286" t="s">
        <v>539</v>
      </c>
      <c r="I1371" s="284" t="s">
        <v>353</v>
      </c>
      <c r="J1371" s="287">
        <v>8</v>
      </c>
      <c r="K1371" s="287">
        <f t="shared" si="88"/>
        <v>1</v>
      </c>
      <c r="L1371" s="203">
        <v>1000</v>
      </c>
      <c r="M1371" s="203">
        <f t="shared" si="89"/>
        <v>1000</v>
      </c>
    </row>
    <row r="1372" spans="1:13" hidden="1">
      <c r="A1372" s="284" t="s">
        <v>457</v>
      </c>
      <c r="B1372" s="230" t="str">
        <f t="shared" si="86"/>
        <v>Measure 268</v>
      </c>
      <c r="C1372" s="284" t="s">
        <v>465</v>
      </c>
      <c r="D1372" s="285">
        <v>44197</v>
      </c>
      <c r="E1372" s="285">
        <v>44377</v>
      </c>
      <c r="F1372" s="285">
        <v>44294</v>
      </c>
      <c r="G1372" s="41">
        <f t="shared" si="87"/>
        <v>4</v>
      </c>
      <c r="H1372" s="286" t="s">
        <v>331</v>
      </c>
      <c r="I1372" s="284" t="s">
        <v>353</v>
      </c>
      <c r="J1372" s="287">
        <v>8</v>
      </c>
      <c r="K1372" s="287">
        <f t="shared" si="88"/>
        <v>1</v>
      </c>
      <c r="L1372" s="203">
        <v>1000</v>
      </c>
      <c r="M1372" s="203">
        <f t="shared" si="89"/>
        <v>1000</v>
      </c>
    </row>
    <row r="1373" spans="1:13" hidden="1">
      <c r="A1373" s="284" t="s">
        <v>457</v>
      </c>
      <c r="B1373" s="230" t="str">
        <f t="shared" si="86"/>
        <v>Measure 268</v>
      </c>
      <c r="C1373" s="284" t="s">
        <v>465</v>
      </c>
      <c r="D1373" s="285">
        <v>44197</v>
      </c>
      <c r="E1373" s="285">
        <v>44377</v>
      </c>
      <c r="F1373" s="285">
        <v>44295</v>
      </c>
      <c r="G1373" s="41">
        <f t="shared" si="87"/>
        <v>4</v>
      </c>
      <c r="H1373" s="286" t="s">
        <v>365</v>
      </c>
      <c r="I1373" s="284" t="s">
        <v>353</v>
      </c>
      <c r="J1373" s="287">
        <v>0.5</v>
      </c>
      <c r="K1373" s="287">
        <f t="shared" si="88"/>
        <v>6.25E-2</v>
      </c>
      <c r="L1373" s="203">
        <v>1000</v>
      </c>
      <c r="M1373" s="203">
        <f t="shared" si="89"/>
        <v>62.5</v>
      </c>
    </row>
    <row r="1374" spans="1:13" hidden="1">
      <c r="A1374" s="284" t="s">
        <v>457</v>
      </c>
      <c r="B1374" s="230" t="str">
        <f t="shared" si="86"/>
        <v>Measure 268</v>
      </c>
      <c r="C1374" s="284" t="s">
        <v>465</v>
      </c>
      <c r="D1374" s="285">
        <v>44197</v>
      </c>
      <c r="E1374" s="285">
        <v>44377</v>
      </c>
      <c r="F1374" s="285">
        <v>44295</v>
      </c>
      <c r="G1374" s="41">
        <f t="shared" si="87"/>
        <v>4</v>
      </c>
      <c r="H1374" s="286" t="s">
        <v>365</v>
      </c>
      <c r="I1374" s="284" t="s">
        <v>353</v>
      </c>
      <c r="J1374" s="287">
        <v>4.5</v>
      </c>
      <c r="K1374" s="287">
        <f t="shared" si="88"/>
        <v>0.5625</v>
      </c>
      <c r="L1374" s="203">
        <v>1000</v>
      </c>
      <c r="M1374" s="203">
        <f t="shared" si="89"/>
        <v>562.5</v>
      </c>
    </row>
    <row r="1375" spans="1:13" hidden="1">
      <c r="A1375" s="284" t="s">
        <v>457</v>
      </c>
      <c r="B1375" s="230" t="str">
        <f t="shared" si="86"/>
        <v>Measure 268</v>
      </c>
      <c r="C1375" s="284" t="s">
        <v>465</v>
      </c>
      <c r="D1375" s="285">
        <v>44197</v>
      </c>
      <c r="E1375" s="285">
        <v>44377</v>
      </c>
      <c r="F1375" s="285">
        <v>44295</v>
      </c>
      <c r="G1375" s="41">
        <f t="shared" si="87"/>
        <v>4</v>
      </c>
      <c r="H1375" s="286" t="s">
        <v>330</v>
      </c>
      <c r="I1375" s="284" t="s">
        <v>353</v>
      </c>
      <c r="J1375" s="287">
        <v>9</v>
      </c>
      <c r="K1375" s="287">
        <f t="shared" si="88"/>
        <v>1.125</v>
      </c>
      <c r="L1375" s="203">
        <v>1000</v>
      </c>
      <c r="M1375" s="203">
        <f t="shared" si="89"/>
        <v>1125</v>
      </c>
    </row>
    <row r="1376" spans="1:13" hidden="1">
      <c r="A1376" s="284" t="s">
        <v>457</v>
      </c>
      <c r="B1376" s="230" t="str">
        <f t="shared" si="86"/>
        <v>Measure 268</v>
      </c>
      <c r="C1376" s="284" t="s">
        <v>465</v>
      </c>
      <c r="D1376" s="285">
        <v>44197</v>
      </c>
      <c r="E1376" s="285">
        <v>44377</v>
      </c>
      <c r="F1376" s="285">
        <v>44295</v>
      </c>
      <c r="G1376" s="41">
        <f t="shared" si="87"/>
        <v>4</v>
      </c>
      <c r="H1376" s="286" t="s">
        <v>327</v>
      </c>
      <c r="I1376" s="284" t="s">
        <v>353</v>
      </c>
      <c r="J1376" s="287">
        <v>3</v>
      </c>
      <c r="K1376" s="287">
        <f t="shared" si="88"/>
        <v>0.375</v>
      </c>
      <c r="L1376" s="203">
        <v>1000</v>
      </c>
      <c r="M1376" s="203">
        <f t="shared" si="89"/>
        <v>375</v>
      </c>
    </row>
    <row r="1377" spans="1:13" hidden="1">
      <c r="A1377" s="284" t="s">
        <v>457</v>
      </c>
      <c r="B1377" s="230" t="str">
        <f t="shared" si="86"/>
        <v>Measure 268</v>
      </c>
      <c r="C1377" s="284" t="s">
        <v>465</v>
      </c>
      <c r="D1377" s="285">
        <v>44197</v>
      </c>
      <c r="E1377" s="285">
        <v>44377</v>
      </c>
      <c r="F1377" s="285">
        <v>44295</v>
      </c>
      <c r="G1377" s="41">
        <f t="shared" si="87"/>
        <v>4</v>
      </c>
      <c r="H1377" s="286" t="s">
        <v>258</v>
      </c>
      <c r="I1377" s="284" t="s">
        <v>353</v>
      </c>
      <c r="J1377" s="287">
        <v>2</v>
      </c>
      <c r="K1377" s="287">
        <f t="shared" si="88"/>
        <v>0.25</v>
      </c>
      <c r="L1377" s="203">
        <v>1350</v>
      </c>
      <c r="M1377" s="203">
        <f t="shared" si="89"/>
        <v>337.5</v>
      </c>
    </row>
    <row r="1378" spans="1:13" hidden="1">
      <c r="A1378" s="284" t="s">
        <v>457</v>
      </c>
      <c r="B1378" s="230" t="str">
        <f t="shared" si="86"/>
        <v>Measure 268</v>
      </c>
      <c r="C1378" s="284" t="s">
        <v>465</v>
      </c>
      <c r="D1378" s="285">
        <v>44197</v>
      </c>
      <c r="E1378" s="285">
        <v>44377</v>
      </c>
      <c r="F1378" s="285">
        <v>44295</v>
      </c>
      <c r="G1378" s="41">
        <f t="shared" si="87"/>
        <v>4</v>
      </c>
      <c r="H1378" s="286" t="s">
        <v>539</v>
      </c>
      <c r="I1378" s="284" t="s">
        <v>353</v>
      </c>
      <c r="J1378" s="287">
        <v>8</v>
      </c>
      <c r="K1378" s="287">
        <f t="shared" si="88"/>
        <v>1</v>
      </c>
      <c r="L1378" s="203">
        <v>1000</v>
      </c>
      <c r="M1378" s="203">
        <f t="shared" si="89"/>
        <v>1000</v>
      </c>
    </row>
    <row r="1379" spans="1:13" hidden="1">
      <c r="A1379" s="284" t="s">
        <v>457</v>
      </c>
      <c r="B1379" s="230" t="str">
        <f t="shared" si="86"/>
        <v>Measure 268</v>
      </c>
      <c r="C1379" s="284" t="s">
        <v>465</v>
      </c>
      <c r="D1379" s="285">
        <v>44197</v>
      </c>
      <c r="E1379" s="285">
        <v>44377</v>
      </c>
      <c r="F1379" s="285">
        <v>44295</v>
      </c>
      <c r="G1379" s="41">
        <f t="shared" si="87"/>
        <v>4</v>
      </c>
      <c r="H1379" s="286" t="s">
        <v>331</v>
      </c>
      <c r="I1379" s="284" t="s">
        <v>353</v>
      </c>
      <c r="J1379" s="287">
        <v>8</v>
      </c>
      <c r="K1379" s="287">
        <f t="shared" si="88"/>
        <v>1</v>
      </c>
      <c r="L1379" s="203">
        <v>1000</v>
      </c>
      <c r="M1379" s="203">
        <f t="shared" si="89"/>
        <v>1000</v>
      </c>
    </row>
    <row r="1380" spans="1:13" hidden="1">
      <c r="A1380" s="284" t="s">
        <v>457</v>
      </c>
      <c r="B1380" s="230" t="str">
        <f t="shared" si="86"/>
        <v>Measure 268</v>
      </c>
      <c r="C1380" s="284" t="s">
        <v>465</v>
      </c>
      <c r="D1380" s="285">
        <v>44197</v>
      </c>
      <c r="E1380" s="285">
        <v>44377</v>
      </c>
      <c r="F1380" s="285">
        <v>44295</v>
      </c>
      <c r="G1380" s="41">
        <f t="shared" si="87"/>
        <v>4</v>
      </c>
      <c r="H1380" s="286" t="s">
        <v>266</v>
      </c>
      <c r="I1380" s="284" t="s">
        <v>353</v>
      </c>
      <c r="J1380" s="287">
        <v>0.25</v>
      </c>
      <c r="K1380" s="287">
        <f t="shared" si="88"/>
        <v>3.125E-2</v>
      </c>
      <c r="L1380" s="203">
        <v>1000</v>
      </c>
      <c r="M1380" s="203">
        <f t="shared" si="89"/>
        <v>31.25</v>
      </c>
    </row>
    <row r="1381" spans="1:13" hidden="1">
      <c r="A1381" s="284" t="s">
        <v>457</v>
      </c>
      <c r="B1381" s="230" t="str">
        <f t="shared" si="86"/>
        <v>Measure 268</v>
      </c>
      <c r="C1381" s="284" t="s">
        <v>465</v>
      </c>
      <c r="D1381" s="285">
        <v>44197</v>
      </c>
      <c r="E1381" s="285">
        <v>44377</v>
      </c>
      <c r="F1381" s="285">
        <v>44298</v>
      </c>
      <c r="G1381" s="41">
        <f t="shared" si="87"/>
        <v>4</v>
      </c>
      <c r="H1381" s="286" t="s">
        <v>365</v>
      </c>
      <c r="I1381" s="284" t="s">
        <v>353</v>
      </c>
      <c r="J1381" s="287">
        <v>1</v>
      </c>
      <c r="K1381" s="287">
        <f t="shared" si="88"/>
        <v>0.125</v>
      </c>
      <c r="L1381" s="203">
        <v>1000</v>
      </c>
      <c r="M1381" s="203">
        <f t="shared" si="89"/>
        <v>125</v>
      </c>
    </row>
    <row r="1382" spans="1:13" hidden="1">
      <c r="A1382" s="284" t="s">
        <v>457</v>
      </c>
      <c r="B1382" s="230" t="str">
        <f t="shared" si="86"/>
        <v>Measure 268</v>
      </c>
      <c r="C1382" s="284" t="s">
        <v>465</v>
      </c>
      <c r="D1382" s="285">
        <v>44197</v>
      </c>
      <c r="E1382" s="285">
        <v>44377</v>
      </c>
      <c r="F1382" s="285">
        <v>44298</v>
      </c>
      <c r="G1382" s="41">
        <f t="shared" si="87"/>
        <v>4</v>
      </c>
      <c r="H1382" s="286" t="s">
        <v>365</v>
      </c>
      <c r="I1382" s="284" t="s">
        <v>353</v>
      </c>
      <c r="J1382" s="287">
        <v>5</v>
      </c>
      <c r="K1382" s="287">
        <f t="shared" si="88"/>
        <v>0.625</v>
      </c>
      <c r="L1382" s="203">
        <v>1000</v>
      </c>
      <c r="M1382" s="203">
        <f t="shared" si="89"/>
        <v>625</v>
      </c>
    </row>
    <row r="1383" spans="1:13" hidden="1">
      <c r="A1383" s="284" t="s">
        <v>457</v>
      </c>
      <c r="B1383" s="230" t="str">
        <f t="shared" si="86"/>
        <v>Measure 268</v>
      </c>
      <c r="C1383" s="284" t="s">
        <v>465</v>
      </c>
      <c r="D1383" s="285">
        <v>44197</v>
      </c>
      <c r="E1383" s="285">
        <v>44377</v>
      </c>
      <c r="F1383" s="285">
        <v>44298</v>
      </c>
      <c r="G1383" s="41">
        <f t="shared" si="87"/>
        <v>4</v>
      </c>
      <c r="H1383" s="286" t="s">
        <v>365</v>
      </c>
      <c r="I1383" s="284" t="s">
        <v>353</v>
      </c>
      <c r="J1383" s="287">
        <v>1</v>
      </c>
      <c r="K1383" s="287">
        <f t="shared" si="88"/>
        <v>0.125</v>
      </c>
      <c r="L1383" s="203">
        <v>1000</v>
      </c>
      <c r="M1383" s="203">
        <f t="shared" si="89"/>
        <v>125</v>
      </c>
    </row>
    <row r="1384" spans="1:13" hidden="1">
      <c r="A1384" s="284" t="s">
        <v>457</v>
      </c>
      <c r="B1384" s="230" t="str">
        <f t="shared" si="86"/>
        <v>Measure 268</v>
      </c>
      <c r="C1384" s="284" t="s">
        <v>465</v>
      </c>
      <c r="D1384" s="285">
        <v>44197</v>
      </c>
      <c r="E1384" s="285">
        <v>44377</v>
      </c>
      <c r="F1384" s="285">
        <v>44298</v>
      </c>
      <c r="G1384" s="41">
        <f t="shared" si="87"/>
        <v>4</v>
      </c>
      <c r="H1384" s="286" t="s">
        <v>330</v>
      </c>
      <c r="I1384" s="284" t="s">
        <v>353</v>
      </c>
      <c r="J1384" s="287">
        <v>4</v>
      </c>
      <c r="K1384" s="287">
        <f t="shared" si="88"/>
        <v>0.5</v>
      </c>
      <c r="L1384" s="203">
        <v>1000</v>
      </c>
      <c r="M1384" s="203">
        <f t="shared" si="89"/>
        <v>500</v>
      </c>
    </row>
    <row r="1385" spans="1:13" hidden="1">
      <c r="A1385" s="284" t="s">
        <v>457</v>
      </c>
      <c r="B1385" s="230" t="str">
        <f t="shared" si="86"/>
        <v>Measure 268</v>
      </c>
      <c r="C1385" s="284" t="s">
        <v>465</v>
      </c>
      <c r="D1385" s="285">
        <v>44197</v>
      </c>
      <c r="E1385" s="285">
        <v>44377</v>
      </c>
      <c r="F1385" s="285">
        <v>44298</v>
      </c>
      <c r="G1385" s="41">
        <f t="shared" si="87"/>
        <v>4</v>
      </c>
      <c r="H1385" s="286" t="s">
        <v>330</v>
      </c>
      <c r="I1385" s="284" t="s">
        <v>353</v>
      </c>
      <c r="J1385" s="287">
        <v>3</v>
      </c>
      <c r="K1385" s="287">
        <f t="shared" si="88"/>
        <v>0.375</v>
      </c>
      <c r="L1385" s="203">
        <v>1000</v>
      </c>
      <c r="M1385" s="203">
        <f t="shared" si="89"/>
        <v>375</v>
      </c>
    </row>
    <row r="1386" spans="1:13" hidden="1">
      <c r="A1386" s="284" t="s">
        <v>457</v>
      </c>
      <c r="B1386" s="230" t="str">
        <f t="shared" si="86"/>
        <v>Measure 268</v>
      </c>
      <c r="C1386" s="284" t="s">
        <v>465</v>
      </c>
      <c r="D1386" s="285">
        <v>44197</v>
      </c>
      <c r="E1386" s="285">
        <v>44377</v>
      </c>
      <c r="F1386" s="285">
        <v>44298</v>
      </c>
      <c r="G1386" s="41">
        <f t="shared" si="87"/>
        <v>4</v>
      </c>
      <c r="H1386" s="286" t="s">
        <v>265</v>
      </c>
      <c r="I1386" s="284" t="s">
        <v>353</v>
      </c>
      <c r="J1386" s="287">
        <v>5</v>
      </c>
      <c r="K1386" s="287">
        <f t="shared" si="88"/>
        <v>0.625</v>
      </c>
      <c r="L1386" s="203">
        <v>1000</v>
      </c>
      <c r="M1386" s="203">
        <f t="shared" si="89"/>
        <v>625</v>
      </c>
    </row>
    <row r="1387" spans="1:13" hidden="1">
      <c r="A1387" s="284" t="s">
        <v>457</v>
      </c>
      <c r="B1387" s="230" t="str">
        <f t="shared" si="86"/>
        <v>Measure 268</v>
      </c>
      <c r="C1387" s="284" t="s">
        <v>465</v>
      </c>
      <c r="D1387" s="285">
        <v>44197</v>
      </c>
      <c r="E1387" s="285">
        <v>44377</v>
      </c>
      <c r="F1387" s="285">
        <v>44298</v>
      </c>
      <c r="G1387" s="41">
        <f t="shared" si="87"/>
        <v>4</v>
      </c>
      <c r="H1387" s="286" t="s">
        <v>327</v>
      </c>
      <c r="I1387" s="284" t="s">
        <v>353</v>
      </c>
      <c r="J1387" s="287">
        <v>4</v>
      </c>
      <c r="K1387" s="287">
        <f t="shared" si="88"/>
        <v>0.5</v>
      </c>
      <c r="L1387" s="203">
        <v>1000</v>
      </c>
      <c r="M1387" s="203">
        <f t="shared" si="89"/>
        <v>500</v>
      </c>
    </row>
    <row r="1388" spans="1:13" hidden="1">
      <c r="A1388" s="284" t="s">
        <v>457</v>
      </c>
      <c r="B1388" s="230" t="str">
        <f t="shared" si="86"/>
        <v>Measure 268</v>
      </c>
      <c r="C1388" s="284" t="s">
        <v>465</v>
      </c>
      <c r="D1388" s="285">
        <v>44197</v>
      </c>
      <c r="E1388" s="285">
        <v>44377</v>
      </c>
      <c r="F1388" s="285">
        <v>44298</v>
      </c>
      <c r="G1388" s="41">
        <f t="shared" si="87"/>
        <v>4</v>
      </c>
      <c r="H1388" s="286" t="s">
        <v>258</v>
      </c>
      <c r="I1388" s="284" t="s">
        <v>353</v>
      </c>
      <c r="J1388" s="287">
        <v>1.25</v>
      </c>
      <c r="K1388" s="287">
        <f t="shared" si="88"/>
        <v>0.15625</v>
      </c>
      <c r="L1388" s="203">
        <v>1350</v>
      </c>
      <c r="M1388" s="203">
        <f t="shared" si="89"/>
        <v>210.9375</v>
      </c>
    </row>
    <row r="1389" spans="1:13" hidden="1">
      <c r="A1389" s="284" t="s">
        <v>457</v>
      </c>
      <c r="B1389" s="230" t="str">
        <f t="shared" si="86"/>
        <v>Measure 268</v>
      </c>
      <c r="C1389" s="284" t="s">
        <v>465</v>
      </c>
      <c r="D1389" s="285">
        <v>44197</v>
      </c>
      <c r="E1389" s="285">
        <v>44377</v>
      </c>
      <c r="F1389" s="285">
        <v>44298</v>
      </c>
      <c r="G1389" s="41">
        <f t="shared" si="87"/>
        <v>4</v>
      </c>
      <c r="H1389" s="286" t="s">
        <v>258</v>
      </c>
      <c r="I1389" s="284" t="s">
        <v>353</v>
      </c>
      <c r="J1389" s="287">
        <v>1.25</v>
      </c>
      <c r="K1389" s="287">
        <f t="shared" si="88"/>
        <v>0.15625</v>
      </c>
      <c r="L1389" s="203">
        <v>1350</v>
      </c>
      <c r="M1389" s="203">
        <f t="shared" si="89"/>
        <v>210.9375</v>
      </c>
    </row>
    <row r="1390" spans="1:13" hidden="1">
      <c r="A1390" s="284" t="s">
        <v>457</v>
      </c>
      <c r="B1390" s="230" t="str">
        <f t="shared" si="86"/>
        <v>Measure 268</v>
      </c>
      <c r="C1390" s="284" t="s">
        <v>465</v>
      </c>
      <c r="D1390" s="285">
        <v>44197</v>
      </c>
      <c r="E1390" s="285">
        <v>44377</v>
      </c>
      <c r="F1390" s="285">
        <v>44298</v>
      </c>
      <c r="G1390" s="41">
        <f t="shared" si="87"/>
        <v>4</v>
      </c>
      <c r="H1390" s="286" t="s">
        <v>258</v>
      </c>
      <c r="I1390" s="284" t="s">
        <v>353</v>
      </c>
      <c r="J1390" s="287">
        <v>1.75</v>
      </c>
      <c r="K1390" s="287">
        <f t="shared" si="88"/>
        <v>0.21875</v>
      </c>
      <c r="L1390" s="203">
        <v>1350</v>
      </c>
      <c r="M1390" s="203">
        <f t="shared" si="89"/>
        <v>295.3125</v>
      </c>
    </row>
    <row r="1391" spans="1:13" hidden="1">
      <c r="A1391" s="284" t="s">
        <v>457</v>
      </c>
      <c r="B1391" s="230" t="str">
        <f t="shared" si="86"/>
        <v>Measure 268</v>
      </c>
      <c r="C1391" s="284" t="s">
        <v>465</v>
      </c>
      <c r="D1391" s="285">
        <v>44197</v>
      </c>
      <c r="E1391" s="285">
        <v>44377</v>
      </c>
      <c r="F1391" s="285">
        <v>44298</v>
      </c>
      <c r="G1391" s="41">
        <f t="shared" si="87"/>
        <v>4</v>
      </c>
      <c r="H1391" s="286" t="s">
        <v>258</v>
      </c>
      <c r="I1391" s="284" t="s">
        <v>353</v>
      </c>
      <c r="J1391" s="287">
        <v>0.25</v>
      </c>
      <c r="K1391" s="287">
        <f t="shared" si="88"/>
        <v>3.125E-2</v>
      </c>
      <c r="L1391" s="203">
        <v>1350</v>
      </c>
      <c r="M1391" s="203">
        <f t="shared" si="89"/>
        <v>42.1875</v>
      </c>
    </row>
    <row r="1392" spans="1:13" hidden="1">
      <c r="A1392" s="284" t="s">
        <v>457</v>
      </c>
      <c r="B1392" s="230" t="str">
        <f t="shared" si="86"/>
        <v>Measure 268</v>
      </c>
      <c r="C1392" s="284" t="s">
        <v>465</v>
      </c>
      <c r="D1392" s="285">
        <v>44197</v>
      </c>
      <c r="E1392" s="285">
        <v>44377</v>
      </c>
      <c r="F1392" s="285">
        <v>44298</v>
      </c>
      <c r="G1392" s="41">
        <f t="shared" si="87"/>
        <v>4</v>
      </c>
      <c r="H1392" s="286" t="s">
        <v>258</v>
      </c>
      <c r="I1392" s="284" t="s">
        <v>353</v>
      </c>
      <c r="J1392" s="287">
        <v>0.25</v>
      </c>
      <c r="K1392" s="287">
        <f t="shared" si="88"/>
        <v>3.125E-2</v>
      </c>
      <c r="L1392" s="203">
        <v>1350</v>
      </c>
      <c r="M1392" s="203">
        <f t="shared" si="89"/>
        <v>42.1875</v>
      </c>
    </row>
    <row r="1393" spans="1:13" hidden="1">
      <c r="A1393" s="284" t="s">
        <v>457</v>
      </c>
      <c r="B1393" s="230" t="str">
        <f t="shared" si="86"/>
        <v>Measure 268</v>
      </c>
      <c r="C1393" s="284" t="s">
        <v>465</v>
      </c>
      <c r="D1393" s="285">
        <v>44197</v>
      </c>
      <c r="E1393" s="285">
        <v>44377</v>
      </c>
      <c r="F1393" s="285">
        <v>44298</v>
      </c>
      <c r="G1393" s="41">
        <f t="shared" si="87"/>
        <v>4</v>
      </c>
      <c r="H1393" s="286" t="s">
        <v>539</v>
      </c>
      <c r="I1393" s="284" t="s">
        <v>353</v>
      </c>
      <c r="J1393" s="287">
        <v>8</v>
      </c>
      <c r="K1393" s="287">
        <f t="shared" si="88"/>
        <v>1</v>
      </c>
      <c r="L1393" s="203">
        <v>1000</v>
      </c>
      <c r="M1393" s="203">
        <f t="shared" si="89"/>
        <v>1000</v>
      </c>
    </row>
    <row r="1394" spans="1:13" hidden="1">
      <c r="A1394" s="284" t="s">
        <v>457</v>
      </c>
      <c r="B1394" s="230" t="str">
        <f t="shared" si="86"/>
        <v>Measure 268</v>
      </c>
      <c r="C1394" s="284" t="s">
        <v>465</v>
      </c>
      <c r="D1394" s="285">
        <v>44197</v>
      </c>
      <c r="E1394" s="285">
        <v>44377</v>
      </c>
      <c r="F1394" s="285">
        <v>44298</v>
      </c>
      <c r="G1394" s="41">
        <f t="shared" si="87"/>
        <v>4</v>
      </c>
      <c r="H1394" s="286" t="s">
        <v>331</v>
      </c>
      <c r="I1394" s="284" t="s">
        <v>353</v>
      </c>
      <c r="J1394" s="287">
        <v>8</v>
      </c>
      <c r="K1394" s="287">
        <f t="shared" si="88"/>
        <v>1</v>
      </c>
      <c r="L1394" s="203">
        <v>1000</v>
      </c>
      <c r="M1394" s="203">
        <f t="shared" si="89"/>
        <v>1000</v>
      </c>
    </row>
    <row r="1395" spans="1:13" hidden="1">
      <c r="A1395" s="284" t="s">
        <v>457</v>
      </c>
      <c r="B1395" s="230" t="str">
        <f t="shared" si="86"/>
        <v>Measure 268</v>
      </c>
      <c r="C1395" s="284" t="s">
        <v>465</v>
      </c>
      <c r="D1395" s="285">
        <v>44197</v>
      </c>
      <c r="E1395" s="285">
        <v>44377</v>
      </c>
      <c r="F1395" s="285">
        <v>44298</v>
      </c>
      <c r="G1395" s="41">
        <f t="shared" si="87"/>
        <v>4</v>
      </c>
      <c r="H1395" s="286" t="s">
        <v>266</v>
      </c>
      <c r="I1395" s="284" t="s">
        <v>353</v>
      </c>
      <c r="J1395" s="287">
        <v>0.25</v>
      </c>
      <c r="K1395" s="287">
        <f t="shared" si="88"/>
        <v>3.125E-2</v>
      </c>
      <c r="L1395" s="203">
        <v>1000</v>
      </c>
      <c r="M1395" s="203">
        <f t="shared" si="89"/>
        <v>31.25</v>
      </c>
    </row>
    <row r="1396" spans="1:13" hidden="1">
      <c r="A1396" s="284" t="s">
        <v>457</v>
      </c>
      <c r="B1396" s="230" t="str">
        <f t="shared" si="86"/>
        <v>Measure 268</v>
      </c>
      <c r="C1396" s="284" t="s">
        <v>465</v>
      </c>
      <c r="D1396" s="285">
        <v>44197</v>
      </c>
      <c r="E1396" s="285">
        <v>44377</v>
      </c>
      <c r="F1396" s="285">
        <v>44298</v>
      </c>
      <c r="G1396" s="41">
        <f t="shared" si="87"/>
        <v>4</v>
      </c>
      <c r="H1396" s="286" t="s">
        <v>266</v>
      </c>
      <c r="I1396" s="284" t="s">
        <v>353</v>
      </c>
      <c r="J1396" s="287">
        <v>1.5</v>
      </c>
      <c r="K1396" s="287">
        <f t="shared" si="88"/>
        <v>0.1875</v>
      </c>
      <c r="L1396" s="203">
        <v>1000</v>
      </c>
      <c r="M1396" s="203">
        <f t="shared" si="89"/>
        <v>187.5</v>
      </c>
    </row>
    <row r="1397" spans="1:13" hidden="1">
      <c r="A1397" s="284" t="s">
        <v>457</v>
      </c>
      <c r="B1397" s="230" t="str">
        <f t="shared" si="86"/>
        <v>Measure 268</v>
      </c>
      <c r="C1397" s="284" t="s">
        <v>465</v>
      </c>
      <c r="D1397" s="285">
        <v>44197</v>
      </c>
      <c r="E1397" s="285">
        <v>44377</v>
      </c>
      <c r="F1397" s="285">
        <v>44298</v>
      </c>
      <c r="G1397" s="41">
        <f t="shared" si="87"/>
        <v>4</v>
      </c>
      <c r="H1397" s="286" t="s">
        <v>351</v>
      </c>
      <c r="I1397" s="284" t="s">
        <v>353</v>
      </c>
      <c r="J1397" s="287">
        <v>1</v>
      </c>
      <c r="K1397" s="287">
        <f t="shared" si="88"/>
        <v>0.125</v>
      </c>
      <c r="L1397" s="203">
        <v>1000</v>
      </c>
      <c r="M1397" s="203">
        <f t="shared" si="89"/>
        <v>125</v>
      </c>
    </row>
    <row r="1398" spans="1:13" hidden="1">
      <c r="A1398" s="284" t="s">
        <v>457</v>
      </c>
      <c r="B1398" s="230" t="str">
        <f t="shared" si="86"/>
        <v>Measure 268</v>
      </c>
      <c r="C1398" s="284" t="s">
        <v>465</v>
      </c>
      <c r="D1398" s="285">
        <v>44197</v>
      </c>
      <c r="E1398" s="285">
        <v>44377</v>
      </c>
      <c r="F1398" s="285">
        <v>44298</v>
      </c>
      <c r="G1398" s="41">
        <f t="shared" si="87"/>
        <v>4</v>
      </c>
      <c r="H1398" s="286" t="s">
        <v>351</v>
      </c>
      <c r="I1398" s="284" t="s">
        <v>353</v>
      </c>
      <c r="J1398" s="287">
        <v>1.5</v>
      </c>
      <c r="K1398" s="287">
        <f t="shared" si="88"/>
        <v>0.1875</v>
      </c>
      <c r="L1398" s="203">
        <v>1000</v>
      </c>
      <c r="M1398" s="203">
        <f t="shared" si="89"/>
        <v>187.5</v>
      </c>
    </row>
    <row r="1399" spans="1:13" hidden="1">
      <c r="A1399" s="284" t="s">
        <v>457</v>
      </c>
      <c r="B1399" s="230" t="str">
        <f t="shared" si="86"/>
        <v>Measure 268</v>
      </c>
      <c r="C1399" s="284" t="s">
        <v>465</v>
      </c>
      <c r="D1399" s="285">
        <v>44197</v>
      </c>
      <c r="E1399" s="285">
        <v>44377</v>
      </c>
      <c r="F1399" s="285">
        <v>44299</v>
      </c>
      <c r="G1399" s="41">
        <f t="shared" si="87"/>
        <v>4</v>
      </c>
      <c r="H1399" s="286" t="s">
        <v>365</v>
      </c>
      <c r="I1399" s="284" t="s">
        <v>353</v>
      </c>
      <c r="J1399" s="287">
        <v>0.5</v>
      </c>
      <c r="K1399" s="287">
        <f t="shared" si="88"/>
        <v>6.25E-2</v>
      </c>
      <c r="L1399" s="203">
        <v>1000</v>
      </c>
      <c r="M1399" s="203">
        <f t="shared" si="89"/>
        <v>62.5</v>
      </c>
    </row>
    <row r="1400" spans="1:13" hidden="1">
      <c r="A1400" s="284" t="s">
        <v>457</v>
      </c>
      <c r="B1400" s="230" t="str">
        <f t="shared" si="86"/>
        <v>Measure 268</v>
      </c>
      <c r="C1400" s="284" t="s">
        <v>465</v>
      </c>
      <c r="D1400" s="285">
        <v>44197</v>
      </c>
      <c r="E1400" s="285">
        <v>44377</v>
      </c>
      <c r="F1400" s="285">
        <v>44299</v>
      </c>
      <c r="G1400" s="41">
        <f t="shared" si="87"/>
        <v>4</v>
      </c>
      <c r="H1400" s="286" t="s">
        <v>365</v>
      </c>
      <c r="I1400" s="284" t="s">
        <v>353</v>
      </c>
      <c r="J1400" s="287">
        <v>0.5</v>
      </c>
      <c r="K1400" s="287">
        <f t="shared" si="88"/>
        <v>6.25E-2</v>
      </c>
      <c r="L1400" s="203">
        <v>1000</v>
      </c>
      <c r="M1400" s="203">
        <f t="shared" si="89"/>
        <v>62.5</v>
      </c>
    </row>
    <row r="1401" spans="1:13" hidden="1">
      <c r="A1401" s="284" t="s">
        <v>457</v>
      </c>
      <c r="B1401" s="230" t="str">
        <f t="shared" si="86"/>
        <v>Measure 268</v>
      </c>
      <c r="C1401" s="284" t="s">
        <v>465</v>
      </c>
      <c r="D1401" s="285">
        <v>44197</v>
      </c>
      <c r="E1401" s="285">
        <v>44377</v>
      </c>
      <c r="F1401" s="285">
        <v>44299</v>
      </c>
      <c r="G1401" s="41">
        <f t="shared" si="87"/>
        <v>4</v>
      </c>
      <c r="H1401" s="286" t="s">
        <v>365</v>
      </c>
      <c r="I1401" s="284" t="s">
        <v>353</v>
      </c>
      <c r="J1401" s="287">
        <v>0.5</v>
      </c>
      <c r="K1401" s="287">
        <f t="shared" si="88"/>
        <v>6.25E-2</v>
      </c>
      <c r="L1401" s="203">
        <v>1000</v>
      </c>
      <c r="M1401" s="203">
        <f t="shared" si="89"/>
        <v>62.5</v>
      </c>
    </row>
    <row r="1402" spans="1:13" hidden="1">
      <c r="A1402" s="284" t="s">
        <v>457</v>
      </c>
      <c r="B1402" s="230" t="str">
        <f t="shared" si="86"/>
        <v>Measure 268</v>
      </c>
      <c r="C1402" s="284" t="s">
        <v>465</v>
      </c>
      <c r="D1402" s="285">
        <v>44197</v>
      </c>
      <c r="E1402" s="285">
        <v>44377</v>
      </c>
      <c r="F1402" s="285">
        <v>44299</v>
      </c>
      <c r="G1402" s="41">
        <f t="shared" si="87"/>
        <v>4</v>
      </c>
      <c r="H1402" s="286" t="s">
        <v>365</v>
      </c>
      <c r="I1402" s="284" t="s">
        <v>353</v>
      </c>
      <c r="J1402" s="287">
        <v>4</v>
      </c>
      <c r="K1402" s="287">
        <f t="shared" si="88"/>
        <v>0.5</v>
      </c>
      <c r="L1402" s="203">
        <v>1000</v>
      </c>
      <c r="M1402" s="203">
        <f t="shared" si="89"/>
        <v>500</v>
      </c>
    </row>
    <row r="1403" spans="1:13" hidden="1">
      <c r="A1403" s="284" t="s">
        <v>457</v>
      </c>
      <c r="B1403" s="230" t="str">
        <f t="shared" si="86"/>
        <v>Measure 268</v>
      </c>
      <c r="C1403" s="284" t="s">
        <v>465</v>
      </c>
      <c r="D1403" s="285">
        <v>44197</v>
      </c>
      <c r="E1403" s="285">
        <v>44377</v>
      </c>
      <c r="F1403" s="285">
        <v>44299</v>
      </c>
      <c r="G1403" s="41">
        <f t="shared" si="87"/>
        <v>4</v>
      </c>
      <c r="H1403" s="286" t="s">
        <v>330</v>
      </c>
      <c r="I1403" s="284" t="s">
        <v>353</v>
      </c>
      <c r="J1403" s="287">
        <v>0.5</v>
      </c>
      <c r="K1403" s="287">
        <f t="shared" si="88"/>
        <v>6.25E-2</v>
      </c>
      <c r="L1403" s="203">
        <v>1000</v>
      </c>
      <c r="M1403" s="203">
        <f t="shared" si="89"/>
        <v>62.5</v>
      </c>
    </row>
    <row r="1404" spans="1:13" hidden="1">
      <c r="A1404" s="284" t="s">
        <v>457</v>
      </c>
      <c r="B1404" s="230" t="str">
        <f t="shared" si="86"/>
        <v>Measure 268</v>
      </c>
      <c r="C1404" s="284" t="s">
        <v>465</v>
      </c>
      <c r="D1404" s="285">
        <v>44197</v>
      </c>
      <c r="E1404" s="285">
        <v>44377</v>
      </c>
      <c r="F1404" s="285">
        <v>44299</v>
      </c>
      <c r="G1404" s="41">
        <f t="shared" si="87"/>
        <v>4</v>
      </c>
      <c r="H1404" s="286" t="s">
        <v>330</v>
      </c>
      <c r="I1404" s="284" t="s">
        <v>353</v>
      </c>
      <c r="J1404" s="287">
        <v>6</v>
      </c>
      <c r="K1404" s="287">
        <f t="shared" si="88"/>
        <v>0.75</v>
      </c>
      <c r="L1404" s="203">
        <v>1000</v>
      </c>
      <c r="M1404" s="203">
        <f t="shared" si="89"/>
        <v>750</v>
      </c>
    </row>
    <row r="1405" spans="1:13" hidden="1">
      <c r="A1405" s="284" t="s">
        <v>457</v>
      </c>
      <c r="B1405" s="230" t="str">
        <f t="shared" si="86"/>
        <v>Measure 268</v>
      </c>
      <c r="C1405" s="284" t="s">
        <v>465</v>
      </c>
      <c r="D1405" s="285">
        <v>44197</v>
      </c>
      <c r="E1405" s="285">
        <v>44377</v>
      </c>
      <c r="F1405" s="285">
        <v>44299</v>
      </c>
      <c r="G1405" s="41">
        <f t="shared" si="87"/>
        <v>4</v>
      </c>
      <c r="H1405" s="286" t="s">
        <v>265</v>
      </c>
      <c r="I1405" s="284" t="s">
        <v>353</v>
      </c>
      <c r="J1405" s="287">
        <v>4.5</v>
      </c>
      <c r="K1405" s="287">
        <f t="shared" si="88"/>
        <v>0.5625</v>
      </c>
      <c r="L1405" s="203">
        <v>1000</v>
      </c>
      <c r="M1405" s="203">
        <f t="shared" si="89"/>
        <v>562.5</v>
      </c>
    </row>
    <row r="1406" spans="1:13" hidden="1">
      <c r="A1406" s="284" t="s">
        <v>457</v>
      </c>
      <c r="B1406" s="230" t="str">
        <f t="shared" si="86"/>
        <v>Measure 268</v>
      </c>
      <c r="C1406" s="284" t="s">
        <v>465</v>
      </c>
      <c r="D1406" s="285">
        <v>44197</v>
      </c>
      <c r="E1406" s="285">
        <v>44377</v>
      </c>
      <c r="F1406" s="285">
        <v>44299</v>
      </c>
      <c r="G1406" s="41">
        <f t="shared" si="87"/>
        <v>4</v>
      </c>
      <c r="H1406" s="286" t="s">
        <v>327</v>
      </c>
      <c r="I1406" s="284" t="s">
        <v>353</v>
      </c>
      <c r="J1406" s="287">
        <v>3</v>
      </c>
      <c r="K1406" s="287">
        <f t="shared" si="88"/>
        <v>0.375</v>
      </c>
      <c r="L1406" s="203">
        <v>1000</v>
      </c>
      <c r="M1406" s="203">
        <f t="shared" si="89"/>
        <v>375</v>
      </c>
    </row>
    <row r="1407" spans="1:13" hidden="1">
      <c r="A1407" s="284" t="s">
        <v>457</v>
      </c>
      <c r="B1407" s="230" t="str">
        <f t="shared" si="86"/>
        <v>Measure 268</v>
      </c>
      <c r="C1407" s="284" t="s">
        <v>465</v>
      </c>
      <c r="D1407" s="285">
        <v>44197</v>
      </c>
      <c r="E1407" s="285">
        <v>44377</v>
      </c>
      <c r="F1407" s="285">
        <v>44299</v>
      </c>
      <c r="G1407" s="41">
        <f t="shared" si="87"/>
        <v>4</v>
      </c>
      <c r="H1407" s="286" t="s">
        <v>258</v>
      </c>
      <c r="I1407" s="284" t="s">
        <v>353</v>
      </c>
      <c r="J1407" s="287">
        <v>0.5</v>
      </c>
      <c r="K1407" s="287">
        <f t="shared" si="88"/>
        <v>6.25E-2</v>
      </c>
      <c r="L1407" s="203">
        <v>1350</v>
      </c>
      <c r="M1407" s="203">
        <f t="shared" si="89"/>
        <v>84.375</v>
      </c>
    </row>
    <row r="1408" spans="1:13">
      <c r="A1408" s="284" t="s">
        <v>457</v>
      </c>
      <c r="B1408" s="230" t="str">
        <f t="shared" ref="B1408:B1471" si="90">MID(C1408,9,11)</f>
        <v>Measure 268</v>
      </c>
      <c r="C1408" s="284" t="s">
        <v>465</v>
      </c>
      <c r="D1408" s="285">
        <v>44197</v>
      </c>
      <c r="E1408" s="285">
        <v>44377</v>
      </c>
      <c r="F1408" s="285">
        <v>44299</v>
      </c>
      <c r="G1408" s="41">
        <f t="shared" ref="G1408:G1471" si="91">MONTH(F1408)</f>
        <v>4</v>
      </c>
      <c r="H1408" s="286" t="s">
        <v>267</v>
      </c>
      <c r="I1408" s="284" t="s">
        <v>353</v>
      </c>
      <c r="J1408" s="287">
        <v>6</v>
      </c>
      <c r="K1408" s="287">
        <f t="shared" si="88"/>
        <v>0.75</v>
      </c>
      <c r="L1408" s="203">
        <v>1000</v>
      </c>
      <c r="M1408" s="203">
        <f t="shared" si="89"/>
        <v>750</v>
      </c>
    </row>
    <row r="1409" spans="1:13" hidden="1">
      <c r="A1409" s="284" t="s">
        <v>457</v>
      </c>
      <c r="B1409" s="230" t="str">
        <f t="shared" si="90"/>
        <v>Measure 268</v>
      </c>
      <c r="C1409" s="284" t="s">
        <v>465</v>
      </c>
      <c r="D1409" s="285">
        <v>44197</v>
      </c>
      <c r="E1409" s="285">
        <v>44377</v>
      </c>
      <c r="F1409" s="285">
        <v>44299</v>
      </c>
      <c r="G1409" s="41">
        <f t="shared" si="91"/>
        <v>4</v>
      </c>
      <c r="H1409" s="286" t="s">
        <v>54</v>
      </c>
      <c r="I1409" s="284" t="s">
        <v>353</v>
      </c>
      <c r="J1409" s="287">
        <v>3</v>
      </c>
      <c r="K1409" s="287">
        <f t="shared" si="88"/>
        <v>0.375</v>
      </c>
      <c r="L1409" s="203">
        <v>1350</v>
      </c>
      <c r="M1409" s="203">
        <f t="shared" si="89"/>
        <v>506.25</v>
      </c>
    </row>
    <row r="1410" spans="1:13" hidden="1">
      <c r="A1410" s="284" t="s">
        <v>457</v>
      </c>
      <c r="B1410" s="230" t="str">
        <f t="shared" si="90"/>
        <v>Measure 268</v>
      </c>
      <c r="C1410" s="284" t="s">
        <v>465</v>
      </c>
      <c r="D1410" s="285">
        <v>44197</v>
      </c>
      <c r="E1410" s="285">
        <v>44377</v>
      </c>
      <c r="F1410" s="285">
        <v>44299</v>
      </c>
      <c r="G1410" s="41">
        <f t="shared" si="91"/>
        <v>4</v>
      </c>
      <c r="H1410" s="286" t="s">
        <v>331</v>
      </c>
      <c r="I1410" s="284" t="s">
        <v>353</v>
      </c>
      <c r="J1410" s="287">
        <v>8</v>
      </c>
      <c r="K1410" s="287">
        <f t="shared" si="88"/>
        <v>1</v>
      </c>
      <c r="L1410" s="203">
        <v>1000</v>
      </c>
      <c r="M1410" s="203">
        <f t="shared" si="89"/>
        <v>1000</v>
      </c>
    </row>
    <row r="1411" spans="1:13" hidden="1">
      <c r="A1411" s="284" t="s">
        <v>457</v>
      </c>
      <c r="B1411" s="230" t="str">
        <f t="shared" si="90"/>
        <v>Measure 268</v>
      </c>
      <c r="C1411" s="284" t="s">
        <v>465</v>
      </c>
      <c r="D1411" s="285">
        <v>44197</v>
      </c>
      <c r="E1411" s="285">
        <v>44377</v>
      </c>
      <c r="F1411" s="285">
        <v>44299</v>
      </c>
      <c r="G1411" s="41">
        <f t="shared" si="91"/>
        <v>4</v>
      </c>
      <c r="H1411" s="286" t="s">
        <v>351</v>
      </c>
      <c r="I1411" s="284" t="s">
        <v>353</v>
      </c>
      <c r="J1411" s="287">
        <v>0.5</v>
      </c>
      <c r="K1411" s="287">
        <f t="shared" ref="K1411:K1474" si="92">J1411/8</f>
        <v>6.25E-2</v>
      </c>
      <c r="L1411" s="203">
        <v>1000</v>
      </c>
      <c r="M1411" s="203">
        <f t="shared" ref="M1411:M1474" si="93">L1411*K1411</f>
        <v>62.5</v>
      </c>
    </row>
    <row r="1412" spans="1:13" hidden="1">
      <c r="A1412" s="284" t="s">
        <v>457</v>
      </c>
      <c r="B1412" s="230" t="str">
        <f t="shared" si="90"/>
        <v>Measure 268</v>
      </c>
      <c r="C1412" s="284" t="s">
        <v>465</v>
      </c>
      <c r="D1412" s="285">
        <v>44197</v>
      </c>
      <c r="E1412" s="285">
        <v>44377</v>
      </c>
      <c r="F1412" s="285">
        <v>44299</v>
      </c>
      <c r="G1412" s="41">
        <f t="shared" si="91"/>
        <v>4</v>
      </c>
      <c r="H1412" s="286" t="s">
        <v>351</v>
      </c>
      <c r="I1412" s="284" t="s">
        <v>353</v>
      </c>
      <c r="J1412" s="287">
        <v>2</v>
      </c>
      <c r="K1412" s="287">
        <f t="shared" si="92"/>
        <v>0.25</v>
      </c>
      <c r="L1412" s="203">
        <v>1000</v>
      </c>
      <c r="M1412" s="203">
        <f t="shared" si="93"/>
        <v>250</v>
      </c>
    </row>
    <row r="1413" spans="1:13" hidden="1">
      <c r="A1413" s="284" t="s">
        <v>457</v>
      </c>
      <c r="B1413" s="230" t="str">
        <f t="shared" si="90"/>
        <v>Measure 268</v>
      </c>
      <c r="C1413" s="284" t="s">
        <v>465</v>
      </c>
      <c r="D1413" s="285">
        <v>44197</v>
      </c>
      <c r="E1413" s="285">
        <v>44377</v>
      </c>
      <c r="F1413" s="285">
        <v>44300</v>
      </c>
      <c r="G1413" s="41">
        <f t="shared" si="91"/>
        <v>4</v>
      </c>
      <c r="H1413" s="286" t="s">
        <v>330</v>
      </c>
      <c r="I1413" s="284" t="s">
        <v>353</v>
      </c>
      <c r="J1413" s="287">
        <v>3</v>
      </c>
      <c r="K1413" s="287">
        <f t="shared" si="92"/>
        <v>0.375</v>
      </c>
      <c r="L1413" s="203">
        <v>1000</v>
      </c>
      <c r="M1413" s="203">
        <f t="shared" si="93"/>
        <v>375</v>
      </c>
    </row>
    <row r="1414" spans="1:13" hidden="1">
      <c r="A1414" s="284" t="s">
        <v>457</v>
      </c>
      <c r="B1414" s="230" t="str">
        <f t="shared" si="90"/>
        <v>Measure 268</v>
      </c>
      <c r="C1414" s="284" t="s">
        <v>465</v>
      </c>
      <c r="D1414" s="285">
        <v>44197</v>
      </c>
      <c r="E1414" s="285">
        <v>44377</v>
      </c>
      <c r="F1414" s="285">
        <v>44300</v>
      </c>
      <c r="G1414" s="41">
        <f t="shared" si="91"/>
        <v>4</v>
      </c>
      <c r="H1414" s="286" t="s">
        <v>330</v>
      </c>
      <c r="I1414" s="284" t="s">
        <v>353</v>
      </c>
      <c r="J1414" s="287">
        <v>3</v>
      </c>
      <c r="K1414" s="287">
        <f t="shared" si="92"/>
        <v>0.375</v>
      </c>
      <c r="L1414" s="203">
        <v>1000</v>
      </c>
      <c r="M1414" s="203">
        <f t="shared" si="93"/>
        <v>375</v>
      </c>
    </row>
    <row r="1415" spans="1:13" hidden="1">
      <c r="A1415" s="284" t="s">
        <v>457</v>
      </c>
      <c r="B1415" s="230" t="str">
        <f t="shared" si="90"/>
        <v>Measure 268</v>
      </c>
      <c r="C1415" s="284" t="s">
        <v>465</v>
      </c>
      <c r="D1415" s="285">
        <v>44197</v>
      </c>
      <c r="E1415" s="285">
        <v>44377</v>
      </c>
      <c r="F1415" s="285">
        <v>44300</v>
      </c>
      <c r="G1415" s="41">
        <f t="shared" si="91"/>
        <v>4</v>
      </c>
      <c r="H1415" s="286" t="s">
        <v>265</v>
      </c>
      <c r="I1415" s="284" t="s">
        <v>353</v>
      </c>
      <c r="J1415" s="287">
        <v>1</v>
      </c>
      <c r="K1415" s="287">
        <f t="shared" si="92"/>
        <v>0.125</v>
      </c>
      <c r="L1415" s="203">
        <v>1000</v>
      </c>
      <c r="M1415" s="203">
        <f t="shared" si="93"/>
        <v>125</v>
      </c>
    </row>
    <row r="1416" spans="1:13" hidden="1">
      <c r="A1416" s="284" t="s">
        <v>457</v>
      </c>
      <c r="B1416" s="230" t="str">
        <f t="shared" si="90"/>
        <v>Measure 268</v>
      </c>
      <c r="C1416" s="284" t="s">
        <v>465</v>
      </c>
      <c r="D1416" s="285">
        <v>44197</v>
      </c>
      <c r="E1416" s="285">
        <v>44377</v>
      </c>
      <c r="F1416" s="285">
        <v>44300</v>
      </c>
      <c r="G1416" s="41">
        <f t="shared" si="91"/>
        <v>4</v>
      </c>
      <c r="H1416" s="286" t="s">
        <v>331</v>
      </c>
      <c r="I1416" s="284" t="s">
        <v>353</v>
      </c>
      <c r="J1416" s="287">
        <v>8</v>
      </c>
      <c r="K1416" s="287">
        <f t="shared" si="92"/>
        <v>1</v>
      </c>
      <c r="L1416" s="203">
        <v>1000</v>
      </c>
      <c r="M1416" s="203">
        <f t="shared" si="93"/>
        <v>1000</v>
      </c>
    </row>
    <row r="1417" spans="1:13" hidden="1">
      <c r="A1417" s="284" t="s">
        <v>457</v>
      </c>
      <c r="B1417" s="230" t="str">
        <f t="shared" si="90"/>
        <v>Measure 268</v>
      </c>
      <c r="C1417" s="284" t="s">
        <v>465</v>
      </c>
      <c r="D1417" s="285">
        <v>44197</v>
      </c>
      <c r="E1417" s="285">
        <v>44377</v>
      </c>
      <c r="F1417" s="285">
        <v>44300</v>
      </c>
      <c r="G1417" s="41">
        <f t="shared" si="91"/>
        <v>4</v>
      </c>
      <c r="H1417" s="286" t="s">
        <v>351</v>
      </c>
      <c r="I1417" s="284" t="s">
        <v>353</v>
      </c>
      <c r="J1417" s="287">
        <v>1</v>
      </c>
      <c r="K1417" s="287">
        <f t="shared" si="92"/>
        <v>0.125</v>
      </c>
      <c r="L1417" s="203">
        <v>1000</v>
      </c>
      <c r="M1417" s="203">
        <f t="shared" si="93"/>
        <v>125</v>
      </c>
    </row>
    <row r="1418" spans="1:13" hidden="1">
      <c r="A1418" s="284" t="s">
        <v>457</v>
      </c>
      <c r="B1418" s="230" t="str">
        <f t="shared" si="90"/>
        <v>Measure 268</v>
      </c>
      <c r="C1418" s="284" t="s">
        <v>465</v>
      </c>
      <c r="D1418" s="285">
        <v>44197</v>
      </c>
      <c r="E1418" s="285">
        <v>44377</v>
      </c>
      <c r="F1418" s="285">
        <v>44301</v>
      </c>
      <c r="G1418" s="41">
        <f t="shared" si="91"/>
        <v>4</v>
      </c>
      <c r="H1418" s="286" t="s">
        <v>365</v>
      </c>
      <c r="I1418" s="284" t="s">
        <v>353</v>
      </c>
      <c r="J1418" s="287">
        <v>0.5</v>
      </c>
      <c r="K1418" s="287">
        <f t="shared" si="92"/>
        <v>6.25E-2</v>
      </c>
      <c r="L1418" s="203">
        <v>1000</v>
      </c>
      <c r="M1418" s="203">
        <f t="shared" si="93"/>
        <v>62.5</v>
      </c>
    </row>
    <row r="1419" spans="1:13" hidden="1">
      <c r="A1419" s="284" t="s">
        <v>457</v>
      </c>
      <c r="B1419" s="230" t="str">
        <f t="shared" si="90"/>
        <v>Measure 268</v>
      </c>
      <c r="C1419" s="284" t="s">
        <v>465</v>
      </c>
      <c r="D1419" s="285">
        <v>44197</v>
      </c>
      <c r="E1419" s="285">
        <v>44377</v>
      </c>
      <c r="F1419" s="285">
        <v>44301</v>
      </c>
      <c r="G1419" s="41">
        <f t="shared" si="91"/>
        <v>4</v>
      </c>
      <c r="H1419" s="286" t="s">
        <v>365</v>
      </c>
      <c r="I1419" s="284" t="s">
        <v>353</v>
      </c>
      <c r="J1419" s="287">
        <v>1</v>
      </c>
      <c r="K1419" s="287">
        <f t="shared" si="92"/>
        <v>0.125</v>
      </c>
      <c r="L1419" s="203">
        <v>1000</v>
      </c>
      <c r="M1419" s="203">
        <f t="shared" si="93"/>
        <v>125</v>
      </c>
    </row>
    <row r="1420" spans="1:13" hidden="1">
      <c r="A1420" s="284" t="s">
        <v>457</v>
      </c>
      <c r="B1420" s="230" t="str">
        <f t="shared" si="90"/>
        <v>Measure 268</v>
      </c>
      <c r="C1420" s="284" t="s">
        <v>465</v>
      </c>
      <c r="D1420" s="285">
        <v>44197</v>
      </c>
      <c r="E1420" s="285">
        <v>44377</v>
      </c>
      <c r="F1420" s="285">
        <v>44301</v>
      </c>
      <c r="G1420" s="41">
        <f t="shared" si="91"/>
        <v>4</v>
      </c>
      <c r="H1420" s="286" t="s">
        <v>365</v>
      </c>
      <c r="I1420" s="284" t="s">
        <v>353</v>
      </c>
      <c r="J1420" s="287">
        <v>1</v>
      </c>
      <c r="K1420" s="287">
        <f t="shared" si="92"/>
        <v>0.125</v>
      </c>
      <c r="L1420" s="203">
        <v>1000</v>
      </c>
      <c r="M1420" s="203">
        <f t="shared" si="93"/>
        <v>125</v>
      </c>
    </row>
    <row r="1421" spans="1:13" hidden="1">
      <c r="A1421" s="284" t="s">
        <v>457</v>
      </c>
      <c r="B1421" s="230" t="str">
        <f t="shared" si="90"/>
        <v>Measure 268</v>
      </c>
      <c r="C1421" s="284" t="s">
        <v>465</v>
      </c>
      <c r="D1421" s="285">
        <v>44197</v>
      </c>
      <c r="E1421" s="285">
        <v>44377</v>
      </c>
      <c r="F1421" s="285">
        <v>44301</v>
      </c>
      <c r="G1421" s="41">
        <f t="shared" si="91"/>
        <v>4</v>
      </c>
      <c r="H1421" s="286" t="s">
        <v>365</v>
      </c>
      <c r="I1421" s="284" t="s">
        <v>353</v>
      </c>
      <c r="J1421" s="287">
        <v>0.5</v>
      </c>
      <c r="K1421" s="287">
        <f t="shared" si="92"/>
        <v>6.25E-2</v>
      </c>
      <c r="L1421" s="203">
        <v>1000</v>
      </c>
      <c r="M1421" s="203">
        <f t="shared" si="93"/>
        <v>62.5</v>
      </c>
    </row>
    <row r="1422" spans="1:13" hidden="1">
      <c r="A1422" s="284" t="s">
        <v>457</v>
      </c>
      <c r="B1422" s="230" t="str">
        <f t="shared" si="90"/>
        <v>Measure 268</v>
      </c>
      <c r="C1422" s="284" t="s">
        <v>465</v>
      </c>
      <c r="D1422" s="285">
        <v>44197</v>
      </c>
      <c r="E1422" s="285">
        <v>44377</v>
      </c>
      <c r="F1422" s="285">
        <v>44301</v>
      </c>
      <c r="G1422" s="41">
        <f t="shared" si="91"/>
        <v>4</v>
      </c>
      <c r="H1422" s="286" t="s">
        <v>365</v>
      </c>
      <c r="I1422" s="284" t="s">
        <v>353</v>
      </c>
      <c r="J1422" s="287">
        <v>1</v>
      </c>
      <c r="K1422" s="287">
        <f t="shared" si="92"/>
        <v>0.125</v>
      </c>
      <c r="L1422" s="203">
        <v>1000</v>
      </c>
      <c r="M1422" s="203">
        <f t="shared" si="93"/>
        <v>125</v>
      </c>
    </row>
    <row r="1423" spans="1:13" hidden="1">
      <c r="A1423" s="284" t="s">
        <v>457</v>
      </c>
      <c r="B1423" s="230" t="str">
        <f t="shared" si="90"/>
        <v>Measure 268</v>
      </c>
      <c r="C1423" s="284" t="s">
        <v>465</v>
      </c>
      <c r="D1423" s="285">
        <v>44197</v>
      </c>
      <c r="E1423" s="285">
        <v>44377</v>
      </c>
      <c r="F1423" s="285">
        <v>44301</v>
      </c>
      <c r="G1423" s="41">
        <f t="shared" si="91"/>
        <v>4</v>
      </c>
      <c r="H1423" s="286" t="s">
        <v>365</v>
      </c>
      <c r="I1423" s="284" t="s">
        <v>353</v>
      </c>
      <c r="J1423" s="287">
        <v>6</v>
      </c>
      <c r="K1423" s="287">
        <f t="shared" si="92"/>
        <v>0.75</v>
      </c>
      <c r="L1423" s="203">
        <v>1000</v>
      </c>
      <c r="M1423" s="203">
        <f t="shared" si="93"/>
        <v>750</v>
      </c>
    </row>
    <row r="1424" spans="1:13" hidden="1">
      <c r="A1424" s="284" t="s">
        <v>457</v>
      </c>
      <c r="B1424" s="230" t="str">
        <f t="shared" si="90"/>
        <v>Measure 268</v>
      </c>
      <c r="C1424" s="284" t="s">
        <v>465</v>
      </c>
      <c r="D1424" s="285">
        <v>44197</v>
      </c>
      <c r="E1424" s="285">
        <v>44377</v>
      </c>
      <c r="F1424" s="285">
        <v>44301</v>
      </c>
      <c r="G1424" s="41">
        <f t="shared" si="91"/>
        <v>4</v>
      </c>
      <c r="H1424" s="286" t="s">
        <v>330</v>
      </c>
      <c r="I1424" s="284" t="s">
        <v>353</v>
      </c>
      <c r="J1424" s="287">
        <v>8</v>
      </c>
      <c r="K1424" s="287">
        <f t="shared" si="92"/>
        <v>1</v>
      </c>
      <c r="L1424" s="203">
        <v>1000</v>
      </c>
      <c r="M1424" s="203">
        <f t="shared" si="93"/>
        <v>1000</v>
      </c>
    </row>
    <row r="1425" spans="1:13" hidden="1">
      <c r="A1425" s="284" t="s">
        <v>457</v>
      </c>
      <c r="B1425" s="230" t="str">
        <f t="shared" si="90"/>
        <v>Measure 268</v>
      </c>
      <c r="C1425" s="284" t="s">
        <v>465</v>
      </c>
      <c r="D1425" s="285">
        <v>44197</v>
      </c>
      <c r="E1425" s="285">
        <v>44377</v>
      </c>
      <c r="F1425" s="285">
        <v>44301</v>
      </c>
      <c r="G1425" s="41">
        <f t="shared" si="91"/>
        <v>4</v>
      </c>
      <c r="H1425" s="286" t="s">
        <v>327</v>
      </c>
      <c r="I1425" s="284" t="s">
        <v>353</v>
      </c>
      <c r="J1425" s="287">
        <v>3</v>
      </c>
      <c r="K1425" s="287">
        <f t="shared" si="92"/>
        <v>0.375</v>
      </c>
      <c r="L1425" s="203">
        <v>1000</v>
      </c>
      <c r="M1425" s="203">
        <f t="shared" si="93"/>
        <v>375</v>
      </c>
    </row>
    <row r="1426" spans="1:13">
      <c r="A1426" s="284" t="s">
        <v>457</v>
      </c>
      <c r="B1426" s="230" t="str">
        <f t="shared" si="90"/>
        <v>Measure 268</v>
      </c>
      <c r="C1426" s="284" t="s">
        <v>465</v>
      </c>
      <c r="D1426" s="285">
        <v>44197</v>
      </c>
      <c r="E1426" s="285">
        <v>44377</v>
      </c>
      <c r="F1426" s="285">
        <v>44301</v>
      </c>
      <c r="G1426" s="41">
        <f t="shared" si="91"/>
        <v>4</v>
      </c>
      <c r="H1426" s="286" t="s">
        <v>267</v>
      </c>
      <c r="I1426" s="284" t="s">
        <v>353</v>
      </c>
      <c r="J1426" s="287">
        <v>3</v>
      </c>
      <c r="K1426" s="287">
        <f t="shared" si="92"/>
        <v>0.375</v>
      </c>
      <c r="L1426" s="203">
        <v>1000</v>
      </c>
      <c r="M1426" s="203">
        <f t="shared" si="93"/>
        <v>375</v>
      </c>
    </row>
    <row r="1427" spans="1:13" hidden="1">
      <c r="A1427" s="284" t="s">
        <v>457</v>
      </c>
      <c r="B1427" s="230" t="str">
        <f t="shared" si="90"/>
        <v>Measure 268</v>
      </c>
      <c r="C1427" s="284" t="s">
        <v>465</v>
      </c>
      <c r="D1427" s="285">
        <v>44197</v>
      </c>
      <c r="E1427" s="285">
        <v>44377</v>
      </c>
      <c r="F1427" s="285">
        <v>44301</v>
      </c>
      <c r="G1427" s="41">
        <f t="shared" si="91"/>
        <v>4</v>
      </c>
      <c r="H1427" s="286" t="s">
        <v>331</v>
      </c>
      <c r="I1427" s="284" t="s">
        <v>353</v>
      </c>
      <c r="J1427" s="287">
        <v>8</v>
      </c>
      <c r="K1427" s="287">
        <f t="shared" si="92"/>
        <v>1</v>
      </c>
      <c r="L1427" s="203">
        <v>1000</v>
      </c>
      <c r="M1427" s="203">
        <f t="shared" si="93"/>
        <v>1000</v>
      </c>
    </row>
    <row r="1428" spans="1:13" hidden="1">
      <c r="A1428" s="284" t="s">
        <v>457</v>
      </c>
      <c r="B1428" s="230" t="str">
        <f t="shared" si="90"/>
        <v>Measure 268</v>
      </c>
      <c r="C1428" s="284" t="s">
        <v>465</v>
      </c>
      <c r="D1428" s="285">
        <v>44197</v>
      </c>
      <c r="E1428" s="285">
        <v>44377</v>
      </c>
      <c r="F1428" s="285">
        <v>44301</v>
      </c>
      <c r="G1428" s="41">
        <f t="shared" si="91"/>
        <v>4</v>
      </c>
      <c r="H1428" s="286" t="s">
        <v>266</v>
      </c>
      <c r="I1428" s="284" t="s">
        <v>353</v>
      </c>
      <c r="J1428" s="287">
        <v>1.5</v>
      </c>
      <c r="K1428" s="287">
        <f t="shared" si="92"/>
        <v>0.1875</v>
      </c>
      <c r="L1428" s="203">
        <v>1000</v>
      </c>
      <c r="M1428" s="203">
        <f t="shared" si="93"/>
        <v>187.5</v>
      </c>
    </row>
    <row r="1429" spans="1:13" hidden="1">
      <c r="A1429" s="284" t="s">
        <v>457</v>
      </c>
      <c r="B1429" s="230" t="str">
        <f t="shared" si="90"/>
        <v>Measure 268</v>
      </c>
      <c r="C1429" s="284" t="s">
        <v>465</v>
      </c>
      <c r="D1429" s="285">
        <v>44197</v>
      </c>
      <c r="E1429" s="285">
        <v>44377</v>
      </c>
      <c r="F1429" s="285">
        <v>44301</v>
      </c>
      <c r="G1429" s="41">
        <f t="shared" si="91"/>
        <v>4</v>
      </c>
      <c r="H1429" s="286" t="s">
        <v>351</v>
      </c>
      <c r="I1429" s="284" t="s">
        <v>353</v>
      </c>
      <c r="J1429" s="287">
        <v>1</v>
      </c>
      <c r="K1429" s="287">
        <f t="shared" si="92"/>
        <v>0.125</v>
      </c>
      <c r="L1429" s="203">
        <v>1000</v>
      </c>
      <c r="M1429" s="203">
        <f t="shared" si="93"/>
        <v>125</v>
      </c>
    </row>
    <row r="1430" spans="1:13" hidden="1">
      <c r="A1430" s="284" t="s">
        <v>457</v>
      </c>
      <c r="B1430" s="230" t="str">
        <f t="shared" si="90"/>
        <v>Measure 268</v>
      </c>
      <c r="C1430" s="284" t="s">
        <v>465</v>
      </c>
      <c r="D1430" s="285">
        <v>44197</v>
      </c>
      <c r="E1430" s="285">
        <v>44377</v>
      </c>
      <c r="F1430" s="285">
        <v>44302</v>
      </c>
      <c r="G1430" s="41">
        <f t="shared" si="91"/>
        <v>4</v>
      </c>
      <c r="H1430" s="286" t="s">
        <v>365</v>
      </c>
      <c r="I1430" s="284" t="s">
        <v>353</v>
      </c>
      <c r="J1430" s="287">
        <v>2</v>
      </c>
      <c r="K1430" s="287">
        <f t="shared" si="92"/>
        <v>0.25</v>
      </c>
      <c r="L1430" s="203">
        <v>1000</v>
      </c>
      <c r="M1430" s="203">
        <f t="shared" si="93"/>
        <v>250</v>
      </c>
    </row>
    <row r="1431" spans="1:13" hidden="1">
      <c r="A1431" s="284" t="s">
        <v>457</v>
      </c>
      <c r="B1431" s="230" t="str">
        <f t="shared" si="90"/>
        <v>Measure 268</v>
      </c>
      <c r="C1431" s="284" t="s">
        <v>465</v>
      </c>
      <c r="D1431" s="285">
        <v>44197</v>
      </c>
      <c r="E1431" s="285">
        <v>44377</v>
      </c>
      <c r="F1431" s="285">
        <v>44302</v>
      </c>
      <c r="G1431" s="41">
        <f t="shared" si="91"/>
        <v>4</v>
      </c>
      <c r="H1431" s="286" t="s">
        <v>365</v>
      </c>
      <c r="I1431" s="284" t="s">
        <v>353</v>
      </c>
      <c r="J1431" s="287">
        <v>1</v>
      </c>
      <c r="K1431" s="287">
        <f t="shared" si="92"/>
        <v>0.125</v>
      </c>
      <c r="L1431" s="203">
        <v>1000</v>
      </c>
      <c r="M1431" s="203">
        <f t="shared" si="93"/>
        <v>125</v>
      </c>
    </row>
    <row r="1432" spans="1:13" hidden="1">
      <c r="A1432" s="284" t="s">
        <v>457</v>
      </c>
      <c r="B1432" s="230" t="str">
        <f t="shared" si="90"/>
        <v>Measure 268</v>
      </c>
      <c r="C1432" s="284" t="s">
        <v>465</v>
      </c>
      <c r="D1432" s="285">
        <v>44197</v>
      </c>
      <c r="E1432" s="285">
        <v>44377</v>
      </c>
      <c r="F1432" s="285">
        <v>44302</v>
      </c>
      <c r="G1432" s="41">
        <f t="shared" si="91"/>
        <v>4</v>
      </c>
      <c r="H1432" s="286" t="s">
        <v>365</v>
      </c>
      <c r="I1432" s="284" t="s">
        <v>353</v>
      </c>
      <c r="J1432" s="287">
        <v>4.5</v>
      </c>
      <c r="K1432" s="287">
        <f t="shared" si="92"/>
        <v>0.5625</v>
      </c>
      <c r="L1432" s="203">
        <v>1000</v>
      </c>
      <c r="M1432" s="203">
        <f t="shared" si="93"/>
        <v>562.5</v>
      </c>
    </row>
    <row r="1433" spans="1:13" hidden="1">
      <c r="A1433" s="284" t="s">
        <v>457</v>
      </c>
      <c r="B1433" s="230" t="str">
        <f t="shared" si="90"/>
        <v>Measure 268</v>
      </c>
      <c r="C1433" s="284" t="s">
        <v>465</v>
      </c>
      <c r="D1433" s="285">
        <v>44197</v>
      </c>
      <c r="E1433" s="285">
        <v>44377</v>
      </c>
      <c r="F1433" s="285">
        <v>44302</v>
      </c>
      <c r="G1433" s="41">
        <f t="shared" si="91"/>
        <v>4</v>
      </c>
      <c r="H1433" s="286" t="s">
        <v>330</v>
      </c>
      <c r="I1433" s="284" t="s">
        <v>353</v>
      </c>
      <c r="J1433" s="287">
        <v>8</v>
      </c>
      <c r="K1433" s="287">
        <f t="shared" si="92"/>
        <v>1</v>
      </c>
      <c r="L1433" s="203">
        <v>1000</v>
      </c>
      <c r="M1433" s="203">
        <f t="shared" si="93"/>
        <v>1000</v>
      </c>
    </row>
    <row r="1434" spans="1:13" hidden="1">
      <c r="A1434" s="284" t="s">
        <v>457</v>
      </c>
      <c r="B1434" s="230" t="str">
        <f t="shared" si="90"/>
        <v>Measure 268</v>
      </c>
      <c r="C1434" s="284" t="s">
        <v>465</v>
      </c>
      <c r="D1434" s="285">
        <v>44197</v>
      </c>
      <c r="E1434" s="285">
        <v>44377</v>
      </c>
      <c r="F1434" s="285">
        <v>44302</v>
      </c>
      <c r="G1434" s="41">
        <f t="shared" si="91"/>
        <v>4</v>
      </c>
      <c r="H1434" s="286" t="s">
        <v>327</v>
      </c>
      <c r="I1434" s="284" t="s">
        <v>353</v>
      </c>
      <c r="J1434" s="287">
        <v>6</v>
      </c>
      <c r="K1434" s="287">
        <f t="shared" si="92"/>
        <v>0.75</v>
      </c>
      <c r="L1434" s="203">
        <v>1000</v>
      </c>
      <c r="M1434" s="203">
        <f t="shared" si="93"/>
        <v>750</v>
      </c>
    </row>
    <row r="1435" spans="1:13" hidden="1">
      <c r="A1435" s="284" t="s">
        <v>457</v>
      </c>
      <c r="B1435" s="230" t="str">
        <f t="shared" si="90"/>
        <v>Measure 268</v>
      </c>
      <c r="C1435" s="284" t="s">
        <v>465</v>
      </c>
      <c r="D1435" s="285">
        <v>44197</v>
      </c>
      <c r="E1435" s="285">
        <v>44377</v>
      </c>
      <c r="F1435" s="285">
        <v>44302</v>
      </c>
      <c r="G1435" s="41">
        <f t="shared" si="91"/>
        <v>4</v>
      </c>
      <c r="H1435" s="286" t="s">
        <v>331</v>
      </c>
      <c r="I1435" s="284" t="s">
        <v>353</v>
      </c>
      <c r="J1435" s="287">
        <v>8</v>
      </c>
      <c r="K1435" s="287">
        <f t="shared" si="92"/>
        <v>1</v>
      </c>
      <c r="L1435" s="203">
        <v>1000</v>
      </c>
      <c r="M1435" s="203">
        <f t="shared" si="93"/>
        <v>1000</v>
      </c>
    </row>
    <row r="1436" spans="1:13" hidden="1">
      <c r="A1436" s="284" t="s">
        <v>457</v>
      </c>
      <c r="B1436" s="230" t="str">
        <f t="shared" si="90"/>
        <v>Measure 268</v>
      </c>
      <c r="C1436" s="284" t="s">
        <v>465</v>
      </c>
      <c r="D1436" s="285">
        <v>44197</v>
      </c>
      <c r="E1436" s="285">
        <v>44377</v>
      </c>
      <c r="F1436" s="285">
        <v>44302</v>
      </c>
      <c r="G1436" s="41">
        <f t="shared" si="91"/>
        <v>4</v>
      </c>
      <c r="H1436" s="286" t="s">
        <v>351</v>
      </c>
      <c r="I1436" s="284" t="s">
        <v>353</v>
      </c>
      <c r="J1436" s="287">
        <v>0.5</v>
      </c>
      <c r="K1436" s="287">
        <f t="shared" si="92"/>
        <v>6.25E-2</v>
      </c>
      <c r="L1436" s="203">
        <v>1000</v>
      </c>
      <c r="M1436" s="203">
        <f t="shared" si="93"/>
        <v>62.5</v>
      </c>
    </row>
    <row r="1437" spans="1:13" hidden="1">
      <c r="A1437" s="284" t="s">
        <v>457</v>
      </c>
      <c r="B1437" s="230" t="str">
        <f t="shared" si="90"/>
        <v>Measure 268</v>
      </c>
      <c r="C1437" s="284" t="s">
        <v>465</v>
      </c>
      <c r="D1437" s="285">
        <v>44197</v>
      </c>
      <c r="E1437" s="285">
        <v>44377</v>
      </c>
      <c r="F1437" s="285">
        <v>44305</v>
      </c>
      <c r="G1437" s="41">
        <f t="shared" si="91"/>
        <v>4</v>
      </c>
      <c r="H1437" s="286" t="s">
        <v>365</v>
      </c>
      <c r="I1437" s="284" t="s">
        <v>353</v>
      </c>
      <c r="J1437" s="287">
        <v>1</v>
      </c>
      <c r="K1437" s="287">
        <f t="shared" si="92"/>
        <v>0.125</v>
      </c>
      <c r="L1437" s="203">
        <v>1000</v>
      </c>
      <c r="M1437" s="203">
        <f t="shared" si="93"/>
        <v>125</v>
      </c>
    </row>
    <row r="1438" spans="1:13" hidden="1">
      <c r="A1438" s="284" t="s">
        <v>457</v>
      </c>
      <c r="B1438" s="230" t="str">
        <f t="shared" si="90"/>
        <v>Measure 268</v>
      </c>
      <c r="C1438" s="284" t="s">
        <v>465</v>
      </c>
      <c r="D1438" s="285">
        <v>44197</v>
      </c>
      <c r="E1438" s="285">
        <v>44377</v>
      </c>
      <c r="F1438" s="285">
        <v>44305</v>
      </c>
      <c r="G1438" s="41">
        <f t="shared" si="91"/>
        <v>4</v>
      </c>
      <c r="H1438" s="286" t="s">
        <v>365</v>
      </c>
      <c r="I1438" s="284" t="s">
        <v>353</v>
      </c>
      <c r="J1438" s="287">
        <v>2.75</v>
      </c>
      <c r="K1438" s="287">
        <f t="shared" si="92"/>
        <v>0.34375</v>
      </c>
      <c r="L1438" s="203">
        <v>1000</v>
      </c>
      <c r="M1438" s="203">
        <f t="shared" si="93"/>
        <v>343.75</v>
      </c>
    </row>
    <row r="1439" spans="1:13" hidden="1">
      <c r="A1439" s="284" t="s">
        <v>457</v>
      </c>
      <c r="B1439" s="230" t="str">
        <f t="shared" si="90"/>
        <v>Measure 268</v>
      </c>
      <c r="C1439" s="284" t="s">
        <v>465</v>
      </c>
      <c r="D1439" s="285">
        <v>44197</v>
      </c>
      <c r="E1439" s="285">
        <v>44377</v>
      </c>
      <c r="F1439" s="285">
        <v>44305</v>
      </c>
      <c r="G1439" s="41">
        <f t="shared" si="91"/>
        <v>4</v>
      </c>
      <c r="H1439" s="286" t="s">
        <v>365</v>
      </c>
      <c r="I1439" s="284" t="s">
        <v>353</v>
      </c>
      <c r="J1439" s="287">
        <v>1</v>
      </c>
      <c r="K1439" s="287">
        <f t="shared" si="92"/>
        <v>0.125</v>
      </c>
      <c r="L1439" s="203">
        <v>1000</v>
      </c>
      <c r="M1439" s="203">
        <f t="shared" si="93"/>
        <v>125</v>
      </c>
    </row>
    <row r="1440" spans="1:13" hidden="1">
      <c r="A1440" s="284" t="s">
        <v>457</v>
      </c>
      <c r="B1440" s="230" t="str">
        <f t="shared" si="90"/>
        <v>Measure 268</v>
      </c>
      <c r="C1440" s="284" t="s">
        <v>465</v>
      </c>
      <c r="D1440" s="285">
        <v>44197</v>
      </c>
      <c r="E1440" s="285">
        <v>44377</v>
      </c>
      <c r="F1440" s="285">
        <v>44305</v>
      </c>
      <c r="G1440" s="41">
        <f t="shared" si="91"/>
        <v>4</v>
      </c>
      <c r="H1440" s="286" t="s">
        <v>365</v>
      </c>
      <c r="I1440" s="284" t="s">
        <v>353</v>
      </c>
      <c r="J1440" s="287">
        <v>2</v>
      </c>
      <c r="K1440" s="287">
        <f t="shared" si="92"/>
        <v>0.25</v>
      </c>
      <c r="L1440" s="203">
        <v>1000</v>
      </c>
      <c r="M1440" s="203">
        <f t="shared" si="93"/>
        <v>250</v>
      </c>
    </row>
    <row r="1441" spans="1:13" hidden="1">
      <c r="A1441" s="284" t="s">
        <v>457</v>
      </c>
      <c r="B1441" s="230" t="str">
        <f t="shared" si="90"/>
        <v>Measure 268</v>
      </c>
      <c r="C1441" s="284" t="s">
        <v>465</v>
      </c>
      <c r="D1441" s="285">
        <v>44197</v>
      </c>
      <c r="E1441" s="285">
        <v>44377</v>
      </c>
      <c r="F1441" s="285">
        <v>44305</v>
      </c>
      <c r="G1441" s="41">
        <f t="shared" si="91"/>
        <v>4</v>
      </c>
      <c r="H1441" s="286" t="s">
        <v>330</v>
      </c>
      <c r="I1441" s="284" t="s">
        <v>353</v>
      </c>
      <c r="J1441" s="287">
        <v>7</v>
      </c>
      <c r="K1441" s="287">
        <f t="shared" si="92"/>
        <v>0.875</v>
      </c>
      <c r="L1441" s="203">
        <v>1000</v>
      </c>
      <c r="M1441" s="203">
        <f t="shared" si="93"/>
        <v>875</v>
      </c>
    </row>
    <row r="1442" spans="1:13" hidden="1">
      <c r="A1442" s="284" t="s">
        <v>457</v>
      </c>
      <c r="B1442" s="230" t="str">
        <f t="shared" si="90"/>
        <v>Measure 268</v>
      </c>
      <c r="C1442" s="284" t="s">
        <v>465</v>
      </c>
      <c r="D1442" s="285">
        <v>44197</v>
      </c>
      <c r="E1442" s="285">
        <v>44377</v>
      </c>
      <c r="F1442" s="285">
        <v>44305</v>
      </c>
      <c r="G1442" s="41">
        <f t="shared" si="91"/>
        <v>4</v>
      </c>
      <c r="H1442" s="286" t="s">
        <v>265</v>
      </c>
      <c r="I1442" s="284" t="s">
        <v>353</v>
      </c>
      <c r="J1442" s="287">
        <v>6</v>
      </c>
      <c r="K1442" s="287">
        <f t="shared" si="92"/>
        <v>0.75</v>
      </c>
      <c r="L1442" s="203">
        <v>1000</v>
      </c>
      <c r="M1442" s="203">
        <f t="shared" si="93"/>
        <v>750</v>
      </c>
    </row>
    <row r="1443" spans="1:13">
      <c r="A1443" s="284" t="s">
        <v>457</v>
      </c>
      <c r="B1443" s="230" t="str">
        <f t="shared" si="90"/>
        <v>Measure 268</v>
      </c>
      <c r="C1443" s="284" t="s">
        <v>465</v>
      </c>
      <c r="D1443" s="285">
        <v>44197</v>
      </c>
      <c r="E1443" s="285">
        <v>44377</v>
      </c>
      <c r="F1443" s="285">
        <v>44305</v>
      </c>
      <c r="G1443" s="41">
        <f t="shared" si="91"/>
        <v>4</v>
      </c>
      <c r="H1443" s="286" t="s">
        <v>267</v>
      </c>
      <c r="I1443" s="284" t="s">
        <v>353</v>
      </c>
      <c r="J1443" s="287">
        <v>2.25</v>
      </c>
      <c r="K1443" s="287">
        <f t="shared" si="92"/>
        <v>0.28125</v>
      </c>
      <c r="L1443" s="203">
        <v>1000</v>
      </c>
      <c r="M1443" s="203">
        <f t="shared" si="93"/>
        <v>281.25</v>
      </c>
    </row>
    <row r="1444" spans="1:13">
      <c r="A1444" s="284" t="s">
        <v>457</v>
      </c>
      <c r="B1444" s="230" t="str">
        <f t="shared" si="90"/>
        <v>Measure 268</v>
      </c>
      <c r="C1444" s="284" t="s">
        <v>465</v>
      </c>
      <c r="D1444" s="285">
        <v>44197</v>
      </c>
      <c r="E1444" s="285">
        <v>44377</v>
      </c>
      <c r="F1444" s="285">
        <v>44305</v>
      </c>
      <c r="G1444" s="41">
        <f t="shared" si="91"/>
        <v>4</v>
      </c>
      <c r="H1444" s="286" t="s">
        <v>267</v>
      </c>
      <c r="I1444" s="284" t="s">
        <v>353</v>
      </c>
      <c r="J1444" s="287">
        <v>3</v>
      </c>
      <c r="K1444" s="287">
        <f t="shared" si="92"/>
        <v>0.375</v>
      </c>
      <c r="L1444" s="203">
        <v>1000</v>
      </c>
      <c r="M1444" s="203">
        <f t="shared" si="93"/>
        <v>375</v>
      </c>
    </row>
    <row r="1445" spans="1:13" hidden="1">
      <c r="A1445" s="284" t="s">
        <v>457</v>
      </c>
      <c r="B1445" s="230" t="str">
        <f t="shared" si="90"/>
        <v>Measure 268</v>
      </c>
      <c r="C1445" s="284" t="s">
        <v>465</v>
      </c>
      <c r="D1445" s="285">
        <v>44197</v>
      </c>
      <c r="E1445" s="285">
        <v>44377</v>
      </c>
      <c r="F1445" s="285">
        <v>44305</v>
      </c>
      <c r="G1445" s="41">
        <f t="shared" si="91"/>
        <v>4</v>
      </c>
      <c r="H1445" s="286" t="s">
        <v>331</v>
      </c>
      <c r="I1445" s="284" t="s">
        <v>353</v>
      </c>
      <c r="J1445" s="287">
        <v>8</v>
      </c>
      <c r="K1445" s="287">
        <f t="shared" si="92"/>
        <v>1</v>
      </c>
      <c r="L1445" s="203">
        <v>1000</v>
      </c>
      <c r="M1445" s="203">
        <f t="shared" si="93"/>
        <v>1000</v>
      </c>
    </row>
    <row r="1446" spans="1:13" hidden="1">
      <c r="A1446" s="284" t="s">
        <v>457</v>
      </c>
      <c r="B1446" s="230" t="str">
        <f t="shared" si="90"/>
        <v>Measure 268</v>
      </c>
      <c r="C1446" s="284" t="s">
        <v>465</v>
      </c>
      <c r="D1446" s="285">
        <v>44197</v>
      </c>
      <c r="E1446" s="285">
        <v>44377</v>
      </c>
      <c r="F1446" s="285">
        <v>44305</v>
      </c>
      <c r="G1446" s="41">
        <f t="shared" si="91"/>
        <v>4</v>
      </c>
      <c r="H1446" s="286" t="s">
        <v>266</v>
      </c>
      <c r="I1446" s="284" t="s">
        <v>353</v>
      </c>
      <c r="J1446" s="287">
        <v>0.5</v>
      </c>
      <c r="K1446" s="287">
        <f t="shared" si="92"/>
        <v>6.25E-2</v>
      </c>
      <c r="L1446" s="203">
        <v>1000</v>
      </c>
      <c r="M1446" s="203">
        <f t="shared" si="93"/>
        <v>62.5</v>
      </c>
    </row>
    <row r="1447" spans="1:13" hidden="1">
      <c r="A1447" s="284" t="s">
        <v>457</v>
      </c>
      <c r="B1447" s="230" t="str">
        <f t="shared" si="90"/>
        <v>Measure 268</v>
      </c>
      <c r="C1447" s="284" t="s">
        <v>465</v>
      </c>
      <c r="D1447" s="285">
        <v>44197</v>
      </c>
      <c r="E1447" s="285">
        <v>44377</v>
      </c>
      <c r="F1447" s="285">
        <v>44305</v>
      </c>
      <c r="G1447" s="41">
        <f t="shared" si="91"/>
        <v>4</v>
      </c>
      <c r="H1447" s="286" t="s">
        <v>351</v>
      </c>
      <c r="I1447" s="284" t="s">
        <v>353</v>
      </c>
      <c r="J1447" s="287">
        <v>0.5</v>
      </c>
      <c r="K1447" s="287">
        <f t="shared" si="92"/>
        <v>6.25E-2</v>
      </c>
      <c r="L1447" s="203">
        <v>1000</v>
      </c>
      <c r="M1447" s="203">
        <f t="shared" si="93"/>
        <v>62.5</v>
      </c>
    </row>
    <row r="1448" spans="1:13" hidden="1">
      <c r="A1448" s="284" t="s">
        <v>457</v>
      </c>
      <c r="B1448" s="230" t="str">
        <f t="shared" si="90"/>
        <v>Measure 268</v>
      </c>
      <c r="C1448" s="284" t="s">
        <v>465</v>
      </c>
      <c r="D1448" s="285">
        <v>44197</v>
      </c>
      <c r="E1448" s="285">
        <v>44377</v>
      </c>
      <c r="F1448" s="285">
        <v>44305</v>
      </c>
      <c r="G1448" s="41">
        <f t="shared" si="91"/>
        <v>4</v>
      </c>
      <c r="H1448" s="286" t="s">
        <v>351</v>
      </c>
      <c r="I1448" s="284" t="s">
        <v>353</v>
      </c>
      <c r="J1448" s="287">
        <v>1</v>
      </c>
      <c r="K1448" s="287">
        <f t="shared" si="92"/>
        <v>0.125</v>
      </c>
      <c r="L1448" s="203">
        <v>1000</v>
      </c>
      <c r="M1448" s="203">
        <f t="shared" si="93"/>
        <v>125</v>
      </c>
    </row>
    <row r="1449" spans="1:13" hidden="1">
      <c r="A1449" s="284" t="s">
        <v>457</v>
      </c>
      <c r="B1449" s="230" t="str">
        <f t="shared" si="90"/>
        <v>Measure 268</v>
      </c>
      <c r="C1449" s="284" t="s">
        <v>465</v>
      </c>
      <c r="D1449" s="285">
        <v>44197</v>
      </c>
      <c r="E1449" s="285">
        <v>44377</v>
      </c>
      <c r="F1449" s="285">
        <v>44306</v>
      </c>
      <c r="G1449" s="41">
        <f t="shared" si="91"/>
        <v>4</v>
      </c>
      <c r="H1449" s="286" t="s">
        <v>365</v>
      </c>
      <c r="I1449" s="284" t="s">
        <v>353</v>
      </c>
      <c r="J1449" s="287">
        <v>0.5</v>
      </c>
      <c r="K1449" s="287">
        <f t="shared" si="92"/>
        <v>6.25E-2</v>
      </c>
      <c r="L1449" s="203">
        <v>1000</v>
      </c>
      <c r="M1449" s="203">
        <f t="shared" si="93"/>
        <v>62.5</v>
      </c>
    </row>
    <row r="1450" spans="1:13" hidden="1">
      <c r="A1450" s="284" t="s">
        <v>457</v>
      </c>
      <c r="B1450" s="230" t="str">
        <f t="shared" si="90"/>
        <v>Measure 268</v>
      </c>
      <c r="C1450" s="284" t="s">
        <v>465</v>
      </c>
      <c r="D1450" s="285">
        <v>44197</v>
      </c>
      <c r="E1450" s="285">
        <v>44377</v>
      </c>
      <c r="F1450" s="285">
        <v>44306</v>
      </c>
      <c r="G1450" s="41">
        <f t="shared" si="91"/>
        <v>4</v>
      </c>
      <c r="H1450" s="286" t="s">
        <v>365</v>
      </c>
      <c r="I1450" s="284" t="s">
        <v>353</v>
      </c>
      <c r="J1450" s="287">
        <v>0.5</v>
      </c>
      <c r="K1450" s="287">
        <f t="shared" si="92"/>
        <v>6.25E-2</v>
      </c>
      <c r="L1450" s="203">
        <v>1000</v>
      </c>
      <c r="M1450" s="203">
        <f t="shared" si="93"/>
        <v>62.5</v>
      </c>
    </row>
    <row r="1451" spans="1:13" hidden="1">
      <c r="A1451" s="284" t="s">
        <v>457</v>
      </c>
      <c r="B1451" s="230" t="str">
        <f t="shared" si="90"/>
        <v>Measure 268</v>
      </c>
      <c r="C1451" s="284" t="s">
        <v>465</v>
      </c>
      <c r="D1451" s="285">
        <v>44197</v>
      </c>
      <c r="E1451" s="285">
        <v>44377</v>
      </c>
      <c r="F1451" s="285">
        <v>44306</v>
      </c>
      <c r="G1451" s="41">
        <f t="shared" si="91"/>
        <v>4</v>
      </c>
      <c r="H1451" s="286" t="s">
        <v>365</v>
      </c>
      <c r="I1451" s="284" t="s">
        <v>353</v>
      </c>
      <c r="J1451" s="287">
        <v>0.25</v>
      </c>
      <c r="K1451" s="287">
        <f t="shared" si="92"/>
        <v>3.125E-2</v>
      </c>
      <c r="L1451" s="203">
        <v>1000</v>
      </c>
      <c r="M1451" s="203">
        <f t="shared" si="93"/>
        <v>31.25</v>
      </c>
    </row>
    <row r="1452" spans="1:13" hidden="1">
      <c r="A1452" s="284" t="s">
        <v>457</v>
      </c>
      <c r="B1452" s="230" t="str">
        <f t="shared" si="90"/>
        <v>Measure 268</v>
      </c>
      <c r="C1452" s="284" t="s">
        <v>465</v>
      </c>
      <c r="D1452" s="285">
        <v>44197</v>
      </c>
      <c r="E1452" s="285">
        <v>44377</v>
      </c>
      <c r="F1452" s="285">
        <v>44306</v>
      </c>
      <c r="G1452" s="41">
        <f t="shared" si="91"/>
        <v>4</v>
      </c>
      <c r="H1452" s="286" t="s">
        <v>365</v>
      </c>
      <c r="I1452" s="284" t="s">
        <v>353</v>
      </c>
      <c r="J1452" s="287">
        <v>0.5</v>
      </c>
      <c r="K1452" s="287">
        <f t="shared" si="92"/>
        <v>6.25E-2</v>
      </c>
      <c r="L1452" s="203">
        <v>1000</v>
      </c>
      <c r="M1452" s="203">
        <f t="shared" si="93"/>
        <v>62.5</v>
      </c>
    </row>
    <row r="1453" spans="1:13" hidden="1">
      <c r="A1453" s="284" t="s">
        <v>457</v>
      </c>
      <c r="B1453" s="230" t="str">
        <f t="shared" si="90"/>
        <v>Measure 268</v>
      </c>
      <c r="C1453" s="284" t="s">
        <v>465</v>
      </c>
      <c r="D1453" s="285">
        <v>44197</v>
      </c>
      <c r="E1453" s="285">
        <v>44377</v>
      </c>
      <c r="F1453" s="285">
        <v>44306</v>
      </c>
      <c r="G1453" s="41">
        <f t="shared" si="91"/>
        <v>4</v>
      </c>
      <c r="H1453" s="286" t="s">
        <v>365</v>
      </c>
      <c r="I1453" s="284" t="s">
        <v>353</v>
      </c>
      <c r="J1453" s="287">
        <v>0.5</v>
      </c>
      <c r="K1453" s="287">
        <f t="shared" si="92"/>
        <v>6.25E-2</v>
      </c>
      <c r="L1453" s="203">
        <v>1000</v>
      </c>
      <c r="M1453" s="203">
        <f t="shared" si="93"/>
        <v>62.5</v>
      </c>
    </row>
    <row r="1454" spans="1:13" hidden="1">
      <c r="A1454" s="284" t="s">
        <v>457</v>
      </c>
      <c r="B1454" s="230" t="str">
        <f t="shared" si="90"/>
        <v>Measure 268</v>
      </c>
      <c r="C1454" s="284" t="s">
        <v>465</v>
      </c>
      <c r="D1454" s="285">
        <v>44197</v>
      </c>
      <c r="E1454" s="285">
        <v>44377</v>
      </c>
      <c r="F1454" s="285">
        <v>44306</v>
      </c>
      <c r="G1454" s="41">
        <f t="shared" si="91"/>
        <v>4</v>
      </c>
      <c r="H1454" s="286" t="s">
        <v>365</v>
      </c>
      <c r="I1454" s="284" t="s">
        <v>353</v>
      </c>
      <c r="J1454" s="287">
        <v>0.5</v>
      </c>
      <c r="K1454" s="287">
        <f t="shared" si="92"/>
        <v>6.25E-2</v>
      </c>
      <c r="L1454" s="203">
        <v>1000</v>
      </c>
      <c r="M1454" s="203">
        <f t="shared" si="93"/>
        <v>62.5</v>
      </c>
    </row>
    <row r="1455" spans="1:13" hidden="1">
      <c r="A1455" s="284" t="s">
        <v>457</v>
      </c>
      <c r="B1455" s="230" t="str">
        <f t="shared" si="90"/>
        <v>Measure 268</v>
      </c>
      <c r="C1455" s="284" t="s">
        <v>465</v>
      </c>
      <c r="D1455" s="285">
        <v>44197</v>
      </c>
      <c r="E1455" s="285">
        <v>44377</v>
      </c>
      <c r="F1455" s="285">
        <v>44306</v>
      </c>
      <c r="G1455" s="41">
        <f t="shared" si="91"/>
        <v>4</v>
      </c>
      <c r="H1455" s="286" t="s">
        <v>365</v>
      </c>
      <c r="I1455" s="284" t="s">
        <v>353</v>
      </c>
      <c r="J1455" s="287">
        <v>5.25</v>
      </c>
      <c r="K1455" s="287">
        <f t="shared" si="92"/>
        <v>0.65625</v>
      </c>
      <c r="L1455" s="203">
        <v>1000</v>
      </c>
      <c r="M1455" s="203">
        <f t="shared" si="93"/>
        <v>656.25</v>
      </c>
    </row>
    <row r="1456" spans="1:13" hidden="1">
      <c r="A1456" s="284" t="s">
        <v>457</v>
      </c>
      <c r="B1456" s="230" t="str">
        <f t="shared" si="90"/>
        <v>Measure 268</v>
      </c>
      <c r="C1456" s="284" t="s">
        <v>465</v>
      </c>
      <c r="D1456" s="285">
        <v>44197</v>
      </c>
      <c r="E1456" s="285">
        <v>44377</v>
      </c>
      <c r="F1456" s="285">
        <v>44306</v>
      </c>
      <c r="G1456" s="41">
        <f t="shared" si="91"/>
        <v>4</v>
      </c>
      <c r="H1456" s="286" t="s">
        <v>330</v>
      </c>
      <c r="I1456" s="284" t="s">
        <v>353</v>
      </c>
      <c r="J1456" s="287">
        <v>8</v>
      </c>
      <c r="K1456" s="287">
        <f t="shared" si="92"/>
        <v>1</v>
      </c>
      <c r="L1456" s="203">
        <v>1000</v>
      </c>
      <c r="M1456" s="203">
        <f t="shared" si="93"/>
        <v>1000</v>
      </c>
    </row>
    <row r="1457" spans="1:13" hidden="1">
      <c r="A1457" s="284" t="s">
        <v>457</v>
      </c>
      <c r="B1457" s="230" t="str">
        <f t="shared" si="90"/>
        <v>Measure 268</v>
      </c>
      <c r="C1457" s="284" t="s">
        <v>465</v>
      </c>
      <c r="D1457" s="285">
        <v>44197</v>
      </c>
      <c r="E1457" s="285">
        <v>44377</v>
      </c>
      <c r="F1457" s="285">
        <v>44306</v>
      </c>
      <c r="G1457" s="41">
        <f t="shared" si="91"/>
        <v>4</v>
      </c>
      <c r="H1457" s="286" t="s">
        <v>330</v>
      </c>
      <c r="I1457" s="284" t="s">
        <v>353</v>
      </c>
      <c r="J1457" s="287">
        <v>0.5</v>
      </c>
      <c r="K1457" s="287">
        <f t="shared" si="92"/>
        <v>6.25E-2</v>
      </c>
      <c r="L1457" s="203">
        <v>1000</v>
      </c>
      <c r="M1457" s="203">
        <f t="shared" si="93"/>
        <v>62.5</v>
      </c>
    </row>
    <row r="1458" spans="1:13" hidden="1">
      <c r="A1458" s="284" t="s">
        <v>457</v>
      </c>
      <c r="B1458" s="230" t="str">
        <f t="shared" si="90"/>
        <v>Measure 268</v>
      </c>
      <c r="C1458" s="284" t="s">
        <v>465</v>
      </c>
      <c r="D1458" s="285">
        <v>44197</v>
      </c>
      <c r="E1458" s="285">
        <v>44377</v>
      </c>
      <c r="F1458" s="285">
        <v>44306</v>
      </c>
      <c r="G1458" s="41">
        <f t="shared" si="91"/>
        <v>4</v>
      </c>
      <c r="H1458" s="286" t="s">
        <v>265</v>
      </c>
      <c r="I1458" s="284" t="s">
        <v>353</v>
      </c>
      <c r="J1458" s="287">
        <v>4</v>
      </c>
      <c r="K1458" s="287">
        <f t="shared" si="92"/>
        <v>0.5</v>
      </c>
      <c r="L1458" s="203">
        <v>1000</v>
      </c>
      <c r="M1458" s="203">
        <f t="shared" si="93"/>
        <v>500</v>
      </c>
    </row>
    <row r="1459" spans="1:13" hidden="1">
      <c r="A1459" s="284" t="s">
        <v>457</v>
      </c>
      <c r="B1459" s="230" t="str">
        <f t="shared" si="90"/>
        <v>Measure 268</v>
      </c>
      <c r="C1459" s="284" t="s">
        <v>465</v>
      </c>
      <c r="D1459" s="285">
        <v>44197</v>
      </c>
      <c r="E1459" s="285">
        <v>44377</v>
      </c>
      <c r="F1459" s="285">
        <v>44306</v>
      </c>
      <c r="G1459" s="41">
        <f t="shared" si="91"/>
        <v>4</v>
      </c>
      <c r="H1459" s="286" t="s">
        <v>327</v>
      </c>
      <c r="I1459" s="284" t="s">
        <v>353</v>
      </c>
      <c r="J1459" s="287">
        <v>5</v>
      </c>
      <c r="K1459" s="287">
        <f t="shared" si="92"/>
        <v>0.625</v>
      </c>
      <c r="L1459" s="203">
        <v>1000</v>
      </c>
      <c r="M1459" s="203">
        <f t="shared" si="93"/>
        <v>625</v>
      </c>
    </row>
    <row r="1460" spans="1:13">
      <c r="A1460" s="284" t="s">
        <v>457</v>
      </c>
      <c r="B1460" s="230" t="str">
        <f t="shared" si="90"/>
        <v>Measure 268</v>
      </c>
      <c r="C1460" s="284" t="s">
        <v>465</v>
      </c>
      <c r="D1460" s="285">
        <v>44197</v>
      </c>
      <c r="E1460" s="285">
        <v>44377</v>
      </c>
      <c r="F1460" s="285">
        <v>44306</v>
      </c>
      <c r="G1460" s="41">
        <f t="shared" si="91"/>
        <v>4</v>
      </c>
      <c r="H1460" s="286" t="s">
        <v>267</v>
      </c>
      <c r="I1460" s="284" t="s">
        <v>353</v>
      </c>
      <c r="J1460" s="287">
        <v>3</v>
      </c>
      <c r="K1460" s="287">
        <f t="shared" si="92"/>
        <v>0.375</v>
      </c>
      <c r="L1460" s="203">
        <v>1000</v>
      </c>
      <c r="M1460" s="203">
        <f t="shared" si="93"/>
        <v>375</v>
      </c>
    </row>
    <row r="1461" spans="1:13" hidden="1">
      <c r="A1461" s="284" t="s">
        <v>457</v>
      </c>
      <c r="B1461" s="230" t="str">
        <f t="shared" si="90"/>
        <v>Measure 268</v>
      </c>
      <c r="C1461" s="284" t="s">
        <v>465</v>
      </c>
      <c r="D1461" s="285">
        <v>44197</v>
      </c>
      <c r="E1461" s="285">
        <v>44377</v>
      </c>
      <c r="F1461" s="285">
        <v>44306</v>
      </c>
      <c r="G1461" s="41">
        <f t="shared" si="91"/>
        <v>4</v>
      </c>
      <c r="H1461" s="286" t="s">
        <v>331</v>
      </c>
      <c r="I1461" s="284" t="s">
        <v>353</v>
      </c>
      <c r="J1461" s="287">
        <v>8</v>
      </c>
      <c r="K1461" s="287">
        <f t="shared" si="92"/>
        <v>1</v>
      </c>
      <c r="L1461" s="203">
        <v>1000</v>
      </c>
      <c r="M1461" s="203">
        <f t="shared" si="93"/>
        <v>1000</v>
      </c>
    </row>
    <row r="1462" spans="1:13" hidden="1">
      <c r="A1462" s="284" t="s">
        <v>457</v>
      </c>
      <c r="B1462" s="230" t="str">
        <f t="shared" si="90"/>
        <v>Measure 268</v>
      </c>
      <c r="C1462" s="284" t="s">
        <v>465</v>
      </c>
      <c r="D1462" s="285">
        <v>44197</v>
      </c>
      <c r="E1462" s="285">
        <v>44377</v>
      </c>
      <c r="F1462" s="285">
        <v>44306</v>
      </c>
      <c r="G1462" s="41">
        <f t="shared" si="91"/>
        <v>4</v>
      </c>
      <c r="H1462" s="286" t="s">
        <v>266</v>
      </c>
      <c r="I1462" s="284" t="s">
        <v>353</v>
      </c>
      <c r="J1462" s="287">
        <v>1</v>
      </c>
      <c r="K1462" s="287">
        <f t="shared" si="92"/>
        <v>0.125</v>
      </c>
      <c r="L1462" s="203">
        <v>1000</v>
      </c>
      <c r="M1462" s="203">
        <f t="shared" si="93"/>
        <v>125</v>
      </c>
    </row>
    <row r="1463" spans="1:13" hidden="1">
      <c r="A1463" s="284" t="s">
        <v>457</v>
      </c>
      <c r="B1463" s="230" t="str">
        <f t="shared" si="90"/>
        <v>Measure 268</v>
      </c>
      <c r="C1463" s="284" t="s">
        <v>465</v>
      </c>
      <c r="D1463" s="285">
        <v>44197</v>
      </c>
      <c r="E1463" s="285">
        <v>44377</v>
      </c>
      <c r="F1463" s="285">
        <v>44306</v>
      </c>
      <c r="G1463" s="41">
        <f t="shared" si="91"/>
        <v>4</v>
      </c>
      <c r="H1463" s="286" t="s">
        <v>351</v>
      </c>
      <c r="I1463" s="284" t="s">
        <v>353</v>
      </c>
      <c r="J1463" s="287">
        <v>0.5</v>
      </c>
      <c r="K1463" s="287">
        <f t="shared" si="92"/>
        <v>6.25E-2</v>
      </c>
      <c r="L1463" s="203">
        <v>1000</v>
      </c>
      <c r="M1463" s="203">
        <f t="shared" si="93"/>
        <v>62.5</v>
      </c>
    </row>
    <row r="1464" spans="1:13" hidden="1">
      <c r="A1464" s="284" t="s">
        <v>457</v>
      </c>
      <c r="B1464" s="230" t="str">
        <f t="shared" si="90"/>
        <v>Measure 268</v>
      </c>
      <c r="C1464" s="284" t="s">
        <v>465</v>
      </c>
      <c r="D1464" s="285">
        <v>44197</v>
      </c>
      <c r="E1464" s="285">
        <v>44377</v>
      </c>
      <c r="F1464" s="285">
        <v>44306</v>
      </c>
      <c r="G1464" s="41">
        <f t="shared" si="91"/>
        <v>4</v>
      </c>
      <c r="H1464" s="286" t="s">
        <v>351</v>
      </c>
      <c r="I1464" s="284" t="s">
        <v>353</v>
      </c>
      <c r="J1464" s="287">
        <v>1</v>
      </c>
      <c r="K1464" s="287">
        <f t="shared" si="92"/>
        <v>0.125</v>
      </c>
      <c r="L1464" s="203">
        <v>1000</v>
      </c>
      <c r="M1464" s="203">
        <f t="shared" si="93"/>
        <v>125</v>
      </c>
    </row>
    <row r="1465" spans="1:13" hidden="1">
      <c r="A1465" s="284" t="s">
        <v>457</v>
      </c>
      <c r="B1465" s="230" t="str">
        <f t="shared" si="90"/>
        <v>Measure 268</v>
      </c>
      <c r="C1465" s="284" t="s">
        <v>465</v>
      </c>
      <c r="D1465" s="285">
        <v>44197</v>
      </c>
      <c r="E1465" s="285">
        <v>44377</v>
      </c>
      <c r="F1465" s="285">
        <v>44307</v>
      </c>
      <c r="G1465" s="41">
        <f t="shared" si="91"/>
        <v>4</v>
      </c>
      <c r="H1465" s="286" t="s">
        <v>365</v>
      </c>
      <c r="I1465" s="284" t="s">
        <v>353</v>
      </c>
      <c r="J1465" s="287">
        <v>0.5</v>
      </c>
      <c r="K1465" s="287">
        <f t="shared" si="92"/>
        <v>6.25E-2</v>
      </c>
      <c r="L1465" s="203">
        <v>1000</v>
      </c>
      <c r="M1465" s="203">
        <f t="shared" si="93"/>
        <v>62.5</v>
      </c>
    </row>
    <row r="1466" spans="1:13" hidden="1">
      <c r="A1466" s="284" t="s">
        <v>457</v>
      </c>
      <c r="B1466" s="230" t="str">
        <f t="shared" si="90"/>
        <v>Measure 268</v>
      </c>
      <c r="C1466" s="284" t="s">
        <v>465</v>
      </c>
      <c r="D1466" s="285">
        <v>44197</v>
      </c>
      <c r="E1466" s="285">
        <v>44377</v>
      </c>
      <c r="F1466" s="285">
        <v>44307</v>
      </c>
      <c r="G1466" s="41">
        <f t="shared" si="91"/>
        <v>4</v>
      </c>
      <c r="H1466" s="286" t="s">
        <v>365</v>
      </c>
      <c r="I1466" s="284" t="s">
        <v>353</v>
      </c>
      <c r="J1466" s="287">
        <v>0.5</v>
      </c>
      <c r="K1466" s="287">
        <f t="shared" si="92"/>
        <v>6.25E-2</v>
      </c>
      <c r="L1466" s="203">
        <v>1000</v>
      </c>
      <c r="M1466" s="203">
        <f t="shared" si="93"/>
        <v>62.5</v>
      </c>
    </row>
    <row r="1467" spans="1:13" hidden="1">
      <c r="A1467" s="284" t="s">
        <v>457</v>
      </c>
      <c r="B1467" s="230" t="str">
        <f t="shared" si="90"/>
        <v>Measure 268</v>
      </c>
      <c r="C1467" s="284" t="s">
        <v>465</v>
      </c>
      <c r="D1467" s="285">
        <v>44197</v>
      </c>
      <c r="E1467" s="285">
        <v>44377</v>
      </c>
      <c r="F1467" s="285">
        <v>44307</v>
      </c>
      <c r="G1467" s="41">
        <f t="shared" si="91"/>
        <v>4</v>
      </c>
      <c r="H1467" s="286" t="s">
        <v>365</v>
      </c>
      <c r="I1467" s="284" t="s">
        <v>353</v>
      </c>
      <c r="J1467" s="287">
        <v>1</v>
      </c>
      <c r="K1467" s="287">
        <f t="shared" si="92"/>
        <v>0.125</v>
      </c>
      <c r="L1467" s="203">
        <v>1000</v>
      </c>
      <c r="M1467" s="203">
        <f t="shared" si="93"/>
        <v>125</v>
      </c>
    </row>
    <row r="1468" spans="1:13" hidden="1">
      <c r="A1468" s="284" t="s">
        <v>457</v>
      </c>
      <c r="B1468" s="230" t="str">
        <f t="shared" si="90"/>
        <v>Measure 268</v>
      </c>
      <c r="C1468" s="284" t="s">
        <v>465</v>
      </c>
      <c r="D1468" s="285">
        <v>44197</v>
      </c>
      <c r="E1468" s="285">
        <v>44377</v>
      </c>
      <c r="F1468" s="285">
        <v>44307</v>
      </c>
      <c r="G1468" s="41">
        <f t="shared" si="91"/>
        <v>4</v>
      </c>
      <c r="H1468" s="286" t="s">
        <v>365</v>
      </c>
      <c r="I1468" s="284" t="s">
        <v>353</v>
      </c>
      <c r="J1468" s="287">
        <v>0.5</v>
      </c>
      <c r="K1468" s="287">
        <f t="shared" si="92"/>
        <v>6.25E-2</v>
      </c>
      <c r="L1468" s="203">
        <v>1000</v>
      </c>
      <c r="M1468" s="203">
        <f t="shared" si="93"/>
        <v>62.5</v>
      </c>
    </row>
    <row r="1469" spans="1:13" hidden="1">
      <c r="A1469" s="284" t="s">
        <v>457</v>
      </c>
      <c r="B1469" s="230" t="str">
        <f t="shared" si="90"/>
        <v>Measure 268</v>
      </c>
      <c r="C1469" s="284" t="s">
        <v>465</v>
      </c>
      <c r="D1469" s="285">
        <v>44197</v>
      </c>
      <c r="E1469" s="285">
        <v>44377</v>
      </c>
      <c r="F1469" s="285">
        <v>44307</v>
      </c>
      <c r="G1469" s="41">
        <f t="shared" si="91"/>
        <v>4</v>
      </c>
      <c r="H1469" s="286" t="s">
        <v>365</v>
      </c>
      <c r="I1469" s="284" t="s">
        <v>353</v>
      </c>
      <c r="J1469" s="287">
        <v>5</v>
      </c>
      <c r="K1469" s="287">
        <f t="shared" si="92"/>
        <v>0.625</v>
      </c>
      <c r="L1469" s="203">
        <v>1000</v>
      </c>
      <c r="M1469" s="203">
        <f t="shared" si="93"/>
        <v>625</v>
      </c>
    </row>
    <row r="1470" spans="1:13" hidden="1">
      <c r="A1470" s="284" t="s">
        <v>457</v>
      </c>
      <c r="B1470" s="230" t="str">
        <f t="shared" si="90"/>
        <v>Measure 268</v>
      </c>
      <c r="C1470" s="284" t="s">
        <v>465</v>
      </c>
      <c r="D1470" s="285">
        <v>44197</v>
      </c>
      <c r="E1470" s="285">
        <v>44377</v>
      </c>
      <c r="F1470" s="285">
        <v>44307</v>
      </c>
      <c r="G1470" s="41">
        <f t="shared" si="91"/>
        <v>4</v>
      </c>
      <c r="H1470" s="286" t="s">
        <v>365</v>
      </c>
      <c r="I1470" s="284" t="s">
        <v>353</v>
      </c>
      <c r="J1470" s="287">
        <v>1</v>
      </c>
      <c r="K1470" s="287">
        <f t="shared" si="92"/>
        <v>0.125</v>
      </c>
      <c r="L1470" s="203">
        <v>1000</v>
      </c>
      <c r="M1470" s="203">
        <f t="shared" si="93"/>
        <v>125</v>
      </c>
    </row>
    <row r="1471" spans="1:13" hidden="1">
      <c r="A1471" s="284" t="s">
        <v>457</v>
      </c>
      <c r="B1471" s="230" t="str">
        <f t="shared" si="90"/>
        <v>Measure 268</v>
      </c>
      <c r="C1471" s="284" t="s">
        <v>465</v>
      </c>
      <c r="D1471" s="285">
        <v>44197</v>
      </c>
      <c r="E1471" s="285">
        <v>44377</v>
      </c>
      <c r="F1471" s="285">
        <v>44307</v>
      </c>
      <c r="G1471" s="41">
        <f t="shared" si="91"/>
        <v>4</v>
      </c>
      <c r="H1471" s="286" t="s">
        <v>330</v>
      </c>
      <c r="I1471" s="284" t="s">
        <v>353</v>
      </c>
      <c r="J1471" s="287">
        <v>8</v>
      </c>
      <c r="K1471" s="287">
        <f t="shared" si="92"/>
        <v>1</v>
      </c>
      <c r="L1471" s="203">
        <v>1000</v>
      </c>
      <c r="M1471" s="203">
        <f t="shared" si="93"/>
        <v>1000</v>
      </c>
    </row>
    <row r="1472" spans="1:13" hidden="1">
      <c r="A1472" s="284" t="s">
        <v>457</v>
      </c>
      <c r="B1472" s="230" t="str">
        <f t="shared" ref="B1472:B1535" si="94">MID(C1472,9,11)</f>
        <v>Measure 268</v>
      </c>
      <c r="C1472" s="284" t="s">
        <v>465</v>
      </c>
      <c r="D1472" s="285">
        <v>44197</v>
      </c>
      <c r="E1472" s="285">
        <v>44377</v>
      </c>
      <c r="F1472" s="285">
        <v>44307</v>
      </c>
      <c r="G1472" s="41">
        <f t="shared" ref="G1472:G1535" si="95">MONTH(F1472)</f>
        <v>4</v>
      </c>
      <c r="H1472" s="286" t="s">
        <v>265</v>
      </c>
      <c r="I1472" s="284" t="s">
        <v>353</v>
      </c>
      <c r="J1472" s="287">
        <v>2</v>
      </c>
      <c r="K1472" s="287">
        <f t="shared" si="92"/>
        <v>0.25</v>
      </c>
      <c r="L1472" s="203">
        <v>1000</v>
      </c>
      <c r="M1472" s="203">
        <f t="shared" si="93"/>
        <v>250</v>
      </c>
    </row>
    <row r="1473" spans="1:13" hidden="1">
      <c r="A1473" s="284" t="s">
        <v>457</v>
      </c>
      <c r="B1473" s="230" t="str">
        <f t="shared" si="94"/>
        <v>Measure 268</v>
      </c>
      <c r="C1473" s="284" t="s">
        <v>465</v>
      </c>
      <c r="D1473" s="285">
        <v>44197</v>
      </c>
      <c r="E1473" s="285">
        <v>44377</v>
      </c>
      <c r="F1473" s="285">
        <v>44307</v>
      </c>
      <c r="G1473" s="41">
        <f t="shared" si="95"/>
        <v>4</v>
      </c>
      <c r="H1473" s="286" t="s">
        <v>327</v>
      </c>
      <c r="I1473" s="284" t="s">
        <v>353</v>
      </c>
      <c r="J1473" s="287">
        <v>3</v>
      </c>
      <c r="K1473" s="287">
        <f t="shared" si="92"/>
        <v>0.375</v>
      </c>
      <c r="L1473" s="203">
        <v>1000</v>
      </c>
      <c r="M1473" s="203">
        <f t="shared" si="93"/>
        <v>375</v>
      </c>
    </row>
    <row r="1474" spans="1:13">
      <c r="A1474" s="284" t="s">
        <v>457</v>
      </c>
      <c r="B1474" s="230" t="str">
        <f t="shared" si="94"/>
        <v>Measure 268</v>
      </c>
      <c r="C1474" s="284" t="s">
        <v>465</v>
      </c>
      <c r="D1474" s="285">
        <v>44197</v>
      </c>
      <c r="E1474" s="285">
        <v>44377</v>
      </c>
      <c r="F1474" s="285">
        <v>44307</v>
      </c>
      <c r="G1474" s="41">
        <f t="shared" si="95"/>
        <v>4</v>
      </c>
      <c r="H1474" s="286" t="s">
        <v>267</v>
      </c>
      <c r="I1474" s="284" t="s">
        <v>353</v>
      </c>
      <c r="J1474" s="287">
        <v>4</v>
      </c>
      <c r="K1474" s="287">
        <f t="shared" si="92"/>
        <v>0.5</v>
      </c>
      <c r="L1474" s="203">
        <v>1000</v>
      </c>
      <c r="M1474" s="203">
        <f t="shared" si="93"/>
        <v>500</v>
      </c>
    </row>
    <row r="1475" spans="1:13" hidden="1">
      <c r="A1475" s="284" t="s">
        <v>457</v>
      </c>
      <c r="B1475" s="230" t="str">
        <f t="shared" si="94"/>
        <v>Measure 268</v>
      </c>
      <c r="C1475" s="284" t="s">
        <v>465</v>
      </c>
      <c r="D1475" s="285">
        <v>44197</v>
      </c>
      <c r="E1475" s="285">
        <v>44377</v>
      </c>
      <c r="F1475" s="285">
        <v>44307</v>
      </c>
      <c r="G1475" s="41">
        <f t="shared" si="95"/>
        <v>4</v>
      </c>
      <c r="H1475" s="286" t="s">
        <v>331</v>
      </c>
      <c r="I1475" s="284" t="s">
        <v>353</v>
      </c>
      <c r="J1475" s="287">
        <v>8</v>
      </c>
      <c r="K1475" s="287">
        <f t="shared" ref="K1475:K1538" si="96">J1475/8</f>
        <v>1</v>
      </c>
      <c r="L1475" s="203">
        <v>1000</v>
      </c>
      <c r="M1475" s="203">
        <f t="shared" ref="M1475:M1538" si="97">L1475*K1475</f>
        <v>1000</v>
      </c>
    </row>
    <row r="1476" spans="1:13" hidden="1">
      <c r="A1476" s="284" t="s">
        <v>457</v>
      </c>
      <c r="B1476" s="230" t="str">
        <f t="shared" si="94"/>
        <v>Measure 268</v>
      </c>
      <c r="C1476" s="284" t="s">
        <v>465</v>
      </c>
      <c r="D1476" s="285">
        <v>44197</v>
      </c>
      <c r="E1476" s="285">
        <v>44377</v>
      </c>
      <c r="F1476" s="285">
        <v>44307</v>
      </c>
      <c r="G1476" s="41">
        <f t="shared" si="95"/>
        <v>4</v>
      </c>
      <c r="H1476" s="286" t="s">
        <v>266</v>
      </c>
      <c r="I1476" s="284" t="s">
        <v>353</v>
      </c>
      <c r="J1476" s="287">
        <v>4.25</v>
      </c>
      <c r="K1476" s="287">
        <f t="shared" si="96"/>
        <v>0.53125</v>
      </c>
      <c r="L1476" s="203">
        <v>1000</v>
      </c>
      <c r="M1476" s="203">
        <f t="shared" si="97"/>
        <v>531.25</v>
      </c>
    </row>
    <row r="1477" spans="1:13" hidden="1">
      <c r="A1477" s="284" t="s">
        <v>457</v>
      </c>
      <c r="B1477" s="230" t="str">
        <f t="shared" si="94"/>
        <v>Measure 268</v>
      </c>
      <c r="C1477" s="284" t="s">
        <v>465</v>
      </c>
      <c r="D1477" s="285">
        <v>44197</v>
      </c>
      <c r="E1477" s="285">
        <v>44377</v>
      </c>
      <c r="F1477" s="285">
        <v>44307</v>
      </c>
      <c r="G1477" s="41">
        <f t="shared" si="95"/>
        <v>4</v>
      </c>
      <c r="H1477" s="286" t="s">
        <v>351</v>
      </c>
      <c r="I1477" s="284" t="s">
        <v>353</v>
      </c>
      <c r="J1477" s="287">
        <v>0.5</v>
      </c>
      <c r="K1477" s="287">
        <f t="shared" si="96"/>
        <v>6.25E-2</v>
      </c>
      <c r="L1477" s="203">
        <v>1000</v>
      </c>
      <c r="M1477" s="203">
        <f t="shared" si="97"/>
        <v>62.5</v>
      </c>
    </row>
    <row r="1478" spans="1:13" hidden="1">
      <c r="A1478" s="284" t="s">
        <v>457</v>
      </c>
      <c r="B1478" s="230" t="str">
        <f t="shared" si="94"/>
        <v>Measure 268</v>
      </c>
      <c r="C1478" s="284" t="s">
        <v>465</v>
      </c>
      <c r="D1478" s="285">
        <v>44197</v>
      </c>
      <c r="E1478" s="285">
        <v>44377</v>
      </c>
      <c r="F1478" s="285">
        <v>44307</v>
      </c>
      <c r="G1478" s="41">
        <f t="shared" si="95"/>
        <v>4</v>
      </c>
      <c r="H1478" s="286" t="s">
        <v>351</v>
      </c>
      <c r="I1478" s="284" t="s">
        <v>353</v>
      </c>
      <c r="J1478" s="287">
        <v>2</v>
      </c>
      <c r="K1478" s="287">
        <f t="shared" si="96"/>
        <v>0.25</v>
      </c>
      <c r="L1478" s="203">
        <v>1000</v>
      </c>
      <c r="M1478" s="203">
        <f t="shared" si="97"/>
        <v>250</v>
      </c>
    </row>
    <row r="1479" spans="1:13" hidden="1">
      <c r="A1479" s="284" t="s">
        <v>457</v>
      </c>
      <c r="B1479" s="230" t="str">
        <f t="shared" si="94"/>
        <v>Measure 268</v>
      </c>
      <c r="C1479" s="284" t="s">
        <v>465</v>
      </c>
      <c r="D1479" s="285">
        <v>44197</v>
      </c>
      <c r="E1479" s="285">
        <v>44377</v>
      </c>
      <c r="F1479" s="285">
        <v>44308</v>
      </c>
      <c r="G1479" s="41">
        <f t="shared" si="95"/>
        <v>4</v>
      </c>
      <c r="H1479" s="286" t="s">
        <v>365</v>
      </c>
      <c r="I1479" s="284" t="s">
        <v>353</v>
      </c>
      <c r="J1479" s="287">
        <v>1</v>
      </c>
      <c r="K1479" s="287">
        <f t="shared" si="96"/>
        <v>0.125</v>
      </c>
      <c r="L1479" s="203">
        <v>1000</v>
      </c>
      <c r="M1479" s="203">
        <f t="shared" si="97"/>
        <v>125</v>
      </c>
    </row>
    <row r="1480" spans="1:13" hidden="1">
      <c r="A1480" s="284" t="s">
        <v>457</v>
      </c>
      <c r="B1480" s="230" t="str">
        <f t="shared" si="94"/>
        <v>Measure 268</v>
      </c>
      <c r="C1480" s="284" t="s">
        <v>465</v>
      </c>
      <c r="D1480" s="285">
        <v>44197</v>
      </c>
      <c r="E1480" s="285">
        <v>44377</v>
      </c>
      <c r="F1480" s="285">
        <v>44308</v>
      </c>
      <c r="G1480" s="41">
        <f t="shared" si="95"/>
        <v>4</v>
      </c>
      <c r="H1480" s="286" t="s">
        <v>365</v>
      </c>
      <c r="I1480" s="284" t="s">
        <v>353</v>
      </c>
      <c r="J1480" s="287">
        <v>0.5</v>
      </c>
      <c r="K1480" s="287">
        <f t="shared" si="96"/>
        <v>6.25E-2</v>
      </c>
      <c r="L1480" s="203">
        <v>1000</v>
      </c>
      <c r="M1480" s="203">
        <f t="shared" si="97"/>
        <v>62.5</v>
      </c>
    </row>
    <row r="1481" spans="1:13" hidden="1">
      <c r="A1481" s="284" t="s">
        <v>457</v>
      </c>
      <c r="B1481" s="230" t="str">
        <f t="shared" si="94"/>
        <v>Measure 268</v>
      </c>
      <c r="C1481" s="284" t="s">
        <v>465</v>
      </c>
      <c r="D1481" s="285">
        <v>44197</v>
      </c>
      <c r="E1481" s="285">
        <v>44377</v>
      </c>
      <c r="F1481" s="285">
        <v>44308</v>
      </c>
      <c r="G1481" s="41">
        <f t="shared" si="95"/>
        <v>4</v>
      </c>
      <c r="H1481" s="286" t="s">
        <v>365</v>
      </c>
      <c r="I1481" s="284" t="s">
        <v>353</v>
      </c>
      <c r="J1481" s="287">
        <v>6.5</v>
      </c>
      <c r="K1481" s="287">
        <f t="shared" si="96"/>
        <v>0.8125</v>
      </c>
      <c r="L1481" s="203">
        <v>1000</v>
      </c>
      <c r="M1481" s="203">
        <f t="shared" si="97"/>
        <v>812.5</v>
      </c>
    </row>
    <row r="1482" spans="1:13" hidden="1">
      <c r="A1482" s="284" t="s">
        <v>457</v>
      </c>
      <c r="B1482" s="230" t="str">
        <f t="shared" si="94"/>
        <v>Measure 268</v>
      </c>
      <c r="C1482" s="284" t="s">
        <v>465</v>
      </c>
      <c r="D1482" s="285">
        <v>44197</v>
      </c>
      <c r="E1482" s="285">
        <v>44377</v>
      </c>
      <c r="F1482" s="285">
        <v>44308</v>
      </c>
      <c r="G1482" s="41">
        <f t="shared" si="95"/>
        <v>4</v>
      </c>
      <c r="H1482" s="286" t="s">
        <v>330</v>
      </c>
      <c r="I1482" s="284" t="s">
        <v>353</v>
      </c>
      <c r="J1482" s="287">
        <v>1</v>
      </c>
      <c r="K1482" s="287">
        <f t="shared" si="96"/>
        <v>0.125</v>
      </c>
      <c r="L1482" s="203">
        <v>1000</v>
      </c>
      <c r="M1482" s="203">
        <f t="shared" si="97"/>
        <v>125</v>
      </c>
    </row>
    <row r="1483" spans="1:13" hidden="1">
      <c r="A1483" s="284" t="s">
        <v>457</v>
      </c>
      <c r="B1483" s="230" t="str">
        <f t="shared" si="94"/>
        <v>Measure 268</v>
      </c>
      <c r="C1483" s="284" t="s">
        <v>465</v>
      </c>
      <c r="D1483" s="285">
        <v>44197</v>
      </c>
      <c r="E1483" s="285">
        <v>44377</v>
      </c>
      <c r="F1483" s="285">
        <v>44308</v>
      </c>
      <c r="G1483" s="41">
        <f t="shared" si="95"/>
        <v>4</v>
      </c>
      <c r="H1483" s="286" t="s">
        <v>330</v>
      </c>
      <c r="I1483" s="284" t="s">
        <v>353</v>
      </c>
      <c r="J1483" s="287">
        <v>4</v>
      </c>
      <c r="K1483" s="287">
        <f t="shared" si="96"/>
        <v>0.5</v>
      </c>
      <c r="L1483" s="203">
        <v>1000</v>
      </c>
      <c r="M1483" s="203">
        <f t="shared" si="97"/>
        <v>500</v>
      </c>
    </row>
    <row r="1484" spans="1:13" hidden="1">
      <c r="A1484" s="284" t="s">
        <v>457</v>
      </c>
      <c r="B1484" s="230" t="str">
        <f t="shared" si="94"/>
        <v>Measure 268</v>
      </c>
      <c r="C1484" s="284" t="s">
        <v>465</v>
      </c>
      <c r="D1484" s="285">
        <v>44197</v>
      </c>
      <c r="E1484" s="285">
        <v>44377</v>
      </c>
      <c r="F1484" s="285">
        <v>44308</v>
      </c>
      <c r="G1484" s="41">
        <f t="shared" si="95"/>
        <v>4</v>
      </c>
      <c r="H1484" s="286" t="s">
        <v>327</v>
      </c>
      <c r="I1484" s="284" t="s">
        <v>353</v>
      </c>
      <c r="J1484" s="287">
        <v>1</v>
      </c>
      <c r="K1484" s="287">
        <f t="shared" si="96"/>
        <v>0.125</v>
      </c>
      <c r="L1484" s="203">
        <v>1000</v>
      </c>
      <c r="M1484" s="203">
        <f t="shared" si="97"/>
        <v>125</v>
      </c>
    </row>
    <row r="1485" spans="1:13">
      <c r="A1485" s="284" t="s">
        <v>457</v>
      </c>
      <c r="B1485" s="230" t="str">
        <f t="shared" si="94"/>
        <v>Measure 268</v>
      </c>
      <c r="C1485" s="284" t="s">
        <v>465</v>
      </c>
      <c r="D1485" s="285">
        <v>44197</v>
      </c>
      <c r="E1485" s="285">
        <v>44377</v>
      </c>
      <c r="F1485" s="285">
        <v>44308</v>
      </c>
      <c r="G1485" s="41">
        <f t="shared" si="95"/>
        <v>4</v>
      </c>
      <c r="H1485" s="286" t="s">
        <v>267</v>
      </c>
      <c r="I1485" s="284" t="s">
        <v>353</v>
      </c>
      <c r="J1485" s="287">
        <v>2</v>
      </c>
      <c r="K1485" s="287">
        <f t="shared" si="96"/>
        <v>0.25</v>
      </c>
      <c r="L1485" s="203">
        <v>1000</v>
      </c>
      <c r="M1485" s="203">
        <f t="shared" si="97"/>
        <v>250</v>
      </c>
    </row>
    <row r="1486" spans="1:13" hidden="1">
      <c r="A1486" s="284" t="s">
        <v>457</v>
      </c>
      <c r="B1486" s="230" t="str">
        <f t="shared" si="94"/>
        <v>Measure 268</v>
      </c>
      <c r="C1486" s="284" t="s">
        <v>465</v>
      </c>
      <c r="D1486" s="285">
        <v>44197</v>
      </c>
      <c r="E1486" s="285">
        <v>44377</v>
      </c>
      <c r="F1486" s="285">
        <v>44308</v>
      </c>
      <c r="G1486" s="41">
        <f t="shared" si="95"/>
        <v>4</v>
      </c>
      <c r="H1486" s="286" t="s">
        <v>54</v>
      </c>
      <c r="I1486" s="284" t="s">
        <v>353</v>
      </c>
      <c r="J1486" s="287">
        <v>1</v>
      </c>
      <c r="K1486" s="287">
        <f t="shared" si="96"/>
        <v>0.125</v>
      </c>
      <c r="L1486" s="203">
        <v>1350</v>
      </c>
      <c r="M1486" s="203">
        <f t="shared" si="97"/>
        <v>168.75</v>
      </c>
    </row>
    <row r="1487" spans="1:13" hidden="1">
      <c r="A1487" s="284" t="s">
        <v>457</v>
      </c>
      <c r="B1487" s="230" t="str">
        <f t="shared" si="94"/>
        <v>Measure 268</v>
      </c>
      <c r="C1487" s="284" t="s">
        <v>465</v>
      </c>
      <c r="D1487" s="285">
        <v>44197</v>
      </c>
      <c r="E1487" s="285">
        <v>44377</v>
      </c>
      <c r="F1487" s="285">
        <v>44308</v>
      </c>
      <c r="G1487" s="41">
        <f t="shared" si="95"/>
        <v>4</v>
      </c>
      <c r="H1487" s="286" t="s">
        <v>331</v>
      </c>
      <c r="I1487" s="284" t="s">
        <v>353</v>
      </c>
      <c r="J1487" s="287">
        <v>8</v>
      </c>
      <c r="K1487" s="287">
        <f t="shared" si="96"/>
        <v>1</v>
      </c>
      <c r="L1487" s="203">
        <v>1000</v>
      </c>
      <c r="M1487" s="203">
        <f t="shared" si="97"/>
        <v>1000</v>
      </c>
    </row>
    <row r="1488" spans="1:13" hidden="1">
      <c r="A1488" s="284" t="s">
        <v>457</v>
      </c>
      <c r="B1488" s="230" t="str">
        <f t="shared" si="94"/>
        <v>Measure 268</v>
      </c>
      <c r="C1488" s="284" t="s">
        <v>465</v>
      </c>
      <c r="D1488" s="285">
        <v>44197</v>
      </c>
      <c r="E1488" s="285">
        <v>44377</v>
      </c>
      <c r="F1488" s="285">
        <v>44308</v>
      </c>
      <c r="G1488" s="41">
        <f t="shared" si="95"/>
        <v>4</v>
      </c>
      <c r="H1488" s="286" t="s">
        <v>351</v>
      </c>
      <c r="I1488" s="284" t="s">
        <v>353</v>
      </c>
      <c r="J1488" s="287">
        <v>1</v>
      </c>
      <c r="K1488" s="287">
        <f t="shared" si="96"/>
        <v>0.125</v>
      </c>
      <c r="L1488" s="203">
        <v>1000</v>
      </c>
      <c r="M1488" s="203">
        <f t="shared" si="97"/>
        <v>125</v>
      </c>
    </row>
    <row r="1489" spans="1:13" hidden="1">
      <c r="A1489" s="284" t="s">
        <v>457</v>
      </c>
      <c r="B1489" s="230" t="str">
        <f t="shared" si="94"/>
        <v>Measure 268</v>
      </c>
      <c r="C1489" s="284" t="s">
        <v>465</v>
      </c>
      <c r="D1489" s="285">
        <v>44197</v>
      </c>
      <c r="E1489" s="285">
        <v>44377</v>
      </c>
      <c r="F1489" s="285">
        <v>44309</v>
      </c>
      <c r="G1489" s="41">
        <f t="shared" si="95"/>
        <v>4</v>
      </c>
      <c r="H1489" s="286" t="s">
        <v>365</v>
      </c>
      <c r="I1489" s="284" t="s">
        <v>353</v>
      </c>
      <c r="J1489" s="287">
        <v>7</v>
      </c>
      <c r="K1489" s="287">
        <f t="shared" si="96"/>
        <v>0.875</v>
      </c>
      <c r="L1489" s="203">
        <v>1000</v>
      </c>
      <c r="M1489" s="203">
        <f t="shared" si="97"/>
        <v>875</v>
      </c>
    </row>
    <row r="1490" spans="1:13" hidden="1">
      <c r="A1490" s="284" t="s">
        <v>457</v>
      </c>
      <c r="B1490" s="230" t="str">
        <f t="shared" si="94"/>
        <v>Measure 268</v>
      </c>
      <c r="C1490" s="284" t="s">
        <v>465</v>
      </c>
      <c r="D1490" s="285">
        <v>44197</v>
      </c>
      <c r="E1490" s="285">
        <v>44377</v>
      </c>
      <c r="F1490" s="285">
        <v>44309</v>
      </c>
      <c r="G1490" s="41">
        <f t="shared" si="95"/>
        <v>4</v>
      </c>
      <c r="H1490" s="286" t="s">
        <v>330</v>
      </c>
      <c r="I1490" s="284" t="s">
        <v>353</v>
      </c>
      <c r="J1490" s="287">
        <v>6</v>
      </c>
      <c r="K1490" s="287">
        <f t="shared" si="96"/>
        <v>0.75</v>
      </c>
      <c r="L1490" s="203">
        <v>1000</v>
      </c>
      <c r="M1490" s="203">
        <f t="shared" si="97"/>
        <v>750</v>
      </c>
    </row>
    <row r="1491" spans="1:13" hidden="1">
      <c r="A1491" s="284" t="s">
        <v>457</v>
      </c>
      <c r="B1491" s="230" t="str">
        <f t="shared" si="94"/>
        <v>Measure 268</v>
      </c>
      <c r="C1491" s="284" t="s">
        <v>465</v>
      </c>
      <c r="D1491" s="285">
        <v>44197</v>
      </c>
      <c r="E1491" s="285">
        <v>44377</v>
      </c>
      <c r="F1491" s="285">
        <v>44309</v>
      </c>
      <c r="G1491" s="41">
        <f t="shared" si="95"/>
        <v>4</v>
      </c>
      <c r="H1491" s="286" t="s">
        <v>265</v>
      </c>
      <c r="I1491" s="284" t="s">
        <v>353</v>
      </c>
      <c r="J1491" s="287">
        <v>4</v>
      </c>
      <c r="K1491" s="287">
        <f t="shared" si="96"/>
        <v>0.5</v>
      </c>
      <c r="L1491" s="203">
        <v>1000</v>
      </c>
      <c r="M1491" s="203">
        <f t="shared" si="97"/>
        <v>500</v>
      </c>
    </row>
    <row r="1492" spans="1:13" hidden="1">
      <c r="A1492" s="284" t="s">
        <v>457</v>
      </c>
      <c r="B1492" s="230" t="str">
        <f t="shared" si="94"/>
        <v>Measure 268</v>
      </c>
      <c r="C1492" s="284" t="s">
        <v>465</v>
      </c>
      <c r="D1492" s="285">
        <v>44197</v>
      </c>
      <c r="E1492" s="285">
        <v>44377</v>
      </c>
      <c r="F1492" s="285">
        <v>44309</v>
      </c>
      <c r="G1492" s="41">
        <f t="shared" si="95"/>
        <v>4</v>
      </c>
      <c r="H1492" s="286" t="s">
        <v>331</v>
      </c>
      <c r="I1492" s="284" t="s">
        <v>353</v>
      </c>
      <c r="J1492" s="287">
        <v>8</v>
      </c>
      <c r="K1492" s="287">
        <f t="shared" si="96"/>
        <v>1</v>
      </c>
      <c r="L1492" s="203">
        <v>1000</v>
      </c>
      <c r="M1492" s="203">
        <f t="shared" si="97"/>
        <v>1000</v>
      </c>
    </row>
    <row r="1493" spans="1:13" hidden="1">
      <c r="A1493" s="284" t="s">
        <v>457</v>
      </c>
      <c r="B1493" s="230" t="str">
        <f t="shared" si="94"/>
        <v>Measure 268</v>
      </c>
      <c r="C1493" s="284" t="s">
        <v>465</v>
      </c>
      <c r="D1493" s="285">
        <v>44197</v>
      </c>
      <c r="E1493" s="285">
        <v>44377</v>
      </c>
      <c r="F1493" s="285">
        <v>44309</v>
      </c>
      <c r="G1493" s="41">
        <f t="shared" si="95"/>
        <v>4</v>
      </c>
      <c r="H1493" s="286" t="s">
        <v>351</v>
      </c>
      <c r="I1493" s="284" t="s">
        <v>353</v>
      </c>
      <c r="J1493" s="287">
        <v>0.5</v>
      </c>
      <c r="K1493" s="287">
        <f t="shared" si="96"/>
        <v>6.25E-2</v>
      </c>
      <c r="L1493" s="203">
        <v>1000</v>
      </c>
      <c r="M1493" s="203">
        <f t="shared" si="97"/>
        <v>62.5</v>
      </c>
    </row>
    <row r="1494" spans="1:13" hidden="1">
      <c r="A1494" s="284" t="s">
        <v>457</v>
      </c>
      <c r="B1494" s="230" t="str">
        <f t="shared" si="94"/>
        <v>Measure 268</v>
      </c>
      <c r="C1494" s="284" t="s">
        <v>465</v>
      </c>
      <c r="D1494" s="285">
        <v>44197</v>
      </c>
      <c r="E1494" s="285">
        <v>44377</v>
      </c>
      <c r="F1494" s="285">
        <v>44312</v>
      </c>
      <c r="G1494" s="41">
        <f t="shared" si="95"/>
        <v>4</v>
      </c>
      <c r="H1494" s="286" t="s">
        <v>365</v>
      </c>
      <c r="I1494" s="284" t="s">
        <v>353</v>
      </c>
      <c r="J1494" s="287">
        <v>1</v>
      </c>
      <c r="K1494" s="287">
        <f t="shared" si="96"/>
        <v>0.125</v>
      </c>
      <c r="L1494" s="203">
        <v>1000</v>
      </c>
      <c r="M1494" s="203">
        <f t="shared" si="97"/>
        <v>125</v>
      </c>
    </row>
    <row r="1495" spans="1:13" hidden="1">
      <c r="A1495" s="284" t="s">
        <v>457</v>
      </c>
      <c r="B1495" s="230" t="str">
        <f t="shared" si="94"/>
        <v>Measure 268</v>
      </c>
      <c r="C1495" s="284" t="s">
        <v>465</v>
      </c>
      <c r="D1495" s="285">
        <v>44197</v>
      </c>
      <c r="E1495" s="285">
        <v>44377</v>
      </c>
      <c r="F1495" s="285">
        <v>44312</v>
      </c>
      <c r="G1495" s="41">
        <f t="shared" si="95"/>
        <v>4</v>
      </c>
      <c r="H1495" s="286" t="s">
        <v>365</v>
      </c>
      <c r="I1495" s="284" t="s">
        <v>353</v>
      </c>
      <c r="J1495" s="287">
        <v>1</v>
      </c>
      <c r="K1495" s="287">
        <f t="shared" si="96"/>
        <v>0.125</v>
      </c>
      <c r="L1495" s="203">
        <v>1000</v>
      </c>
      <c r="M1495" s="203">
        <f t="shared" si="97"/>
        <v>125</v>
      </c>
    </row>
    <row r="1496" spans="1:13" hidden="1">
      <c r="A1496" s="284" t="s">
        <v>457</v>
      </c>
      <c r="B1496" s="230" t="str">
        <f t="shared" si="94"/>
        <v>Measure 268</v>
      </c>
      <c r="C1496" s="284" t="s">
        <v>465</v>
      </c>
      <c r="D1496" s="285">
        <v>44197</v>
      </c>
      <c r="E1496" s="285">
        <v>44377</v>
      </c>
      <c r="F1496" s="285">
        <v>44312</v>
      </c>
      <c r="G1496" s="41">
        <f t="shared" si="95"/>
        <v>4</v>
      </c>
      <c r="H1496" s="286" t="s">
        <v>365</v>
      </c>
      <c r="I1496" s="284" t="s">
        <v>353</v>
      </c>
      <c r="J1496" s="287">
        <v>1</v>
      </c>
      <c r="K1496" s="287">
        <f t="shared" si="96"/>
        <v>0.125</v>
      </c>
      <c r="L1496" s="203">
        <v>1000</v>
      </c>
      <c r="M1496" s="203">
        <f t="shared" si="97"/>
        <v>125</v>
      </c>
    </row>
    <row r="1497" spans="1:13" hidden="1">
      <c r="A1497" s="284" t="s">
        <v>457</v>
      </c>
      <c r="B1497" s="230" t="str">
        <f t="shared" si="94"/>
        <v>Measure 268</v>
      </c>
      <c r="C1497" s="284" t="s">
        <v>465</v>
      </c>
      <c r="D1497" s="285">
        <v>44197</v>
      </c>
      <c r="E1497" s="285">
        <v>44377</v>
      </c>
      <c r="F1497" s="285">
        <v>44312</v>
      </c>
      <c r="G1497" s="41">
        <f t="shared" si="95"/>
        <v>4</v>
      </c>
      <c r="H1497" s="286" t="s">
        <v>365</v>
      </c>
      <c r="I1497" s="284" t="s">
        <v>353</v>
      </c>
      <c r="J1497" s="287">
        <v>3</v>
      </c>
      <c r="K1497" s="287">
        <f t="shared" si="96"/>
        <v>0.375</v>
      </c>
      <c r="L1497" s="203">
        <v>1000</v>
      </c>
      <c r="M1497" s="203">
        <f t="shared" si="97"/>
        <v>375</v>
      </c>
    </row>
    <row r="1498" spans="1:13" hidden="1">
      <c r="A1498" s="284" t="s">
        <v>457</v>
      </c>
      <c r="B1498" s="230" t="str">
        <f t="shared" si="94"/>
        <v>Measure 268</v>
      </c>
      <c r="C1498" s="284" t="s">
        <v>465</v>
      </c>
      <c r="D1498" s="285">
        <v>44197</v>
      </c>
      <c r="E1498" s="285">
        <v>44377</v>
      </c>
      <c r="F1498" s="285">
        <v>44312</v>
      </c>
      <c r="G1498" s="41">
        <f t="shared" si="95"/>
        <v>4</v>
      </c>
      <c r="H1498" s="286" t="s">
        <v>365</v>
      </c>
      <c r="I1498" s="284" t="s">
        <v>353</v>
      </c>
      <c r="J1498" s="287">
        <v>3.5</v>
      </c>
      <c r="K1498" s="287">
        <f t="shared" si="96"/>
        <v>0.4375</v>
      </c>
      <c r="L1498" s="203">
        <v>1000</v>
      </c>
      <c r="M1498" s="203">
        <f t="shared" si="97"/>
        <v>437.5</v>
      </c>
    </row>
    <row r="1499" spans="1:13" hidden="1">
      <c r="A1499" s="284" t="s">
        <v>457</v>
      </c>
      <c r="B1499" s="230" t="str">
        <f t="shared" si="94"/>
        <v>Measure 268</v>
      </c>
      <c r="C1499" s="284" t="s">
        <v>465</v>
      </c>
      <c r="D1499" s="285">
        <v>44197</v>
      </c>
      <c r="E1499" s="285">
        <v>44377</v>
      </c>
      <c r="F1499" s="285">
        <v>44312</v>
      </c>
      <c r="G1499" s="41">
        <f t="shared" si="95"/>
        <v>4</v>
      </c>
      <c r="H1499" s="286" t="s">
        <v>330</v>
      </c>
      <c r="I1499" s="284" t="s">
        <v>353</v>
      </c>
      <c r="J1499" s="287">
        <v>4</v>
      </c>
      <c r="K1499" s="287">
        <f t="shared" si="96"/>
        <v>0.5</v>
      </c>
      <c r="L1499" s="203">
        <v>1000</v>
      </c>
      <c r="M1499" s="203">
        <f t="shared" si="97"/>
        <v>500</v>
      </c>
    </row>
    <row r="1500" spans="1:13" hidden="1">
      <c r="A1500" s="284" t="s">
        <v>457</v>
      </c>
      <c r="B1500" s="230" t="str">
        <f t="shared" si="94"/>
        <v>Measure 268</v>
      </c>
      <c r="C1500" s="284" t="s">
        <v>465</v>
      </c>
      <c r="D1500" s="285">
        <v>44197</v>
      </c>
      <c r="E1500" s="285">
        <v>44377</v>
      </c>
      <c r="F1500" s="285">
        <v>44312</v>
      </c>
      <c r="G1500" s="41">
        <f t="shared" si="95"/>
        <v>4</v>
      </c>
      <c r="H1500" s="286" t="s">
        <v>265</v>
      </c>
      <c r="I1500" s="284" t="s">
        <v>353</v>
      </c>
      <c r="J1500" s="287">
        <v>3</v>
      </c>
      <c r="K1500" s="287">
        <f t="shared" si="96"/>
        <v>0.375</v>
      </c>
      <c r="L1500" s="203">
        <v>1000</v>
      </c>
      <c r="M1500" s="203">
        <f t="shared" si="97"/>
        <v>375</v>
      </c>
    </row>
    <row r="1501" spans="1:13" hidden="1">
      <c r="A1501" s="284" t="s">
        <v>457</v>
      </c>
      <c r="B1501" s="230" t="str">
        <f t="shared" si="94"/>
        <v>Measure 268</v>
      </c>
      <c r="C1501" s="284" t="s">
        <v>465</v>
      </c>
      <c r="D1501" s="285">
        <v>44197</v>
      </c>
      <c r="E1501" s="285">
        <v>44377</v>
      </c>
      <c r="F1501" s="285">
        <v>44312</v>
      </c>
      <c r="G1501" s="41">
        <f t="shared" si="95"/>
        <v>4</v>
      </c>
      <c r="H1501" s="286" t="s">
        <v>327</v>
      </c>
      <c r="I1501" s="284" t="s">
        <v>353</v>
      </c>
      <c r="J1501" s="287">
        <v>2</v>
      </c>
      <c r="K1501" s="287">
        <f t="shared" si="96"/>
        <v>0.25</v>
      </c>
      <c r="L1501" s="203">
        <v>1000</v>
      </c>
      <c r="M1501" s="203">
        <f t="shared" si="97"/>
        <v>250</v>
      </c>
    </row>
    <row r="1502" spans="1:13" hidden="1">
      <c r="A1502" s="284" t="s">
        <v>457</v>
      </c>
      <c r="B1502" s="230" t="str">
        <f t="shared" si="94"/>
        <v>Measure 268</v>
      </c>
      <c r="C1502" s="284" t="s">
        <v>465</v>
      </c>
      <c r="D1502" s="285">
        <v>44197</v>
      </c>
      <c r="E1502" s="285">
        <v>44377</v>
      </c>
      <c r="F1502" s="285">
        <v>44312</v>
      </c>
      <c r="G1502" s="41">
        <f t="shared" si="95"/>
        <v>4</v>
      </c>
      <c r="H1502" s="286" t="s">
        <v>258</v>
      </c>
      <c r="I1502" s="284" t="s">
        <v>353</v>
      </c>
      <c r="J1502" s="287">
        <v>1.25</v>
      </c>
      <c r="K1502" s="287">
        <f t="shared" si="96"/>
        <v>0.15625</v>
      </c>
      <c r="L1502" s="203">
        <v>1350</v>
      </c>
      <c r="M1502" s="203">
        <f t="shared" si="97"/>
        <v>210.9375</v>
      </c>
    </row>
    <row r="1503" spans="1:13" hidden="1">
      <c r="A1503" s="284" t="s">
        <v>457</v>
      </c>
      <c r="B1503" s="230" t="str">
        <f t="shared" si="94"/>
        <v>Measure 268</v>
      </c>
      <c r="C1503" s="284" t="s">
        <v>465</v>
      </c>
      <c r="D1503" s="285">
        <v>44197</v>
      </c>
      <c r="E1503" s="285">
        <v>44377</v>
      </c>
      <c r="F1503" s="285">
        <v>44312</v>
      </c>
      <c r="G1503" s="41">
        <f t="shared" si="95"/>
        <v>4</v>
      </c>
      <c r="H1503" s="286" t="s">
        <v>258</v>
      </c>
      <c r="I1503" s="284" t="s">
        <v>353</v>
      </c>
      <c r="J1503" s="287">
        <v>1.25</v>
      </c>
      <c r="K1503" s="287">
        <f t="shared" si="96"/>
        <v>0.15625</v>
      </c>
      <c r="L1503" s="203">
        <v>1350</v>
      </c>
      <c r="M1503" s="203">
        <f t="shared" si="97"/>
        <v>210.9375</v>
      </c>
    </row>
    <row r="1504" spans="1:13" hidden="1">
      <c r="A1504" s="284" t="s">
        <v>457</v>
      </c>
      <c r="B1504" s="230" t="str">
        <f t="shared" si="94"/>
        <v>Measure 268</v>
      </c>
      <c r="C1504" s="284" t="s">
        <v>465</v>
      </c>
      <c r="D1504" s="285">
        <v>44197</v>
      </c>
      <c r="E1504" s="285">
        <v>44377</v>
      </c>
      <c r="F1504" s="285">
        <v>44312</v>
      </c>
      <c r="G1504" s="41">
        <f t="shared" si="95"/>
        <v>4</v>
      </c>
      <c r="H1504" s="286" t="s">
        <v>258</v>
      </c>
      <c r="I1504" s="284" t="s">
        <v>353</v>
      </c>
      <c r="J1504" s="287">
        <v>0.5</v>
      </c>
      <c r="K1504" s="287">
        <f t="shared" si="96"/>
        <v>6.25E-2</v>
      </c>
      <c r="L1504" s="203">
        <v>1350</v>
      </c>
      <c r="M1504" s="203">
        <f t="shared" si="97"/>
        <v>84.375</v>
      </c>
    </row>
    <row r="1505" spans="1:13" hidden="1">
      <c r="A1505" s="284" t="s">
        <v>457</v>
      </c>
      <c r="B1505" s="230" t="str">
        <f t="shared" si="94"/>
        <v>Measure 268</v>
      </c>
      <c r="C1505" s="284" t="s">
        <v>465</v>
      </c>
      <c r="D1505" s="285">
        <v>44197</v>
      </c>
      <c r="E1505" s="285">
        <v>44377</v>
      </c>
      <c r="F1505" s="285">
        <v>44312</v>
      </c>
      <c r="G1505" s="41">
        <f t="shared" si="95"/>
        <v>4</v>
      </c>
      <c r="H1505" s="286" t="s">
        <v>258</v>
      </c>
      <c r="I1505" s="284" t="s">
        <v>353</v>
      </c>
      <c r="J1505" s="287">
        <v>3.25</v>
      </c>
      <c r="K1505" s="287">
        <f t="shared" si="96"/>
        <v>0.40625</v>
      </c>
      <c r="L1505" s="203">
        <v>1350</v>
      </c>
      <c r="M1505" s="203">
        <f t="shared" si="97"/>
        <v>548.4375</v>
      </c>
    </row>
    <row r="1506" spans="1:13" hidden="1">
      <c r="A1506" s="284" t="s">
        <v>457</v>
      </c>
      <c r="B1506" s="230" t="str">
        <f t="shared" si="94"/>
        <v>Measure 268</v>
      </c>
      <c r="C1506" s="284" t="s">
        <v>465</v>
      </c>
      <c r="D1506" s="285">
        <v>44197</v>
      </c>
      <c r="E1506" s="285">
        <v>44377</v>
      </c>
      <c r="F1506" s="285">
        <v>44312</v>
      </c>
      <c r="G1506" s="41">
        <f t="shared" si="95"/>
        <v>4</v>
      </c>
      <c r="H1506" s="286" t="s">
        <v>258</v>
      </c>
      <c r="I1506" s="284" t="s">
        <v>353</v>
      </c>
      <c r="J1506" s="287">
        <v>1.25</v>
      </c>
      <c r="K1506" s="287">
        <f t="shared" si="96"/>
        <v>0.15625</v>
      </c>
      <c r="L1506" s="203">
        <v>1350</v>
      </c>
      <c r="M1506" s="203">
        <f t="shared" si="97"/>
        <v>210.9375</v>
      </c>
    </row>
    <row r="1507" spans="1:13" hidden="1">
      <c r="A1507" s="284" t="s">
        <v>457</v>
      </c>
      <c r="B1507" s="230" t="str">
        <f t="shared" si="94"/>
        <v>Measure 268</v>
      </c>
      <c r="C1507" s="284" t="s">
        <v>465</v>
      </c>
      <c r="D1507" s="285">
        <v>44197</v>
      </c>
      <c r="E1507" s="285">
        <v>44377</v>
      </c>
      <c r="F1507" s="285">
        <v>44312</v>
      </c>
      <c r="G1507" s="41">
        <f t="shared" si="95"/>
        <v>4</v>
      </c>
      <c r="H1507" s="286" t="s">
        <v>331</v>
      </c>
      <c r="I1507" s="284" t="s">
        <v>353</v>
      </c>
      <c r="J1507" s="287">
        <v>8</v>
      </c>
      <c r="K1507" s="287">
        <f t="shared" si="96"/>
        <v>1</v>
      </c>
      <c r="L1507" s="203">
        <v>1000</v>
      </c>
      <c r="M1507" s="203">
        <f t="shared" si="97"/>
        <v>1000</v>
      </c>
    </row>
    <row r="1508" spans="1:13" hidden="1">
      <c r="A1508" s="284" t="s">
        <v>457</v>
      </c>
      <c r="B1508" s="230" t="str">
        <f t="shared" si="94"/>
        <v>Measure 268</v>
      </c>
      <c r="C1508" s="284" t="s">
        <v>465</v>
      </c>
      <c r="D1508" s="285">
        <v>44197</v>
      </c>
      <c r="E1508" s="285">
        <v>44377</v>
      </c>
      <c r="F1508" s="285">
        <v>44312</v>
      </c>
      <c r="G1508" s="41">
        <f t="shared" si="95"/>
        <v>4</v>
      </c>
      <c r="H1508" s="286" t="s">
        <v>351</v>
      </c>
      <c r="I1508" s="284" t="s">
        <v>353</v>
      </c>
      <c r="J1508" s="287">
        <v>0.5</v>
      </c>
      <c r="K1508" s="287">
        <f t="shared" si="96"/>
        <v>6.25E-2</v>
      </c>
      <c r="L1508" s="203">
        <v>1000</v>
      </c>
      <c r="M1508" s="203">
        <f t="shared" si="97"/>
        <v>62.5</v>
      </c>
    </row>
    <row r="1509" spans="1:13" hidden="1">
      <c r="A1509" s="284" t="s">
        <v>457</v>
      </c>
      <c r="B1509" s="230" t="str">
        <f t="shared" si="94"/>
        <v>Measure 268</v>
      </c>
      <c r="C1509" s="284" t="s">
        <v>465</v>
      </c>
      <c r="D1509" s="285">
        <v>44197</v>
      </c>
      <c r="E1509" s="285">
        <v>44377</v>
      </c>
      <c r="F1509" s="285">
        <v>44312</v>
      </c>
      <c r="G1509" s="41">
        <f t="shared" si="95"/>
        <v>4</v>
      </c>
      <c r="H1509" s="286" t="s">
        <v>351</v>
      </c>
      <c r="I1509" s="284" t="s">
        <v>353</v>
      </c>
      <c r="J1509" s="287">
        <v>1</v>
      </c>
      <c r="K1509" s="287">
        <f t="shared" si="96"/>
        <v>0.125</v>
      </c>
      <c r="L1509" s="203">
        <v>1000</v>
      </c>
      <c r="M1509" s="203">
        <f t="shared" si="97"/>
        <v>125</v>
      </c>
    </row>
    <row r="1510" spans="1:13" hidden="1">
      <c r="A1510" s="284" t="s">
        <v>457</v>
      </c>
      <c r="B1510" s="230" t="str">
        <f t="shared" si="94"/>
        <v>Measure 268</v>
      </c>
      <c r="C1510" s="284" t="s">
        <v>465</v>
      </c>
      <c r="D1510" s="285">
        <v>44197</v>
      </c>
      <c r="E1510" s="285">
        <v>44377</v>
      </c>
      <c r="F1510" s="285">
        <v>44313</v>
      </c>
      <c r="G1510" s="41">
        <f t="shared" si="95"/>
        <v>4</v>
      </c>
      <c r="H1510" s="286" t="s">
        <v>365</v>
      </c>
      <c r="I1510" s="284" t="s">
        <v>353</v>
      </c>
      <c r="J1510" s="287">
        <v>0.5</v>
      </c>
      <c r="K1510" s="287">
        <f t="shared" si="96"/>
        <v>6.25E-2</v>
      </c>
      <c r="L1510" s="203">
        <v>1000</v>
      </c>
      <c r="M1510" s="203">
        <f t="shared" si="97"/>
        <v>62.5</v>
      </c>
    </row>
    <row r="1511" spans="1:13" hidden="1">
      <c r="A1511" s="284" t="s">
        <v>457</v>
      </c>
      <c r="B1511" s="230" t="str">
        <f t="shared" si="94"/>
        <v>Measure 268</v>
      </c>
      <c r="C1511" s="284" t="s">
        <v>465</v>
      </c>
      <c r="D1511" s="285">
        <v>44197</v>
      </c>
      <c r="E1511" s="285">
        <v>44377</v>
      </c>
      <c r="F1511" s="285">
        <v>44313</v>
      </c>
      <c r="G1511" s="41">
        <f t="shared" si="95"/>
        <v>4</v>
      </c>
      <c r="H1511" s="286" t="s">
        <v>365</v>
      </c>
      <c r="I1511" s="284" t="s">
        <v>353</v>
      </c>
      <c r="J1511" s="287">
        <v>0.5</v>
      </c>
      <c r="K1511" s="287">
        <f t="shared" si="96"/>
        <v>6.25E-2</v>
      </c>
      <c r="L1511" s="203">
        <v>1000</v>
      </c>
      <c r="M1511" s="203">
        <f t="shared" si="97"/>
        <v>62.5</v>
      </c>
    </row>
    <row r="1512" spans="1:13" hidden="1">
      <c r="A1512" s="284" t="s">
        <v>457</v>
      </c>
      <c r="B1512" s="230" t="str">
        <f t="shared" si="94"/>
        <v>Measure 268</v>
      </c>
      <c r="C1512" s="284" t="s">
        <v>465</v>
      </c>
      <c r="D1512" s="285">
        <v>44197</v>
      </c>
      <c r="E1512" s="285">
        <v>44377</v>
      </c>
      <c r="F1512" s="285">
        <v>44313</v>
      </c>
      <c r="G1512" s="41">
        <f t="shared" si="95"/>
        <v>4</v>
      </c>
      <c r="H1512" s="286" t="s">
        <v>365</v>
      </c>
      <c r="I1512" s="284" t="s">
        <v>353</v>
      </c>
      <c r="J1512" s="287">
        <v>4</v>
      </c>
      <c r="K1512" s="287">
        <f t="shared" si="96"/>
        <v>0.5</v>
      </c>
      <c r="L1512" s="203">
        <v>1000</v>
      </c>
      <c r="M1512" s="203">
        <f t="shared" si="97"/>
        <v>500</v>
      </c>
    </row>
    <row r="1513" spans="1:13" hidden="1">
      <c r="A1513" s="284" t="s">
        <v>457</v>
      </c>
      <c r="B1513" s="230" t="str">
        <f t="shared" si="94"/>
        <v>Measure 268</v>
      </c>
      <c r="C1513" s="284" t="s">
        <v>465</v>
      </c>
      <c r="D1513" s="285">
        <v>44197</v>
      </c>
      <c r="E1513" s="285">
        <v>44377</v>
      </c>
      <c r="F1513" s="285">
        <v>44313</v>
      </c>
      <c r="G1513" s="41">
        <f t="shared" si="95"/>
        <v>4</v>
      </c>
      <c r="H1513" s="286" t="s">
        <v>365</v>
      </c>
      <c r="I1513" s="284" t="s">
        <v>353</v>
      </c>
      <c r="J1513" s="287">
        <v>4.5</v>
      </c>
      <c r="K1513" s="287">
        <f t="shared" si="96"/>
        <v>0.5625</v>
      </c>
      <c r="L1513" s="203">
        <v>1000</v>
      </c>
      <c r="M1513" s="203">
        <f t="shared" si="97"/>
        <v>562.5</v>
      </c>
    </row>
    <row r="1514" spans="1:13" hidden="1">
      <c r="A1514" s="284" t="s">
        <v>457</v>
      </c>
      <c r="B1514" s="230" t="str">
        <f t="shared" si="94"/>
        <v>Measure 268</v>
      </c>
      <c r="C1514" s="284" t="s">
        <v>465</v>
      </c>
      <c r="D1514" s="285">
        <v>44197</v>
      </c>
      <c r="E1514" s="285">
        <v>44377</v>
      </c>
      <c r="F1514" s="285">
        <v>44313</v>
      </c>
      <c r="G1514" s="41">
        <f t="shared" si="95"/>
        <v>4</v>
      </c>
      <c r="H1514" s="286" t="s">
        <v>365</v>
      </c>
      <c r="I1514" s="284" t="s">
        <v>353</v>
      </c>
      <c r="J1514" s="287">
        <v>0.5</v>
      </c>
      <c r="K1514" s="287">
        <f t="shared" si="96"/>
        <v>6.25E-2</v>
      </c>
      <c r="L1514" s="203">
        <v>1000</v>
      </c>
      <c r="M1514" s="203">
        <f t="shared" si="97"/>
        <v>62.5</v>
      </c>
    </row>
    <row r="1515" spans="1:13" hidden="1">
      <c r="A1515" s="284" t="s">
        <v>457</v>
      </c>
      <c r="B1515" s="230" t="str">
        <f t="shared" si="94"/>
        <v>Measure 268</v>
      </c>
      <c r="C1515" s="284" t="s">
        <v>465</v>
      </c>
      <c r="D1515" s="285">
        <v>44197</v>
      </c>
      <c r="E1515" s="285">
        <v>44377</v>
      </c>
      <c r="F1515" s="285">
        <v>44313</v>
      </c>
      <c r="G1515" s="41">
        <f t="shared" si="95"/>
        <v>4</v>
      </c>
      <c r="H1515" s="286" t="s">
        <v>330</v>
      </c>
      <c r="I1515" s="284" t="s">
        <v>353</v>
      </c>
      <c r="J1515" s="287">
        <v>1.5</v>
      </c>
      <c r="K1515" s="287">
        <f t="shared" si="96"/>
        <v>0.1875</v>
      </c>
      <c r="L1515" s="203">
        <v>1000</v>
      </c>
      <c r="M1515" s="203">
        <f t="shared" si="97"/>
        <v>187.5</v>
      </c>
    </row>
    <row r="1516" spans="1:13" hidden="1">
      <c r="A1516" s="284" t="s">
        <v>457</v>
      </c>
      <c r="B1516" s="230" t="str">
        <f t="shared" si="94"/>
        <v>Measure 268</v>
      </c>
      <c r="C1516" s="284" t="s">
        <v>465</v>
      </c>
      <c r="D1516" s="285">
        <v>44197</v>
      </c>
      <c r="E1516" s="285">
        <v>44377</v>
      </c>
      <c r="F1516" s="285">
        <v>44313</v>
      </c>
      <c r="G1516" s="41">
        <f t="shared" si="95"/>
        <v>4</v>
      </c>
      <c r="H1516" s="286" t="s">
        <v>327</v>
      </c>
      <c r="I1516" s="284" t="s">
        <v>353</v>
      </c>
      <c r="J1516" s="287">
        <v>4</v>
      </c>
      <c r="K1516" s="287">
        <f t="shared" si="96"/>
        <v>0.5</v>
      </c>
      <c r="L1516" s="203">
        <v>1000</v>
      </c>
      <c r="M1516" s="203">
        <f t="shared" si="97"/>
        <v>500</v>
      </c>
    </row>
    <row r="1517" spans="1:13" hidden="1">
      <c r="A1517" s="284" t="s">
        <v>457</v>
      </c>
      <c r="B1517" s="230" t="str">
        <f t="shared" si="94"/>
        <v>Measure 268</v>
      </c>
      <c r="C1517" s="284" t="s">
        <v>465</v>
      </c>
      <c r="D1517" s="285">
        <v>44197</v>
      </c>
      <c r="E1517" s="285">
        <v>44377</v>
      </c>
      <c r="F1517" s="285">
        <v>44313</v>
      </c>
      <c r="G1517" s="41">
        <f t="shared" si="95"/>
        <v>4</v>
      </c>
      <c r="H1517" s="286" t="s">
        <v>258</v>
      </c>
      <c r="I1517" s="284" t="s">
        <v>353</v>
      </c>
      <c r="J1517" s="287">
        <v>2.5</v>
      </c>
      <c r="K1517" s="287">
        <f t="shared" si="96"/>
        <v>0.3125</v>
      </c>
      <c r="L1517" s="203">
        <v>1350</v>
      </c>
      <c r="M1517" s="203">
        <f t="shared" si="97"/>
        <v>421.875</v>
      </c>
    </row>
    <row r="1518" spans="1:13" hidden="1">
      <c r="A1518" s="284" t="s">
        <v>457</v>
      </c>
      <c r="B1518" s="230" t="str">
        <f t="shared" si="94"/>
        <v>Measure 268</v>
      </c>
      <c r="C1518" s="284" t="s">
        <v>465</v>
      </c>
      <c r="D1518" s="285">
        <v>44197</v>
      </c>
      <c r="E1518" s="285">
        <v>44377</v>
      </c>
      <c r="F1518" s="285">
        <v>44313</v>
      </c>
      <c r="G1518" s="41">
        <f t="shared" si="95"/>
        <v>4</v>
      </c>
      <c r="H1518" s="286" t="s">
        <v>258</v>
      </c>
      <c r="I1518" s="284" t="s">
        <v>353</v>
      </c>
      <c r="J1518" s="287">
        <v>1</v>
      </c>
      <c r="K1518" s="287">
        <f t="shared" si="96"/>
        <v>0.125</v>
      </c>
      <c r="L1518" s="203">
        <v>1350</v>
      </c>
      <c r="M1518" s="203">
        <f t="shared" si="97"/>
        <v>168.75</v>
      </c>
    </row>
    <row r="1519" spans="1:13" hidden="1">
      <c r="A1519" s="284" t="s">
        <v>457</v>
      </c>
      <c r="B1519" s="230" t="str">
        <f t="shared" si="94"/>
        <v>Measure 268</v>
      </c>
      <c r="C1519" s="284" t="s">
        <v>465</v>
      </c>
      <c r="D1519" s="285">
        <v>44197</v>
      </c>
      <c r="E1519" s="285">
        <v>44377</v>
      </c>
      <c r="F1519" s="285">
        <v>44313</v>
      </c>
      <c r="G1519" s="41">
        <f t="shared" si="95"/>
        <v>4</v>
      </c>
      <c r="H1519" s="286" t="s">
        <v>258</v>
      </c>
      <c r="I1519" s="284" t="s">
        <v>353</v>
      </c>
      <c r="J1519" s="287">
        <v>3.5</v>
      </c>
      <c r="K1519" s="287">
        <f t="shared" si="96"/>
        <v>0.4375</v>
      </c>
      <c r="L1519" s="203">
        <v>1350</v>
      </c>
      <c r="M1519" s="203">
        <f t="shared" si="97"/>
        <v>590.625</v>
      </c>
    </row>
    <row r="1520" spans="1:13" hidden="1">
      <c r="A1520" s="284" t="s">
        <v>457</v>
      </c>
      <c r="B1520" s="230" t="str">
        <f t="shared" si="94"/>
        <v>Measure 268</v>
      </c>
      <c r="C1520" s="284" t="s">
        <v>465</v>
      </c>
      <c r="D1520" s="285">
        <v>44197</v>
      </c>
      <c r="E1520" s="285">
        <v>44377</v>
      </c>
      <c r="F1520" s="285">
        <v>44313</v>
      </c>
      <c r="G1520" s="41">
        <f t="shared" si="95"/>
        <v>4</v>
      </c>
      <c r="H1520" s="286" t="s">
        <v>258</v>
      </c>
      <c r="I1520" s="284" t="s">
        <v>353</v>
      </c>
      <c r="J1520" s="287">
        <v>1</v>
      </c>
      <c r="K1520" s="287">
        <f t="shared" si="96"/>
        <v>0.125</v>
      </c>
      <c r="L1520" s="203">
        <v>1350</v>
      </c>
      <c r="M1520" s="203">
        <f t="shared" si="97"/>
        <v>168.75</v>
      </c>
    </row>
    <row r="1521" spans="1:13" hidden="1">
      <c r="A1521" s="284" t="s">
        <v>457</v>
      </c>
      <c r="B1521" s="230" t="str">
        <f t="shared" si="94"/>
        <v>Measure 268</v>
      </c>
      <c r="C1521" s="284" t="s">
        <v>465</v>
      </c>
      <c r="D1521" s="285">
        <v>44197</v>
      </c>
      <c r="E1521" s="285">
        <v>44377</v>
      </c>
      <c r="F1521" s="285">
        <v>44313</v>
      </c>
      <c r="G1521" s="41">
        <f t="shared" si="95"/>
        <v>4</v>
      </c>
      <c r="H1521" s="286" t="s">
        <v>258</v>
      </c>
      <c r="I1521" s="284" t="s">
        <v>353</v>
      </c>
      <c r="J1521" s="287">
        <v>1</v>
      </c>
      <c r="K1521" s="287">
        <f t="shared" si="96"/>
        <v>0.125</v>
      </c>
      <c r="L1521" s="203">
        <v>1350</v>
      </c>
      <c r="M1521" s="203">
        <f t="shared" si="97"/>
        <v>168.75</v>
      </c>
    </row>
    <row r="1522" spans="1:13">
      <c r="A1522" s="284" t="s">
        <v>457</v>
      </c>
      <c r="B1522" s="230" t="str">
        <f t="shared" si="94"/>
        <v>Measure 268</v>
      </c>
      <c r="C1522" s="284" t="s">
        <v>465</v>
      </c>
      <c r="D1522" s="285">
        <v>44197</v>
      </c>
      <c r="E1522" s="285">
        <v>44377</v>
      </c>
      <c r="F1522" s="285">
        <v>44313</v>
      </c>
      <c r="G1522" s="41">
        <f t="shared" si="95"/>
        <v>4</v>
      </c>
      <c r="H1522" s="286" t="s">
        <v>267</v>
      </c>
      <c r="I1522" s="284" t="s">
        <v>353</v>
      </c>
      <c r="J1522" s="287">
        <v>4</v>
      </c>
      <c r="K1522" s="287">
        <f t="shared" si="96"/>
        <v>0.5</v>
      </c>
      <c r="L1522" s="203">
        <v>1000</v>
      </c>
      <c r="M1522" s="203">
        <f t="shared" si="97"/>
        <v>500</v>
      </c>
    </row>
    <row r="1523" spans="1:13" hidden="1">
      <c r="A1523" s="284" t="s">
        <v>457</v>
      </c>
      <c r="B1523" s="230" t="str">
        <f t="shared" si="94"/>
        <v>Measure 268</v>
      </c>
      <c r="C1523" s="284" t="s">
        <v>465</v>
      </c>
      <c r="D1523" s="285">
        <v>44197</v>
      </c>
      <c r="E1523" s="285">
        <v>44377</v>
      </c>
      <c r="F1523" s="285">
        <v>44313</v>
      </c>
      <c r="G1523" s="41">
        <f t="shared" si="95"/>
        <v>4</v>
      </c>
      <c r="H1523" s="286" t="s">
        <v>351</v>
      </c>
      <c r="I1523" s="284" t="s">
        <v>353</v>
      </c>
      <c r="J1523" s="287">
        <v>0.5</v>
      </c>
      <c r="K1523" s="287">
        <f t="shared" si="96"/>
        <v>6.25E-2</v>
      </c>
      <c r="L1523" s="203">
        <v>1000</v>
      </c>
      <c r="M1523" s="203">
        <f t="shared" si="97"/>
        <v>62.5</v>
      </c>
    </row>
    <row r="1524" spans="1:13" hidden="1">
      <c r="A1524" s="284" t="s">
        <v>457</v>
      </c>
      <c r="B1524" s="230" t="str">
        <f t="shared" si="94"/>
        <v>Measure 268</v>
      </c>
      <c r="C1524" s="284" t="s">
        <v>465</v>
      </c>
      <c r="D1524" s="285">
        <v>44197</v>
      </c>
      <c r="E1524" s="285">
        <v>44377</v>
      </c>
      <c r="F1524" s="285">
        <v>44313</v>
      </c>
      <c r="G1524" s="41">
        <f t="shared" si="95"/>
        <v>4</v>
      </c>
      <c r="H1524" s="286" t="s">
        <v>351</v>
      </c>
      <c r="I1524" s="284" t="s">
        <v>353</v>
      </c>
      <c r="J1524" s="287">
        <v>2</v>
      </c>
      <c r="K1524" s="287">
        <f t="shared" si="96"/>
        <v>0.25</v>
      </c>
      <c r="L1524" s="203">
        <v>1000</v>
      </c>
      <c r="M1524" s="203">
        <f t="shared" si="97"/>
        <v>250</v>
      </c>
    </row>
    <row r="1525" spans="1:13" hidden="1">
      <c r="A1525" s="284" t="s">
        <v>457</v>
      </c>
      <c r="B1525" s="230" t="str">
        <f t="shared" si="94"/>
        <v>Measure 268</v>
      </c>
      <c r="C1525" s="284" t="s">
        <v>465</v>
      </c>
      <c r="D1525" s="285">
        <v>44197</v>
      </c>
      <c r="E1525" s="285">
        <v>44377</v>
      </c>
      <c r="F1525" s="285">
        <v>44314</v>
      </c>
      <c r="G1525" s="41">
        <f t="shared" si="95"/>
        <v>4</v>
      </c>
      <c r="H1525" s="286" t="s">
        <v>365</v>
      </c>
      <c r="I1525" s="284" t="s">
        <v>353</v>
      </c>
      <c r="J1525" s="287">
        <v>0.5</v>
      </c>
      <c r="K1525" s="287">
        <f t="shared" si="96"/>
        <v>6.25E-2</v>
      </c>
      <c r="L1525" s="203">
        <v>1000</v>
      </c>
      <c r="M1525" s="203">
        <f t="shared" si="97"/>
        <v>62.5</v>
      </c>
    </row>
    <row r="1526" spans="1:13" hidden="1">
      <c r="A1526" s="284" t="s">
        <v>457</v>
      </c>
      <c r="B1526" s="230" t="str">
        <f t="shared" si="94"/>
        <v>Measure 268</v>
      </c>
      <c r="C1526" s="284" t="s">
        <v>465</v>
      </c>
      <c r="D1526" s="285">
        <v>44197</v>
      </c>
      <c r="E1526" s="285">
        <v>44377</v>
      </c>
      <c r="F1526" s="285">
        <v>44314</v>
      </c>
      <c r="G1526" s="41">
        <f t="shared" si="95"/>
        <v>4</v>
      </c>
      <c r="H1526" s="286" t="s">
        <v>365</v>
      </c>
      <c r="I1526" s="284" t="s">
        <v>353</v>
      </c>
      <c r="J1526" s="287">
        <v>4</v>
      </c>
      <c r="K1526" s="287">
        <f t="shared" si="96"/>
        <v>0.5</v>
      </c>
      <c r="L1526" s="203">
        <v>1000</v>
      </c>
      <c r="M1526" s="203">
        <f t="shared" si="97"/>
        <v>500</v>
      </c>
    </row>
    <row r="1527" spans="1:13" hidden="1">
      <c r="A1527" s="284" t="s">
        <v>457</v>
      </c>
      <c r="B1527" s="230" t="str">
        <f t="shared" si="94"/>
        <v>Measure 268</v>
      </c>
      <c r="C1527" s="284" t="s">
        <v>465</v>
      </c>
      <c r="D1527" s="285">
        <v>44197</v>
      </c>
      <c r="E1527" s="285">
        <v>44377</v>
      </c>
      <c r="F1527" s="285">
        <v>44314</v>
      </c>
      <c r="G1527" s="41">
        <f t="shared" si="95"/>
        <v>4</v>
      </c>
      <c r="H1527" s="286" t="s">
        <v>365</v>
      </c>
      <c r="I1527" s="284" t="s">
        <v>353</v>
      </c>
      <c r="J1527" s="287">
        <v>3</v>
      </c>
      <c r="K1527" s="287">
        <f t="shared" si="96"/>
        <v>0.375</v>
      </c>
      <c r="L1527" s="203">
        <v>1000</v>
      </c>
      <c r="M1527" s="203">
        <f t="shared" si="97"/>
        <v>375</v>
      </c>
    </row>
    <row r="1528" spans="1:13" hidden="1">
      <c r="A1528" s="284" t="s">
        <v>457</v>
      </c>
      <c r="B1528" s="230" t="str">
        <f t="shared" si="94"/>
        <v>Measure 268</v>
      </c>
      <c r="C1528" s="284" t="s">
        <v>465</v>
      </c>
      <c r="D1528" s="285">
        <v>44197</v>
      </c>
      <c r="E1528" s="285">
        <v>44377</v>
      </c>
      <c r="F1528" s="285">
        <v>44314</v>
      </c>
      <c r="G1528" s="41">
        <f t="shared" si="95"/>
        <v>4</v>
      </c>
      <c r="H1528" s="286" t="s">
        <v>365</v>
      </c>
      <c r="I1528" s="284" t="s">
        <v>353</v>
      </c>
      <c r="J1528" s="287">
        <v>2</v>
      </c>
      <c r="K1528" s="287">
        <f t="shared" si="96"/>
        <v>0.25</v>
      </c>
      <c r="L1528" s="203">
        <v>1000</v>
      </c>
      <c r="M1528" s="203">
        <f t="shared" si="97"/>
        <v>250</v>
      </c>
    </row>
    <row r="1529" spans="1:13" hidden="1">
      <c r="A1529" s="284" t="s">
        <v>457</v>
      </c>
      <c r="B1529" s="230" t="str">
        <f t="shared" si="94"/>
        <v>Measure 268</v>
      </c>
      <c r="C1529" s="284" t="s">
        <v>465</v>
      </c>
      <c r="D1529" s="285">
        <v>44197</v>
      </c>
      <c r="E1529" s="285">
        <v>44377</v>
      </c>
      <c r="F1529" s="285">
        <v>44314</v>
      </c>
      <c r="G1529" s="41">
        <f t="shared" si="95"/>
        <v>4</v>
      </c>
      <c r="H1529" s="286" t="s">
        <v>327</v>
      </c>
      <c r="I1529" s="284" t="s">
        <v>353</v>
      </c>
      <c r="J1529" s="287">
        <v>3</v>
      </c>
      <c r="K1529" s="287">
        <f t="shared" si="96"/>
        <v>0.375</v>
      </c>
      <c r="L1529" s="203">
        <v>1000</v>
      </c>
      <c r="M1529" s="203">
        <f t="shared" si="97"/>
        <v>375</v>
      </c>
    </row>
    <row r="1530" spans="1:13" hidden="1">
      <c r="A1530" s="284" t="s">
        <v>457</v>
      </c>
      <c r="B1530" s="230" t="str">
        <f t="shared" si="94"/>
        <v>Measure 268</v>
      </c>
      <c r="C1530" s="284" t="s">
        <v>465</v>
      </c>
      <c r="D1530" s="285">
        <v>44197</v>
      </c>
      <c r="E1530" s="285">
        <v>44377</v>
      </c>
      <c r="F1530" s="285">
        <v>44314</v>
      </c>
      <c r="G1530" s="41">
        <f t="shared" si="95"/>
        <v>4</v>
      </c>
      <c r="H1530" s="286" t="s">
        <v>258</v>
      </c>
      <c r="I1530" s="284" t="s">
        <v>353</v>
      </c>
      <c r="J1530" s="287">
        <v>0.25</v>
      </c>
      <c r="K1530" s="287">
        <f t="shared" si="96"/>
        <v>3.125E-2</v>
      </c>
      <c r="L1530" s="203">
        <v>1350</v>
      </c>
      <c r="M1530" s="203">
        <f t="shared" si="97"/>
        <v>42.1875</v>
      </c>
    </row>
    <row r="1531" spans="1:13" hidden="1">
      <c r="A1531" s="284" t="s">
        <v>457</v>
      </c>
      <c r="B1531" s="230" t="str">
        <f t="shared" si="94"/>
        <v>Measure 268</v>
      </c>
      <c r="C1531" s="284" t="s">
        <v>465</v>
      </c>
      <c r="D1531" s="285">
        <v>44197</v>
      </c>
      <c r="E1531" s="285">
        <v>44377</v>
      </c>
      <c r="F1531" s="285">
        <v>44314</v>
      </c>
      <c r="G1531" s="41">
        <f t="shared" si="95"/>
        <v>4</v>
      </c>
      <c r="H1531" s="286" t="s">
        <v>258</v>
      </c>
      <c r="I1531" s="284" t="s">
        <v>353</v>
      </c>
      <c r="J1531" s="287">
        <v>0.25</v>
      </c>
      <c r="K1531" s="287">
        <f t="shared" si="96"/>
        <v>3.125E-2</v>
      </c>
      <c r="L1531" s="203">
        <v>1350</v>
      </c>
      <c r="M1531" s="203">
        <f t="shared" si="97"/>
        <v>42.1875</v>
      </c>
    </row>
    <row r="1532" spans="1:13" hidden="1">
      <c r="A1532" s="284" t="s">
        <v>457</v>
      </c>
      <c r="B1532" s="230" t="str">
        <f t="shared" si="94"/>
        <v>Measure 268</v>
      </c>
      <c r="C1532" s="284" t="s">
        <v>465</v>
      </c>
      <c r="D1532" s="285">
        <v>44197</v>
      </c>
      <c r="E1532" s="285">
        <v>44377</v>
      </c>
      <c r="F1532" s="285">
        <v>44314</v>
      </c>
      <c r="G1532" s="41">
        <f t="shared" si="95"/>
        <v>4</v>
      </c>
      <c r="H1532" s="286" t="s">
        <v>258</v>
      </c>
      <c r="I1532" s="284" t="s">
        <v>353</v>
      </c>
      <c r="J1532" s="287">
        <v>2.25</v>
      </c>
      <c r="K1532" s="287">
        <f t="shared" si="96"/>
        <v>0.28125</v>
      </c>
      <c r="L1532" s="203">
        <v>1350</v>
      </c>
      <c r="M1532" s="203">
        <f t="shared" si="97"/>
        <v>379.6875</v>
      </c>
    </row>
    <row r="1533" spans="1:13" hidden="1">
      <c r="A1533" s="284" t="s">
        <v>457</v>
      </c>
      <c r="B1533" s="230" t="str">
        <f t="shared" si="94"/>
        <v>Measure 268</v>
      </c>
      <c r="C1533" s="284" t="s">
        <v>465</v>
      </c>
      <c r="D1533" s="285">
        <v>44197</v>
      </c>
      <c r="E1533" s="285">
        <v>44377</v>
      </c>
      <c r="F1533" s="285">
        <v>44314</v>
      </c>
      <c r="G1533" s="41">
        <f t="shared" si="95"/>
        <v>4</v>
      </c>
      <c r="H1533" s="286" t="s">
        <v>258</v>
      </c>
      <c r="I1533" s="284" t="s">
        <v>353</v>
      </c>
      <c r="J1533" s="287">
        <v>0.25</v>
      </c>
      <c r="K1533" s="287">
        <f t="shared" si="96"/>
        <v>3.125E-2</v>
      </c>
      <c r="L1533" s="203">
        <v>1350</v>
      </c>
      <c r="M1533" s="203">
        <f t="shared" si="97"/>
        <v>42.1875</v>
      </c>
    </row>
    <row r="1534" spans="1:13" hidden="1">
      <c r="A1534" s="284" t="s">
        <v>457</v>
      </c>
      <c r="B1534" s="230" t="str">
        <f t="shared" si="94"/>
        <v>Measure 268</v>
      </c>
      <c r="C1534" s="284" t="s">
        <v>465</v>
      </c>
      <c r="D1534" s="285">
        <v>44197</v>
      </c>
      <c r="E1534" s="285">
        <v>44377</v>
      </c>
      <c r="F1534" s="285">
        <v>44314</v>
      </c>
      <c r="G1534" s="41">
        <f t="shared" si="95"/>
        <v>4</v>
      </c>
      <c r="H1534" s="286" t="s">
        <v>258</v>
      </c>
      <c r="I1534" s="284" t="s">
        <v>353</v>
      </c>
      <c r="J1534" s="287">
        <v>2.25</v>
      </c>
      <c r="K1534" s="287">
        <f t="shared" si="96"/>
        <v>0.28125</v>
      </c>
      <c r="L1534" s="203">
        <v>1350</v>
      </c>
      <c r="M1534" s="203">
        <f t="shared" si="97"/>
        <v>379.6875</v>
      </c>
    </row>
    <row r="1535" spans="1:13" hidden="1">
      <c r="A1535" s="284" t="s">
        <v>457</v>
      </c>
      <c r="B1535" s="230" t="str">
        <f t="shared" si="94"/>
        <v>Measure 268</v>
      </c>
      <c r="C1535" s="284" t="s">
        <v>465</v>
      </c>
      <c r="D1535" s="285">
        <v>44197</v>
      </c>
      <c r="E1535" s="285">
        <v>44377</v>
      </c>
      <c r="F1535" s="285">
        <v>44314</v>
      </c>
      <c r="G1535" s="41">
        <f t="shared" si="95"/>
        <v>4</v>
      </c>
      <c r="H1535" s="286" t="s">
        <v>331</v>
      </c>
      <c r="I1535" s="284" t="s">
        <v>353</v>
      </c>
      <c r="J1535" s="287">
        <v>8</v>
      </c>
      <c r="K1535" s="287">
        <f t="shared" si="96"/>
        <v>1</v>
      </c>
      <c r="L1535" s="203">
        <v>1000</v>
      </c>
      <c r="M1535" s="203">
        <f t="shared" si="97"/>
        <v>1000</v>
      </c>
    </row>
    <row r="1536" spans="1:13" hidden="1">
      <c r="A1536" s="284" t="s">
        <v>457</v>
      </c>
      <c r="B1536" s="230" t="str">
        <f t="shared" ref="B1536:B1599" si="98">MID(C1536,9,11)</f>
        <v>Measure 268</v>
      </c>
      <c r="C1536" s="284" t="s">
        <v>465</v>
      </c>
      <c r="D1536" s="285">
        <v>44197</v>
      </c>
      <c r="E1536" s="285">
        <v>44377</v>
      </c>
      <c r="F1536" s="285">
        <v>44314</v>
      </c>
      <c r="G1536" s="41">
        <f t="shared" ref="G1536:G1599" si="99">MONTH(F1536)</f>
        <v>4</v>
      </c>
      <c r="H1536" s="286" t="s">
        <v>266</v>
      </c>
      <c r="I1536" s="284" t="s">
        <v>353</v>
      </c>
      <c r="J1536" s="287">
        <v>2.5</v>
      </c>
      <c r="K1536" s="287">
        <f t="shared" si="96"/>
        <v>0.3125</v>
      </c>
      <c r="L1536" s="203">
        <v>1000</v>
      </c>
      <c r="M1536" s="203">
        <f t="shared" si="97"/>
        <v>312.5</v>
      </c>
    </row>
    <row r="1537" spans="1:13" hidden="1">
      <c r="A1537" s="284" t="s">
        <v>457</v>
      </c>
      <c r="B1537" s="230" t="str">
        <f t="shared" si="98"/>
        <v>Measure 268</v>
      </c>
      <c r="C1537" s="284" t="s">
        <v>465</v>
      </c>
      <c r="D1537" s="285">
        <v>44197</v>
      </c>
      <c r="E1537" s="285">
        <v>44377</v>
      </c>
      <c r="F1537" s="285">
        <v>44314</v>
      </c>
      <c r="G1537" s="41">
        <f t="shared" si="99"/>
        <v>4</v>
      </c>
      <c r="H1537" s="286" t="s">
        <v>351</v>
      </c>
      <c r="I1537" s="284" t="s">
        <v>353</v>
      </c>
      <c r="J1537" s="287">
        <v>3</v>
      </c>
      <c r="K1537" s="287">
        <f t="shared" si="96"/>
        <v>0.375</v>
      </c>
      <c r="L1537" s="203">
        <v>1000</v>
      </c>
      <c r="M1537" s="203">
        <f t="shared" si="97"/>
        <v>375</v>
      </c>
    </row>
    <row r="1538" spans="1:13" hidden="1">
      <c r="A1538" s="284" t="s">
        <v>457</v>
      </c>
      <c r="B1538" s="230" t="str">
        <f t="shared" si="98"/>
        <v>Measure 268</v>
      </c>
      <c r="C1538" s="284" t="s">
        <v>465</v>
      </c>
      <c r="D1538" s="285">
        <v>44197</v>
      </c>
      <c r="E1538" s="285">
        <v>44377</v>
      </c>
      <c r="F1538" s="285">
        <v>44315</v>
      </c>
      <c r="G1538" s="41">
        <f t="shared" si="99"/>
        <v>4</v>
      </c>
      <c r="H1538" s="286" t="s">
        <v>365</v>
      </c>
      <c r="I1538" s="284" t="s">
        <v>353</v>
      </c>
      <c r="J1538" s="287">
        <v>0.5</v>
      </c>
      <c r="K1538" s="287">
        <f t="shared" si="96"/>
        <v>6.25E-2</v>
      </c>
      <c r="L1538" s="203">
        <v>1000</v>
      </c>
      <c r="M1538" s="203">
        <f t="shared" si="97"/>
        <v>62.5</v>
      </c>
    </row>
    <row r="1539" spans="1:13" hidden="1">
      <c r="A1539" s="284" t="s">
        <v>457</v>
      </c>
      <c r="B1539" s="230" t="str">
        <f t="shared" si="98"/>
        <v>Measure 268</v>
      </c>
      <c r="C1539" s="284" t="s">
        <v>465</v>
      </c>
      <c r="D1539" s="285">
        <v>44197</v>
      </c>
      <c r="E1539" s="285">
        <v>44377</v>
      </c>
      <c r="F1539" s="285">
        <v>44315</v>
      </c>
      <c r="G1539" s="41">
        <f t="shared" si="99"/>
        <v>4</v>
      </c>
      <c r="H1539" s="286" t="s">
        <v>365</v>
      </c>
      <c r="I1539" s="284" t="s">
        <v>353</v>
      </c>
      <c r="J1539" s="287">
        <v>0.5</v>
      </c>
      <c r="K1539" s="287">
        <f t="shared" ref="K1539:K1602" si="100">J1539/8</f>
        <v>6.25E-2</v>
      </c>
      <c r="L1539" s="203">
        <v>1000</v>
      </c>
      <c r="M1539" s="203">
        <f t="shared" ref="M1539:M1602" si="101">L1539*K1539</f>
        <v>62.5</v>
      </c>
    </row>
    <row r="1540" spans="1:13" hidden="1">
      <c r="A1540" s="284" t="s">
        <v>457</v>
      </c>
      <c r="B1540" s="230" t="str">
        <f t="shared" si="98"/>
        <v>Measure 268</v>
      </c>
      <c r="C1540" s="284" t="s">
        <v>465</v>
      </c>
      <c r="D1540" s="285">
        <v>44197</v>
      </c>
      <c r="E1540" s="285">
        <v>44377</v>
      </c>
      <c r="F1540" s="285">
        <v>44315</v>
      </c>
      <c r="G1540" s="41">
        <f t="shared" si="99"/>
        <v>4</v>
      </c>
      <c r="H1540" s="286" t="s">
        <v>365</v>
      </c>
      <c r="I1540" s="284" t="s">
        <v>353</v>
      </c>
      <c r="J1540" s="287">
        <v>1</v>
      </c>
      <c r="K1540" s="287">
        <f t="shared" si="100"/>
        <v>0.125</v>
      </c>
      <c r="L1540" s="203">
        <v>1000</v>
      </c>
      <c r="M1540" s="203">
        <f t="shared" si="101"/>
        <v>125</v>
      </c>
    </row>
    <row r="1541" spans="1:13" hidden="1">
      <c r="A1541" s="284" t="s">
        <v>457</v>
      </c>
      <c r="B1541" s="230" t="str">
        <f t="shared" si="98"/>
        <v>Measure 268</v>
      </c>
      <c r="C1541" s="284" t="s">
        <v>465</v>
      </c>
      <c r="D1541" s="285">
        <v>44197</v>
      </c>
      <c r="E1541" s="285">
        <v>44377</v>
      </c>
      <c r="F1541" s="285">
        <v>44315</v>
      </c>
      <c r="G1541" s="41">
        <f t="shared" si="99"/>
        <v>4</v>
      </c>
      <c r="H1541" s="286" t="s">
        <v>365</v>
      </c>
      <c r="I1541" s="284" t="s">
        <v>353</v>
      </c>
      <c r="J1541" s="287">
        <v>0.5</v>
      </c>
      <c r="K1541" s="287">
        <f t="shared" si="100"/>
        <v>6.25E-2</v>
      </c>
      <c r="L1541" s="203">
        <v>1000</v>
      </c>
      <c r="M1541" s="203">
        <f t="shared" si="101"/>
        <v>62.5</v>
      </c>
    </row>
    <row r="1542" spans="1:13" hidden="1">
      <c r="A1542" s="284" t="s">
        <v>457</v>
      </c>
      <c r="B1542" s="230" t="str">
        <f t="shared" si="98"/>
        <v>Measure 268</v>
      </c>
      <c r="C1542" s="284" t="s">
        <v>465</v>
      </c>
      <c r="D1542" s="285">
        <v>44197</v>
      </c>
      <c r="E1542" s="285">
        <v>44377</v>
      </c>
      <c r="F1542" s="285">
        <v>44315</v>
      </c>
      <c r="G1542" s="41">
        <f t="shared" si="99"/>
        <v>4</v>
      </c>
      <c r="H1542" s="286" t="s">
        <v>365</v>
      </c>
      <c r="I1542" s="284" t="s">
        <v>353</v>
      </c>
      <c r="J1542" s="287">
        <v>1</v>
      </c>
      <c r="K1542" s="287">
        <f t="shared" si="100"/>
        <v>0.125</v>
      </c>
      <c r="L1542" s="203">
        <v>1000</v>
      </c>
      <c r="M1542" s="203">
        <f t="shared" si="101"/>
        <v>125</v>
      </c>
    </row>
    <row r="1543" spans="1:13" hidden="1">
      <c r="A1543" s="284" t="s">
        <v>457</v>
      </c>
      <c r="B1543" s="230" t="str">
        <f t="shared" si="98"/>
        <v>Measure 268</v>
      </c>
      <c r="C1543" s="284" t="s">
        <v>465</v>
      </c>
      <c r="D1543" s="285">
        <v>44197</v>
      </c>
      <c r="E1543" s="285">
        <v>44377</v>
      </c>
      <c r="F1543" s="285">
        <v>44315</v>
      </c>
      <c r="G1543" s="41">
        <f t="shared" si="99"/>
        <v>4</v>
      </c>
      <c r="H1543" s="286" t="s">
        <v>365</v>
      </c>
      <c r="I1543" s="284" t="s">
        <v>353</v>
      </c>
      <c r="J1543" s="287">
        <v>0.5</v>
      </c>
      <c r="K1543" s="287">
        <f t="shared" si="100"/>
        <v>6.25E-2</v>
      </c>
      <c r="L1543" s="203">
        <v>1000</v>
      </c>
      <c r="M1543" s="203">
        <f t="shared" si="101"/>
        <v>62.5</v>
      </c>
    </row>
    <row r="1544" spans="1:13" hidden="1">
      <c r="A1544" s="284" t="s">
        <v>457</v>
      </c>
      <c r="B1544" s="230" t="str">
        <f t="shared" si="98"/>
        <v>Measure 268</v>
      </c>
      <c r="C1544" s="284" t="s">
        <v>465</v>
      </c>
      <c r="D1544" s="285">
        <v>44197</v>
      </c>
      <c r="E1544" s="285">
        <v>44377</v>
      </c>
      <c r="F1544" s="285">
        <v>44315</v>
      </c>
      <c r="G1544" s="41">
        <f t="shared" si="99"/>
        <v>4</v>
      </c>
      <c r="H1544" s="286" t="s">
        <v>365</v>
      </c>
      <c r="I1544" s="284" t="s">
        <v>353</v>
      </c>
      <c r="J1544" s="287">
        <v>0.5</v>
      </c>
      <c r="K1544" s="287">
        <f t="shared" si="100"/>
        <v>6.25E-2</v>
      </c>
      <c r="L1544" s="203">
        <v>1000</v>
      </c>
      <c r="M1544" s="203">
        <f t="shared" si="101"/>
        <v>62.5</v>
      </c>
    </row>
    <row r="1545" spans="1:13" hidden="1">
      <c r="A1545" s="284" t="s">
        <v>457</v>
      </c>
      <c r="B1545" s="230" t="str">
        <f t="shared" si="98"/>
        <v>Measure 268</v>
      </c>
      <c r="C1545" s="284" t="s">
        <v>465</v>
      </c>
      <c r="D1545" s="285">
        <v>44197</v>
      </c>
      <c r="E1545" s="285">
        <v>44377</v>
      </c>
      <c r="F1545" s="285">
        <v>44315</v>
      </c>
      <c r="G1545" s="41">
        <f t="shared" si="99"/>
        <v>4</v>
      </c>
      <c r="H1545" s="286" t="s">
        <v>365</v>
      </c>
      <c r="I1545" s="284" t="s">
        <v>353</v>
      </c>
      <c r="J1545" s="287">
        <v>5.5</v>
      </c>
      <c r="K1545" s="287">
        <f t="shared" si="100"/>
        <v>0.6875</v>
      </c>
      <c r="L1545" s="203">
        <v>1000</v>
      </c>
      <c r="M1545" s="203">
        <f t="shared" si="101"/>
        <v>687.5</v>
      </c>
    </row>
    <row r="1546" spans="1:13" hidden="1">
      <c r="A1546" s="284" t="s">
        <v>457</v>
      </c>
      <c r="B1546" s="230" t="str">
        <f t="shared" si="98"/>
        <v>Measure 268</v>
      </c>
      <c r="C1546" s="284" t="s">
        <v>465</v>
      </c>
      <c r="D1546" s="285">
        <v>44197</v>
      </c>
      <c r="E1546" s="285">
        <v>44377</v>
      </c>
      <c r="F1546" s="285">
        <v>44315</v>
      </c>
      <c r="G1546" s="41">
        <f t="shared" si="99"/>
        <v>4</v>
      </c>
      <c r="H1546" s="286" t="s">
        <v>330</v>
      </c>
      <c r="I1546" s="284" t="s">
        <v>353</v>
      </c>
      <c r="J1546" s="287">
        <v>1</v>
      </c>
      <c r="K1546" s="287">
        <f t="shared" si="100"/>
        <v>0.125</v>
      </c>
      <c r="L1546" s="203">
        <v>1000</v>
      </c>
      <c r="M1546" s="203">
        <f t="shared" si="101"/>
        <v>125</v>
      </c>
    </row>
    <row r="1547" spans="1:13" hidden="1">
      <c r="A1547" s="284" t="s">
        <v>457</v>
      </c>
      <c r="B1547" s="230" t="str">
        <f t="shared" si="98"/>
        <v>Measure 268</v>
      </c>
      <c r="C1547" s="284" t="s">
        <v>465</v>
      </c>
      <c r="D1547" s="285">
        <v>44197</v>
      </c>
      <c r="E1547" s="285">
        <v>44377</v>
      </c>
      <c r="F1547" s="285">
        <v>44315</v>
      </c>
      <c r="G1547" s="41">
        <f t="shared" si="99"/>
        <v>4</v>
      </c>
      <c r="H1547" s="286" t="s">
        <v>327</v>
      </c>
      <c r="I1547" s="284" t="s">
        <v>353</v>
      </c>
      <c r="J1547" s="287">
        <v>5</v>
      </c>
      <c r="K1547" s="287">
        <f t="shared" si="100"/>
        <v>0.625</v>
      </c>
      <c r="L1547" s="203">
        <v>1000</v>
      </c>
      <c r="M1547" s="203">
        <f t="shared" si="101"/>
        <v>625</v>
      </c>
    </row>
    <row r="1548" spans="1:13" hidden="1">
      <c r="A1548" s="284" t="s">
        <v>457</v>
      </c>
      <c r="B1548" s="230" t="str">
        <f t="shared" si="98"/>
        <v>Measure 268</v>
      </c>
      <c r="C1548" s="284" t="s">
        <v>465</v>
      </c>
      <c r="D1548" s="285">
        <v>44197</v>
      </c>
      <c r="E1548" s="285">
        <v>44377</v>
      </c>
      <c r="F1548" s="285">
        <v>44315</v>
      </c>
      <c r="G1548" s="41">
        <f t="shared" si="99"/>
        <v>4</v>
      </c>
      <c r="H1548" s="286" t="s">
        <v>258</v>
      </c>
      <c r="I1548" s="284" t="s">
        <v>353</v>
      </c>
      <c r="J1548" s="287">
        <v>1.75</v>
      </c>
      <c r="K1548" s="287">
        <f t="shared" si="100"/>
        <v>0.21875</v>
      </c>
      <c r="L1548" s="203">
        <v>1350</v>
      </c>
      <c r="M1548" s="203">
        <f t="shared" si="101"/>
        <v>295.3125</v>
      </c>
    </row>
    <row r="1549" spans="1:13" hidden="1">
      <c r="A1549" s="284" t="s">
        <v>457</v>
      </c>
      <c r="B1549" s="230" t="str">
        <f t="shared" si="98"/>
        <v>Measure 268</v>
      </c>
      <c r="C1549" s="284" t="s">
        <v>465</v>
      </c>
      <c r="D1549" s="285">
        <v>44197</v>
      </c>
      <c r="E1549" s="285">
        <v>44377</v>
      </c>
      <c r="F1549" s="285">
        <v>44315</v>
      </c>
      <c r="G1549" s="41">
        <f t="shared" si="99"/>
        <v>4</v>
      </c>
      <c r="H1549" s="286" t="s">
        <v>258</v>
      </c>
      <c r="I1549" s="284" t="s">
        <v>353</v>
      </c>
      <c r="J1549" s="287">
        <v>0.25</v>
      </c>
      <c r="K1549" s="287">
        <f t="shared" si="100"/>
        <v>3.125E-2</v>
      </c>
      <c r="L1549" s="203">
        <v>1350</v>
      </c>
      <c r="M1549" s="203">
        <f t="shared" si="101"/>
        <v>42.1875</v>
      </c>
    </row>
    <row r="1550" spans="1:13" hidden="1">
      <c r="A1550" s="284" t="s">
        <v>457</v>
      </c>
      <c r="B1550" s="230" t="str">
        <f t="shared" si="98"/>
        <v>Measure 268</v>
      </c>
      <c r="C1550" s="284" t="s">
        <v>465</v>
      </c>
      <c r="D1550" s="285">
        <v>44197</v>
      </c>
      <c r="E1550" s="285">
        <v>44377</v>
      </c>
      <c r="F1550" s="285">
        <v>44315</v>
      </c>
      <c r="G1550" s="41">
        <f t="shared" si="99"/>
        <v>4</v>
      </c>
      <c r="H1550" s="286" t="s">
        <v>258</v>
      </c>
      <c r="I1550" s="284" t="s">
        <v>353</v>
      </c>
      <c r="J1550" s="287">
        <v>1.25</v>
      </c>
      <c r="K1550" s="287">
        <f t="shared" si="100"/>
        <v>0.15625</v>
      </c>
      <c r="L1550" s="203">
        <v>1350</v>
      </c>
      <c r="M1550" s="203">
        <f t="shared" si="101"/>
        <v>210.9375</v>
      </c>
    </row>
    <row r="1551" spans="1:13" hidden="1">
      <c r="A1551" s="284" t="s">
        <v>457</v>
      </c>
      <c r="B1551" s="230" t="str">
        <f t="shared" si="98"/>
        <v>Measure 268</v>
      </c>
      <c r="C1551" s="284" t="s">
        <v>465</v>
      </c>
      <c r="D1551" s="285">
        <v>44197</v>
      </c>
      <c r="E1551" s="285">
        <v>44377</v>
      </c>
      <c r="F1551" s="285">
        <v>44315</v>
      </c>
      <c r="G1551" s="41">
        <f t="shared" si="99"/>
        <v>4</v>
      </c>
      <c r="H1551" s="286" t="s">
        <v>258</v>
      </c>
      <c r="I1551" s="284" t="s">
        <v>353</v>
      </c>
      <c r="J1551" s="287">
        <v>3.25</v>
      </c>
      <c r="K1551" s="287">
        <f t="shared" si="100"/>
        <v>0.40625</v>
      </c>
      <c r="L1551" s="203">
        <v>1350</v>
      </c>
      <c r="M1551" s="203">
        <f t="shared" si="101"/>
        <v>548.4375</v>
      </c>
    </row>
    <row r="1552" spans="1:13" hidden="1">
      <c r="A1552" s="284" t="s">
        <v>457</v>
      </c>
      <c r="B1552" s="230" t="str">
        <f t="shared" si="98"/>
        <v>Measure 268</v>
      </c>
      <c r="C1552" s="284" t="s">
        <v>465</v>
      </c>
      <c r="D1552" s="285">
        <v>44197</v>
      </c>
      <c r="E1552" s="285">
        <v>44377</v>
      </c>
      <c r="F1552" s="285">
        <v>44315</v>
      </c>
      <c r="G1552" s="41">
        <f t="shared" si="99"/>
        <v>4</v>
      </c>
      <c r="H1552" s="286" t="s">
        <v>258</v>
      </c>
      <c r="I1552" s="284" t="s">
        <v>353</v>
      </c>
      <c r="J1552" s="287">
        <v>2.25</v>
      </c>
      <c r="K1552" s="287">
        <f t="shared" si="100"/>
        <v>0.28125</v>
      </c>
      <c r="L1552" s="203">
        <v>1350</v>
      </c>
      <c r="M1552" s="203">
        <f t="shared" si="101"/>
        <v>379.6875</v>
      </c>
    </row>
    <row r="1553" spans="1:13" hidden="1">
      <c r="A1553" s="284" t="s">
        <v>457</v>
      </c>
      <c r="B1553" s="230" t="str">
        <f t="shared" si="98"/>
        <v>Measure 268</v>
      </c>
      <c r="C1553" s="284" t="s">
        <v>465</v>
      </c>
      <c r="D1553" s="285">
        <v>44197</v>
      </c>
      <c r="E1553" s="285">
        <v>44377</v>
      </c>
      <c r="F1553" s="285">
        <v>44315</v>
      </c>
      <c r="G1553" s="41">
        <f t="shared" si="99"/>
        <v>4</v>
      </c>
      <c r="H1553" s="286" t="s">
        <v>331</v>
      </c>
      <c r="I1553" s="284" t="s">
        <v>353</v>
      </c>
      <c r="J1553" s="287">
        <v>8</v>
      </c>
      <c r="K1553" s="287">
        <f t="shared" si="100"/>
        <v>1</v>
      </c>
      <c r="L1553" s="203">
        <v>1000</v>
      </c>
      <c r="M1553" s="203">
        <f t="shared" si="101"/>
        <v>1000</v>
      </c>
    </row>
    <row r="1554" spans="1:13" hidden="1">
      <c r="A1554" s="284" t="s">
        <v>457</v>
      </c>
      <c r="B1554" s="230" t="str">
        <f t="shared" si="98"/>
        <v>Measure 268</v>
      </c>
      <c r="C1554" s="284" t="s">
        <v>465</v>
      </c>
      <c r="D1554" s="285">
        <v>44197</v>
      </c>
      <c r="E1554" s="285">
        <v>44377</v>
      </c>
      <c r="F1554" s="285">
        <v>44315</v>
      </c>
      <c r="G1554" s="41">
        <f t="shared" si="99"/>
        <v>4</v>
      </c>
      <c r="H1554" s="286" t="s">
        <v>266</v>
      </c>
      <c r="I1554" s="284" t="s">
        <v>353</v>
      </c>
      <c r="J1554" s="287">
        <v>1.5</v>
      </c>
      <c r="K1554" s="287">
        <f t="shared" si="100"/>
        <v>0.1875</v>
      </c>
      <c r="L1554" s="203">
        <v>1000</v>
      </c>
      <c r="M1554" s="203">
        <f t="shared" si="101"/>
        <v>187.5</v>
      </c>
    </row>
    <row r="1555" spans="1:13" hidden="1">
      <c r="A1555" s="284" t="s">
        <v>457</v>
      </c>
      <c r="B1555" s="230" t="str">
        <f t="shared" si="98"/>
        <v>Measure 268</v>
      </c>
      <c r="C1555" s="284" t="s">
        <v>465</v>
      </c>
      <c r="D1555" s="285">
        <v>44197</v>
      </c>
      <c r="E1555" s="285">
        <v>44377</v>
      </c>
      <c r="F1555" s="285">
        <v>44315</v>
      </c>
      <c r="G1555" s="41">
        <f t="shared" si="99"/>
        <v>4</v>
      </c>
      <c r="H1555" s="286" t="s">
        <v>351</v>
      </c>
      <c r="I1555" s="284" t="s">
        <v>353</v>
      </c>
      <c r="J1555" s="287">
        <v>3</v>
      </c>
      <c r="K1555" s="287">
        <f t="shared" si="100"/>
        <v>0.375</v>
      </c>
      <c r="L1555" s="203">
        <v>1000</v>
      </c>
      <c r="M1555" s="203">
        <f t="shared" si="101"/>
        <v>375</v>
      </c>
    </row>
    <row r="1556" spans="1:13" hidden="1">
      <c r="A1556" s="284" t="s">
        <v>457</v>
      </c>
      <c r="B1556" s="230" t="str">
        <f t="shared" si="98"/>
        <v>Measure 268</v>
      </c>
      <c r="C1556" s="284" t="s">
        <v>465</v>
      </c>
      <c r="D1556" s="285">
        <v>44197</v>
      </c>
      <c r="E1556" s="285">
        <v>44377</v>
      </c>
      <c r="F1556" s="285">
        <v>44316</v>
      </c>
      <c r="G1556" s="41">
        <f t="shared" si="99"/>
        <v>4</v>
      </c>
      <c r="H1556" s="286" t="s">
        <v>365</v>
      </c>
      <c r="I1556" s="284" t="s">
        <v>353</v>
      </c>
      <c r="J1556" s="287">
        <v>2</v>
      </c>
      <c r="K1556" s="287">
        <f t="shared" si="100"/>
        <v>0.25</v>
      </c>
      <c r="L1556" s="203">
        <v>1000</v>
      </c>
      <c r="M1556" s="203">
        <f t="shared" si="101"/>
        <v>250</v>
      </c>
    </row>
    <row r="1557" spans="1:13" hidden="1">
      <c r="A1557" s="284" t="s">
        <v>457</v>
      </c>
      <c r="B1557" s="230" t="str">
        <f t="shared" si="98"/>
        <v>Measure 268</v>
      </c>
      <c r="C1557" s="284" t="s">
        <v>465</v>
      </c>
      <c r="D1557" s="285">
        <v>44197</v>
      </c>
      <c r="E1557" s="285">
        <v>44377</v>
      </c>
      <c r="F1557" s="285">
        <v>44316</v>
      </c>
      <c r="G1557" s="41">
        <f t="shared" si="99"/>
        <v>4</v>
      </c>
      <c r="H1557" s="286" t="s">
        <v>365</v>
      </c>
      <c r="I1557" s="284" t="s">
        <v>353</v>
      </c>
      <c r="J1557" s="287">
        <v>3.5</v>
      </c>
      <c r="K1557" s="287">
        <f t="shared" si="100"/>
        <v>0.4375</v>
      </c>
      <c r="L1557" s="203">
        <v>1000</v>
      </c>
      <c r="M1557" s="203">
        <f t="shared" si="101"/>
        <v>437.5</v>
      </c>
    </row>
    <row r="1558" spans="1:13" hidden="1">
      <c r="A1558" s="284" t="s">
        <v>457</v>
      </c>
      <c r="B1558" s="230" t="str">
        <f t="shared" si="98"/>
        <v>Measure 268</v>
      </c>
      <c r="C1558" s="284" t="s">
        <v>465</v>
      </c>
      <c r="D1558" s="285">
        <v>44197</v>
      </c>
      <c r="E1558" s="285">
        <v>44377</v>
      </c>
      <c r="F1558" s="285">
        <v>44316</v>
      </c>
      <c r="G1558" s="41">
        <f t="shared" si="99"/>
        <v>4</v>
      </c>
      <c r="H1558" s="286" t="s">
        <v>330</v>
      </c>
      <c r="I1558" s="284" t="s">
        <v>353</v>
      </c>
      <c r="J1558" s="287">
        <v>8</v>
      </c>
      <c r="K1558" s="287">
        <f t="shared" si="100"/>
        <v>1</v>
      </c>
      <c r="L1558" s="203">
        <v>1000</v>
      </c>
      <c r="M1558" s="203">
        <f t="shared" si="101"/>
        <v>1000</v>
      </c>
    </row>
    <row r="1559" spans="1:13" hidden="1">
      <c r="A1559" s="284" t="s">
        <v>457</v>
      </c>
      <c r="B1559" s="230" t="str">
        <f t="shared" si="98"/>
        <v>Measure 268</v>
      </c>
      <c r="C1559" s="284" t="s">
        <v>465</v>
      </c>
      <c r="D1559" s="285">
        <v>44197</v>
      </c>
      <c r="E1559" s="285">
        <v>44377</v>
      </c>
      <c r="F1559" s="285">
        <v>44316</v>
      </c>
      <c r="G1559" s="41">
        <f t="shared" si="99"/>
        <v>4</v>
      </c>
      <c r="H1559" s="286" t="s">
        <v>327</v>
      </c>
      <c r="I1559" s="284" t="s">
        <v>353</v>
      </c>
      <c r="J1559" s="287">
        <v>2</v>
      </c>
      <c r="K1559" s="287">
        <f t="shared" si="100"/>
        <v>0.25</v>
      </c>
      <c r="L1559" s="203">
        <v>1000</v>
      </c>
      <c r="M1559" s="203">
        <f t="shared" si="101"/>
        <v>250</v>
      </c>
    </row>
    <row r="1560" spans="1:13" hidden="1">
      <c r="A1560" s="284" t="s">
        <v>457</v>
      </c>
      <c r="B1560" s="230" t="str">
        <f t="shared" si="98"/>
        <v>Measure 268</v>
      </c>
      <c r="C1560" s="284" t="s">
        <v>465</v>
      </c>
      <c r="D1560" s="285">
        <v>44197</v>
      </c>
      <c r="E1560" s="285">
        <v>44377</v>
      </c>
      <c r="F1560" s="285">
        <v>44316</v>
      </c>
      <c r="G1560" s="41">
        <f t="shared" si="99"/>
        <v>4</v>
      </c>
      <c r="H1560" s="286" t="s">
        <v>258</v>
      </c>
      <c r="I1560" s="284" t="s">
        <v>353</v>
      </c>
      <c r="J1560" s="287">
        <v>0.75</v>
      </c>
      <c r="K1560" s="287">
        <f t="shared" si="100"/>
        <v>9.375E-2</v>
      </c>
      <c r="L1560" s="203">
        <v>1350</v>
      </c>
      <c r="M1560" s="203">
        <f t="shared" si="101"/>
        <v>126.5625</v>
      </c>
    </row>
    <row r="1561" spans="1:13" hidden="1">
      <c r="A1561" s="284" t="s">
        <v>457</v>
      </c>
      <c r="B1561" s="230" t="str">
        <f t="shared" si="98"/>
        <v>Measure 268</v>
      </c>
      <c r="C1561" s="284" t="s">
        <v>465</v>
      </c>
      <c r="D1561" s="285">
        <v>44197</v>
      </c>
      <c r="E1561" s="285">
        <v>44377</v>
      </c>
      <c r="F1561" s="285">
        <v>44316</v>
      </c>
      <c r="G1561" s="41">
        <f t="shared" si="99"/>
        <v>4</v>
      </c>
      <c r="H1561" s="286" t="s">
        <v>258</v>
      </c>
      <c r="I1561" s="284" t="s">
        <v>353</v>
      </c>
      <c r="J1561" s="287">
        <v>0.75</v>
      </c>
      <c r="K1561" s="287">
        <f t="shared" si="100"/>
        <v>9.375E-2</v>
      </c>
      <c r="L1561" s="203">
        <v>1350</v>
      </c>
      <c r="M1561" s="203">
        <f t="shared" si="101"/>
        <v>126.5625</v>
      </c>
    </row>
    <row r="1562" spans="1:13" hidden="1">
      <c r="A1562" s="284" t="s">
        <v>457</v>
      </c>
      <c r="B1562" s="230" t="str">
        <f t="shared" si="98"/>
        <v>Measure 268</v>
      </c>
      <c r="C1562" s="284" t="s">
        <v>465</v>
      </c>
      <c r="D1562" s="285">
        <v>44197</v>
      </c>
      <c r="E1562" s="285">
        <v>44377</v>
      </c>
      <c r="F1562" s="285">
        <v>44316</v>
      </c>
      <c r="G1562" s="41">
        <f t="shared" si="99"/>
        <v>4</v>
      </c>
      <c r="H1562" s="286" t="s">
        <v>258</v>
      </c>
      <c r="I1562" s="284" t="s">
        <v>353</v>
      </c>
      <c r="J1562" s="287">
        <v>0.75</v>
      </c>
      <c r="K1562" s="287">
        <f t="shared" si="100"/>
        <v>9.375E-2</v>
      </c>
      <c r="L1562" s="203">
        <v>1350</v>
      </c>
      <c r="M1562" s="203">
        <f t="shared" si="101"/>
        <v>126.5625</v>
      </c>
    </row>
    <row r="1563" spans="1:13" hidden="1">
      <c r="A1563" s="284" t="s">
        <v>457</v>
      </c>
      <c r="B1563" s="230" t="str">
        <f t="shared" si="98"/>
        <v>Measure 268</v>
      </c>
      <c r="C1563" s="284" t="s">
        <v>465</v>
      </c>
      <c r="D1563" s="285">
        <v>44197</v>
      </c>
      <c r="E1563" s="285">
        <v>44377</v>
      </c>
      <c r="F1563" s="285">
        <v>44316</v>
      </c>
      <c r="G1563" s="41">
        <f t="shared" si="99"/>
        <v>4</v>
      </c>
      <c r="H1563" s="286" t="s">
        <v>258</v>
      </c>
      <c r="I1563" s="284" t="s">
        <v>353</v>
      </c>
      <c r="J1563" s="287">
        <v>3.5</v>
      </c>
      <c r="K1563" s="287">
        <f t="shared" si="100"/>
        <v>0.4375</v>
      </c>
      <c r="L1563" s="203">
        <v>1350</v>
      </c>
      <c r="M1563" s="203">
        <f t="shared" si="101"/>
        <v>590.625</v>
      </c>
    </row>
    <row r="1564" spans="1:13" hidden="1">
      <c r="A1564" s="284" t="s">
        <v>457</v>
      </c>
      <c r="B1564" s="230" t="str">
        <f t="shared" si="98"/>
        <v>Measure 268</v>
      </c>
      <c r="C1564" s="284" t="s">
        <v>465</v>
      </c>
      <c r="D1564" s="285">
        <v>44197</v>
      </c>
      <c r="E1564" s="285">
        <v>44377</v>
      </c>
      <c r="F1564" s="285">
        <v>44316</v>
      </c>
      <c r="G1564" s="41">
        <f t="shared" si="99"/>
        <v>4</v>
      </c>
      <c r="H1564" s="286" t="s">
        <v>258</v>
      </c>
      <c r="I1564" s="284" t="s">
        <v>353</v>
      </c>
      <c r="J1564" s="287">
        <v>0.75</v>
      </c>
      <c r="K1564" s="287">
        <f t="shared" si="100"/>
        <v>9.375E-2</v>
      </c>
      <c r="L1564" s="203">
        <v>1350</v>
      </c>
      <c r="M1564" s="203">
        <f t="shared" si="101"/>
        <v>126.5625</v>
      </c>
    </row>
    <row r="1565" spans="1:13">
      <c r="A1565" s="284" t="s">
        <v>457</v>
      </c>
      <c r="B1565" s="230" t="str">
        <f t="shared" si="98"/>
        <v>Measure 268</v>
      </c>
      <c r="C1565" s="284" t="s">
        <v>465</v>
      </c>
      <c r="D1565" s="285">
        <v>44197</v>
      </c>
      <c r="E1565" s="285">
        <v>44377</v>
      </c>
      <c r="F1565" s="285">
        <v>44316</v>
      </c>
      <c r="G1565" s="41">
        <f t="shared" si="99"/>
        <v>4</v>
      </c>
      <c r="H1565" s="286" t="s">
        <v>267</v>
      </c>
      <c r="I1565" s="284" t="s">
        <v>353</v>
      </c>
      <c r="J1565" s="287">
        <v>2</v>
      </c>
      <c r="K1565" s="287">
        <f t="shared" si="100"/>
        <v>0.25</v>
      </c>
      <c r="L1565" s="203">
        <v>1000</v>
      </c>
      <c r="M1565" s="203">
        <f t="shared" si="101"/>
        <v>250</v>
      </c>
    </row>
    <row r="1566" spans="1:13" hidden="1">
      <c r="A1566" s="284" t="s">
        <v>457</v>
      </c>
      <c r="B1566" s="230" t="str">
        <f t="shared" si="98"/>
        <v>Measure 268</v>
      </c>
      <c r="C1566" s="284" t="s">
        <v>465</v>
      </c>
      <c r="D1566" s="285">
        <v>44197</v>
      </c>
      <c r="E1566" s="285">
        <v>44377</v>
      </c>
      <c r="F1566" s="285">
        <v>44316</v>
      </c>
      <c r="G1566" s="41">
        <f t="shared" si="99"/>
        <v>4</v>
      </c>
      <c r="H1566" s="286" t="s">
        <v>331</v>
      </c>
      <c r="I1566" s="284" t="s">
        <v>353</v>
      </c>
      <c r="J1566" s="287">
        <v>8</v>
      </c>
      <c r="K1566" s="287">
        <f t="shared" si="100"/>
        <v>1</v>
      </c>
      <c r="L1566" s="203">
        <v>1000</v>
      </c>
      <c r="M1566" s="203">
        <f t="shared" si="101"/>
        <v>1000</v>
      </c>
    </row>
    <row r="1567" spans="1:13" hidden="1">
      <c r="A1567" s="284" t="s">
        <v>457</v>
      </c>
      <c r="B1567" s="230" t="str">
        <f t="shared" si="98"/>
        <v>Measure 268</v>
      </c>
      <c r="C1567" s="284" t="s">
        <v>465</v>
      </c>
      <c r="D1567" s="285">
        <v>44197</v>
      </c>
      <c r="E1567" s="285">
        <v>44377</v>
      </c>
      <c r="F1567" s="285">
        <v>44316</v>
      </c>
      <c r="G1567" s="41">
        <f t="shared" si="99"/>
        <v>4</v>
      </c>
      <c r="H1567" s="286" t="s">
        <v>266</v>
      </c>
      <c r="I1567" s="284" t="s">
        <v>353</v>
      </c>
      <c r="J1567" s="287">
        <v>1</v>
      </c>
      <c r="K1567" s="287">
        <f t="shared" si="100"/>
        <v>0.125</v>
      </c>
      <c r="L1567" s="203">
        <v>1000</v>
      </c>
      <c r="M1567" s="203">
        <f t="shared" si="101"/>
        <v>125</v>
      </c>
    </row>
    <row r="1568" spans="1:13" hidden="1">
      <c r="A1568" s="284" t="s">
        <v>457</v>
      </c>
      <c r="B1568" s="230" t="str">
        <f t="shared" si="98"/>
        <v>Measure 268</v>
      </c>
      <c r="C1568" s="284" t="s">
        <v>465</v>
      </c>
      <c r="D1568" s="285">
        <v>44197</v>
      </c>
      <c r="E1568" s="285">
        <v>44377</v>
      </c>
      <c r="F1568" s="285">
        <v>44316</v>
      </c>
      <c r="G1568" s="41">
        <f t="shared" si="99"/>
        <v>4</v>
      </c>
      <c r="H1568" s="286" t="s">
        <v>351</v>
      </c>
      <c r="I1568" s="284" t="s">
        <v>353</v>
      </c>
      <c r="J1568" s="287">
        <v>0.5</v>
      </c>
      <c r="K1568" s="287">
        <f t="shared" si="100"/>
        <v>6.25E-2</v>
      </c>
      <c r="L1568" s="203">
        <v>1000</v>
      </c>
      <c r="M1568" s="203">
        <f t="shared" si="101"/>
        <v>62.5</v>
      </c>
    </row>
    <row r="1569" spans="1:13" hidden="1">
      <c r="A1569" s="284" t="s">
        <v>457</v>
      </c>
      <c r="B1569" s="230" t="str">
        <f t="shared" si="98"/>
        <v>Measure 268</v>
      </c>
      <c r="C1569" s="284" t="s">
        <v>465</v>
      </c>
      <c r="D1569" s="285">
        <v>44197</v>
      </c>
      <c r="E1569" s="285">
        <v>44377</v>
      </c>
      <c r="F1569" s="285">
        <v>44316</v>
      </c>
      <c r="G1569" s="41">
        <f t="shared" si="99"/>
        <v>4</v>
      </c>
      <c r="H1569" s="286" t="s">
        <v>351</v>
      </c>
      <c r="I1569" s="284" t="s">
        <v>353</v>
      </c>
      <c r="J1569" s="287">
        <v>3</v>
      </c>
      <c r="K1569" s="287">
        <f t="shared" si="100"/>
        <v>0.375</v>
      </c>
      <c r="L1569" s="203">
        <v>1000</v>
      </c>
      <c r="M1569" s="203">
        <f t="shared" si="101"/>
        <v>375</v>
      </c>
    </row>
    <row r="1570" spans="1:13" hidden="1">
      <c r="A1570" s="284" t="s">
        <v>459</v>
      </c>
      <c r="B1570" s="230" t="str">
        <f t="shared" si="98"/>
        <v>Measure 270</v>
      </c>
      <c r="C1570" s="284" t="s">
        <v>467</v>
      </c>
      <c r="D1570" s="285">
        <v>44197</v>
      </c>
      <c r="E1570" s="285">
        <v>44408</v>
      </c>
      <c r="F1570" s="285">
        <v>44211</v>
      </c>
      <c r="G1570" s="41">
        <f t="shared" si="99"/>
        <v>1</v>
      </c>
      <c r="H1570" s="286" t="s">
        <v>367</v>
      </c>
      <c r="I1570" s="284" t="s">
        <v>353</v>
      </c>
      <c r="J1570" s="287">
        <v>3</v>
      </c>
      <c r="K1570" s="287">
        <f t="shared" si="100"/>
        <v>0.375</v>
      </c>
      <c r="L1570" s="203">
        <v>1000</v>
      </c>
      <c r="M1570" s="203">
        <f t="shared" si="101"/>
        <v>375</v>
      </c>
    </row>
    <row r="1571" spans="1:13" hidden="1">
      <c r="A1571" s="284" t="s">
        <v>459</v>
      </c>
      <c r="B1571" s="230" t="str">
        <f t="shared" si="98"/>
        <v>Measure 270</v>
      </c>
      <c r="C1571" s="284" t="s">
        <v>467</v>
      </c>
      <c r="D1571" s="285">
        <v>44197</v>
      </c>
      <c r="E1571" s="285">
        <v>44408</v>
      </c>
      <c r="F1571" s="285">
        <v>44211</v>
      </c>
      <c r="G1571" s="41">
        <f t="shared" si="99"/>
        <v>1</v>
      </c>
      <c r="H1571" s="286" t="s">
        <v>352</v>
      </c>
      <c r="I1571" s="284" t="s">
        <v>353</v>
      </c>
      <c r="J1571" s="287">
        <v>4</v>
      </c>
      <c r="K1571" s="287">
        <f t="shared" si="100"/>
        <v>0.5</v>
      </c>
      <c r="L1571" s="203">
        <v>1000</v>
      </c>
      <c r="M1571" s="203">
        <f t="shared" si="101"/>
        <v>500</v>
      </c>
    </row>
    <row r="1572" spans="1:13" hidden="1">
      <c r="A1572" s="284" t="s">
        <v>459</v>
      </c>
      <c r="B1572" s="230" t="str">
        <f t="shared" si="98"/>
        <v>Measure 270</v>
      </c>
      <c r="C1572" s="284" t="s">
        <v>467</v>
      </c>
      <c r="D1572" s="285">
        <v>44197</v>
      </c>
      <c r="E1572" s="285">
        <v>44408</v>
      </c>
      <c r="F1572" s="285">
        <v>44211</v>
      </c>
      <c r="G1572" s="41">
        <f t="shared" si="99"/>
        <v>1</v>
      </c>
      <c r="H1572" s="286" t="s">
        <v>362</v>
      </c>
      <c r="I1572" s="284" t="s">
        <v>353</v>
      </c>
      <c r="J1572" s="287">
        <v>4</v>
      </c>
      <c r="K1572" s="287">
        <f t="shared" si="100"/>
        <v>0.5</v>
      </c>
      <c r="L1572" s="203">
        <v>1350</v>
      </c>
      <c r="M1572" s="203">
        <f t="shared" si="101"/>
        <v>675</v>
      </c>
    </row>
    <row r="1573" spans="1:13" hidden="1">
      <c r="A1573" s="284" t="s">
        <v>459</v>
      </c>
      <c r="B1573" s="230" t="str">
        <f t="shared" si="98"/>
        <v>Measure 270</v>
      </c>
      <c r="C1573" s="284" t="s">
        <v>467</v>
      </c>
      <c r="D1573" s="285">
        <v>44197</v>
      </c>
      <c r="E1573" s="285">
        <v>44408</v>
      </c>
      <c r="F1573" s="285">
        <v>44211</v>
      </c>
      <c r="G1573" s="41">
        <f t="shared" si="99"/>
        <v>1</v>
      </c>
      <c r="H1573" s="286" t="s">
        <v>392</v>
      </c>
      <c r="I1573" s="284" t="s">
        <v>353</v>
      </c>
      <c r="J1573" s="287">
        <v>8</v>
      </c>
      <c r="K1573" s="287">
        <f t="shared" si="100"/>
        <v>1</v>
      </c>
      <c r="L1573" s="203">
        <v>1350</v>
      </c>
      <c r="M1573" s="203">
        <f t="shared" si="101"/>
        <v>1350</v>
      </c>
    </row>
    <row r="1574" spans="1:13" hidden="1">
      <c r="A1574" s="284" t="s">
        <v>459</v>
      </c>
      <c r="B1574" s="230" t="str">
        <f t="shared" si="98"/>
        <v>Measure 270</v>
      </c>
      <c r="C1574" s="284" t="s">
        <v>467</v>
      </c>
      <c r="D1574" s="285">
        <v>44197</v>
      </c>
      <c r="E1574" s="285">
        <v>44408</v>
      </c>
      <c r="F1574" s="285">
        <v>44214</v>
      </c>
      <c r="G1574" s="41">
        <f t="shared" si="99"/>
        <v>1</v>
      </c>
      <c r="H1574" s="286" t="s">
        <v>367</v>
      </c>
      <c r="I1574" s="284" t="s">
        <v>353</v>
      </c>
      <c r="J1574" s="287">
        <v>8</v>
      </c>
      <c r="K1574" s="287">
        <f t="shared" si="100"/>
        <v>1</v>
      </c>
      <c r="L1574" s="203">
        <v>1000</v>
      </c>
      <c r="M1574" s="203">
        <f t="shared" si="101"/>
        <v>1000</v>
      </c>
    </row>
    <row r="1575" spans="1:13" hidden="1">
      <c r="A1575" s="284" t="s">
        <v>459</v>
      </c>
      <c r="B1575" s="230" t="str">
        <f t="shared" si="98"/>
        <v>Measure 270</v>
      </c>
      <c r="C1575" s="284" t="s">
        <v>467</v>
      </c>
      <c r="D1575" s="285">
        <v>44197</v>
      </c>
      <c r="E1575" s="285">
        <v>44408</v>
      </c>
      <c r="F1575" s="285">
        <v>44214</v>
      </c>
      <c r="G1575" s="41">
        <f t="shared" si="99"/>
        <v>1</v>
      </c>
      <c r="H1575" s="286" t="s">
        <v>352</v>
      </c>
      <c r="I1575" s="284" t="s">
        <v>353</v>
      </c>
      <c r="J1575" s="287">
        <v>8</v>
      </c>
      <c r="K1575" s="287">
        <f t="shared" si="100"/>
        <v>1</v>
      </c>
      <c r="L1575" s="203">
        <v>1000</v>
      </c>
      <c r="M1575" s="203">
        <f t="shared" si="101"/>
        <v>1000</v>
      </c>
    </row>
    <row r="1576" spans="1:13" hidden="1">
      <c r="A1576" s="284" t="s">
        <v>459</v>
      </c>
      <c r="B1576" s="230" t="str">
        <f t="shared" si="98"/>
        <v>Measure 270</v>
      </c>
      <c r="C1576" s="284" t="s">
        <v>467</v>
      </c>
      <c r="D1576" s="285">
        <v>44197</v>
      </c>
      <c r="E1576" s="285">
        <v>44408</v>
      </c>
      <c r="F1576" s="285">
        <v>44214</v>
      </c>
      <c r="G1576" s="41">
        <f t="shared" si="99"/>
        <v>1</v>
      </c>
      <c r="H1576" s="286" t="s">
        <v>362</v>
      </c>
      <c r="I1576" s="284" t="s">
        <v>353</v>
      </c>
      <c r="J1576" s="287">
        <v>4</v>
      </c>
      <c r="K1576" s="287">
        <f t="shared" si="100"/>
        <v>0.5</v>
      </c>
      <c r="L1576" s="203">
        <v>1350</v>
      </c>
      <c r="M1576" s="203">
        <f t="shared" si="101"/>
        <v>675</v>
      </c>
    </row>
    <row r="1577" spans="1:13" hidden="1">
      <c r="A1577" s="284" t="s">
        <v>459</v>
      </c>
      <c r="B1577" s="230" t="str">
        <f t="shared" si="98"/>
        <v>Measure 270</v>
      </c>
      <c r="C1577" s="284" t="s">
        <v>467</v>
      </c>
      <c r="D1577" s="285">
        <v>44197</v>
      </c>
      <c r="E1577" s="285">
        <v>44408</v>
      </c>
      <c r="F1577" s="285">
        <v>44214</v>
      </c>
      <c r="G1577" s="41">
        <f t="shared" si="99"/>
        <v>1</v>
      </c>
      <c r="H1577" s="286" t="s">
        <v>392</v>
      </c>
      <c r="I1577" s="284" t="s">
        <v>353</v>
      </c>
      <c r="J1577" s="287">
        <v>8</v>
      </c>
      <c r="K1577" s="287">
        <f t="shared" si="100"/>
        <v>1</v>
      </c>
      <c r="L1577" s="203">
        <v>1350</v>
      </c>
      <c r="M1577" s="203">
        <f t="shared" si="101"/>
        <v>1350</v>
      </c>
    </row>
    <row r="1578" spans="1:13" hidden="1">
      <c r="A1578" s="284" t="s">
        <v>459</v>
      </c>
      <c r="B1578" s="230" t="str">
        <f t="shared" si="98"/>
        <v>Measure 270</v>
      </c>
      <c r="C1578" s="284" t="s">
        <v>467</v>
      </c>
      <c r="D1578" s="285">
        <v>44197</v>
      </c>
      <c r="E1578" s="285">
        <v>44408</v>
      </c>
      <c r="F1578" s="285">
        <v>44215</v>
      </c>
      <c r="G1578" s="41">
        <f t="shared" si="99"/>
        <v>1</v>
      </c>
      <c r="H1578" s="286" t="s">
        <v>367</v>
      </c>
      <c r="I1578" s="284" t="s">
        <v>353</v>
      </c>
      <c r="J1578" s="287">
        <v>8</v>
      </c>
      <c r="K1578" s="287">
        <f t="shared" si="100"/>
        <v>1</v>
      </c>
      <c r="L1578" s="203">
        <v>1000</v>
      </c>
      <c r="M1578" s="203">
        <f t="shared" si="101"/>
        <v>1000</v>
      </c>
    </row>
    <row r="1579" spans="1:13" hidden="1">
      <c r="A1579" s="284" t="s">
        <v>459</v>
      </c>
      <c r="B1579" s="230" t="str">
        <f t="shared" si="98"/>
        <v>Measure 270</v>
      </c>
      <c r="C1579" s="284" t="s">
        <v>467</v>
      </c>
      <c r="D1579" s="285">
        <v>44197</v>
      </c>
      <c r="E1579" s="285">
        <v>44408</v>
      </c>
      <c r="F1579" s="285">
        <v>44215</v>
      </c>
      <c r="G1579" s="41">
        <f t="shared" si="99"/>
        <v>1</v>
      </c>
      <c r="H1579" s="286" t="s">
        <v>352</v>
      </c>
      <c r="I1579" s="284" t="s">
        <v>353</v>
      </c>
      <c r="J1579" s="287">
        <v>8</v>
      </c>
      <c r="K1579" s="287">
        <f t="shared" si="100"/>
        <v>1</v>
      </c>
      <c r="L1579" s="203">
        <v>1000</v>
      </c>
      <c r="M1579" s="203">
        <f t="shared" si="101"/>
        <v>1000</v>
      </c>
    </row>
    <row r="1580" spans="1:13" hidden="1">
      <c r="A1580" s="284" t="s">
        <v>459</v>
      </c>
      <c r="B1580" s="230" t="str">
        <f t="shared" si="98"/>
        <v>Measure 270</v>
      </c>
      <c r="C1580" s="284" t="s">
        <v>467</v>
      </c>
      <c r="D1580" s="285">
        <v>44197</v>
      </c>
      <c r="E1580" s="285">
        <v>44408</v>
      </c>
      <c r="F1580" s="285">
        <v>44215</v>
      </c>
      <c r="G1580" s="41">
        <f t="shared" si="99"/>
        <v>1</v>
      </c>
      <c r="H1580" s="286" t="s">
        <v>362</v>
      </c>
      <c r="I1580" s="284" t="s">
        <v>353</v>
      </c>
      <c r="J1580" s="287">
        <v>2</v>
      </c>
      <c r="K1580" s="287">
        <f t="shared" si="100"/>
        <v>0.25</v>
      </c>
      <c r="L1580" s="203">
        <v>1350</v>
      </c>
      <c r="M1580" s="203">
        <f t="shared" si="101"/>
        <v>337.5</v>
      </c>
    </row>
    <row r="1581" spans="1:13" hidden="1">
      <c r="A1581" s="284" t="s">
        <v>459</v>
      </c>
      <c r="B1581" s="230" t="str">
        <f t="shared" si="98"/>
        <v>Measure 270</v>
      </c>
      <c r="C1581" s="284" t="s">
        <v>467</v>
      </c>
      <c r="D1581" s="285">
        <v>44197</v>
      </c>
      <c r="E1581" s="285">
        <v>44408</v>
      </c>
      <c r="F1581" s="285">
        <v>44215</v>
      </c>
      <c r="G1581" s="41">
        <f t="shared" si="99"/>
        <v>1</v>
      </c>
      <c r="H1581" s="286" t="s">
        <v>392</v>
      </c>
      <c r="I1581" s="284" t="s">
        <v>353</v>
      </c>
      <c r="J1581" s="287">
        <v>8</v>
      </c>
      <c r="K1581" s="287">
        <f t="shared" si="100"/>
        <v>1</v>
      </c>
      <c r="L1581" s="203">
        <v>1350</v>
      </c>
      <c r="M1581" s="203">
        <f t="shared" si="101"/>
        <v>1350</v>
      </c>
    </row>
    <row r="1582" spans="1:13" hidden="1">
      <c r="A1582" s="284" t="s">
        <v>459</v>
      </c>
      <c r="B1582" s="230" t="str">
        <f t="shared" si="98"/>
        <v>Measure 270</v>
      </c>
      <c r="C1582" s="284" t="s">
        <v>467</v>
      </c>
      <c r="D1582" s="285">
        <v>44197</v>
      </c>
      <c r="E1582" s="285">
        <v>44408</v>
      </c>
      <c r="F1582" s="285">
        <v>44216</v>
      </c>
      <c r="G1582" s="41">
        <f t="shared" si="99"/>
        <v>1</v>
      </c>
      <c r="H1582" s="286" t="s">
        <v>367</v>
      </c>
      <c r="I1582" s="284" t="s">
        <v>353</v>
      </c>
      <c r="J1582" s="287">
        <v>8</v>
      </c>
      <c r="K1582" s="287">
        <f t="shared" si="100"/>
        <v>1</v>
      </c>
      <c r="L1582" s="203">
        <v>1000</v>
      </c>
      <c r="M1582" s="203">
        <f t="shared" si="101"/>
        <v>1000</v>
      </c>
    </row>
    <row r="1583" spans="1:13" hidden="1">
      <c r="A1583" s="284" t="s">
        <v>459</v>
      </c>
      <c r="B1583" s="230" t="str">
        <f t="shared" si="98"/>
        <v>Measure 270</v>
      </c>
      <c r="C1583" s="284" t="s">
        <v>467</v>
      </c>
      <c r="D1583" s="285">
        <v>44197</v>
      </c>
      <c r="E1583" s="285">
        <v>44408</v>
      </c>
      <c r="F1583" s="285">
        <v>44216</v>
      </c>
      <c r="G1583" s="41">
        <f t="shared" si="99"/>
        <v>1</v>
      </c>
      <c r="H1583" s="286" t="s">
        <v>352</v>
      </c>
      <c r="I1583" s="284" t="s">
        <v>353</v>
      </c>
      <c r="J1583" s="287">
        <v>8</v>
      </c>
      <c r="K1583" s="287">
        <f t="shared" si="100"/>
        <v>1</v>
      </c>
      <c r="L1583" s="203">
        <v>1000</v>
      </c>
      <c r="M1583" s="203">
        <f t="shared" si="101"/>
        <v>1000</v>
      </c>
    </row>
    <row r="1584" spans="1:13" hidden="1">
      <c r="A1584" s="284" t="s">
        <v>459</v>
      </c>
      <c r="B1584" s="230" t="str">
        <f t="shared" si="98"/>
        <v>Measure 270</v>
      </c>
      <c r="C1584" s="284" t="s">
        <v>467</v>
      </c>
      <c r="D1584" s="285">
        <v>44197</v>
      </c>
      <c r="E1584" s="285">
        <v>44408</v>
      </c>
      <c r="F1584" s="285">
        <v>44216</v>
      </c>
      <c r="G1584" s="41">
        <f t="shared" si="99"/>
        <v>1</v>
      </c>
      <c r="H1584" s="286" t="s">
        <v>362</v>
      </c>
      <c r="I1584" s="284" t="s">
        <v>353</v>
      </c>
      <c r="J1584" s="287">
        <v>2</v>
      </c>
      <c r="K1584" s="287">
        <f t="shared" si="100"/>
        <v>0.25</v>
      </c>
      <c r="L1584" s="203">
        <v>1350</v>
      </c>
      <c r="M1584" s="203">
        <f t="shared" si="101"/>
        <v>337.5</v>
      </c>
    </row>
    <row r="1585" spans="1:13" hidden="1">
      <c r="A1585" s="284" t="s">
        <v>459</v>
      </c>
      <c r="B1585" s="230" t="str">
        <f t="shared" si="98"/>
        <v>Measure 270</v>
      </c>
      <c r="C1585" s="284" t="s">
        <v>467</v>
      </c>
      <c r="D1585" s="285">
        <v>44197</v>
      </c>
      <c r="E1585" s="285">
        <v>44408</v>
      </c>
      <c r="F1585" s="285">
        <v>44216</v>
      </c>
      <c r="G1585" s="41">
        <f t="shared" si="99"/>
        <v>1</v>
      </c>
      <c r="H1585" s="286" t="s">
        <v>392</v>
      </c>
      <c r="I1585" s="284" t="s">
        <v>353</v>
      </c>
      <c r="J1585" s="287">
        <v>8</v>
      </c>
      <c r="K1585" s="287">
        <f t="shared" si="100"/>
        <v>1</v>
      </c>
      <c r="L1585" s="203">
        <v>1350</v>
      </c>
      <c r="M1585" s="203">
        <f t="shared" si="101"/>
        <v>1350</v>
      </c>
    </row>
    <row r="1586" spans="1:13" hidden="1">
      <c r="A1586" s="284" t="s">
        <v>459</v>
      </c>
      <c r="B1586" s="230" t="str">
        <f t="shared" si="98"/>
        <v>Measure 270</v>
      </c>
      <c r="C1586" s="284" t="s">
        <v>467</v>
      </c>
      <c r="D1586" s="285">
        <v>44197</v>
      </c>
      <c r="E1586" s="285">
        <v>44408</v>
      </c>
      <c r="F1586" s="285">
        <v>44217</v>
      </c>
      <c r="G1586" s="41">
        <f t="shared" si="99"/>
        <v>1</v>
      </c>
      <c r="H1586" s="286" t="s">
        <v>367</v>
      </c>
      <c r="I1586" s="284" t="s">
        <v>353</v>
      </c>
      <c r="J1586" s="287">
        <v>8</v>
      </c>
      <c r="K1586" s="287">
        <f t="shared" si="100"/>
        <v>1</v>
      </c>
      <c r="L1586" s="203">
        <v>1000</v>
      </c>
      <c r="M1586" s="203">
        <f t="shared" si="101"/>
        <v>1000</v>
      </c>
    </row>
    <row r="1587" spans="1:13" hidden="1">
      <c r="A1587" s="284" t="s">
        <v>459</v>
      </c>
      <c r="B1587" s="230" t="str">
        <f t="shared" si="98"/>
        <v>Measure 270</v>
      </c>
      <c r="C1587" s="284" t="s">
        <v>467</v>
      </c>
      <c r="D1587" s="285">
        <v>44197</v>
      </c>
      <c r="E1587" s="285">
        <v>44408</v>
      </c>
      <c r="F1587" s="285">
        <v>44217</v>
      </c>
      <c r="G1587" s="41">
        <f t="shared" si="99"/>
        <v>1</v>
      </c>
      <c r="H1587" s="286" t="s">
        <v>352</v>
      </c>
      <c r="I1587" s="284" t="s">
        <v>353</v>
      </c>
      <c r="J1587" s="287">
        <v>8</v>
      </c>
      <c r="K1587" s="287">
        <f t="shared" si="100"/>
        <v>1</v>
      </c>
      <c r="L1587" s="203">
        <v>1000</v>
      </c>
      <c r="M1587" s="203">
        <f t="shared" si="101"/>
        <v>1000</v>
      </c>
    </row>
    <row r="1588" spans="1:13" hidden="1">
      <c r="A1588" s="284" t="s">
        <v>459</v>
      </c>
      <c r="B1588" s="230" t="str">
        <f t="shared" si="98"/>
        <v>Measure 270</v>
      </c>
      <c r="C1588" s="284" t="s">
        <v>467</v>
      </c>
      <c r="D1588" s="285">
        <v>44197</v>
      </c>
      <c r="E1588" s="285">
        <v>44408</v>
      </c>
      <c r="F1588" s="285">
        <v>44217</v>
      </c>
      <c r="G1588" s="41">
        <f t="shared" si="99"/>
        <v>1</v>
      </c>
      <c r="H1588" s="286" t="s">
        <v>392</v>
      </c>
      <c r="I1588" s="284" t="s">
        <v>353</v>
      </c>
      <c r="J1588" s="287">
        <v>8</v>
      </c>
      <c r="K1588" s="287">
        <f t="shared" si="100"/>
        <v>1</v>
      </c>
      <c r="L1588" s="203">
        <v>1350</v>
      </c>
      <c r="M1588" s="203">
        <f t="shared" si="101"/>
        <v>1350</v>
      </c>
    </row>
    <row r="1589" spans="1:13" hidden="1">
      <c r="A1589" s="284" t="s">
        <v>459</v>
      </c>
      <c r="B1589" s="230" t="str">
        <f t="shared" si="98"/>
        <v>Measure 270</v>
      </c>
      <c r="C1589" s="284" t="s">
        <v>467</v>
      </c>
      <c r="D1589" s="285">
        <v>44197</v>
      </c>
      <c r="E1589" s="285">
        <v>44408</v>
      </c>
      <c r="F1589" s="285">
        <v>44218</v>
      </c>
      <c r="G1589" s="41">
        <f t="shared" si="99"/>
        <v>1</v>
      </c>
      <c r="H1589" s="286" t="s">
        <v>367</v>
      </c>
      <c r="I1589" s="284" t="s">
        <v>353</v>
      </c>
      <c r="J1589" s="287">
        <v>8</v>
      </c>
      <c r="K1589" s="287">
        <f t="shared" si="100"/>
        <v>1</v>
      </c>
      <c r="L1589" s="203">
        <v>1000</v>
      </c>
      <c r="M1589" s="203">
        <f t="shared" si="101"/>
        <v>1000</v>
      </c>
    </row>
    <row r="1590" spans="1:13" hidden="1">
      <c r="A1590" s="284" t="s">
        <v>459</v>
      </c>
      <c r="B1590" s="230" t="str">
        <f t="shared" si="98"/>
        <v>Measure 270</v>
      </c>
      <c r="C1590" s="284" t="s">
        <v>467</v>
      </c>
      <c r="D1590" s="285">
        <v>44197</v>
      </c>
      <c r="E1590" s="285">
        <v>44408</v>
      </c>
      <c r="F1590" s="285">
        <v>44218</v>
      </c>
      <c r="G1590" s="41">
        <f t="shared" si="99"/>
        <v>1</v>
      </c>
      <c r="H1590" s="286" t="s">
        <v>352</v>
      </c>
      <c r="I1590" s="284" t="s">
        <v>353</v>
      </c>
      <c r="J1590" s="287">
        <v>8</v>
      </c>
      <c r="K1590" s="287">
        <f t="shared" si="100"/>
        <v>1</v>
      </c>
      <c r="L1590" s="203">
        <v>1000</v>
      </c>
      <c r="M1590" s="203">
        <f t="shared" si="101"/>
        <v>1000</v>
      </c>
    </row>
    <row r="1591" spans="1:13" hidden="1">
      <c r="A1591" s="284" t="s">
        <v>459</v>
      </c>
      <c r="B1591" s="230" t="str">
        <f t="shared" si="98"/>
        <v>Measure 270</v>
      </c>
      <c r="C1591" s="284" t="s">
        <v>467</v>
      </c>
      <c r="D1591" s="285">
        <v>44197</v>
      </c>
      <c r="E1591" s="285">
        <v>44408</v>
      </c>
      <c r="F1591" s="285">
        <v>44218</v>
      </c>
      <c r="G1591" s="41">
        <f t="shared" si="99"/>
        <v>1</v>
      </c>
      <c r="H1591" s="286" t="s">
        <v>473</v>
      </c>
      <c r="I1591" s="284" t="s">
        <v>353</v>
      </c>
      <c r="J1591" s="287">
        <v>5</v>
      </c>
      <c r="K1591" s="287">
        <f t="shared" si="100"/>
        <v>0.625</v>
      </c>
      <c r="L1591" s="203">
        <v>1000</v>
      </c>
      <c r="M1591" s="203">
        <f t="shared" si="101"/>
        <v>625</v>
      </c>
    </row>
    <row r="1592" spans="1:13" hidden="1">
      <c r="A1592" s="284" t="s">
        <v>459</v>
      </c>
      <c r="B1592" s="230" t="str">
        <f t="shared" si="98"/>
        <v>Measure 270</v>
      </c>
      <c r="C1592" s="284" t="s">
        <v>467</v>
      </c>
      <c r="D1592" s="285">
        <v>44197</v>
      </c>
      <c r="E1592" s="285">
        <v>44408</v>
      </c>
      <c r="F1592" s="285">
        <v>44218</v>
      </c>
      <c r="G1592" s="41">
        <f t="shared" si="99"/>
        <v>1</v>
      </c>
      <c r="H1592" s="286" t="s">
        <v>392</v>
      </c>
      <c r="I1592" s="284" t="s">
        <v>353</v>
      </c>
      <c r="J1592" s="287">
        <v>8</v>
      </c>
      <c r="K1592" s="287">
        <f t="shared" si="100"/>
        <v>1</v>
      </c>
      <c r="L1592" s="203">
        <v>1350</v>
      </c>
      <c r="M1592" s="203">
        <f t="shared" si="101"/>
        <v>1350</v>
      </c>
    </row>
    <row r="1593" spans="1:13" hidden="1">
      <c r="A1593" s="284" t="s">
        <v>459</v>
      </c>
      <c r="B1593" s="230" t="str">
        <f t="shared" si="98"/>
        <v>Measure 270</v>
      </c>
      <c r="C1593" s="284" t="s">
        <v>467</v>
      </c>
      <c r="D1593" s="285">
        <v>44197</v>
      </c>
      <c r="E1593" s="285">
        <v>44408</v>
      </c>
      <c r="F1593" s="285">
        <v>44221</v>
      </c>
      <c r="G1593" s="41">
        <f t="shared" si="99"/>
        <v>1</v>
      </c>
      <c r="H1593" s="286" t="s">
        <v>367</v>
      </c>
      <c r="I1593" s="284" t="s">
        <v>353</v>
      </c>
      <c r="J1593" s="287">
        <v>8</v>
      </c>
      <c r="K1593" s="287">
        <f t="shared" si="100"/>
        <v>1</v>
      </c>
      <c r="L1593" s="203">
        <v>1000</v>
      </c>
      <c r="M1593" s="203">
        <f t="shared" si="101"/>
        <v>1000</v>
      </c>
    </row>
    <row r="1594" spans="1:13" hidden="1">
      <c r="A1594" s="284" t="s">
        <v>459</v>
      </c>
      <c r="B1594" s="230" t="str">
        <f t="shared" si="98"/>
        <v>Measure 270</v>
      </c>
      <c r="C1594" s="284" t="s">
        <v>467</v>
      </c>
      <c r="D1594" s="285">
        <v>44197</v>
      </c>
      <c r="E1594" s="285">
        <v>44408</v>
      </c>
      <c r="F1594" s="285">
        <v>44221</v>
      </c>
      <c r="G1594" s="41">
        <f t="shared" si="99"/>
        <v>1</v>
      </c>
      <c r="H1594" s="286" t="s">
        <v>352</v>
      </c>
      <c r="I1594" s="284" t="s">
        <v>353</v>
      </c>
      <c r="J1594" s="287">
        <v>8</v>
      </c>
      <c r="K1594" s="287">
        <f t="shared" si="100"/>
        <v>1</v>
      </c>
      <c r="L1594" s="203">
        <v>1000</v>
      </c>
      <c r="M1594" s="203">
        <f t="shared" si="101"/>
        <v>1000</v>
      </c>
    </row>
    <row r="1595" spans="1:13" hidden="1">
      <c r="A1595" s="284" t="s">
        <v>459</v>
      </c>
      <c r="B1595" s="230" t="str">
        <f t="shared" si="98"/>
        <v>Measure 270</v>
      </c>
      <c r="C1595" s="284" t="s">
        <v>467</v>
      </c>
      <c r="D1595" s="285">
        <v>44197</v>
      </c>
      <c r="E1595" s="285">
        <v>44408</v>
      </c>
      <c r="F1595" s="285">
        <v>44221</v>
      </c>
      <c r="G1595" s="41">
        <f t="shared" si="99"/>
        <v>1</v>
      </c>
      <c r="H1595" s="286" t="s">
        <v>362</v>
      </c>
      <c r="I1595" s="284" t="s">
        <v>353</v>
      </c>
      <c r="J1595" s="287">
        <v>3</v>
      </c>
      <c r="K1595" s="287">
        <f t="shared" si="100"/>
        <v>0.375</v>
      </c>
      <c r="L1595" s="203">
        <v>1350</v>
      </c>
      <c r="M1595" s="203">
        <f t="shared" si="101"/>
        <v>506.25</v>
      </c>
    </row>
    <row r="1596" spans="1:13" hidden="1">
      <c r="A1596" s="284" t="s">
        <v>459</v>
      </c>
      <c r="B1596" s="230" t="str">
        <f t="shared" si="98"/>
        <v>Measure 270</v>
      </c>
      <c r="C1596" s="284" t="s">
        <v>467</v>
      </c>
      <c r="D1596" s="285">
        <v>44197</v>
      </c>
      <c r="E1596" s="285">
        <v>44408</v>
      </c>
      <c r="F1596" s="285">
        <v>44221</v>
      </c>
      <c r="G1596" s="41">
        <f t="shared" si="99"/>
        <v>1</v>
      </c>
      <c r="H1596" s="286" t="s">
        <v>392</v>
      </c>
      <c r="I1596" s="284" t="s">
        <v>353</v>
      </c>
      <c r="J1596" s="287">
        <v>8</v>
      </c>
      <c r="K1596" s="287">
        <f t="shared" si="100"/>
        <v>1</v>
      </c>
      <c r="L1596" s="203">
        <v>1350</v>
      </c>
      <c r="M1596" s="203">
        <f t="shared" si="101"/>
        <v>1350</v>
      </c>
    </row>
    <row r="1597" spans="1:13" hidden="1">
      <c r="A1597" s="284" t="s">
        <v>459</v>
      </c>
      <c r="B1597" s="230" t="str">
        <f t="shared" si="98"/>
        <v>Measure 270</v>
      </c>
      <c r="C1597" s="284" t="s">
        <v>467</v>
      </c>
      <c r="D1597" s="285">
        <v>44197</v>
      </c>
      <c r="E1597" s="285">
        <v>44408</v>
      </c>
      <c r="F1597" s="285">
        <v>44222</v>
      </c>
      <c r="G1597" s="41">
        <f t="shared" si="99"/>
        <v>1</v>
      </c>
      <c r="H1597" s="286" t="s">
        <v>367</v>
      </c>
      <c r="I1597" s="284" t="s">
        <v>353</v>
      </c>
      <c r="J1597" s="287">
        <v>8</v>
      </c>
      <c r="K1597" s="287">
        <f t="shared" si="100"/>
        <v>1</v>
      </c>
      <c r="L1597" s="203">
        <v>1000</v>
      </c>
      <c r="M1597" s="203">
        <f t="shared" si="101"/>
        <v>1000</v>
      </c>
    </row>
    <row r="1598" spans="1:13" hidden="1">
      <c r="A1598" s="284" t="s">
        <v>459</v>
      </c>
      <c r="B1598" s="230" t="str">
        <f t="shared" si="98"/>
        <v>Measure 270</v>
      </c>
      <c r="C1598" s="284" t="s">
        <v>467</v>
      </c>
      <c r="D1598" s="285">
        <v>44197</v>
      </c>
      <c r="E1598" s="285">
        <v>44408</v>
      </c>
      <c r="F1598" s="285">
        <v>44222</v>
      </c>
      <c r="G1598" s="41">
        <f t="shared" si="99"/>
        <v>1</v>
      </c>
      <c r="H1598" s="286" t="s">
        <v>352</v>
      </c>
      <c r="I1598" s="284" t="s">
        <v>353</v>
      </c>
      <c r="J1598" s="287">
        <v>8</v>
      </c>
      <c r="K1598" s="287">
        <f t="shared" si="100"/>
        <v>1</v>
      </c>
      <c r="L1598" s="203">
        <v>1000</v>
      </c>
      <c r="M1598" s="203">
        <f t="shared" si="101"/>
        <v>1000</v>
      </c>
    </row>
    <row r="1599" spans="1:13" hidden="1">
      <c r="A1599" s="284" t="s">
        <v>459</v>
      </c>
      <c r="B1599" s="230" t="str">
        <f t="shared" si="98"/>
        <v>Measure 270</v>
      </c>
      <c r="C1599" s="284" t="s">
        <v>467</v>
      </c>
      <c r="D1599" s="285">
        <v>44197</v>
      </c>
      <c r="E1599" s="285">
        <v>44408</v>
      </c>
      <c r="F1599" s="285">
        <v>44222</v>
      </c>
      <c r="G1599" s="41">
        <f t="shared" si="99"/>
        <v>1</v>
      </c>
      <c r="H1599" s="286" t="s">
        <v>362</v>
      </c>
      <c r="I1599" s="284" t="s">
        <v>353</v>
      </c>
      <c r="J1599" s="287">
        <v>3</v>
      </c>
      <c r="K1599" s="287">
        <f t="shared" si="100"/>
        <v>0.375</v>
      </c>
      <c r="L1599" s="203">
        <v>1350</v>
      </c>
      <c r="M1599" s="203">
        <f t="shared" si="101"/>
        <v>506.25</v>
      </c>
    </row>
    <row r="1600" spans="1:13" hidden="1">
      <c r="A1600" s="284" t="s">
        <v>459</v>
      </c>
      <c r="B1600" s="230" t="str">
        <f t="shared" ref="B1600:B1663" si="102">MID(C1600,9,11)</f>
        <v>Measure 270</v>
      </c>
      <c r="C1600" s="284" t="s">
        <v>467</v>
      </c>
      <c r="D1600" s="285">
        <v>44197</v>
      </c>
      <c r="E1600" s="285">
        <v>44408</v>
      </c>
      <c r="F1600" s="285">
        <v>44222</v>
      </c>
      <c r="G1600" s="41">
        <f t="shared" ref="G1600:G1663" si="103">MONTH(F1600)</f>
        <v>1</v>
      </c>
      <c r="H1600" s="286" t="s">
        <v>392</v>
      </c>
      <c r="I1600" s="284" t="s">
        <v>353</v>
      </c>
      <c r="J1600" s="287">
        <v>8</v>
      </c>
      <c r="K1600" s="287">
        <f t="shared" si="100"/>
        <v>1</v>
      </c>
      <c r="L1600" s="203">
        <v>1350</v>
      </c>
      <c r="M1600" s="203">
        <f t="shared" si="101"/>
        <v>1350</v>
      </c>
    </row>
    <row r="1601" spans="1:13" hidden="1">
      <c r="A1601" s="284" t="s">
        <v>459</v>
      </c>
      <c r="B1601" s="230" t="str">
        <f t="shared" si="102"/>
        <v>Measure 270</v>
      </c>
      <c r="C1601" s="284" t="s">
        <v>467</v>
      </c>
      <c r="D1601" s="285">
        <v>44197</v>
      </c>
      <c r="E1601" s="285">
        <v>44408</v>
      </c>
      <c r="F1601" s="285">
        <v>44223</v>
      </c>
      <c r="G1601" s="41">
        <f t="shared" si="103"/>
        <v>1</v>
      </c>
      <c r="H1601" s="286" t="s">
        <v>367</v>
      </c>
      <c r="I1601" s="284" t="s">
        <v>353</v>
      </c>
      <c r="J1601" s="287">
        <v>8</v>
      </c>
      <c r="K1601" s="287">
        <f t="shared" si="100"/>
        <v>1</v>
      </c>
      <c r="L1601" s="203">
        <v>1000</v>
      </c>
      <c r="M1601" s="203">
        <f t="shared" si="101"/>
        <v>1000</v>
      </c>
    </row>
    <row r="1602" spans="1:13" hidden="1">
      <c r="A1602" s="284" t="s">
        <v>459</v>
      </c>
      <c r="B1602" s="230" t="str">
        <f t="shared" si="102"/>
        <v>Measure 270</v>
      </c>
      <c r="C1602" s="284" t="s">
        <v>467</v>
      </c>
      <c r="D1602" s="285">
        <v>44197</v>
      </c>
      <c r="E1602" s="285">
        <v>44408</v>
      </c>
      <c r="F1602" s="285">
        <v>44223</v>
      </c>
      <c r="G1602" s="41">
        <f t="shared" si="103"/>
        <v>1</v>
      </c>
      <c r="H1602" s="286" t="s">
        <v>352</v>
      </c>
      <c r="I1602" s="284" t="s">
        <v>353</v>
      </c>
      <c r="J1602" s="287">
        <v>8</v>
      </c>
      <c r="K1602" s="287">
        <f t="shared" si="100"/>
        <v>1</v>
      </c>
      <c r="L1602" s="203">
        <v>1000</v>
      </c>
      <c r="M1602" s="203">
        <f t="shared" si="101"/>
        <v>1000</v>
      </c>
    </row>
    <row r="1603" spans="1:13" hidden="1">
      <c r="A1603" s="284" t="s">
        <v>459</v>
      </c>
      <c r="B1603" s="230" t="str">
        <f t="shared" si="102"/>
        <v>Measure 270</v>
      </c>
      <c r="C1603" s="284" t="s">
        <v>467</v>
      </c>
      <c r="D1603" s="285">
        <v>44197</v>
      </c>
      <c r="E1603" s="285">
        <v>44408</v>
      </c>
      <c r="F1603" s="285">
        <v>44223</v>
      </c>
      <c r="G1603" s="41">
        <f t="shared" si="103"/>
        <v>1</v>
      </c>
      <c r="H1603" s="286" t="s">
        <v>362</v>
      </c>
      <c r="I1603" s="284" t="s">
        <v>353</v>
      </c>
      <c r="J1603" s="287">
        <v>2</v>
      </c>
      <c r="K1603" s="287">
        <f t="shared" ref="K1603:K1666" si="104">J1603/8</f>
        <v>0.25</v>
      </c>
      <c r="L1603" s="203">
        <v>1350</v>
      </c>
      <c r="M1603" s="203">
        <f t="shared" ref="M1603:M1666" si="105">L1603*K1603</f>
        <v>337.5</v>
      </c>
    </row>
    <row r="1604" spans="1:13" hidden="1">
      <c r="A1604" s="284" t="s">
        <v>459</v>
      </c>
      <c r="B1604" s="230" t="str">
        <f t="shared" si="102"/>
        <v>Measure 270</v>
      </c>
      <c r="C1604" s="284" t="s">
        <v>467</v>
      </c>
      <c r="D1604" s="285">
        <v>44197</v>
      </c>
      <c r="E1604" s="285">
        <v>44408</v>
      </c>
      <c r="F1604" s="285">
        <v>44223</v>
      </c>
      <c r="G1604" s="41">
        <f t="shared" si="103"/>
        <v>1</v>
      </c>
      <c r="H1604" s="286" t="s">
        <v>392</v>
      </c>
      <c r="I1604" s="284" t="s">
        <v>353</v>
      </c>
      <c r="J1604" s="287">
        <v>8</v>
      </c>
      <c r="K1604" s="287">
        <f t="shared" si="104"/>
        <v>1</v>
      </c>
      <c r="L1604" s="203">
        <v>1350</v>
      </c>
      <c r="M1604" s="203">
        <f t="shared" si="105"/>
        <v>1350</v>
      </c>
    </row>
    <row r="1605" spans="1:13" hidden="1">
      <c r="A1605" s="284" t="s">
        <v>459</v>
      </c>
      <c r="B1605" s="230" t="str">
        <f t="shared" si="102"/>
        <v>Measure 270</v>
      </c>
      <c r="C1605" s="284" t="s">
        <v>467</v>
      </c>
      <c r="D1605" s="285">
        <v>44197</v>
      </c>
      <c r="E1605" s="285">
        <v>44408</v>
      </c>
      <c r="F1605" s="285">
        <v>44224</v>
      </c>
      <c r="G1605" s="41">
        <f t="shared" si="103"/>
        <v>1</v>
      </c>
      <c r="H1605" s="286" t="s">
        <v>367</v>
      </c>
      <c r="I1605" s="284" t="s">
        <v>353</v>
      </c>
      <c r="J1605" s="287">
        <v>8</v>
      </c>
      <c r="K1605" s="287">
        <f t="shared" si="104"/>
        <v>1</v>
      </c>
      <c r="L1605" s="203">
        <v>1000</v>
      </c>
      <c r="M1605" s="203">
        <f t="shared" si="105"/>
        <v>1000</v>
      </c>
    </row>
    <row r="1606" spans="1:13" hidden="1">
      <c r="A1606" s="284" t="s">
        <v>459</v>
      </c>
      <c r="B1606" s="230" t="str">
        <f t="shared" si="102"/>
        <v>Measure 270</v>
      </c>
      <c r="C1606" s="284" t="s">
        <v>467</v>
      </c>
      <c r="D1606" s="285">
        <v>44197</v>
      </c>
      <c r="E1606" s="285">
        <v>44408</v>
      </c>
      <c r="F1606" s="285">
        <v>44224</v>
      </c>
      <c r="G1606" s="41">
        <f t="shared" si="103"/>
        <v>1</v>
      </c>
      <c r="H1606" s="286" t="s">
        <v>352</v>
      </c>
      <c r="I1606" s="284" t="s">
        <v>353</v>
      </c>
      <c r="J1606" s="287">
        <v>8</v>
      </c>
      <c r="K1606" s="287">
        <f t="shared" si="104"/>
        <v>1</v>
      </c>
      <c r="L1606" s="203">
        <v>1000</v>
      </c>
      <c r="M1606" s="203">
        <f t="shared" si="105"/>
        <v>1000</v>
      </c>
    </row>
    <row r="1607" spans="1:13" hidden="1">
      <c r="A1607" s="284" t="s">
        <v>459</v>
      </c>
      <c r="B1607" s="230" t="str">
        <f t="shared" si="102"/>
        <v>Measure 270</v>
      </c>
      <c r="C1607" s="284" t="s">
        <v>467</v>
      </c>
      <c r="D1607" s="285">
        <v>44197</v>
      </c>
      <c r="E1607" s="285">
        <v>44408</v>
      </c>
      <c r="F1607" s="285">
        <v>44224</v>
      </c>
      <c r="G1607" s="41">
        <f t="shared" si="103"/>
        <v>1</v>
      </c>
      <c r="H1607" s="286" t="s">
        <v>362</v>
      </c>
      <c r="I1607" s="284" t="s">
        <v>353</v>
      </c>
      <c r="J1607" s="287">
        <v>4</v>
      </c>
      <c r="K1607" s="287">
        <f t="shared" si="104"/>
        <v>0.5</v>
      </c>
      <c r="L1607" s="203">
        <v>1350</v>
      </c>
      <c r="M1607" s="203">
        <f t="shared" si="105"/>
        <v>675</v>
      </c>
    </row>
    <row r="1608" spans="1:13" hidden="1">
      <c r="A1608" s="284" t="s">
        <v>459</v>
      </c>
      <c r="B1608" s="230" t="str">
        <f t="shared" si="102"/>
        <v>Measure 270</v>
      </c>
      <c r="C1608" s="284" t="s">
        <v>467</v>
      </c>
      <c r="D1608" s="285">
        <v>44197</v>
      </c>
      <c r="E1608" s="285">
        <v>44408</v>
      </c>
      <c r="F1608" s="285">
        <v>44224</v>
      </c>
      <c r="G1608" s="41">
        <f t="shared" si="103"/>
        <v>1</v>
      </c>
      <c r="H1608" s="286" t="s">
        <v>392</v>
      </c>
      <c r="I1608" s="284" t="s">
        <v>353</v>
      </c>
      <c r="J1608" s="287">
        <v>8</v>
      </c>
      <c r="K1608" s="287">
        <f t="shared" si="104"/>
        <v>1</v>
      </c>
      <c r="L1608" s="203">
        <v>1350</v>
      </c>
      <c r="M1608" s="203">
        <f t="shared" si="105"/>
        <v>1350</v>
      </c>
    </row>
    <row r="1609" spans="1:13" hidden="1">
      <c r="A1609" s="284" t="s">
        <v>459</v>
      </c>
      <c r="B1609" s="230" t="str">
        <f t="shared" si="102"/>
        <v>Measure 270</v>
      </c>
      <c r="C1609" s="284" t="s">
        <v>467</v>
      </c>
      <c r="D1609" s="285">
        <v>44197</v>
      </c>
      <c r="E1609" s="285">
        <v>44408</v>
      </c>
      <c r="F1609" s="285">
        <v>44225</v>
      </c>
      <c r="G1609" s="41">
        <f t="shared" si="103"/>
        <v>1</v>
      </c>
      <c r="H1609" s="286" t="s">
        <v>367</v>
      </c>
      <c r="I1609" s="284" t="s">
        <v>353</v>
      </c>
      <c r="J1609" s="287">
        <v>8</v>
      </c>
      <c r="K1609" s="287">
        <f t="shared" si="104"/>
        <v>1</v>
      </c>
      <c r="L1609" s="203">
        <v>1000</v>
      </c>
      <c r="M1609" s="203">
        <f t="shared" si="105"/>
        <v>1000</v>
      </c>
    </row>
    <row r="1610" spans="1:13" hidden="1">
      <c r="A1610" s="284" t="s">
        <v>459</v>
      </c>
      <c r="B1610" s="230" t="str">
        <f t="shared" si="102"/>
        <v>Measure 270</v>
      </c>
      <c r="C1610" s="284" t="s">
        <v>467</v>
      </c>
      <c r="D1610" s="285">
        <v>44197</v>
      </c>
      <c r="E1610" s="285">
        <v>44408</v>
      </c>
      <c r="F1610" s="285">
        <v>44225</v>
      </c>
      <c r="G1610" s="41">
        <f t="shared" si="103"/>
        <v>1</v>
      </c>
      <c r="H1610" s="286" t="s">
        <v>352</v>
      </c>
      <c r="I1610" s="284" t="s">
        <v>353</v>
      </c>
      <c r="J1610" s="287">
        <v>8</v>
      </c>
      <c r="K1610" s="287">
        <f t="shared" si="104"/>
        <v>1</v>
      </c>
      <c r="L1610" s="203">
        <v>1000</v>
      </c>
      <c r="M1610" s="203">
        <f t="shared" si="105"/>
        <v>1000</v>
      </c>
    </row>
    <row r="1611" spans="1:13" hidden="1">
      <c r="A1611" s="284" t="s">
        <v>459</v>
      </c>
      <c r="B1611" s="230" t="str">
        <f t="shared" si="102"/>
        <v>Measure 270</v>
      </c>
      <c r="C1611" s="284" t="s">
        <v>467</v>
      </c>
      <c r="D1611" s="285">
        <v>44197</v>
      </c>
      <c r="E1611" s="285">
        <v>44408</v>
      </c>
      <c r="F1611" s="285">
        <v>44225</v>
      </c>
      <c r="G1611" s="41">
        <f t="shared" si="103"/>
        <v>1</v>
      </c>
      <c r="H1611" s="286" t="s">
        <v>362</v>
      </c>
      <c r="I1611" s="284" t="s">
        <v>353</v>
      </c>
      <c r="J1611" s="287">
        <v>2</v>
      </c>
      <c r="K1611" s="287">
        <f t="shared" si="104"/>
        <v>0.25</v>
      </c>
      <c r="L1611" s="203">
        <v>1350</v>
      </c>
      <c r="M1611" s="203">
        <f t="shared" si="105"/>
        <v>337.5</v>
      </c>
    </row>
    <row r="1612" spans="1:13" hidden="1">
      <c r="A1612" s="284" t="s">
        <v>459</v>
      </c>
      <c r="B1612" s="230" t="str">
        <f t="shared" si="102"/>
        <v>Measure 270</v>
      </c>
      <c r="C1612" s="284" t="s">
        <v>467</v>
      </c>
      <c r="D1612" s="285">
        <v>44197</v>
      </c>
      <c r="E1612" s="285">
        <v>44408</v>
      </c>
      <c r="F1612" s="285">
        <v>44225</v>
      </c>
      <c r="G1612" s="41">
        <f t="shared" si="103"/>
        <v>1</v>
      </c>
      <c r="H1612" s="286" t="s">
        <v>473</v>
      </c>
      <c r="I1612" s="284" t="s">
        <v>353</v>
      </c>
      <c r="J1612" s="287">
        <v>4</v>
      </c>
      <c r="K1612" s="287">
        <f t="shared" si="104"/>
        <v>0.5</v>
      </c>
      <c r="L1612" s="203">
        <v>1000</v>
      </c>
      <c r="M1612" s="203">
        <f t="shared" si="105"/>
        <v>500</v>
      </c>
    </row>
    <row r="1613" spans="1:13" hidden="1">
      <c r="A1613" s="284" t="s">
        <v>459</v>
      </c>
      <c r="B1613" s="230" t="str">
        <f t="shared" si="102"/>
        <v>Measure 270</v>
      </c>
      <c r="C1613" s="284" t="s">
        <v>467</v>
      </c>
      <c r="D1613" s="285">
        <v>44197</v>
      </c>
      <c r="E1613" s="285">
        <v>44408</v>
      </c>
      <c r="F1613" s="285">
        <v>44225</v>
      </c>
      <c r="G1613" s="41">
        <f t="shared" si="103"/>
        <v>1</v>
      </c>
      <c r="H1613" s="286" t="s">
        <v>392</v>
      </c>
      <c r="I1613" s="284" t="s">
        <v>353</v>
      </c>
      <c r="J1613" s="287">
        <v>8</v>
      </c>
      <c r="K1613" s="287">
        <f t="shared" si="104"/>
        <v>1</v>
      </c>
      <c r="L1613" s="203">
        <v>1350</v>
      </c>
      <c r="M1613" s="203">
        <f t="shared" si="105"/>
        <v>1350</v>
      </c>
    </row>
    <row r="1614" spans="1:13" hidden="1">
      <c r="A1614" s="284" t="s">
        <v>459</v>
      </c>
      <c r="B1614" s="230" t="str">
        <f t="shared" si="102"/>
        <v>Measure 270</v>
      </c>
      <c r="C1614" s="284" t="s">
        <v>467</v>
      </c>
      <c r="D1614" s="285">
        <v>44197</v>
      </c>
      <c r="E1614" s="285">
        <v>44408</v>
      </c>
      <c r="F1614" s="285">
        <v>44228</v>
      </c>
      <c r="G1614" s="41">
        <f t="shared" si="103"/>
        <v>2</v>
      </c>
      <c r="H1614" s="286" t="s">
        <v>367</v>
      </c>
      <c r="I1614" s="284" t="s">
        <v>353</v>
      </c>
      <c r="J1614" s="287">
        <v>8</v>
      </c>
      <c r="K1614" s="287">
        <f t="shared" si="104"/>
        <v>1</v>
      </c>
      <c r="L1614" s="203">
        <v>1000</v>
      </c>
      <c r="M1614" s="203">
        <f t="shared" si="105"/>
        <v>1000</v>
      </c>
    </row>
    <row r="1615" spans="1:13" hidden="1">
      <c r="A1615" s="284" t="s">
        <v>459</v>
      </c>
      <c r="B1615" s="230" t="str">
        <f t="shared" si="102"/>
        <v>Measure 270</v>
      </c>
      <c r="C1615" s="284" t="s">
        <v>467</v>
      </c>
      <c r="D1615" s="285">
        <v>44197</v>
      </c>
      <c r="E1615" s="285">
        <v>44408</v>
      </c>
      <c r="F1615" s="285">
        <v>44228</v>
      </c>
      <c r="G1615" s="41">
        <f t="shared" si="103"/>
        <v>2</v>
      </c>
      <c r="H1615" s="286" t="s">
        <v>352</v>
      </c>
      <c r="I1615" s="284" t="s">
        <v>353</v>
      </c>
      <c r="J1615" s="287">
        <v>8</v>
      </c>
      <c r="K1615" s="287">
        <f t="shared" si="104"/>
        <v>1</v>
      </c>
      <c r="L1615" s="203">
        <v>1000</v>
      </c>
      <c r="M1615" s="203">
        <f t="shared" si="105"/>
        <v>1000</v>
      </c>
    </row>
    <row r="1616" spans="1:13" hidden="1">
      <c r="A1616" s="284" t="s">
        <v>459</v>
      </c>
      <c r="B1616" s="230" t="str">
        <f t="shared" si="102"/>
        <v>Measure 270</v>
      </c>
      <c r="C1616" s="284" t="s">
        <v>467</v>
      </c>
      <c r="D1616" s="285">
        <v>44197</v>
      </c>
      <c r="E1616" s="285">
        <v>44408</v>
      </c>
      <c r="F1616" s="285">
        <v>44228</v>
      </c>
      <c r="G1616" s="41">
        <f t="shared" si="103"/>
        <v>2</v>
      </c>
      <c r="H1616" s="286" t="s">
        <v>362</v>
      </c>
      <c r="I1616" s="284" t="s">
        <v>353</v>
      </c>
      <c r="J1616" s="287">
        <v>2</v>
      </c>
      <c r="K1616" s="287">
        <f t="shared" si="104"/>
        <v>0.25</v>
      </c>
      <c r="L1616" s="203">
        <v>1350</v>
      </c>
      <c r="M1616" s="203">
        <f t="shared" si="105"/>
        <v>337.5</v>
      </c>
    </row>
    <row r="1617" spans="1:13" hidden="1">
      <c r="A1617" s="284" t="s">
        <v>459</v>
      </c>
      <c r="B1617" s="230" t="str">
        <f t="shared" si="102"/>
        <v>Measure 270</v>
      </c>
      <c r="C1617" s="284" t="s">
        <v>467</v>
      </c>
      <c r="D1617" s="285">
        <v>44197</v>
      </c>
      <c r="E1617" s="285">
        <v>44408</v>
      </c>
      <c r="F1617" s="285">
        <v>44228</v>
      </c>
      <c r="G1617" s="41">
        <f t="shared" si="103"/>
        <v>2</v>
      </c>
      <c r="H1617" s="286" t="s">
        <v>392</v>
      </c>
      <c r="I1617" s="284" t="s">
        <v>353</v>
      </c>
      <c r="J1617" s="287">
        <v>8</v>
      </c>
      <c r="K1617" s="287">
        <f t="shared" si="104"/>
        <v>1</v>
      </c>
      <c r="L1617" s="203">
        <v>1350</v>
      </c>
      <c r="M1617" s="203">
        <f t="shared" si="105"/>
        <v>1350</v>
      </c>
    </row>
    <row r="1618" spans="1:13" hidden="1">
      <c r="A1618" s="284" t="s">
        <v>459</v>
      </c>
      <c r="B1618" s="230" t="str">
        <f t="shared" si="102"/>
        <v>Measure 270</v>
      </c>
      <c r="C1618" s="284" t="s">
        <v>467</v>
      </c>
      <c r="D1618" s="285">
        <v>44197</v>
      </c>
      <c r="E1618" s="285">
        <v>44408</v>
      </c>
      <c r="F1618" s="285">
        <v>44229</v>
      </c>
      <c r="G1618" s="41">
        <f t="shared" si="103"/>
        <v>2</v>
      </c>
      <c r="H1618" s="286" t="s">
        <v>367</v>
      </c>
      <c r="I1618" s="284" t="s">
        <v>353</v>
      </c>
      <c r="J1618" s="287">
        <v>8</v>
      </c>
      <c r="K1618" s="287">
        <f t="shared" si="104"/>
        <v>1</v>
      </c>
      <c r="L1618" s="203">
        <v>1000</v>
      </c>
      <c r="M1618" s="203">
        <f t="shared" si="105"/>
        <v>1000</v>
      </c>
    </row>
    <row r="1619" spans="1:13" hidden="1">
      <c r="A1619" s="284" t="s">
        <v>459</v>
      </c>
      <c r="B1619" s="230" t="str">
        <f t="shared" si="102"/>
        <v>Measure 270</v>
      </c>
      <c r="C1619" s="284" t="s">
        <v>467</v>
      </c>
      <c r="D1619" s="285">
        <v>44197</v>
      </c>
      <c r="E1619" s="285">
        <v>44408</v>
      </c>
      <c r="F1619" s="285">
        <v>44229</v>
      </c>
      <c r="G1619" s="41">
        <f t="shared" si="103"/>
        <v>2</v>
      </c>
      <c r="H1619" s="286" t="s">
        <v>352</v>
      </c>
      <c r="I1619" s="284" t="s">
        <v>353</v>
      </c>
      <c r="J1619" s="287">
        <v>9</v>
      </c>
      <c r="K1619" s="287">
        <f t="shared" si="104"/>
        <v>1.125</v>
      </c>
      <c r="L1619" s="203">
        <v>1000</v>
      </c>
      <c r="M1619" s="203">
        <f t="shared" si="105"/>
        <v>1125</v>
      </c>
    </row>
    <row r="1620" spans="1:13" hidden="1">
      <c r="A1620" s="284" t="s">
        <v>459</v>
      </c>
      <c r="B1620" s="230" t="str">
        <f t="shared" si="102"/>
        <v>Measure 270</v>
      </c>
      <c r="C1620" s="284" t="s">
        <v>467</v>
      </c>
      <c r="D1620" s="285">
        <v>44197</v>
      </c>
      <c r="E1620" s="285">
        <v>44408</v>
      </c>
      <c r="F1620" s="285">
        <v>44229</v>
      </c>
      <c r="G1620" s="41">
        <f t="shared" si="103"/>
        <v>2</v>
      </c>
      <c r="H1620" s="286" t="s">
        <v>362</v>
      </c>
      <c r="I1620" s="284" t="s">
        <v>353</v>
      </c>
      <c r="J1620" s="287">
        <v>2</v>
      </c>
      <c r="K1620" s="287">
        <f t="shared" si="104"/>
        <v>0.25</v>
      </c>
      <c r="L1620" s="203">
        <v>1350</v>
      </c>
      <c r="M1620" s="203">
        <f t="shared" si="105"/>
        <v>337.5</v>
      </c>
    </row>
    <row r="1621" spans="1:13" hidden="1">
      <c r="A1621" s="284" t="s">
        <v>459</v>
      </c>
      <c r="B1621" s="230" t="str">
        <f t="shared" si="102"/>
        <v>Measure 270</v>
      </c>
      <c r="C1621" s="284" t="s">
        <v>467</v>
      </c>
      <c r="D1621" s="285">
        <v>44197</v>
      </c>
      <c r="E1621" s="285">
        <v>44408</v>
      </c>
      <c r="F1621" s="285">
        <v>44229</v>
      </c>
      <c r="G1621" s="41">
        <f t="shared" si="103"/>
        <v>2</v>
      </c>
      <c r="H1621" s="286" t="s">
        <v>392</v>
      </c>
      <c r="I1621" s="284" t="s">
        <v>353</v>
      </c>
      <c r="J1621" s="287">
        <v>8</v>
      </c>
      <c r="K1621" s="287">
        <f t="shared" si="104"/>
        <v>1</v>
      </c>
      <c r="L1621" s="203">
        <v>1350</v>
      </c>
      <c r="M1621" s="203">
        <f t="shared" si="105"/>
        <v>1350</v>
      </c>
    </row>
    <row r="1622" spans="1:13" hidden="1">
      <c r="A1622" s="284" t="s">
        <v>459</v>
      </c>
      <c r="B1622" s="230" t="str">
        <f t="shared" si="102"/>
        <v>Measure 270</v>
      </c>
      <c r="C1622" s="284" t="s">
        <v>467</v>
      </c>
      <c r="D1622" s="285">
        <v>44197</v>
      </c>
      <c r="E1622" s="285">
        <v>44408</v>
      </c>
      <c r="F1622" s="285">
        <v>44230</v>
      </c>
      <c r="G1622" s="41">
        <f t="shared" si="103"/>
        <v>2</v>
      </c>
      <c r="H1622" s="286" t="s">
        <v>367</v>
      </c>
      <c r="I1622" s="284" t="s">
        <v>353</v>
      </c>
      <c r="J1622" s="287">
        <v>8</v>
      </c>
      <c r="K1622" s="287">
        <f t="shared" si="104"/>
        <v>1</v>
      </c>
      <c r="L1622" s="203">
        <v>1000</v>
      </c>
      <c r="M1622" s="203">
        <f t="shared" si="105"/>
        <v>1000</v>
      </c>
    </row>
    <row r="1623" spans="1:13" hidden="1">
      <c r="A1623" s="284" t="s">
        <v>459</v>
      </c>
      <c r="B1623" s="230" t="str">
        <f t="shared" si="102"/>
        <v>Measure 270</v>
      </c>
      <c r="C1623" s="284" t="s">
        <v>467</v>
      </c>
      <c r="D1623" s="285">
        <v>44197</v>
      </c>
      <c r="E1623" s="285">
        <v>44408</v>
      </c>
      <c r="F1623" s="285">
        <v>44230</v>
      </c>
      <c r="G1623" s="41">
        <f t="shared" si="103"/>
        <v>2</v>
      </c>
      <c r="H1623" s="286" t="s">
        <v>352</v>
      </c>
      <c r="I1623" s="284" t="s">
        <v>353</v>
      </c>
      <c r="J1623" s="287">
        <v>9</v>
      </c>
      <c r="K1623" s="287">
        <f t="shared" si="104"/>
        <v>1.125</v>
      </c>
      <c r="L1623" s="203">
        <v>1000</v>
      </c>
      <c r="M1623" s="203">
        <f t="shared" si="105"/>
        <v>1125</v>
      </c>
    </row>
    <row r="1624" spans="1:13" hidden="1">
      <c r="A1624" s="284" t="s">
        <v>459</v>
      </c>
      <c r="B1624" s="230" t="str">
        <f t="shared" si="102"/>
        <v>Measure 270</v>
      </c>
      <c r="C1624" s="284" t="s">
        <v>467</v>
      </c>
      <c r="D1624" s="285">
        <v>44197</v>
      </c>
      <c r="E1624" s="285">
        <v>44408</v>
      </c>
      <c r="F1624" s="285">
        <v>44230</v>
      </c>
      <c r="G1624" s="41">
        <f t="shared" si="103"/>
        <v>2</v>
      </c>
      <c r="H1624" s="286" t="s">
        <v>362</v>
      </c>
      <c r="I1624" s="284" t="s">
        <v>353</v>
      </c>
      <c r="J1624" s="287">
        <v>2</v>
      </c>
      <c r="K1624" s="287">
        <f t="shared" si="104"/>
        <v>0.25</v>
      </c>
      <c r="L1624" s="203">
        <v>1350</v>
      </c>
      <c r="M1624" s="203">
        <f t="shared" si="105"/>
        <v>337.5</v>
      </c>
    </row>
    <row r="1625" spans="1:13" hidden="1">
      <c r="A1625" s="284" t="s">
        <v>459</v>
      </c>
      <c r="B1625" s="230" t="str">
        <f t="shared" si="102"/>
        <v>Measure 270</v>
      </c>
      <c r="C1625" s="284" t="s">
        <v>467</v>
      </c>
      <c r="D1625" s="285">
        <v>44197</v>
      </c>
      <c r="E1625" s="285">
        <v>44408</v>
      </c>
      <c r="F1625" s="285">
        <v>44230</v>
      </c>
      <c r="G1625" s="41">
        <f t="shared" si="103"/>
        <v>2</v>
      </c>
      <c r="H1625" s="286" t="s">
        <v>392</v>
      </c>
      <c r="I1625" s="284" t="s">
        <v>353</v>
      </c>
      <c r="J1625" s="287">
        <v>8</v>
      </c>
      <c r="K1625" s="287">
        <f t="shared" si="104"/>
        <v>1</v>
      </c>
      <c r="L1625" s="203">
        <v>1350</v>
      </c>
      <c r="M1625" s="203">
        <f t="shared" si="105"/>
        <v>1350</v>
      </c>
    </row>
    <row r="1626" spans="1:13" hidden="1">
      <c r="A1626" s="284" t="s">
        <v>459</v>
      </c>
      <c r="B1626" s="230" t="str">
        <f t="shared" si="102"/>
        <v>Measure 270</v>
      </c>
      <c r="C1626" s="284" t="s">
        <v>467</v>
      </c>
      <c r="D1626" s="285">
        <v>44197</v>
      </c>
      <c r="E1626" s="285">
        <v>44408</v>
      </c>
      <c r="F1626" s="285">
        <v>44231</v>
      </c>
      <c r="G1626" s="41">
        <f t="shared" si="103"/>
        <v>2</v>
      </c>
      <c r="H1626" s="286" t="s">
        <v>367</v>
      </c>
      <c r="I1626" s="284" t="s">
        <v>353</v>
      </c>
      <c r="J1626" s="287">
        <v>8</v>
      </c>
      <c r="K1626" s="287">
        <f t="shared" si="104"/>
        <v>1</v>
      </c>
      <c r="L1626" s="203">
        <v>1000</v>
      </c>
      <c r="M1626" s="203">
        <f t="shared" si="105"/>
        <v>1000</v>
      </c>
    </row>
    <row r="1627" spans="1:13" hidden="1">
      <c r="A1627" s="284" t="s">
        <v>459</v>
      </c>
      <c r="B1627" s="230" t="str">
        <f t="shared" si="102"/>
        <v>Measure 270</v>
      </c>
      <c r="C1627" s="284" t="s">
        <v>467</v>
      </c>
      <c r="D1627" s="285">
        <v>44197</v>
      </c>
      <c r="E1627" s="285">
        <v>44408</v>
      </c>
      <c r="F1627" s="285">
        <v>44231</v>
      </c>
      <c r="G1627" s="41">
        <f t="shared" si="103"/>
        <v>2</v>
      </c>
      <c r="H1627" s="286" t="s">
        <v>352</v>
      </c>
      <c r="I1627" s="284" t="s">
        <v>353</v>
      </c>
      <c r="J1627" s="287">
        <v>8</v>
      </c>
      <c r="K1627" s="287">
        <f t="shared" si="104"/>
        <v>1</v>
      </c>
      <c r="L1627" s="203">
        <v>1000</v>
      </c>
      <c r="M1627" s="203">
        <f t="shared" si="105"/>
        <v>1000</v>
      </c>
    </row>
    <row r="1628" spans="1:13" hidden="1">
      <c r="A1628" s="284" t="s">
        <v>459</v>
      </c>
      <c r="B1628" s="230" t="str">
        <f t="shared" si="102"/>
        <v>Measure 270</v>
      </c>
      <c r="C1628" s="284" t="s">
        <v>467</v>
      </c>
      <c r="D1628" s="285">
        <v>44197</v>
      </c>
      <c r="E1628" s="285">
        <v>44408</v>
      </c>
      <c r="F1628" s="285">
        <v>44231</v>
      </c>
      <c r="G1628" s="41">
        <f t="shared" si="103"/>
        <v>2</v>
      </c>
      <c r="H1628" s="286" t="s">
        <v>362</v>
      </c>
      <c r="I1628" s="284" t="s">
        <v>353</v>
      </c>
      <c r="J1628" s="287">
        <v>3</v>
      </c>
      <c r="K1628" s="287">
        <f t="shared" si="104"/>
        <v>0.375</v>
      </c>
      <c r="L1628" s="203">
        <v>1350</v>
      </c>
      <c r="M1628" s="203">
        <f t="shared" si="105"/>
        <v>506.25</v>
      </c>
    </row>
    <row r="1629" spans="1:13" hidden="1">
      <c r="A1629" s="284" t="s">
        <v>459</v>
      </c>
      <c r="B1629" s="230" t="str">
        <f t="shared" si="102"/>
        <v>Measure 270</v>
      </c>
      <c r="C1629" s="284" t="s">
        <v>467</v>
      </c>
      <c r="D1629" s="285">
        <v>44197</v>
      </c>
      <c r="E1629" s="285">
        <v>44408</v>
      </c>
      <c r="F1629" s="285">
        <v>44231</v>
      </c>
      <c r="G1629" s="41">
        <f t="shared" si="103"/>
        <v>2</v>
      </c>
      <c r="H1629" s="286" t="s">
        <v>392</v>
      </c>
      <c r="I1629" s="284" t="s">
        <v>353</v>
      </c>
      <c r="J1629" s="287">
        <v>8</v>
      </c>
      <c r="K1629" s="287">
        <f t="shared" si="104"/>
        <v>1</v>
      </c>
      <c r="L1629" s="203">
        <v>1350</v>
      </c>
      <c r="M1629" s="203">
        <f t="shared" si="105"/>
        <v>1350</v>
      </c>
    </row>
    <row r="1630" spans="1:13" hidden="1">
      <c r="A1630" s="284" t="s">
        <v>459</v>
      </c>
      <c r="B1630" s="230" t="str">
        <f t="shared" si="102"/>
        <v>Measure 270</v>
      </c>
      <c r="C1630" s="284" t="s">
        <v>467</v>
      </c>
      <c r="D1630" s="285">
        <v>44197</v>
      </c>
      <c r="E1630" s="285">
        <v>44408</v>
      </c>
      <c r="F1630" s="285">
        <v>44232</v>
      </c>
      <c r="G1630" s="41">
        <f t="shared" si="103"/>
        <v>2</v>
      </c>
      <c r="H1630" s="286" t="s">
        <v>367</v>
      </c>
      <c r="I1630" s="284" t="s">
        <v>353</v>
      </c>
      <c r="J1630" s="287">
        <v>8</v>
      </c>
      <c r="K1630" s="287">
        <f t="shared" si="104"/>
        <v>1</v>
      </c>
      <c r="L1630" s="203">
        <v>1000</v>
      </c>
      <c r="M1630" s="203">
        <f t="shared" si="105"/>
        <v>1000</v>
      </c>
    </row>
    <row r="1631" spans="1:13" hidden="1">
      <c r="A1631" s="284" t="s">
        <v>459</v>
      </c>
      <c r="B1631" s="230" t="str">
        <f t="shared" si="102"/>
        <v>Measure 270</v>
      </c>
      <c r="C1631" s="284" t="s">
        <v>467</v>
      </c>
      <c r="D1631" s="285">
        <v>44197</v>
      </c>
      <c r="E1631" s="285">
        <v>44408</v>
      </c>
      <c r="F1631" s="285">
        <v>44232</v>
      </c>
      <c r="G1631" s="41">
        <f t="shared" si="103"/>
        <v>2</v>
      </c>
      <c r="H1631" s="286" t="s">
        <v>352</v>
      </c>
      <c r="I1631" s="284" t="s">
        <v>353</v>
      </c>
      <c r="J1631" s="287">
        <v>6</v>
      </c>
      <c r="K1631" s="287">
        <f t="shared" si="104"/>
        <v>0.75</v>
      </c>
      <c r="L1631" s="203">
        <v>1000</v>
      </c>
      <c r="M1631" s="203">
        <f t="shared" si="105"/>
        <v>750</v>
      </c>
    </row>
    <row r="1632" spans="1:13" hidden="1">
      <c r="A1632" s="284" t="s">
        <v>459</v>
      </c>
      <c r="B1632" s="230" t="str">
        <f t="shared" si="102"/>
        <v>Measure 270</v>
      </c>
      <c r="C1632" s="284" t="s">
        <v>467</v>
      </c>
      <c r="D1632" s="285">
        <v>44197</v>
      </c>
      <c r="E1632" s="285">
        <v>44408</v>
      </c>
      <c r="F1632" s="285">
        <v>44232</v>
      </c>
      <c r="G1632" s="41">
        <f t="shared" si="103"/>
        <v>2</v>
      </c>
      <c r="H1632" s="286" t="s">
        <v>362</v>
      </c>
      <c r="I1632" s="284" t="s">
        <v>353</v>
      </c>
      <c r="J1632" s="287">
        <v>3</v>
      </c>
      <c r="K1632" s="287">
        <f t="shared" si="104"/>
        <v>0.375</v>
      </c>
      <c r="L1632" s="203">
        <v>1350</v>
      </c>
      <c r="M1632" s="203">
        <f t="shared" si="105"/>
        <v>506.25</v>
      </c>
    </row>
    <row r="1633" spans="1:13" hidden="1">
      <c r="A1633" s="284" t="s">
        <v>459</v>
      </c>
      <c r="B1633" s="230" t="str">
        <f t="shared" si="102"/>
        <v>Measure 270</v>
      </c>
      <c r="C1633" s="284" t="s">
        <v>467</v>
      </c>
      <c r="D1633" s="285">
        <v>44197</v>
      </c>
      <c r="E1633" s="285">
        <v>44408</v>
      </c>
      <c r="F1633" s="285">
        <v>44232</v>
      </c>
      <c r="G1633" s="41">
        <f t="shared" si="103"/>
        <v>2</v>
      </c>
      <c r="H1633" s="286" t="s">
        <v>392</v>
      </c>
      <c r="I1633" s="284" t="s">
        <v>353</v>
      </c>
      <c r="J1633" s="287">
        <v>8</v>
      </c>
      <c r="K1633" s="287">
        <f t="shared" si="104"/>
        <v>1</v>
      </c>
      <c r="L1633" s="203">
        <v>1350</v>
      </c>
      <c r="M1633" s="203">
        <f t="shared" si="105"/>
        <v>1350</v>
      </c>
    </row>
    <row r="1634" spans="1:13" hidden="1">
      <c r="A1634" s="284" t="s">
        <v>459</v>
      </c>
      <c r="B1634" s="230" t="str">
        <f t="shared" si="102"/>
        <v>Measure 270</v>
      </c>
      <c r="C1634" s="284" t="s">
        <v>467</v>
      </c>
      <c r="D1634" s="285">
        <v>44197</v>
      </c>
      <c r="E1634" s="285">
        <v>44408</v>
      </c>
      <c r="F1634" s="285">
        <v>44235</v>
      </c>
      <c r="G1634" s="41">
        <f t="shared" si="103"/>
        <v>2</v>
      </c>
      <c r="H1634" s="286" t="s">
        <v>367</v>
      </c>
      <c r="I1634" s="284" t="s">
        <v>353</v>
      </c>
      <c r="J1634" s="287">
        <v>8</v>
      </c>
      <c r="K1634" s="287">
        <f t="shared" si="104"/>
        <v>1</v>
      </c>
      <c r="L1634" s="203">
        <v>1000</v>
      </c>
      <c r="M1634" s="203">
        <f t="shared" si="105"/>
        <v>1000</v>
      </c>
    </row>
    <row r="1635" spans="1:13" hidden="1">
      <c r="A1635" s="284" t="s">
        <v>459</v>
      </c>
      <c r="B1635" s="230" t="str">
        <f t="shared" si="102"/>
        <v>Measure 270</v>
      </c>
      <c r="C1635" s="284" t="s">
        <v>467</v>
      </c>
      <c r="D1635" s="285">
        <v>44197</v>
      </c>
      <c r="E1635" s="285">
        <v>44408</v>
      </c>
      <c r="F1635" s="285">
        <v>44235</v>
      </c>
      <c r="G1635" s="41">
        <f t="shared" si="103"/>
        <v>2</v>
      </c>
      <c r="H1635" s="286" t="s">
        <v>352</v>
      </c>
      <c r="I1635" s="284" t="s">
        <v>353</v>
      </c>
      <c r="J1635" s="287">
        <v>8</v>
      </c>
      <c r="K1635" s="287">
        <f t="shared" si="104"/>
        <v>1</v>
      </c>
      <c r="L1635" s="203">
        <v>1000</v>
      </c>
      <c r="M1635" s="203">
        <f t="shared" si="105"/>
        <v>1000</v>
      </c>
    </row>
    <row r="1636" spans="1:13" hidden="1">
      <c r="A1636" s="284" t="s">
        <v>459</v>
      </c>
      <c r="B1636" s="230" t="str">
        <f t="shared" si="102"/>
        <v>Measure 270</v>
      </c>
      <c r="C1636" s="284" t="s">
        <v>467</v>
      </c>
      <c r="D1636" s="285">
        <v>44197</v>
      </c>
      <c r="E1636" s="285">
        <v>44408</v>
      </c>
      <c r="F1636" s="285">
        <v>44235</v>
      </c>
      <c r="G1636" s="41">
        <f t="shared" si="103"/>
        <v>2</v>
      </c>
      <c r="H1636" s="286" t="s">
        <v>362</v>
      </c>
      <c r="I1636" s="284" t="s">
        <v>353</v>
      </c>
      <c r="J1636" s="287">
        <v>2</v>
      </c>
      <c r="K1636" s="287">
        <f t="shared" si="104"/>
        <v>0.25</v>
      </c>
      <c r="L1636" s="203">
        <v>1350</v>
      </c>
      <c r="M1636" s="203">
        <f t="shared" si="105"/>
        <v>337.5</v>
      </c>
    </row>
    <row r="1637" spans="1:13" hidden="1">
      <c r="A1637" s="284" t="s">
        <v>459</v>
      </c>
      <c r="B1637" s="230" t="str">
        <f t="shared" si="102"/>
        <v>Measure 270</v>
      </c>
      <c r="C1637" s="284" t="s">
        <v>467</v>
      </c>
      <c r="D1637" s="285">
        <v>44197</v>
      </c>
      <c r="E1637" s="285">
        <v>44408</v>
      </c>
      <c r="F1637" s="285">
        <v>44235</v>
      </c>
      <c r="G1637" s="41">
        <f t="shared" si="103"/>
        <v>2</v>
      </c>
      <c r="H1637" s="286" t="s">
        <v>392</v>
      </c>
      <c r="I1637" s="284" t="s">
        <v>353</v>
      </c>
      <c r="J1637" s="287">
        <v>8</v>
      </c>
      <c r="K1637" s="287">
        <f t="shared" si="104"/>
        <v>1</v>
      </c>
      <c r="L1637" s="203">
        <v>1350</v>
      </c>
      <c r="M1637" s="203">
        <f t="shared" si="105"/>
        <v>1350</v>
      </c>
    </row>
    <row r="1638" spans="1:13" hidden="1">
      <c r="A1638" s="284" t="s">
        <v>459</v>
      </c>
      <c r="B1638" s="230" t="str">
        <f t="shared" si="102"/>
        <v>Measure 270</v>
      </c>
      <c r="C1638" s="284" t="s">
        <v>467</v>
      </c>
      <c r="D1638" s="285">
        <v>44197</v>
      </c>
      <c r="E1638" s="285">
        <v>44408</v>
      </c>
      <c r="F1638" s="285">
        <v>44236</v>
      </c>
      <c r="G1638" s="41">
        <f t="shared" si="103"/>
        <v>2</v>
      </c>
      <c r="H1638" s="286" t="s">
        <v>367</v>
      </c>
      <c r="I1638" s="284" t="s">
        <v>353</v>
      </c>
      <c r="J1638" s="287">
        <v>8</v>
      </c>
      <c r="K1638" s="287">
        <f t="shared" si="104"/>
        <v>1</v>
      </c>
      <c r="L1638" s="203">
        <v>1000</v>
      </c>
      <c r="M1638" s="203">
        <f t="shared" si="105"/>
        <v>1000</v>
      </c>
    </row>
    <row r="1639" spans="1:13" hidden="1">
      <c r="A1639" s="284" t="s">
        <v>459</v>
      </c>
      <c r="B1639" s="230" t="str">
        <f t="shared" si="102"/>
        <v>Measure 270</v>
      </c>
      <c r="C1639" s="284" t="s">
        <v>467</v>
      </c>
      <c r="D1639" s="285">
        <v>44197</v>
      </c>
      <c r="E1639" s="285">
        <v>44408</v>
      </c>
      <c r="F1639" s="285">
        <v>44236</v>
      </c>
      <c r="G1639" s="41">
        <f t="shared" si="103"/>
        <v>2</v>
      </c>
      <c r="H1639" s="286" t="s">
        <v>352</v>
      </c>
      <c r="I1639" s="284" t="s">
        <v>353</v>
      </c>
      <c r="J1639" s="287">
        <v>8</v>
      </c>
      <c r="K1639" s="287">
        <f t="shared" si="104"/>
        <v>1</v>
      </c>
      <c r="L1639" s="203">
        <v>1000</v>
      </c>
      <c r="M1639" s="203">
        <f t="shared" si="105"/>
        <v>1000</v>
      </c>
    </row>
    <row r="1640" spans="1:13" hidden="1">
      <c r="A1640" s="284" t="s">
        <v>459</v>
      </c>
      <c r="B1640" s="230" t="str">
        <f t="shared" si="102"/>
        <v>Measure 270</v>
      </c>
      <c r="C1640" s="284" t="s">
        <v>467</v>
      </c>
      <c r="D1640" s="285">
        <v>44197</v>
      </c>
      <c r="E1640" s="285">
        <v>44408</v>
      </c>
      <c r="F1640" s="285">
        <v>44236</v>
      </c>
      <c r="G1640" s="41">
        <f t="shared" si="103"/>
        <v>2</v>
      </c>
      <c r="H1640" s="286" t="s">
        <v>362</v>
      </c>
      <c r="I1640" s="284" t="s">
        <v>353</v>
      </c>
      <c r="J1640" s="287">
        <v>2</v>
      </c>
      <c r="K1640" s="287">
        <f t="shared" si="104"/>
        <v>0.25</v>
      </c>
      <c r="L1640" s="203">
        <v>1350</v>
      </c>
      <c r="M1640" s="203">
        <f t="shared" si="105"/>
        <v>337.5</v>
      </c>
    </row>
    <row r="1641" spans="1:13" hidden="1">
      <c r="A1641" s="284" t="s">
        <v>459</v>
      </c>
      <c r="B1641" s="230" t="str">
        <f t="shared" si="102"/>
        <v>Measure 270</v>
      </c>
      <c r="C1641" s="284" t="s">
        <v>467</v>
      </c>
      <c r="D1641" s="285">
        <v>44197</v>
      </c>
      <c r="E1641" s="285">
        <v>44408</v>
      </c>
      <c r="F1641" s="285">
        <v>44236</v>
      </c>
      <c r="G1641" s="41">
        <f t="shared" si="103"/>
        <v>2</v>
      </c>
      <c r="H1641" s="286" t="s">
        <v>392</v>
      </c>
      <c r="I1641" s="284" t="s">
        <v>353</v>
      </c>
      <c r="J1641" s="287">
        <v>8</v>
      </c>
      <c r="K1641" s="287">
        <f t="shared" si="104"/>
        <v>1</v>
      </c>
      <c r="L1641" s="203">
        <v>1350</v>
      </c>
      <c r="M1641" s="203">
        <f t="shared" si="105"/>
        <v>1350</v>
      </c>
    </row>
    <row r="1642" spans="1:13" hidden="1">
      <c r="A1642" s="284" t="s">
        <v>459</v>
      </c>
      <c r="B1642" s="230" t="str">
        <f t="shared" si="102"/>
        <v>Measure 270</v>
      </c>
      <c r="C1642" s="284" t="s">
        <v>467</v>
      </c>
      <c r="D1642" s="285">
        <v>44197</v>
      </c>
      <c r="E1642" s="285">
        <v>44408</v>
      </c>
      <c r="F1642" s="285">
        <v>44237</v>
      </c>
      <c r="G1642" s="41">
        <f t="shared" si="103"/>
        <v>2</v>
      </c>
      <c r="H1642" s="286" t="s">
        <v>367</v>
      </c>
      <c r="I1642" s="284" t="s">
        <v>353</v>
      </c>
      <c r="J1642" s="287">
        <v>7</v>
      </c>
      <c r="K1642" s="287">
        <f t="shared" si="104"/>
        <v>0.875</v>
      </c>
      <c r="L1642" s="203">
        <v>1000</v>
      </c>
      <c r="M1642" s="203">
        <f t="shared" si="105"/>
        <v>875</v>
      </c>
    </row>
    <row r="1643" spans="1:13" hidden="1">
      <c r="A1643" s="284" t="s">
        <v>459</v>
      </c>
      <c r="B1643" s="230" t="str">
        <f t="shared" si="102"/>
        <v>Measure 270</v>
      </c>
      <c r="C1643" s="284" t="s">
        <v>467</v>
      </c>
      <c r="D1643" s="285">
        <v>44197</v>
      </c>
      <c r="E1643" s="285">
        <v>44408</v>
      </c>
      <c r="F1643" s="285">
        <v>44237</v>
      </c>
      <c r="G1643" s="41">
        <f t="shared" si="103"/>
        <v>2</v>
      </c>
      <c r="H1643" s="286" t="s">
        <v>352</v>
      </c>
      <c r="I1643" s="284" t="s">
        <v>353</v>
      </c>
      <c r="J1643" s="287">
        <v>8</v>
      </c>
      <c r="K1643" s="287">
        <f t="shared" si="104"/>
        <v>1</v>
      </c>
      <c r="L1643" s="203">
        <v>1000</v>
      </c>
      <c r="M1643" s="203">
        <f t="shared" si="105"/>
        <v>1000</v>
      </c>
    </row>
    <row r="1644" spans="1:13" hidden="1">
      <c r="A1644" s="284" t="s">
        <v>459</v>
      </c>
      <c r="B1644" s="230" t="str">
        <f t="shared" si="102"/>
        <v>Measure 270</v>
      </c>
      <c r="C1644" s="284" t="s">
        <v>467</v>
      </c>
      <c r="D1644" s="285">
        <v>44197</v>
      </c>
      <c r="E1644" s="285">
        <v>44408</v>
      </c>
      <c r="F1644" s="285">
        <v>44237</v>
      </c>
      <c r="G1644" s="41">
        <f t="shared" si="103"/>
        <v>2</v>
      </c>
      <c r="H1644" s="286" t="s">
        <v>362</v>
      </c>
      <c r="I1644" s="284" t="s">
        <v>353</v>
      </c>
      <c r="J1644" s="287">
        <v>2</v>
      </c>
      <c r="K1644" s="287">
        <f t="shared" si="104"/>
        <v>0.25</v>
      </c>
      <c r="L1644" s="203">
        <v>1350</v>
      </c>
      <c r="M1644" s="203">
        <f t="shared" si="105"/>
        <v>337.5</v>
      </c>
    </row>
    <row r="1645" spans="1:13" hidden="1">
      <c r="A1645" s="284" t="s">
        <v>459</v>
      </c>
      <c r="B1645" s="230" t="str">
        <f t="shared" si="102"/>
        <v>Measure 270</v>
      </c>
      <c r="C1645" s="284" t="s">
        <v>467</v>
      </c>
      <c r="D1645" s="285">
        <v>44197</v>
      </c>
      <c r="E1645" s="285">
        <v>44408</v>
      </c>
      <c r="F1645" s="285">
        <v>44237</v>
      </c>
      <c r="G1645" s="41">
        <f t="shared" si="103"/>
        <v>2</v>
      </c>
      <c r="H1645" s="286" t="s">
        <v>392</v>
      </c>
      <c r="I1645" s="284" t="s">
        <v>353</v>
      </c>
      <c r="J1645" s="287">
        <v>8</v>
      </c>
      <c r="K1645" s="287">
        <f t="shared" si="104"/>
        <v>1</v>
      </c>
      <c r="L1645" s="203">
        <v>1350</v>
      </c>
      <c r="M1645" s="203">
        <f t="shared" si="105"/>
        <v>1350</v>
      </c>
    </row>
    <row r="1646" spans="1:13" hidden="1">
      <c r="A1646" s="284" t="s">
        <v>459</v>
      </c>
      <c r="B1646" s="230" t="str">
        <f t="shared" si="102"/>
        <v>Measure 270</v>
      </c>
      <c r="C1646" s="284" t="s">
        <v>467</v>
      </c>
      <c r="D1646" s="285">
        <v>44197</v>
      </c>
      <c r="E1646" s="285">
        <v>44408</v>
      </c>
      <c r="F1646" s="285">
        <v>44238</v>
      </c>
      <c r="G1646" s="41">
        <f t="shared" si="103"/>
        <v>2</v>
      </c>
      <c r="H1646" s="286" t="s">
        <v>367</v>
      </c>
      <c r="I1646" s="284" t="s">
        <v>353</v>
      </c>
      <c r="J1646" s="287">
        <v>8</v>
      </c>
      <c r="K1646" s="287">
        <f t="shared" si="104"/>
        <v>1</v>
      </c>
      <c r="L1646" s="203">
        <v>1000</v>
      </c>
      <c r="M1646" s="203">
        <f t="shared" si="105"/>
        <v>1000</v>
      </c>
    </row>
    <row r="1647" spans="1:13" hidden="1">
      <c r="A1647" s="284" t="s">
        <v>459</v>
      </c>
      <c r="B1647" s="230" t="str">
        <f t="shared" si="102"/>
        <v>Measure 270</v>
      </c>
      <c r="C1647" s="284" t="s">
        <v>467</v>
      </c>
      <c r="D1647" s="285">
        <v>44197</v>
      </c>
      <c r="E1647" s="285">
        <v>44408</v>
      </c>
      <c r="F1647" s="285">
        <v>44238</v>
      </c>
      <c r="G1647" s="41">
        <f t="shared" si="103"/>
        <v>2</v>
      </c>
      <c r="H1647" s="286" t="s">
        <v>352</v>
      </c>
      <c r="I1647" s="284" t="s">
        <v>353</v>
      </c>
      <c r="J1647" s="287">
        <v>8</v>
      </c>
      <c r="K1647" s="287">
        <f t="shared" si="104"/>
        <v>1</v>
      </c>
      <c r="L1647" s="203">
        <v>1000</v>
      </c>
      <c r="M1647" s="203">
        <f t="shared" si="105"/>
        <v>1000</v>
      </c>
    </row>
    <row r="1648" spans="1:13" hidden="1">
      <c r="A1648" s="284" t="s">
        <v>459</v>
      </c>
      <c r="B1648" s="230" t="str">
        <f t="shared" si="102"/>
        <v>Measure 270</v>
      </c>
      <c r="C1648" s="284" t="s">
        <v>467</v>
      </c>
      <c r="D1648" s="285">
        <v>44197</v>
      </c>
      <c r="E1648" s="285">
        <v>44408</v>
      </c>
      <c r="F1648" s="285">
        <v>44238</v>
      </c>
      <c r="G1648" s="41">
        <f t="shared" si="103"/>
        <v>2</v>
      </c>
      <c r="H1648" s="286" t="s">
        <v>362</v>
      </c>
      <c r="I1648" s="284" t="s">
        <v>353</v>
      </c>
      <c r="J1648" s="287">
        <v>2</v>
      </c>
      <c r="K1648" s="287">
        <f t="shared" si="104"/>
        <v>0.25</v>
      </c>
      <c r="L1648" s="203">
        <v>1350</v>
      </c>
      <c r="M1648" s="203">
        <f t="shared" si="105"/>
        <v>337.5</v>
      </c>
    </row>
    <row r="1649" spans="1:13" hidden="1">
      <c r="A1649" s="284" t="s">
        <v>459</v>
      </c>
      <c r="B1649" s="230" t="str">
        <f t="shared" si="102"/>
        <v>Measure 270</v>
      </c>
      <c r="C1649" s="284" t="s">
        <v>467</v>
      </c>
      <c r="D1649" s="285">
        <v>44197</v>
      </c>
      <c r="E1649" s="285">
        <v>44408</v>
      </c>
      <c r="F1649" s="285">
        <v>44238</v>
      </c>
      <c r="G1649" s="41">
        <f t="shared" si="103"/>
        <v>2</v>
      </c>
      <c r="H1649" s="286" t="s">
        <v>392</v>
      </c>
      <c r="I1649" s="284" t="s">
        <v>353</v>
      </c>
      <c r="J1649" s="287">
        <v>8</v>
      </c>
      <c r="K1649" s="287">
        <f t="shared" si="104"/>
        <v>1</v>
      </c>
      <c r="L1649" s="203">
        <v>1350</v>
      </c>
      <c r="M1649" s="203">
        <f t="shared" si="105"/>
        <v>1350</v>
      </c>
    </row>
    <row r="1650" spans="1:13" hidden="1">
      <c r="A1650" s="284" t="s">
        <v>459</v>
      </c>
      <c r="B1650" s="230" t="str">
        <f t="shared" si="102"/>
        <v>Measure 270</v>
      </c>
      <c r="C1650" s="284" t="s">
        <v>467</v>
      </c>
      <c r="D1650" s="285">
        <v>44197</v>
      </c>
      <c r="E1650" s="285">
        <v>44408</v>
      </c>
      <c r="F1650" s="285">
        <v>44239</v>
      </c>
      <c r="G1650" s="41">
        <f t="shared" si="103"/>
        <v>2</v>
      </c>
      <c r="H1650" s="286" t="s">
        <v>367</v>
      </c>
      <c r="I1650" s="284" t="s">
        <v>353</v>
      </c>
      <c r="J1650" s="287">
        <v>6</v>
      </c>
      <c r="K1650" s="287">
        <f t="shared" si="104"/>
        <v>0.75</v>
      </c>
      <c r="L1650" s="203">
        <v>1000</v>
      </c>
      <c r="M1650" s="203">
        <f t="shared" si="105"/>
        <v>750</v>
      </c>
    </row>
    <row r="1651" spans="1:13" hidden="1">
      <c r="A1651" s="284" t="s">
        <v>459</v>
      </c>
      <c r="B1651" s="230" t="str">
        <f t="shared" si="102"/>
        <v>Measure 270</v>
      </c>
      <c r="C1651" s="284" t="s">
        <v>467</v>
      </c>
      <c r="D1651" s="285">
        <v>44197</v>
      </c>
      <c r="E1651" s="285">
        <v>44408</v>
      </c>
      <c r="F1651" s="285">
        <v>44239</v>
      </c>
      <c r="G1651" s="41">
        <f t="shared" si="103"/>
        <v>2</v>
      </c>
      <c r="H1651" s="286" t="s">
        <v>352</v>
      </c>
      <c r="I1651" s="284" t="s">
        <v>353</v>
      </c>
      <c r="J1651" s="287">
        <v>8</v>
      </c>
      <c r="K1651" s="287">
        <f t="shared" si="104"/>
        <v>1</v>
      </c>
      <c r="L1651" s="203">
        <v>1000</v>
      </c>
      <c r="M1651" s="203">
        <f t="shared" si="105"/>
        <v>1000</v>
      </c>
    </row>
    <row r="1652" spans="1:13" hidden="1">
      <c r="A1652" s="284" t="s">
        <v>459</v>
      </c>
      <c r="B1652" s="230" t="str">
        <f t="shared" si="102"/>
        <v>Measure 270</v>
      </c>
      <c r="C1652" s="284" t="s">
        <v>467</v>
      </c>
      <c r="D1652" s="285">
        <v>44197</v>
      </c>
      <c r="E1652" s="285">
        <v>44408</v>
      </c>
      <c r="F1652" s="285">
        <v>44239</v>
      </c>
      <c r="G1652" s="41">
        <f t="shared" si="103"/>
        <v>2</v>
      </c>
      <c r="H1652" s="286" t="s">
        <v>392</v>
      </c>
      <c r="I1652" s="284" t="s">
        <v>353</v>
      </c>
      <c r="J1652" s="287">
        <v>8</v>
      </c>
      <c r="K1652" s="287">
        <f t="shared" si="104"/>
        <v>1</v>
      </c>
      <c r="L1652" s="203">
        <v>1350</v>
      </c>
      <c r="M1652" s="203">
        <f t="shared" si="105"/>
        <v>1350</v>
      </c>
    </row>
    <row r="1653" spans="1:13" hidden="1">
      <c r="A1653" s="284" t="s">
        <v>459</v>
      </c>
      <c r="B1653" s="230" t="str">
        <f t="shared" si="102"/>
        <v>Measure 270</v>
      </c>
      <c r="C1653" s="284" t="s">
        <v>467</v>
      </c>
      <c r="D1653" s="285">
        <v>44197</v>
      </c>
      <c r="E1653" s="285">
        <v>44408</v>
      </c>
      <c r="F1653" s="285">
        <v>44242</v>
      </c>
      <c r="G1653" s="41">
        <f t="shared" si="103"/>
        <v>2</v>
      </c>
      <c r="H1653" s="286" t="s">
        <v>367</v>
      </c>
      <c r="I1653" s="284" t="s">
        <v>353</v>
      </c>
      <c r="J1653" s="287">
        <v>8</v>
      </c>
      <c r="K1653" s="287">
        <f t="shared" si="104"/>
        <v>1</v>
      </c>
      <c r="L1653" s="203">
        <v>1000</v>
      </c>
      <c r="M1653" s="203">
        <f t="shared" si="105"/>
        <v>1000</v>
      </c>
    </row>
    <row r="1654" spans="1:13" hidden="1">
      <c r="A1654" s="284" t="s">
        <v>459</v>
      </c>
      <c r="B1654" s="230" t="str">
        <f t="shared" si="102"/>
        <v>Measure 270</v>
      </c>
      <c r="C1654" s="284" t="s">
        <v>467</v>
      </c>
      <c r="D1654" s="285">
        <v>44197</v>
      </c>
      <c r="E1654" s="285">
        <v>44408</v>
      </c>
      <c r="F1654" s="285">
        <v>44242</v>
      </c>
      <c r="G1654" s="41">
        <f t="shared" si="103"/>
        <v>2</v>
      </c>
      <c r="H1654" s="286" t="s">
        <v>352</v>
      </c>
      <c r="I1654" s="284" t="s">
        <v>353</v>
      </c>
      <c r="J1654" s="287">
        <v>8</v>
      </c>
      <c r="K1654" s="287">
        <f t="shared" si="104"/>
        <v>1</v>
      </c>
      <c r="L1654" s="203">
        <v>1000</v>
      </c>
      <c r="M1654" s="203">
        <f t="shared" si="105"/>
        <v>1000</v>
      </c>
    </row>
    <row r="1655" spans="1:13" hidden="1">
      <c r="A1655" s="284" t="s">
        <v>459</v>
      </c>
      <c r="B1655" s="230" t="str">
        <f t="shared" si="102"/>
        <v>Measure 270</v>
      </c>
      <c r="C1655" s="284" t="s">
        <v>467</v>
      </c>
      <c r="D1655" s="285">
        <v>44197</v>
      </c>
      <c r="E1655" s="285">
        <v>44408</v>
      </c>
      <c r="F1655" s="285">
        <v>44242</v>
      </c>
      <c r="G1655" s="41">
        <f t="shared" si="103"/>
        <v>2</v>
      </c>
      <c r="H1655" s="286" t="s">
        <v>362</v>
      </c>
      <c r="I1655" s="284" t="s">
        <v>353</v>
      </c>
      <c r="J1655" s="287">
        <v>2</v>
      </c>
      <c r="K1655" s="287">
        <f t="shared" si="104"/>
        <v>0.25</v>
      </c>
      <c r="L1655" s="203">
        <v>1350</v>
      </c>
      <c r="M1655" s="203">
        <f t="shared" si="105"/>
        <v>337.5</v>
      </c>
    </row>
    <row r="1656" spans="1:13" hidden="1">
      <c r="A1656" s="284" t="s">
        <v>459</v>
      </c>
      <c r="B1656" s="230" t="str">
        <f t="shared" si="102"/>
        <v>Measure 270</v>
      </c>
      <c r="C1656" s="284" t="s">
        <v>467</v>
      </c>
      <c r="D1656" s="285">
        <v>44197</v>
      </c>
      <c r="E1656" s="285">
        <v>44408</v>
      </c>
      <c r="F1656" s="285">
        <v>44242</v>
      </c>
      <c r="G1656" s="41">
        <f t="shared" si="103"/>
        <v>2</v>
      </c>
      <c r="H1656" s="286" t="s">
        <v>392</v>
      </c>
      <c r="I1656" s="284" t="s">
        <v>353</v>
      </c>
      <c r="J1656" s="287">
        <v>8</v>
      </c>
      <c r="K1656" s="287">
        <f t="shared" si="104"/>
        <v>1</v>
      </c>
      <c r="L1656" s="203">
        <v>1350</v>
      </c>
      <c r="M1656" s="203">
        <f t="shared" si="105"/>
        <v>1350</v>
      </c>
    </row>
    <row r="1657" spans="1:13" hidden="1">
      <c r="A1657" s="284" t="s">
        <v>459</v>
      </c>
      <c r="B1657" s="230" t="str">
        <f t="shared" si="102"/>
        <v>Measure 270</v>
      </c>
      <c r="C1657" s="284" t="s">
        <v>467</v>
      </c>
      <c r="D1657" s="285">
        <v>44197</v>
      </c>
      <c r="E1657" s="285">
        <v>44408</v>
      </c>
      <c r="F1657" s="285">
        <v>44243</v>
      </c>
      <c r="G1657" s="41">
        <f t="shared" si="103"/>
        <v>2</v>
      </c>
      <c r="H1657" s="286" t="s">
        <v>367</v>
      </c>
      <c r="I1657" s="284" t="s">
        <v>353</v>
      </c>
      <c r="J1657" s="287">
        <v>8</v>
      </c>
      <c r="K1657" s="287">
        <f t="shared" si="104"/>
        <v>1</v>
      </c>
      <c r="L1657" s="203">
        <v>1000</v>
      </c>
      <c r="M1657" s="203">
        <f t="shared" si="105"/>
        <v>1000</v>
      </c>
    </row>
    <row r="1658" spans="1:13" hidden="1">
      <c r="A1658" s="284" t="s">
        <v>459</v>
      </c>
      <c r="B1658" s="230" t="str">
        <f t="shared" si="102"/>
        <v>Measure 270</v>
      </c>
      <c r="C1658" s="284" t="s">
        <v>467</v>
      </c>
      <c r="D1658" s="285">
        <v>44197</v>
      </c>
      <c r="E1658" s="285">
        <v>44408</v>
      </c>
      <c r="F1658" s="285">
        <v>44243</v>
      </c>
      <c r="G1658" s="41">
        <f t="shared" si="103"/>
        <v>2</v>
      </c>
      <c r="H1658" s="286" t="s">
        <v>352</v>
      </c>
      <c r="I1658" s="284" t="s">
        <v>353</v>
      </c>
      <c r="J1658" s="287">
        <v>8</v>
      </c>
      <c r="K1658" s="287">
        <f t="shared" si="104"/>
        <v>1</v>
      </c>
      <c r="L1658" s="203">
        <v>1000</v>
      </c>
      <c r="M1658" s="203">
        <f t="shared" si="105"/>
        <v>1000</v>
      </c>
    </row>
    <row r="1659" spans="1:13" hidden="1">
      <c r="A1659" s="284" t="s">
        <v>459</v>
      </c>
      <c r="B1659" s="230" t="str">
        <f t="shared" si="102"/>
        <v>Measure 270</v>
      </c>
      <c r="C1659" s="284" t="s">
        <v>467</v>
      </c>
      <c r="D1659" s="285">
        <v>44197</v>
      </c>
      <c r="E1659" s="285">
        <v>44408</v>
      </c>
      <c r="F1659" s="285">
        <v>44243</v>
      </c>
      <c r="G1659" s="41">
        <f t="shared" si="103"/>
        <v>2</v>
      </c>
      <c r="H1659" s="286" t="s">
        <v>362</v>
      </c>
      <c r="I1659" s="284" t="s">
        <v>353</v>
      </c>
      <c r="J1659" s="287">
        <v>2</v>
      </c>
      <c r="K1659" s="287">
        <f t="shared" si="104"/>
        <v>0.25</v>
      </c>
      <c r="L1659" s="203">
        <v>1350</v>
      </c>
      <c r="M1659" s="203">
        <f t="shared" si="105"/>
        <v>337.5</v>
      </c>
    </row>
    <row r="1660" spans="1:13" hidden="1">
      <c r="A1660" s="284" t="s">
        <v>459</v>
      </c>
      <c r="B1660" s="230" t="str">
        <f t="shared" si="102"/>
        <v>Measure 270</v>
      </c>
      <c r="C1660" s="284" t="s">
        <v>467</v>
      </c>
      <c r="D1660" s="285">
        <v>44197</v>
      </c>
      <c r="E1660" s="285">
        <v>44408</v>
      </c>
      <c r="F1660" s="285">
        <v>44243</v>
      </c>
      <c r="G1660" s="41">
        <f t="shared" si="103"/>
        <v>2</v>
      </c>
      <c r="H1660" s="286" t="s">
        <v>392</v>
      </c>
      <c r="I1660" s="284" t="s">
        <v>353</v>
      </c>
      <c r="J1660" s="287">
        <v>8</v>
      </c>
      <c r="K1660" s="287">
        <f t="shared" si="104"/>
        <v>1</v>
      </c>
      <c r="L1660" s="203">
        <v>1350</v>
      </c>
      <c r="M1660" s="203">
        <f t="shared" si="105"/>
        <v>1350</v>
      </c>
    </row>
    <row r="1661" spans="1:13" hidden="1">
      <c r="A1661" s="284" t="s">
        <v>459</v>
      </c>
      <c r="B1661" s="230" t="str">
        <f t="shared" si="102"/>
        <v>Measure 270</v>
      </c>
      <c r="C1661" s="284" t="s">
        <v>467</v>
      </c>
      <c r="D1661" s="285">
        <v>44197</v>
      </c>
      <c r="E1661" s="285">
        <v>44408</v>
      </c>
      <c r="F1661" s="285">
        <v>44244</v>
      </c>
      <c r="G1661" s="41">
        <f t="shared" si="103"/>
        <v>2</v>
      </c>
      <c r="H1661" s="286" t="s">
        <v>367</v>
      </c>
      <c r="I1661" s="284" t="s">
        <v>353</v>
      </c>
      <c r="J1661" s="287">
        <v>6</v>
      </c>
      <c r="K1661" s="287">
        <f t="shared" si="104"/>
        <v>0.75</v>
      </c>
      <c r="L1661" s="203">
        <v>1000</v>
      </c>
      <c r="M1661" s="203">
        <f t="shared" si="105"/>
        <v>750</v>
      </c>
    </row>
    <row r="1662" spans="1:13" hidden="1">
      <c r="A1662" s="284" t="s">
        <v>459</v>
      </c>
      <c r="B1662" s="230" t="str">
        <f t="shared" si="102"/>
        <v>Measure 270</v>
      </c>
      <c r="C1662" s="284" t="s">
        <v>467</v>
      </c>
      <c r="D1662" s="285">
        <v>44197</v>
      </c>
      <c r="E1662" s="285">
        <v>44408</v>
      </c>
      <c r="F1662" s="285">
        <v>44244</v>
      </c>
      <c r="G1662" s="41">
        <f t="shared" si="103"/>
        <v>2</v>
      </c>
      <c r="H1662" s="286" t="s">
        <v>352</v>
      </c>
      <c r="I1662" s="284" t="s">
        <v>353</v>
      </c>
      <c r="J1662" s="287">
        <v>8</v>
      </c>
      <c r="K1662" s="287">
        <f t="shared" si="104"/>
        <v>1</v>
      </c>
      <c r="L1662" s="203">
        <v>1000</v>
      </c>
      <c r="M1662" s="203">
        <f t="shared" si="105"/>
        <v>1000</v>
      </c>
    </row>
    <row r="1663" spans="1:13" hidden="1">
      <c r="A1663" s="284" t="s">
        <v>459</v>
      </c>
      <c r="B1663" s="230" t="str">
        <f t="shared" si="102"/>
        <v>Measure 270</v>
      </c>
      <c r="C1663" s="284" t="s">
        <v>467</v>
      </c>
      <c r="D1663" s="285">
        <v>44197</v>
      </c>
      <c r="E1663" s="285">
        <v>44408</v>
      </c>
      <c r="F1663" s="285">
        <v>44244</v>
      </c>
      <c r="G1663" s="41">
        <f t="shared" si="103"/>
        <v>2</v>
      </c>
      <c r="H1663" s="286" t="s">
        <v>362</v>
      </c>
      <c r="I1663" s="284" t="s">
        <v>353</v>
      </c>
      <c r="J1663" s="287">
        <v>2</v>
      </c>
      <c r="K1663" s="287">
        <f t="shared" si="104"/>
        <v>0.25</v>
      </c>
      <c r="L1663" s="203">
        <v>1350</v>
      </c>
      <c r="M1663" s="203">
        <f t="shared" si="105"/>
        <v>337.5</v>
      </c>
    </row>
    <row r="1664" spans="1:13" hidden="1">
      <c r="A1664" s="284" t="s">
        <v>459</v>
      </c>
      <c r="B1664" s="230" t="str">
        <f t="shared" ref="B1664:B1727" si="106">MID(C1664,9,11)</f>
        <v>Measure 270</v>
      </c>
      <c r="C1664" s="284" t="s">
        <v>467</v>
      </c>
      <c r="D1664" s="285">
        <v>44197</v>
      </c>
      <c r="E1664" s="285">
        <v>44408</v>
      </c>
      <c r="F1664" s="285">
        <v>44244</v>
      </c>
      <c r="G1664" s="41">
        <f t="shared" ref="G1664:G1727" si="107">MONTH(F1664)</f>
        <v>2</v>
      </c>
      <c r="H1664" s="286" t="s">
        <v>392</v>
      </c>
      <c r="I1664" s="284" t="s">
        <v>353</v>
      </c>
      <c r="J1664" s="287">
        <v>8</v>
      </c>
      <c r="K1664" s="287">
        <f t="shared" si="104"/>
        <v>1</v>
      </c>
      <c r="L1664" s="203">
        <v>1350</v>
      </c>
      <c r="M1664" s="203">
        <f t="shared" si="105"/>
        <v>1350</v>
      </c>
    </row>
    <row r="1665" spans="1:13" hidden="1">
      <c r="A1665" s="284" t="s">
        <v>459</v>
      </c>
      <c r="B1665" s="230" t="str">
        <f t="shared" si="106"/>
        <v>Measure 270</v>
      </c>
      <c r="C1665" s="284" t="s">
        <v>467</v>
      </c>
      <c r="D1665" s="285">
        <v>44197</v>
      </c>
      <c r="E1665" s="285">
        <v>44408</v>
      </c>
      <c r="F1665" s="285">
        <v>44245</v>
      </c>
      <c r="G1665" s="41">
        <f t="shared" si="107"/>
        <v>2</v>
      </c>
      <c r="H1665" s="286" t="s">
        <v>367</v>
      </c>
      <c r="I1665" s="284" t="s">
        <v>353</v>
      </c>
      <c r="J1665" s="287">
        <v>6</v>
      </c>
      <c r="K1665" s="287">
        <f t="shared" si="104"/>
        <v>0.75</v>
      </c>
      <c r="L1665" s="203">
        <v>1000</v>
      </c>
      <c r="M1665" s="203">
        <f t="shared" si="105"/>
        <v>750</v>
      </c>
    </row>
    <row r="1666" spans="1:13" hidden="1">
      <c r="A1666" s="284" t="s">
        <v>459</v>
      </c>
      <c r="B1666" s="230" t="str">
        <f t="shared" si="106"/>
        <v>Measure 270</v>
      </c>
      <c r="C1666" s="284" t="s">
        <v>467</v>
      </c>
      <c r="D1666" s="285">
        <v>44197</v>
      </c>
      <c r="E1666" s="285">
        <v>44408</v>
      </c>
      <c r="F1666" s="285">
        <v>44245</v>
      </c>
      <c r="G1666" s="41">
        <f t="shared" si="107"/>
        <v>2</v>
      </c>
      <c r="H1666" s="286" t="s">
        <v>352</v>
      </c>
      <c r="I1666" s="284" t="s">
        <v>353</v>
      </c>
      <c r="J1666" s="287">
        <v>8</v>
      </c>
      <c r="K1666" s="287">
        <f t="shared" si="104"/>
        <v>1</v>
      </c>
      <c r="L1666" s="203">
        <v>1000</v>
      </c>
      <c r="M1666" s="203">
        <f t="shared" si="105"/>
        <v>1000</v>
      </c>
    </row>
    <row r="1667" spans="1:13" hidden="1">
      <c r="A1667" s="284" t="s">
        <v>459</v>
      </c>
      <c r="B1667" s="230" t="str">
        <f t="shared" si="106"/>
        <v>Measure 270</v>
      </c>
      <c r="C1667" s="284" t="s">
        <v>467</v>
      </c>
      <c r="D1667" s="285">
        <v>44197</v>
      </c>
      <c r="E1667" s="285">
        <v>44408</v>
      </c>
      <c r="F1667" s="285">
        <v>44245</v>
      </c>
      <c r="G1667" s="41">
        <f t="shared" si="107"/>
        <v>2</v>
      </c>
      <c r="H1667" s="286" t="s">
        <v>362</v>
      </c>
      <c r="I1667" s="284" t="s">
        <v>353</v>
      </c>
      <c r="J1667" s="287">
        <v>2</v>
      </c>
      <c r="K1667" s="287">
        <f t="shared" ref="K1667:K1730" si="108">J1667/8</f>
        <v>0.25</v>
      </c>
      <c r="L1667" s="203">
        <v>1350</v>
      </c>
      <c r="M1667" s="203">
        <f t="shared" ref="M1667:M1730" si="109">L1667*K1667</f>
        <v>337.5</v>
      </c>
    </row>
    <row r="1668" spans="1:13" hidden="1">
      <c r="A1668" s="284" t="s">
        <v>459</v>
      </c>
      <c r="B1668" s="230" t="str">
        <f t="shared" si="106"/>
        <v>Measure 270</v>
      </c>
      <c r="C1668" s="284" t="s">
        <v>467</v>
      </c>
      <c r="D1668" s="285">
        <v>44197</v>
      </c>
      <c r="E1668" s="285">
        <v>44408</v>
      </c>
      <c r="F1668" s="285">
        <v>44245</v>
      </c>
      <c r="G1668" s="41">
        <f t="shared" si="107"/>
        <v>2</v>
      </c>
      <c r="H1668" s="286" t="s">
        <v>392</v>
      </c>
      <c r="I1668" s="284" t="s">
        <v>353</v>
      </c>
      <c r="J1668" s="287">
        <v>8</v>
      </c>
      <c r="K1668" s="287">
        <f t="shared" si="108"/>
        <v>1</v>
      </c>
      <c r="L1668" s="203">
        <v>1350</v>
      </c>
      <c r="M1668" s="203">
        <f t="shared" si="109"/>
        <v>1350</v>
      </c>
    </row>
    <row r="1669" spans="1:13" hidden="1">
      <c r="A1669" s="284" t="s">
        <v>459</v>
      </c>
      <c r="B1669" s="230" t="str">
        <f t="shared" si="106"/>
        <v>Measure 270</v>
      </c>
      <c r="C1669" s="284" t="s">
        <v>467</v>
      </c>
      <c r="D1669" s="285">
        <v>44197</v>
      </c>
      <c r="E1669" s="285">
        <v>44408</v>
      </c>
      <c r="F1669" s="285">
        <v>44246</v>
      </c>
      <c r="G1669" s="41">
        <f t="shared" si="107"/>
        <v>2</v>
      </c>
      <c r="H1669" s="286" t="s">
        <v>367</v>
      </c>
      <c r="I1669" s="284" t="s">
        <v>353</v>
      </c>
      <c r="J1669" s="287">
        <v>5</v>
      </c>
      <c r="K1669" s="287">
        <f t="shared" si="108"/>
        <v>0.625</v>
      </c>
      <c r="L1669" s="203">
        <v>1000</v>
      </c>
      <c r="M1669" s="203">
        <f t="shared" si="109"/>
        <v>625</v>
      </c>
    </row>
    <row r="1670" spans="1:13" hidden="1">
      <c r="A1670" s="284" t="s">
        <v>459</v>
      </c>
      <c r="B1670" s="230" t="str">
        <f t="shared" si="106"/>
        <v>Measure 270</v>
      </c>
      <c r="C1670" s="284" t="s">
        <v>467</v>
      </c>
      <c r="D1670" s="285">
        <v>44197</v>
      </c>
      <c r="E1670" s="285">
        <v>44408</v>
      </c>
      <c r="F1670" s="285">
        <v>44246</v>
      </c>
      <c r="G1670" s="41">
        <f t="shared" si="107"/>
        <v>2</v>
      </c>
      <c r="H1670" s="286" t="s">
        <v>352</v>
      </c>
      <c r="I1670" s="284" t="s">
        <v>353</v>
      </c>
      <c r="J1670" s="287">
        <v>4</v>
      </c>
      <c r="K1670" s="287">
        <f t="shared" si="108"/>
        <v>0.5</v>
      </c>
      <c r="L1670" s="203">
        <v>1000</v>
      </c>
      <c r="M1670" s="203">
        <f t="shared" si="109"/>
        <v>500</v>
      </c>
    </row>
    <row r="1671" spans="1:13" hidden="1">
      <c r="A1671" s="284" t="s">
        <v>459</v>
      </c>
      <c r="B1671" s="230" t="str">
        <f t="shared" si="106"/>
        <v>Measure 270</v>
      </c>
      <c r="C1671" s="284" t="s">
        <v>467</v>
      </c>
      <c r="D1671" s="285">
        <v>44197</v>
      </c>
      <c r="E1671" s="285">
        <v>44408</v>
      </c>
      <c r="F1671" s="285">
        <v>44246</v>
      </c>
      <c r="G1671" s="41">
        <f t="shared" si="107"/>
        <v>2</v>
      </c>
      <c r="H1671" s="286" t="s">
        <v>362</v>
      </c>
      <c r="I1671" s="284" t="s">
        <v>353</v>
      </c>
      <c r="J1671" s="287">
        <v>2</v>
      </c>
      <c r="K1671" s="287">
        <f t="shared" si="108"/>
        <v>0.25</v>
      </c>
      <c r="L1671" s="203">
        <v>1350</v>
      </c>
      <c r="M1671" s="203">
        <f t="shared" si="109"/>
        <v>337.5</v>
      </c>
    </row>
    <row r="1672" spans="1:13" hidden="1">
      <c r="A1672" s="284" t="s">
        <v>459</v>
      </c>
      <c r="B1672" s="230" t="str">
        <f t="shared" si="106"/>
        <v>Measure 270</v>
      </c>
      <c r="C1672" s="284" t="s">
        <v>467</v>
      </c>
      <c r="D1672" s="285">
        <v>44197</v>
      </c>
      <c r="E1672" s="285">
        <v>44408</v>
      </c>
      <c r="F1672" s="285">
        <v>44246</v>
      </c>
      <c r="G1672" s="41">
        <f t="shared" si="107"/>
        <v>2</v>
      </c>
      <c r="H1672" s="286" t="s">
        <v>392</v>
      </c>
      <c r="I1672" s="284" t="s">
        <v>353</v>
      </c>
      <c r="J1672" s="287">
        <v>8</v>
      </c>
      <c r="K1672" s="287">
        <f t="shared" si="108"/>
        <v>1</v>
      </c>
      <c r="L1672" s="203">
        <v>1350</v>
      </c>
      <c r="M1672" s="203">
        <f t="shared" si="109"/>
        <v>1350</v>
      </c>
    </row>
    <row r="1673" spans="1:13" hidden="1">
      <c r="A1673" s="284" t="s">
        <v>459</v>
      </c>
      <c r="B1673" s="230" t="str">
        <f t="shared" si="106"/>
        <v>Measure 270</v>
      </c>
      <c r="C1673" s="284" t="s">
        <v>467</v>
      </c>
      <c r="D1673" s="285">
        <v>44197</v>
      </c>
      <c r="E1673" s="285">
        <v>44408</v>
      </c>
      <c r="F1673" s="285">
        <v>44249</v>
      </c>
      <c r="G1673" s="41">
        <f t="shared" si="107"/>
        <v>2</v>
      </c>
      <c r="H1673" s="286" t="s">
        <v>367</v>
      </c>
      <c r="I1673" s="284" t="s">
        <v>353</v>
      </c>
      <c r="J1673" s="287">
        <v>6</v>
      </c>
      <c r="K1673" s="287">
        <f t="shared" si="108"/>
        <v>0.75</v>
      </c>
      <c r="L1673" s="203">
        <v>1000</v>
      </c>
      <c r="M1673" s="203">
        <f t="shared" si="109"/>
        <v>750</v>
      </c>
    </row>
    <row r="1674" spans="1:13" hidden="1">
      <c r="A1674" s="284" t="s">
        <v>459</v>
      </c>
      <c r="B1674" s="230" t="str">
        <f t="shared" si="106"/>
        <v>Measure 270</v>
      </c>
      <c r="C1674" s="284" t="s">
        <v>467</v>
      </c>
      <c r="D1674" s="285">
        <v>44197</v>
      </c>
      <c r="E1674" s="285">
        <v>44408</v>
      </c>
      <c r="F1674" s="285">
        <v>44249</v>
      </c>
      <c r="G1674" s="41">
        <f t="shared" si="107"/>
        <v>2</v>
      </c>
      <c r="H1674" s="286" t="s">
        <v>352</v>
      </c>
      <c r="I1674" s="284" t="s">
        <v>353</v>
      </c>
      <c r="J1674" s="287">
        <v>4</v>
      </c>
      <c r="K1674" s="287">
        <f t="shared" si="108"/>
        <v>0.5</v>
      </c>
      <c r="L1674" s="203">
        <v>1000</v>
      </c>
      <c r="M1674" s="203">
        <f t="shared" si="109"/>
        <v>500</v>
      </c>
    </row>
    <row r="1675" spans="1:13" hidden="1">
      <c r="A1675" s="284" t="s">
        <v>459</v>
      </c>
      <c r="B1675" s="230" t="str">
        <f t="shared" si="106"/>
        <v>Measure 270</v>
      </c>
      <c r="C1675" s="284" t="s">
        <v>467</v>
      </c>
      <c r="D1675" s="285">
        <v>44197</v>
      </c>
      <c r="E1675" s="285">
        <v>44408</v>
      </c>
      <c r="F1675" s="285">
        <v>44249</v>
      </c>
      <c r="G1675" s="41">
        <f t="shared" si="107"/>
        <v>2</v>
      </c>
      <c r="H1675" s="286" t="s">
        <v>362</v>
      </c>
      <c r="I1675" s="284" t="s">
        <v>353</v>
      </c>
      <c r="J1675" s="287">
        <v>1</v>
      </c>
      <c r="K1675" s="287">
        <f t="shared" si="108"/>
        <v>0.125</v>
      </c>
      <c r="L1675" s="203">
        <v>1350</v>
      </c>
      <c r="M1675" s="203">
        <f t="shared" si="109"/>
        <v>168.75</v>
      </c>
    </row>
    <row r="1676" spans="1:13" hidden="1">
      <c r="A1676" s="284" t="s">
        <v>459</v>
      </c>
      <c r="B1676" s="230" t="str">
        <f t="shared" si="106"/>
        <v>Measure 270</v>
      </c>
      <c r="C1676" s="284" t="s">
        <v>467</v>
      </c>
      <c r="D1676" s="285">
        <v>44197</v>
      </c>
      <c r="E1676" s="285">
        <v>44408</v>
      </c>
      <c r="F1676" s="285">
        <v>44249</v>
      </c>
      <c r="G1676" s="41">
        <f t="shared" si="107"/>
        <v>2</v>
      </c>
      <c r="H1676" s="286" t="s">
        <v>392</v>
      </c>
      <c r="I1676" s="284" t="s">
        <v>353</v>
      </c>
      <c r="J1676" s="287">
        <v>10</v>
      </c>
      <c r="K1676" s="287">
        <f t="shared" si="108"/>
        <v>1.25</v>
      </c>
      <c r="L1676" s="203">
        <v>1350</v>
      </c>
      <c r="M1676" s="203">
        <f t="shared" si="109"/>
        <v>1687.5</v>
      </c>
    </row>
    <row r="1677" spans="1:13" hidden="1">
      <c r="A1677" s="284" t="s">
        <v>459</v>
      </c>
      <c r="B1677" s="230" t="str">
        <f t="shared" si="106"/>
        <v>Measure 270</v>
      </c>
      <c r="C1677" s="284" t="s">
        <v>467</v>
      </c>
      <c r="D1677" s="285">
        <v>44197</v>
      </c>
      <c r="E1677" s="285">
        <v>44408</v>
      </c>
      <c r="F1677" s="285">
        <v>44250</v>
      </c>
      <c r="G1677" s="41">
        <f t="shared" si="107"/>
        <v>2</v>
      </c>
      <c r="H1677" s="286" t="s">
        <v>367</v>
      </c>
      <c r="I1677" s="284" t="s">
        <v>353</v>
      </c>
      <c r="J1677" s="287">
        <v>7</v>
      </c>
      <c r="K1677" s="287">
        <f t="shared" si="108"/>
        <v>0.875</v>
      </c>
      <c r="L1677" s="203">
        <v>1000</v>
      </c>
      <c r="M1677" s="203">
        <f t="shared" si="109"/>
        <v>875</v>
      </c>
    </row>
    <row r="1678" spans="1:13" hidden="1">
      <c r="A1678" s="284" t="s">
        <v>459</v>
      </c>
      <c r="B1678" s="230" t="str">
        <f t="shared" si="106"/>
        <v>Measure 270</v>
      </c>
      <c r="C1678" s="284" t="s">
        <v>467</v>
      </c>
      <c r="D1678" s="285">
        <v>44197</v>
      </c>
      <c r="E1678" s="285">
        <v>44408</v>
      </c>
      <c r="F1678" s="285">
        <v>44250</v>
      </c>
      <c r="G1678" s="41">
        <f t="shared" si="107"/>
        <v>2</v>
      </c>
      <c r="H1678" s="286" t="s">
        <v>352</v>
      </c>
      <c r="I1678" s="284" t="s">
        <v>353</v>
      </c>
      <c r="J1678" s="287">
        <v>8</v>
      </c>
      <c r="K1678" s="287">
        <f t="shared" si="108"/>
        <v>1</v>
      </c>
      <c r="L1678" s="203">
        <v>1000</v>
      </c>
      <c r="M1678" s="203">
        <f t="shared" si="109"/>
        <v>1000</v>
      </c>
    </row>
    <row r="1679" spans="1:13" hidden="1">
      <c r="A1679" s="284" t="s">
        <v>459</v>
      </c>
      <c r="B1679" s="230" t="str">
        <f t="shared" si="106"/>
        <v>Measure 270</v>
      </c>
      <c r="C1679" s="284" t="s">
        <v>467</v>
      </c>
      <c r="D1679" s="285">
        <v>44197</v>
      </c>
      <c r="E1679" s="285">
        <v>44408</v>
      </c>
      <c r="F1679" s="285">
        <v>44250</v>
      </c>
      <c r="G1679" s="41">
        <f t="shared" si="107"/>
        <v>2</v>
      </c>
      <c r="H1679" s="286" t="s">
        <v>362</v>
      </c>
      <c r="I1679" s="284" t="s">
        <v>353</v>
      </c>
      <c r="J1679" s="287">
        <v>2</v>
      </c>
      <c r="K1679" s="287">
        <f t="shared" si="108"/>
        <v>0.25</v>
      </c>
      <c r="L1679" s="203">
        <v>1350</v>
      </c>
      <c r="M1679" s="203">
        <f t="shared" si="109"/>
        <v>337.5</v>
      </c>
    </row>
    <row r="1680" spans="1:13" hidden="1">
      <c r="A1680" s="284" t="s">
        <v>459</v>
      </c>
      <c r="B1680" s="230" t="str">
        <f t="shared" si="106"/>
        <v>Measure 270</v>
      </c>
      <c r="C1680" s="284" t="s">
        <v>467</v>
      </c>
      <c r="D1680" s="285">
        <v>44197</v>
      </c>
      <c r="E1680" s="285">
        <v>44408</v>
      </c>
      <c r="F1680" s="285">
        <v>44250</v>
      </c>
      <c r="G1680" s="41">
        <f t="shared" si="107"/>
        <v>2</v>
      </c>
      <c r="H1680" s="286" t="s">
        <v>392</v>
      </c>
      <c r="I1680" s="284" t="s">
        <v>353</v>
      </c>
      <c r="J1680" s="287">
        <v>10</v>
      </c>
      <c r="K1680" s="287">
        <f t="shared" si="108"/>
        <v>1.25</v>
      </c>
      <c r="L1680" s="203">
        <v>1350</v>
      </c>
      <c r="M1680" s="203">
        <f t="shared" si="109"/>
        <v>1687.5</v>
      </c>
    </row>
    <row r="1681" spans="1:13" hidden="1">
      <c r="A1681" s="284" t="s">
        <v>459</v>
      </c>
      <c r="B1681" s="230" t="str">
        <f t="shared" si="106"/>
        <v>Measure 270</v>
      </c>
      <c r="C1681" s="284" t="s">
        <v>467</v>
      </c>
      <c r="D1681" s="285">
        <v>44197</v>
      </c>
      <c r="E1681" s="285">
        <v>44408</v>
      </c>
      <c r="F1681" s="285">
        <v>44251</v>
      </c>
      <c r="G1681" s="41">
        <f t="shared" si="107"/>
        <v>2</v>
      </c>
      <c r="H1681" s="286" t="s">
        <v>367</v>
      </c>
      <c r="I1681" s="284" t="s">
        <v>353</v>
      </c>
      <c r="J1681" s="287">
        <v>6</v>
      </c>
      <c r="K1681" s="287">
        <f t="shared" si="108"/>
        <v>0.75</v>
      </c>
      <c r="L1681" s="203">
        <v>1000</v>
      </c>
      <c r="M1681" s="203">
        <f t="shared" si="109"/>
        <v>750</v>
      </c>
    </row>
    <row r="1682" spans="1:13" hidden="1">
      <c r="A1682" s="284" t="s">
        <v>459</v>
      </c>
      <c r="B1682" s="230" t="str">
        <f t="shared" si="106"/>
        <v>Measure 270</v>
      </c>
      <c r="C1682" s="284" t="s">
        <v>467</v>
      </c>
      <c r="D1682" s="285">
        <v>44197</v>
      </c>
      <c r="E1682" s="285">
        <v>44408</v>
      </c>
      <c r="F1682" s="285">
        <v>44251</v>
      </c>
      <c r="G1682" s="41">
        <f t="shared" si="107"/>
        <v>2</v>
      </c>
      <c r="H1682" s="286" t="s">
        <v>352</v>
      </c>
      <c r="I1682" s="284" t="s">
        <v>353</v>
      </c>
      <c r="J1682" s="287">
        <v>8</v>
      </c>
      <c r="K1682" s="287">
        <f t="shared" si="108"/>
        <v>1</v>
      </c>
      <c r="L1682" s="203">
        <v>1000</v>
      </c>
      <c r="M1682" s="203">
        <f t="shared" si="109"/>
        <v>1000</v>
      </c>
    </row>
    <row r="1683" spans="1:13" hidden="1">
      <c r="A1683" s="284" t="s">
        <v>459</v>
      </c>
      <c r="B1683" s="230" t="str">
        <f t="shared" si="106"/>
        <v>Measure 270</v>
      </c>
      <c r="C1683" s="284" t="s">
        <v>467</v>
      </c>
      <c r="D1683" s="285">
        <v>44197</v>
      </c>
      <c r="E1683" s="285">
        <v>44408</v>
      </c>
      <c r="F1683" s="285">
        <v>44251</v>
      </c>
      <c r="G1683" s="41">
        <f t="shared" si="107"/>
        <v>2</v>
      </c>
      <c r="H1683" s="286" t="s">
        <v>362</v>
      </c>
      <c r="I1683" s="284" t="s">
        <v>353</v>
      </c>
      <c r="J1683" s="287">
        <v>2</v>
      </c>
      <c r="K1683" s="287">
        <f t="shared" si="108"/>
        <v>0.25</v>
      </c>
      <c r="L1683" s="203">
        <v>1350</v>
      </c>
      <c r="M1683" s="203">
        <f t="shared" si="109"/>
        <v>337.5</v>
      </c>
    </row>
    <row r="1684" spans="1:13" hidden="1">
      <c r="A1684" s="284" t="s">
        <v>459</v>
      </c>
      <c r="B1684" s="230" t="str">
        <f t="shared" si="106"/>
        <v>Measure 270</v>
      </c>
      <c r="C1684" s="284" t="s">
        <v>467</v>
      </c>
      <c r="D1684" s="285">
        <v>44197</v>
      </c>
      <c r="E1684" s="285">
        <v>44408</v>
      </c>
      <c r="F1684" s="285">
        <v>44251</v>
      </c>
      <c r="G1684" s="41">
        <f t="shared" si="107"/>
        <v>2</v>
      </c>
      <c r="H1684" s="286" t="s">
        <v>392</v>
      </c>
      <c r="I1684" s="284" t="s">
        <v>353</v>
      </c>
      <c r="J1684" s="287">
        <v>10</v>
      </c>
      <c r="K1684" s="287">
        <f t="shared" si="108"/>
        <v>1.25</v>
      </c>
      <c r="L1684" s="203">
        <v>1350</v>
      </c>
      <c r="M1684" s="203">
        <f t="shared" si="109"/>
        <v>1687.5</v>
      </c>
    </row>
    <row r="1685" spans="1:13" hidden="1">
      <c r="A1685" s="284" t="s">
        <v>459</v>
      </c>
      <c r="B1685" s="230" t="str">
        <f t="shared" si="106"/>
        <v>Measure 270</v>
      </c>
      <c r="C1685" s="284" t="s">
        <v>467</v>
      </c>
      <c r="D1685" s="285">
        <v>44197</v>
      </c>
      <c r="E1685" s="285">
        <v>44408</v>
      </c>
      <c r="F1685" s="285">
        <v>44252</v>
      </c>
      <c r="G1685" s="41">
        <f t="shared" si="107"/>
        <v>2</v>
      </c>
      <c r="H1685" s="286" t="s">
        <v>367</v>
      </c>
      <c r="I1685" s="284" t="s">
        <v>353</v>
      </c>
      <c r="J1685" s="287">
        <v>8</v>
      </c>
      <c r="K1685" s="287">
        <f t="shared" si="108"/>
        <v>1</v>
      </c>
      <c r="L1685" s="203">
        <v>1000</v>
      </c>
      <c r="M1685" s="203">
        <f t="shared" si="109"/>
        <v>1000</v>
      </c>
    </row>
    <row r="1686" spans="1:13" hidden="1">
      <c r="A1686" s="284" t="s">
        <v>459</v>
      </c>
      <c r="B1686" s="230" t="str">
        <f t="shared" si="106"/>
        <v>Measure 270</v>
      </c>
      <c r="C1686" s="284" t="s">
        <v>467</v>
      </c>
      <c r="D1686" s="285">
        <v>44197</v>
      </c>
      <c r="E1686" s="285">
        <v>44408</v>
      </c>
      <c r="F1686" s="285">
        <v>44252</v>
      </c>
      <c r="G1686" s="41">
        <f t="shared" si="107"/>
        <v>2</v>
      </c>
      <c r="H1686" s="286" t="s">
        <v>352</v>
      </c>
      <c r="I1686" s="284" t="s">
        <v>353</v>
      </c>
      <c r="J1686" s="287">
        <v>8</v>
      </c>
      <c r="K1686" s="287">
        <f t="shared" si="108"/>
        <v>1</v>
      </c>
      <c r="L1686" s="203">
        <v>1000</v>
      </c>
      <c r="M1686" s="203">
        <f t="shared" si="109"/>
        <v>1000</v>
      </c>
    </row>
    <row r="1687" spans="1:13" hidden="1">
      <c r="A1687" s="284" t="s">
        <v>459</v>
      </c>
      <c r="B1687" s="230" t="str">
        <f t="shared" si="106"/>
        <v>Measure 270</v>
      </c>
      <c r="C1687" s="284" t="s">
        <v>467</v>
      </c>
      <c r="D1687" s="285">
        <v>44197</v>
      </c>
      <c r="E1687" s="285">
        <v>44408</v>
      </c>
      <c r="F1687" s="285">
        <v>44252</v>
      </c>
      <c r="G1687" s="41">
        <f t="shared" si="107"/>
        <v>2</v>
      </c>
      <c r="H1687" s="286" t="s">
        <v>362</v>
      </c>
      <c r="I1687" s="284" t="s">
        <v>353</v>
      </c>
      <c r="J1687" s="287">
        <v>2</v>
      </c>
      <c r="K1687" s="287">
        <f t="shared" si="108"/>
        <v>0.25</v>
      </c>
      <c r="L1687" s="203">
        <v>1350</v>
      </c>
      <c r="M1687" s="203">
        <f t="shared" si="109"/>
        <v>337.5</v>
      </c>
    </row>
    <row r="1688" spans="1:13" hidden="1">
      <c r="A1688" s="284" t="s">
        <v>459</v>
      </c>
      <c r="B1688" s="230" t="str">
        <f t="shared" si="106"/>
        <v>Measure 270</v>
      </c>
      <c r="C1688" s="284" t="s">
        <v>467</v>
      </c>
      <c r="D1688" s="285">
        <v>44197</v>
      </c>
      <c r="E1688" s="285">
        <v>44408</v>
      </c>
      <c r="F1688" s="285">
        <v>44252</v>
      </c>
      <c r="G1688" s="41">
        <f t="shared" si="107"/>
        <v>2</v>
      </c>
      <c r="H1688" s="286" t="s">
        <v>392</v>
      </c>
      <c r="I1688" s="284" t="s">
        <v>353</v>
      </c>
      <c r="J1688" s="287">
        <v>8</v>
      </c>
      <c r="K1688" s="287">
        <f t="shared" si="108"/>
        <v>1</v>
      </c>
      <c r="L1688" s="203">
        <v>1350</v>
      </c>
      <c r="M1688" s="203">
        <f t="shared" si="109"/>
        <v>1350</v>
      </c>
    </row>
    <row r="1689" spans="1:13" hidden="1">
      <c r="A1689" s="284" t="s">
        <v>459</v>
      </c>
      <c r="B1689" s="230" t="str">
        <f t="shared" si="106"/>
        <v>Measure 270</v>
      </c>
      <c r="C1689" s="284" t="s">
        <v>467</v>
      </c>
      <c r="D1689" s="285">
        <v>44197</v>
      </c>
      <c r="E1689" s="285">
        <v>44408</v>
      </c>
      <c r="F1689" s="285">
        <v>44253</v>
      </c>
      <c r="G1689" s="41">
        <f t="shared" si="107"/>
        <v>2</v>
      </c>
      <c r="H1689" s="286" t="s">
        <v>367</v>
      </c>
      <c r="I1689" s="284" t="s">
        <v>353</v>
      </c>
      <c r="J1689" s="287">
        <v>5</v>
      </c>
      <c r="K1689" s="287">
        <f t="shared" si="108"/>
        <v>0.625</v>
      </c>
      <c r="L1689" s="203">
        <v>1000</v>
      </c>
      <c r="M1689" s="203">
        <f t="shared" si="109"/>
        <v>625</v>
      </c>
    </row>
    <row r="1690" spans="1:13" hidden="1">
      <c r="A1690" s="284" t="s">
        <v>459</v>
      </c>
      <c r="B1690" s="230" t="str">
        <f t="shared" si="106"/>
        <v>Measure 270</v>
      </c>
      <c r="C1690" s="284" t="s">
        <v>467</v>
      </c>
      <c r="D1690" s="285">
        <v>44197</v>
      </c>
      <c r="E1690" s="285">
        <v>44408</v>
      </c>
      <c r="F1690" s="285">
        <v>44253</v>
      </c>
      <c r="G1690" s="41">
        <f t="shared" si="107"/>
        <v>2</v>
      </c>
      <c r="H1690" s="286" t="s">
        <v>352</v>
      </c>
      <c r="I1690" s="284" t="s">
        <v>353</v>
      </c>
      <c r="J1690" s="287">
        <v>8</v>
      </c>
      <c r="K1690" s="287">
        <f t="shared" si="108"/>
        <v>1</v>
      </c>
      <c r="L1690" s="203">
        <v>1000</v>
      </c>
      <c r="M1690" s="203">
        <f t="shared" si="109"/>
        <v>1000</v>
      </c>
    </row>
    <row r="1691" spans="1:13" hidden="1">
      <c r="A1691" s="284" t="s">
        <v>459</v>
      </c>
      <c r="B1691" s="230" t="str">
        <f t="shared" si="106"/>
        <v>Measure 270</v>
      </c>
      <c r="C1691" s="284" t="s">
        <v>467</v>
      </c>
      <c r="D1691" s="285">
        <v>44197</v>
      </c>
      <c r="E1691" s="285">
        <v>44408</v>
      </c>
      <c r="F1691" s="285">
        <v>44253</v>
      </c>
      <c r="G1691" s="41">
        <f t="shared" si="107"/>
        <v>2</v>
      </c>
      <c r="H1691" s="286" t="s">
        <v>362</v>
      </c>
      <c r="I1691" s="284" t="s">
        <v>353</v>
      </c>
      <c r="J1691" s="287">
        <v>2</v>
      </c>
      <c r="K1691" s="287">
        <f t="shared" si="108"/>
        <v>0.25</v>
      </c>
      <c r="L1691" s="203">
        <v>1350</v>
      </c>
      <c r="M1691" s="203">
        <f t="shared" si="109"/>
        <v>337.5</v>
      </c>
    </row>
    <row r="1692" spans="1:13" hidden="1">
      <c r="A1692" s="284" t="s">
        <v>459</v>
      </c>
      <c r="B1692" s="230" t="str">
        <f t="shared" si="106"/>
        <v>Measure 270</v>
      </c>
      <c r="C1692" s="284" t="s">
        <v>467</v>
      </c>
      <c r="D1692" s="285">
        <v>44197</v>
      </c>
      <c r="E1692" s="285">
        <v>44408</v>
      </c>
      <c r="F1692" s="285">
        <v>44253</v>
      </c>
      <c r="G1692" s="41">
        <f t="shared" si="107"/>
        <v>2</v>
      </c>
      <c r="H1692" s="286" t="s">
        <v>392</v>
      </c>
      <c r="I1692" s="284" t="s">
        <v>353</v>
      </c>
      <c r="J1692" s="287">
        <v>8</v>
      </c>
      <c r="K1692" s="287">
        <f t="shared" si="108"/>
        <v>1</v>
      </c>
      <c r="L1692" s="203">
        <v>1350</v>
      </c>
      <c r="M1692" s="203">
        <f t="shared" si="109"/>
        <v>1350</v>
      </c>
    </row>
    <row r="1693" spans="1:13" hidden="1">
      <c r="A1693" s="284" t="s">
        <v>459</v>
      </c>
      <c r="B1693" s="230" t="str">
        <f t="shared" si="106"/>
        <v>Measure 270</v>
      </c>
      <c r="C1693" s="284" t="s">
        <v>467</v>
      </c>
      <c r="D1693" s="285">
        <v>44197</v>
      </c>
      <c r="E1693" s="285">
        <v>44408</v>
      </c>
      <c r="F1693" s="285">
        <v>44256</v>
      </c>
      <c r="G1693" s="41">
        <f t="shared" si="107"/>
        <v>3</v>
      </c>
      <c r="H1693" s="286" t="s">
        <v>367</v>
      </c>
      <c r="I1693" s="284" t="s">
        <v>353</v>
      </c>
      <c r="J1693" s="287">
        <v>8</v>
      </c>
      <c r="K1693" s="287">
        <f t="shared" si="108"/>
        <v>1</v>
      </c>
      <c r="L1693" s="203">
        <v>1000</v>
      </c>
      <c r="M1693" s="203">
        <f t="shared" si="109"/>
        <v>1000</v>
      </c>
    </row>
    <row r="1694" spans="1:13" hidden="1">
      <c r="A1694" s="284" t="s">
        <v>459</v>
      </c>
      <c r="B1694" s="230" t="str">
        <f t="shared" si="106"/>
        <v>Measure 270</v>
      </c>
      <c r="C1694" s="284" t="s">
        <v>467</v>
      </c>
      <c r="D1694" s="285">
        <v>44197</v>
      </c>
      <c r="E1694" s="285">
        <v>44408</v>
      </c>
      <c r="F1694" s="285">
        <v>44256</v>
      </c>
      <c r="G1694" s="41">
        <f t="shared" si="107"/>
        <v>3</v>
      </c>
      <c r="H1694" s="286" t="s">
        <v>349</v>
      </c>
      <c r="I1694" s="284" t="s">
        <v>353</v>
      </c>
      <c r="J1694" s="287">
        <v>3.5</v>
      </c>
      <c r="K1694" s="287">
        <f t="shared" si="108"/>
        <v>0.4375</v>
      </c>
      <c r="L1694" s="203">
        <v>1000</v>
      </c>
      <c r="M1694" s="203">
        <f t="shared" si="109"/>
        <v>437.5</v>
      </c>
    </row>
    <row r="1695" spans="1:13" hidden="1">
      <c r="A1695" s="284" t="s">
        <v>459</v>
      </c>
      <c r="B1695" s="230" t="str">
        <f t="shared" si="106"/>
        <v>Measure 270</v>
      </c>
      <c r="C1695" s="284" t="s">
        <v>467</v>
      </c>
      <c r="D1695" s="285">
        <v>44197</v>
      </c>
      <c r="E1695" s="285">
        <v>44408</v>
      </c>
      <c r="F1695" s="285">
        <v>44256</v>
      </c>
      <c r="G1695" s="41">
        <f t="shared" si="107"/>
        <v>3</v>
      </c>
      <c r="H1695" s="286" t="s">
        <v>352</v>
      </c>
      <c r="I1695" s="284" t="s">
        <v>353</v>
      </c>
      <c r="J1695" s="287">
        <v>8</v>
      </c>
      <c r="K1695" s="287">
        <f t="shared" si="108"/>
        <v>1</v>
      </c>
      <c r="L1695" s="203">
        <v>1000</v>
      </c>
      <c r="M1695" s="203">
        <f t="shared" si="109"/>
        <v>1000</v>
      </c>
    </row>
    <row r="1696" spans="1:13" hidden="1">
      <c r="A1696" s="284" t="s">
        <v>459</v>
      </c>
      <c r="B1696" s="230" t="str">
        <f t="shared" si="106"/>
        <v>Measure 270</v>
      </c>
      <c r="C1696" s="284" t="s">
        <v>467</v>
      </c>
      <c r="D1696" s="285">
        <v>44197</v>
      </c>
      <c r="E1696" s="285">
        <v>44408</v>
      </c>
      <c r="F1696" s="285">
        <v>44256</v>
      </c>
      <c r="G1696" s="41">
        <f t="shared" si="107"/>
        <v>3</v>
      </c>
      <c r="H1696" s="286" t="s">
        <v>392</v>
      </c>
      <c r="I1696" s="284" t="s">
        <v>353</v>
      </c>
      <c r="J1696" s="287">
        <v>8</v>
      </c>
      <c r="K1696" s="287">
        <f t="shared" si="108"/>
        <v>1</v>
      </c>
      <c r="L1696" s="203">
        <v>1350</v>
      </c>
      <c r="M1696" s="203">
        <f t="shared" si="109"/>
        <v>1350</v>
      </c>
    </row>
    <row r="1697" spans="1:13" hidden="1">
      <c r="A1697" s="284" t="s">
        <v>459</v>
      </c>
      <c r="B1697" s="230" t="str">
        <f t="shared" si="106"/>
        <v>Measure 270</v>
      </c>
      <c r="C1697" s="284" t="s">
        <v>467</v>
      </c>
      <c r="D1697" s="285">
        <v>44197</v>
      </c>
      <c r="E1697" s="285">
        <v>44408</v>
      </c>
      <c r="F1697" s="285">
        <v>44257</v>
      </c>
      <c r="G1697" s="41">
        <f t="shared" si="107"/>
        <v>3</v>
      </c>
      <c r="H1697" s="286" t="s">
        <v>367</v>
      </c>
      <c r="I1697" s="284" t="s">
        <v>353</v>
      </c>
      <c r="J1697" s="287">
        <v>8</v>
      </c>
      <c r="K1697" s="287">
        <f t="shared" si="108"/>
        <v>1</v>
      </c>
      <c r="L1697" s="203">
        <v>1000</v>
      </c>
      <c r="M1697" s="203">
        <f t="shared" si="109"/>
        <v>1000</v>
      </c>
    </row>
    <row r="1698" spans="1:13" hidden="1">
      <c r="A1698" s="284" t="s">
        <v>459</v>
      </c>
      <c r="B1698" s="230" t="str">
        <f t="shared" si="106"/>
        <v>Measure 270</v>
      </c>
      <c r="C1698" s="284" t="s">
        <v>467</v>
      </c>
      <c r="D1698" s="285">
        <v>44197</v>
      </c>
      <c r="E1698" s="285">
        <v>44408</v>
      </c>
      <c r="F1698" s="285">
        <v>44257</v>
      </c>
      <c r="G1698" s="41">
        <f t="shared" si="107"/>
        <v>3</v>
      </c>
      <c r="H1698" s="286" t="s">
        <v>349</v>
      </c>
      <c r="I1698" s="284" t="s">
        <v>353</v>
      </c>
      <c r="J1698" s="287">
        <v>5</v>
      </c>
      <c r="K1698" s="287">
        <f t="shared" si="108"/>
        <v>0.625</v>
      </c>
      <c r="L1698" s="203">
        <v>1000</v>
      </c>
      <c r="M1698" s="203">
        <f t="shared" si="109"/>
        <v>625</v>
      </c>
    </row>
    <row r="1699" spans="1:13" hidden="1">
      <c r="A1699" s="284" t="s">
        <v>459</v>
      </c>
      <c r="B1699" s="230" t="str">
        <f t="shared" si="106"/>
        <v>Measure 270</v>
      </c>
      <c r="C1699" s="284" t="s">
        <v>467</v>
      </c>
      <c r="D1699" s="285">
        <v>44197</v>
      </c>
      <c r="E1699" s="285">
        <v>44408</v>
      </c>
      <c r="F1699" s="285">
        <v>44257</v>
      </c>
      <c r="G1699" s="41">
        <f t="shared" si="107"/>
        <v>3</v>
      </c>
      <c r="H1699" s="286" t="s">
        <v>352</v>
      </c>
      <c r="I1699" s="284" t="s">
        <v>353</v>
      </c>
      <c r="J1699" s="287">
        <v>8</v>
      </c>
      <c r="K1699" s="287">
        <f t="shared" si="108"/>
        <v>1</v>
      </c>
      <c r="L1699" s="203">
        <v>1000</v>
      </c>
      <c r="M1699" s="203">
        <f t="shared" si="109"/>
        <v>1000</v>
      </c>
    </row>
    <row r="1700" spans="1:13" hidden="1">
      <c r="A1700" s="284" t="s">
        <v>459</v>
      </c>
      <c r="B1700" s="230" t="str">
        <f t="shared" si="106"/>
        <v>Measure 270</v>
      </c>
      <c r="C1700" s="284" t="s">
        <v>467</v>
      </c>
      <c r="D1700" s="285">
        <v>44197</v>
      </c>
      <c r="E1700" s="285">
        <v>44408</v>
      </c>
      <c r="F1700" s="285">
        <v>44257</v>
      </c>
      <c r="G1700" s="41">
        <f t="shared" si="107"/>
        <v>3</v>
      </c>
      <c r="H1700" s="286" t="s">
        <v>392</v>
      </c>
      <c r="I1700" s="284" t="s">
        <v>353</v>
      </c>
      <c r="J1700" s="287">
        <v>8</v>
      </c>
      <c r="K1700" s="287">
        <f t="shared" si="108"/>
        <v>1</v>
      </c>
      <c r="L1700" s="203">
        <v>1350</v>
      </c>
      <c r="M1700" s="203">
        <f t="shared" si="109"/>
        <v>1350</v>
      </c>
    </row>
    <row r="1701" spans="1:13" hidden="1">
      <c r="A1701" s="284" t="s">
        <v>459</v>
      </c>
      <c r="B1701" s="230" t="str">
        <f t="shared" si="106"/>
        <v>Measure 270</v>
      </c>
      <c r="C1701" s="284" t="s">
        <v>467</v>
      </c>
      <c r="D1701" s="285">
        <v>44197</v>
      </c>
      <c r="E1701" s="285">
        <v>44408</v>
      </c>
      <c r="F1701" s="285">
        <v>44258</v>
      </c>
      <c r="G1701" s="41">
        <f t="shared" si="107"/>
        <v>3</v>
      </c>
      <c r="H1701" s="286" t="s">
        <v>367</v>
      </c>
      <c r="I1701" s="284" t="s">
        <v>353</v>
      </c>
      <c r="J1701" s="287">
        <v>8</v>
      </c>
      <c r="K1701" s="287">
        <f t="shared" si="108"/>
        <v>1</v>
      </c>
      <c r="L1701" s="203">
        <v>1000</v>
      </c>
      <c r="M1701" s="203">
        <f t="shared" si="109"/>
        <v>1000</v>
      </c>
    </row>
    <row r="1702" spans="1:13" hidden="1">
      <c r="A1702" s="284" t="s">
        <v>459</v>
      </c>
      <c r="B1702" s="230" t="str">
        <f t="shared" si="106"/>
        <v>Measure 270</v>
      </c>
      <c r="C1702" s="284" t="s">
        <v>467</v>
      </c>
      <c r="D1702" s="285">
        <v>44197</v>
      </c>
      <c r="E1702" s="285">
        <v>44408</v>
      </c>
      <c r="F1702" s="285">
        <v>44258</v>
      </c>
      <c r="G1702" s="41">
        <f t="shared" si="107"/>
        <v>3</v>
      </c>
      <c r="H1702" s="286" t="s">
        <v>349</v>
      </c>
      <c r="I1702" s="284" t="s">
        <v>353</v>
      </c>
      <c r="J1702" s="287">
        <v>3</v>
      </c>
      <c r="K1702" s="287">
        <f t="shared" si="108"/>
        <v>0.375</v>
      </c>
      <c r="L1702" s="203">
        <v>1000</v>
      </c>
      <c r="M1702" s="203">
        <f t="shared" si="109"/>
        <v>375</v>
      </c>
    </row>
    <row r="1703" spans="1:13" hidden="1">
      <c r="A1703" s="284" t="s">
        <v>459</v>
      </c>
      <c r="B1703" s="230" t="str">
        <f t="shared" si="106"/>
        <v>Measure 270</v>
      </c>
      <c r="C1703" s="284" t="s">
        <v>467</v>
      </c>
      <c r="D1703" s="285">
        <v>44197</v>
      </c>
      <c r="E1703" s="285">
        <v>44408</v>
      </c>
      <c r="F1703" s="285">
        <v>44258</v>
      </c>
      <c r="G1703" s="41">
        <f t="shared" si="107"/>
        <v>3</v>
      </c>
      <c r="H1703" s="286" t="s">
        <v>473</v>
      </c>
      <c r="I1703" s="284" t="s">
        <v>353</v>
      </c>
      <c r="J1703" s="287">
        <v>2</v>
      </c>
      <c r="K1703" s="287">
        <f t="shared" si="108"/>
        <v>0.25</v>
      </c>
      <c r="L1703" s="203">
        <v>1000</v>
      </c>
      <c r="M1703" s="203">
        <f t="shared" si="109"/>
        <v>250</v>
      </c>
    </row>
    <row r="1704" spans="1:13" hidden="1">
      <c r="A1704" s="284" t="s">
        <v>459</v>
      </c>
      <c r="B1704" s="230" t="str">
        <f t="shared" si="106"/>
        <v>Measure 270</v>
      </c>
      <c r="C1704" s="284" t="s">
        <v>467</v>
      </c>
      <c r="D1704" s="285">
        <v>44197</v>
      </c>
      <c r="E1704" s="285">
        <v>44408</v>
      </c>
      <c r="F1704" s="285">
        <v>44258</v>
      </c>
      <c r="G1704" s="41">
        <f t="shared" si="107"/>
        <v>3</v>
      </c>
      <c r="H1704" s="286" t="s">
        <v>392</v>
      </c>
      <c r="I1704" s="284" t="s">
        <v>353</v>
      </c>
      <c r="J1704" s="287">
        <v>8</v>
      </c>
      <c r="K1704" s="287">
        <f t="shared" si="108"/>
        <v>1</v>
      </c>
      <c r="L1704" s="203">
        <v>1350</v>
      </c>
      <c r="M1704" s="203">
        <f t="shared" si="109"/>
        <v>1350</v>
      </c>
    </row>
    <row r="1705" spans="1:13" hidden="1">
      <c r="A1705" s="284" t="s">
        <v>459</v>
      </c>
      <c r="B1705" s="230" t="str">
        <f t="shared" si="106"/>
        <v>Measure 270</v>
      </c>
      <c r="C1705" s="284" t="s">
        <v>467</v>
      </c>
      <c r="D1705" s="285">
        <v>44197</v>
      </c>
      <c r="E1705" s="285">
        <v>44408</v>
      </c>
      <c r="F1705" s="285">
        <v>44259</v>
      </c>
      <c r="G1705" s="41">
        <f t="shared" si="107"/>
        <v>3</v>
      </c>
      <c r="H1705" s="286" t="s">
        <v>367</v>
      </c>
      <c r="I1705" s="284" t="s">
        <v>353</v>
      </c>
      <c r="J1705" s="287">
        <v>8</v>
      </c>
      <c r="K1705" s="287">
        <f t="shared" si="108"/>
        <v>1</v>
      </c>
      <c r="L1705" s="203">
        <v>1000</v>
      </c>
      <c r="M1705" s="203">
        <f t="shared" si="109"/>
        <v>1000</v>
      </c>
    </row>
    <row r="1706" spans="1:13" hidden="1">
      <c r="A1706" s="284" t="s">
        <v>459</v>
      </c>
      <c r="B1706" s="230" t="str">
        <f t="shared" si="106"/>
        <v>Measure 270</v>
      </c>
      <c r="C1706" s="284" t="s">
        <v>467</v>
      </c>
      <c r="D1706" s="285">
        <v>44197</v>
      </c>
      <c r="E1706" s="285">
        <v>44408</v>
      </c>
      <c r="F1706" s="285">
        <v>44259</v>
      </c>
      <c r="G1706" s="41">
        <f t="shared" si="107"/>
        <v>3</v>
      </c>
      <c r="H1706" s="286" t="s">
        <v>349</v>
      </c>
      <c r="I1706" s="284" t="s">
        <v>353</v>
      </c>
      <c r="J1706" s="287">
        <v>4</v>
      </c>
      <c r="K1706" s="287">
        <f t="shared" si="108"/>
        <v>0.5</v>
      </c>
      <c r="L1706" s="203">
        <v>1000</v>
      </c>
      <c r="M1706" s="203">
        <f t="shared" si="109"/>
        <v>500</v>
      </c>
    </row>
    <row r="1707" spans="1:13" hidden="1">
      <c r="A1707" s="284" t="s">
        <v>459</v>
      </c>
      <c r="B1707" s="230" t="str">
        <f t="shared" si="106"/>
        <v>Measure 270</v>
      </c>
      <c r="C1707" s="284" t="s">
        <v>467</v>
      </c>
      <c r="D1707" s="285">
        <v>44197</v>
      </c>
      <c r="E1707" s="285">
        <v>44408</v>
      </c>
      <c r="F1707" s="285">
        <v>44259</v>
      </c>
      <c r="G1707" s="41">
        <f t="shared" si="107"/>
        <v>3</v>
      </c>
      <c r="H1707" s="286" t="s">
        <v>473</v>
      </c>
      <c r="I1707" s="284" t="s">
        <v>353</v>
      </c>
      <c r="J1707" s="287">
        <v>4</v>
      </c>
      <c r="K1707" s="287">
        <f t="shared" si="108"/>
        <v>0.5</v>
      </c>
      <c r="L1707" s="203">
        <v>1000</v>
      </c>
      <c r="M1707" s="203">
        <f t="shared" si="109"/>
        <v>500</v>
      </c>
    </row>
    <row r="1708" spans="1:13" hidden="1">
      <c r="A1708" s="284" t="s">
        <v>459</v>
      </c>
      <c r="B1708" s="230" t="str">
        <f t="shared" si="106"/>
        <v>Measure 270</v>
      </c>
      <c r="C1708" s="284" t="s">
        <v>467</v>
      </c>
      <c r="D1708" s="285">
        <v>44197</v>
      </c>
      <c r="E1708" s="285">
        <v>44408</v>
      </c>
      <c r="F1708" s="285">
        <v>44259</v>
      </c>
      <c r="G1708" s="41">
        <f t="shared" si="107"/>
        <v>3</v>
      </c>
      <c r="H1708" s="286" t="s">
        <v>392</v>
      </c>
      <c r="I1708" s="284" t="s">
        <v>353</v>
      </c>
      <c r="J1708" s="287">
        <v>8</v>
      </c>
      <c r="K1708" s="287">
        <f t="shared" si="108"/>
        <v>1</v>
      </c>
      <c r="L1708" s="203">
        <v>1350</v>
      </c>
      <c r="M1708" s="203">
        <f t="shared" si="109"/>
        <v>1350</v>
      </c>
    </row>
    <row r="1709" spans="1:13" hidden="1">
      <c r="A1709" s="284" t="s">
        <v>459</v>
      </c>
      <c r="B1709" s="230" t="str">
        <f t="shared" si="106"/>
        <v>Measure 270</v>
      </c>
      <c r="C1709" s="284" t="s">
        <v>467</v>
      </c>
      <c r="D1709" s="285">
        <v>44197</v>
      </c>
      <c r="E1709" s="285">
        <v>44408</v>
      </c>
      <c r="F1709" s="285">
        <v>44260</v>
      </c>
      <c r="G1709" s="41">
        <f t="shared" si="107"/>
        <v>3</v>
      </c>
      <c r="H1709" s="286" t="s">
        <v>349</v>
      </c>
      <c r="I1709" s="284" t="s">
        <v>353</v>
      </c>
      <c r="J1709" s="287">
        <v>4.5</v>
      </c>
      <c r="K1709" s="287">
        <f t="shared" si="108"/>
        <v>0.5625</v>
      </c>
      <c r="L1709" s="203">
        <v>1000</v>
      </c>
      <c r="M1709" s="203">
        <f t="shared" si="109"/>
        <v>562.5</v>
      </c>
    </row>
    <row r="1710" spans="1:13" hidden="1">
      <c r="A1710" s="284" t="s">
        <v>459</v>
      </c>
      <c r="B1710" s="230" t="str">
        <f t="shared" si="106"/>
        <v>Measure 270</v>
      </c>
      <c r="C1710" s="284" t="s">
        <v>467</v>
      </c>
      <c r="D1710" s="285">
        <v>44197</v>
      </c>
      <c r="E1710" s="285">
        <v>44408</v>
      </c>
      <c r="F1710" s="285">
        <v>44260</v>
      </c>
      <c r="G1710" s="41">
        <f t="shared" si="107"/>
        <v>3</v>
      </c>
      <c r="H1710" s="286" t="s">
        <v>352</v>
      </c>
      <c r="I1710" s="284" t="s">
        <v>353</v>
      </c>
      <c r="J1710" s="287">
        <v>8</v>
      </c>
      <c r="K1710" s="287">
        <f t="shared" si="108"/>
        <v>1</v>
      </c>
      <c r="L1710" s="203">
        <v>1000</v>
      </c>
      <c r="M1710" s="203">
        <f t="shared" si="109"/>
        <v>1000</v>
      </c>
    </row>
    <row r="1711" spans="1:13" hidden="1">
      <c r="A1711" s="284" t="s">
        <v>459</v>
      </c>
      <c r="B1711" s="230" t="str">
        <f t="shared" si="106"/>
        <v>Measure 270</v>
      </c>
      <c r="C1711" s="284" t="s">
        <v>467</v>
      </c>
      <c r="D1711" s="285">
        <v>44197</v>
      </c>
      <c r="E1711" s="285">
        <v>44408</v>
      </c>
      <c r="F1711" s="285">
        <v>44260</v>
      </c>
      <c r="G1711" s="41">
        <f t="shared" si="107"/>
        <v>3</v>
      </c>
      <c r="H1711" s="286" t="s">
        <v>473</v>
      </c>
      <c r="I1711" s="284" t="s">
        <v>353</v>
      </c>
      <c r="J1711" s="287">
        <v>3</v>
      </c>
      <c r="K1711" s="287">
        <f t="shared" si="108"/>
        <v>0.375</v>
      </c>
      <c r="L1711" s="203">
        <v>1000</v>
      </c>
      <c r="M1711" s="203">
        <f t="shared" si="109"/>
        <v>375</v>
      </c>
    </row>
    <row r="1712" spans="1:13" hidden="1">
      <c r="A1712" s="284" t="s">
        <v>459</v>
      </c>
      <c r="B1712" s="230" t="str">
        <f t="shared" si="106"/>
        <v>Measure 270</v>
      </c>
      <c r="C1712" s="284" t="s">
        <v>467</v>
      </c>
      <c r="D1712" s="285">
        <v>44197</v>
      </c>
      <c r="E1712" s="285">
        <v>44408</v>
      </c>
      <c r="F1712" s="285">
        <v>44260</v>
      </c>
      <c r="G1712" s="41">
        <f t="shared" si="107"/>
        <v>3</v>
      </c>
      <c r="H1712" s="286" t="s">
        <v>392</v>
      </c>
      <c r="I1712" s="284" t="s">
        <v>353</v>
      </c>
      <c r="J1712" s="287">
        <v>8</v>
      </c>
      <c r="K1712" s="287">
        <f t="shared" si="108"/>
        <v>1</v>
      </c>
      <c r="L1712" s="203">
        <v>1350</v>
      </c>
      <c r="M1712" s="203">
        <f t="shared" si="109"/>
        <v>1350</v>
      </c>
    </row>
    <row r="1713" spans="1:13" hidden="1">
      <c r="A1713" s="284" t="s">
        <v>459</v>
      </c>
      <c r="B1713" s="230" t="str">
        <f t="shared" si="106"/>
        <v>Measure 270</v>
      </c>
      <c r="C1713" s="284" t="s">
        <v>467</v>
      </c>
      <c r="D1713" s="285">
        <v>44197</v>
      </c>
      <c r="E1713" s="285">
        <v>44408</v>
      </c>
      <c r="F1713" s="285">
        <v>44263</v>
      </c>
      <c r="G1713" s="41">
        <f t="shared" si="107"/>
        <v>3</v>
      </c>
      <c r="H1713" s="286" t="s">
        <v>367</v>
      </c>
      <c r="I1713" s="284" t="s">
        <v>353</v>
      </c>
      <c r="J1713" s="287">
        <v>8</v>
      </c>
      <c r="K1713" s="287">
        <f t="shared" si="108"/>
        <v>1</v>
      </c>
      <c r="L1713" s="203">
        <v>1000</v>
      </c>
      <c r="M1713" s="203">
        <f t="shared" si="109"/>
        <v>1000</v>
      </c>
    </row>
    <row r="1714" spans="1:13" hidden="1">
      <c r="A1714" s="284" t="s">
        <v>459</v>
      </c>
      <c r="B1714" s="230" t="str">
        <f t="shared" si="106"/>
        <v>Measure 270</v>
      </c>
      <c r="C1714" s="284" t="s">
        <v>467</v>
      </c>
      <c r="D1714" s="285">
        <v>44197</v>
      </c>
      <c r="E1714" s="285">
        <v>44408</v>
      </c>
      <c r="F1714" s="285">
        <v>44263</v>
      </c>
      <c r="G1714" s="41">
        <f t="shared" si="107"/>
        <v>3</v>
      </c>
      <c r="H1714" s="286" t="s">
        <v>349</v>
      </c>
      <c r="I1714" s="284" t="s">
        <v>353</v>
      </c>
      <c r="J1714" s="287">
        <v>8</v>
      </c>
      <c r="K1714" s="287">
        <f t="shared" si="108"/>
        <v>1</v>
      </c>
      <c r="L1714" s="203">
        <v>1000</v>
      </c>
      <c r="M1714" s="203">
        <f t="shared" si="109"/>
        <v>1000</v>
      </c>
    </row>
    <row r="1715" spans="1:13" hidden="1">
      <c r="A1715" s="284" t="s">
        <v>459</v>
      </c>
      <c r="B1715" s="230" t="str">
        <f t="shared" si="106"/>
        <v>Measure 270</v>
      </c>
      <c r="C1715" s="284" t="s">
        <v>467</v>
      </c>
      <c r="D1715" s="285">
        <v>44197</v>
      </c>
      <c r="E1715" s="285">
        <v>44408</v>
      </c>
      <c r="F1715" s="285">
        <v>44263</v>
      </c>
      <c r="G1715" s="41">
        <f t="shared" si="107"/>
        <v>3</v>
      </c>
      <c r="H1715" s="286" t="s">
        <v>352</v>
      </c>
      <c r="I1715" s="284" t="s">
        <v>353</v>
      </c>
      <c r="J1715" s="287">
        <v>8</v>
      </c>
      <c r="K1715" s="287">
        <f t="shared" si="108"/>
        <v>1</v>
      </c>
      <c r="L1715" s="203">
        <v>1000</v>
      </c>
      <c r="M1715" s="203">
        <f t="shared" si="109"/>
        <v>1000</v>
      </c>
    </row>
    <row r="1716" spans="1:13" hidden="1">
      <c r="A1716" s="284" t="s">
        <v>459</v>
      </c>
      <c r="B1716" s="230" t="str">
        <f t="shared" si="106"/>
        <v>Measure 270</v>
      </c>
      <c r="C1716" s="284" t="s">
        <v>467</v>
      </c>
      <c r="D1716" s="285">
        <v>44197</v>
      </c>
      <c r="E1716" s="285">
        <v>44408</v>
      </c>
      <c r="F1716" s="285">
        <v>44263</v>
      </c>
      <c r="G1716" s="41">
        <f t="shared" si="107"/>
        <v>3</v>
      </c>
      <c r="H1716" s="286" t="s">
        <v>473</v>
      </c>
      <c r="I1716" s="284" t="s">
        <v>353</v>
      </c>
      <c r="J1716" s="287">
        <v>6</v>
      </c>
      <c r="K1716" s="287">
        <f t="shared" si="108"/>
        <v>0.75</v>
      </c>
      <c r="L1716" s="203">
        <v>1000</v>
      </c>
      <c r="M1716" s="203">
        <f t="shared" si="109"/>
        <v>750</v>
      </c>
    </row>
    <row r="1717" spans="1:13" hidden="1">
      <c r="A1717" s="284" t="s">
        <v>459</v>
      </c>
      <c r="B1717" s="230" t="str">
        <f t="shared" si="106"/>
        <v>Measure 270</v>
      </c>
      <c r="C1717" s="284" t="s">
        <v>467</v>
      </c>
      <c r="D1717" s="285">
        <v>44197</v>
      </c>
      <c r="E1717" s="285">
        <v>44408</v>
      </c>
      <c r="F1717" s="285">
        <v>44263</v>
      </c>
      <c r="G1717" s="41">
        <f t="shared" si="107"/>
        <v>3</v>
      </c>
      <c r="H1717" s="286" t="s">
        <v>392</v>
      </c>
      <c r="I1717" s="284" t="s">
        <v>353</v>
      </c>
      <c r="J1717" s="287">
        <v>10</v>
      </c>
      <c r="K1717" s="287">
        <f t="shared" si="108"/>
        <v>1.25</v>
      </c>
      <c r="L1717" s="203">
        <v>1350</v>
      </c>
      <c r="M1717" s="203">
        <f t="shared" si="109"/>
        <v>1687.5</v>
      </c>
    </row>
    <row r="1718" spans="1:13" hidden="1">
      <c r="A1718" s="284" t="s">
        <v>459</v>
      </c>
      <c r="B1718" s="230" t="str">
        <f t="shared" si="106"/>
        <v>Measure 270</v>
      </c>
      <c r="C1718" s="284" t="s">
        <v>467</v>
      </c>
      <c r="D1718" s="285">
        <v>44197</v>
      </c>
      <c r="E1718" s="285">
        <v>44408</v>
      </c>
      <c r="F1718" s="285">
        <v>44264</v>
      </c>
      <c r="G1718" s="41">
        <f t="shared" si="107"/>
        <v>3</v>
      </c>
      <c r="H1718" s="286" t="s">
        <v>367</v>
      </c>
      <c r="I1718" s="284" t="s">
        <v>353</v>
      </c>
      <c r="J1718" s="287">
        <v>8</v>
      </c>
      <c r="K1718" s="287">
        <f t="shared" si="108"/>
        <v>1</v>
      </c>
      <c r="L1718" s="203">
        <v>1000</v>
      </c>
      <c r="M1718" s="203">
        <f t="shared" si="109"/>
        <v>1000</v>
      </c>
    </row>
    <row r="1719" spans="1:13" hidden="1">
      <c r="A1719" s="284" t="s">
        <v>459</v>
      </c>
      <c r="B1719" s="230" t="str">
        <f t="shared" si="106"/>
        <v>Measure 270</v>
      </c>
      <c r="C1719" s="284" t="s">
        <v>467</v>
      </c>
      <c r="D1719" s="285">
        <v>44197</v>
      </c>
      <c r="E1719" s="285">
        <v>44408</v>
      </c>
      <c r="F1719" s="285">
        <v>44264</v>
      </c>
      <c r="G1719" s="41">
        <f t="shared" si="107"/>
        <v>3</v>
      </c>
      <c r="H1719" s="286" t="s">
        <v>349</v>
      </c>
      <c r="I1719" s="284" t="s">
        <v>353</v>
      </c>
      <c r="J1719" s="287">
        <v>8</v>
      </c>
      <c r="K1719" s="287">
        <f t="shared" si="108"/>
        <v>1</v>
      </c>
      <c r="L1719" s="203">
        <v>1000</v>
      </c>
      <c r="M1719" s="203">
        <f t="shared" si="109"/>
        <v>1000</v>
      </c>
    </row>
    <row r="1720" spans="1:13" hidden="1">
      <c r="A1720" s="284" t="s">
        <v>459</v>
      </c>
      <c r="B1720" s="230" t="str">
        <f t="shared" si="106"/>
        <v>Measure 270</v>
      </c>
      <c r="C1720" s="284" t="s">
        <v>467</v>
      </c>
      <c r="D1720" s="285">
        <v>44197</v>
      </c>
      <c r="E1720" s="285">
        <v>44408</v>
      </c>
      <c r="F1720" s="285">
        <v>44264</v>
      </c>
      <c r="G1720" s="41">
        <f t="shared" si="107"/>
        <v>3</v>
      </c>
      <c r="H1720" s="286" t="s">
        <v>352</v>
      </c>
      <c r="I1720" s="284" t="s">
        <v>353</v>
      </c>
      <c r="J1720" s="287">
        <v>4</v>
      </c>
      <c r="K1720" s="287">
        <f t="shared" si="108"/>
        <v>0.5</v>
      </c>
      <c r="L1720" s="203">
        <v>1000</v>
      </c>
      <c r="M1720" s="203">
        <f t="shared" si="109"/>
        <v>500</v>
      </c>
    </row>
    <row r="1721" spans="1:13" hidden="1">
      <c r="A1721" s="284" t="s">
        <v>459</v>
      </c>
      <c r="B1721" s="230" t="str">
        <f t="shared" si="106"/>
        <v>Measure 270</v>
      </c>
      <c r="C1721" s="284" t="s">
        <v>467</v>
      </c>
      <c r="D1721" s="285">
        <v>44197</v>
      </c>
      <c r="E1721" s="285">
        <v>44408</v>
      </c>
      <c r="F1721" s="285">
        <v>44264</v>
      </c>
      <c r="G1721" s="41">
        <f t="shared" si="107"/>
        <v>3</v>
      </c>
      <c r="H1721" s="286" t="s">
        <v>473</v>
      </c>
      <c r="I1721" s="284" t="s">
        <v>353</v>
      </c>
      <c r="J1721" s="287">
        <v>5.25</v>
      </c>
      <c r="K1721" s="287">
        <f t="shared" si="108"/>
        <v>0.65625</v>
      </c>
      <c r="L1721" s="203">
        <v>1000</v>
      </c>
      <c r="M1721" s="203">
        <f t="shared" si="109"/>
        <v>656.25</v>
      </c>
    </row>
    <row r="1722" spans="1:13" hidden="1">
      <c r="A1722" s="284" t="s">
        <v>459</v>
      </c>
      <c r="B1722" s="230" t="str">
        <f t="shared" si="106"/>
        <v>Measure 270</v>
      </c>
      <c r="C1722" s="284" t="s">
        <v>467</v>
      </c>
      <c r="D1722" s="285">
        <v>44197</v>
      </c>
      <c r="E1722" s="285">
        <v>44408</v>
      </c>
      <c r="F1722" s="285">
        <v>44264</v>
      </c>
      <c r="G1722" s="41">
        <f t="shared" si="107"/>
        <v>3</v>
      </c>
      <c r="H1722" s="286" t="s">
        <v>392</v>
      </c>
      <c r="I1722" s="284" t="s">
        <v>353</v>
      </c>
      <c r="J1722" s="287">
        <v>8</v>
      </c>
      <c r="K1722" s="287">
        <f t="shared" si="108"/>
        <v>1</v>
      </c>
      <c r="L1722" s="203">
        <v>1350</v>
      </c>
      <c r="M1722" s="203">
        <f t="shared" si="109"/>
        <v>1350</v>
      </c>
    </row>
    <row r="1723" spans="1:13" hidden="1">
      <c r="A1723" s="284" t="s">
        <v>459</v>
      </c>
      <c r="B1723" s="230" t="str">
        <f t="shared" si="106"/>
        <v>Measure 270</v>
      </c>
      <c r="C1723" s="284" t="s">
        <v>467</v>
      </c>
      <c r="D1723" s="285">
        <v>44197</v>
      </c>
      <c r="E1723" s="285">
        <v>44408</v>
      </c>
      <c r="F1723" s="285">
        <v>44265</v>
      </c>
      <c r="G1723" s="41">
        <f t="shared" si="107"/>
        <v>3</v>
      </c>
      <c r="H1723" s="286" t="s">
        <v>568</v>
      </c>
      <c r="I1723" s="284" t="s">
        <v>552</v>
      </c>
      <c r="J1723" s="287">
        <v>1</v>
      </c>
      <c r="K1723" s="287">
        <f t="shared" si="108"/>
        <v>0.125</v>
      </c>
      <c r="L1723" s="203">
        <v>1000</v>
      </c>
      <c r="M1723" s="203">
        <f t="shared" si="109"/>
        <v>125</v>
      </c>
    </row>
    <row r="1724" spans="1:13" hidden="1">
      <c r="A1724" s="284" t="s">
        <v>459</v>
      </c>
      <c r="B1724" s="230" t="str">
        <f t="shared" si="106"/>
        <v>Measure 270</v>
      </c>
      <c r="C1724" s="284" t="s">
        <v>467</v>
      </c>
      <c r="D1724" s="285">
        <v>44197</v>
      </c>
      <c r="E1724" s="285">
        <v>44408</v>
      </c>
      <c r="F1724" s="285">
        <v>44265</v>
      </c>
      <c r="G1724" s="41">
        <f t="shared" si="107"/>
        <v>3</v>
      </c>
      <c r="H1724" s="286" t="s">
        <v>367</v>
      </c>
      <c r="I1724" s="284" t="s">
        <v>353</v>
      </c>
      <c r="J1724" s="287">
        <v>7</v>
      </c>
      <c r="K1724" s="287">
        <f t="shared" si="108"/>
        <v>0.875</v>
      </c>
      <c r="L1724" s="203">
        <v>1000</v>
      </c>
      <c r="M1724" s="203">
        <f t="shared" si="109"/>
        <v>875</v>
      </c>
    </row>
    <row r="1725" spans="1:13" hidden="1">
      <c r="A1725" s="284" t="s">
        <v>459</v>
      </c>
      <c r="B1725" s="230" t="str">
        <f t="shared" si="106"/>
        <v>Measure 270</v>
      </c>
      <c r="C1725" s="284" t="s">
        <v>467</v>
      </c>
      <c r="D1725" s="285">
        <v>44197</v>
      </c>
      <c r="E1725" s="285">
        <v>44408</v>
      </c>
      <c r="F1725" s="285">
        <v>44265</v>
      </c>
      <c r="G1725" s="41">
        <f t="shared" si="107"/>
        <v>3</v>
      </c>
      <c r="H1725" s="286" t="s">
        <v>349</v>
      </c>
      <c r="I1725" s="284" t="s">
        <v>353</v>
      </c>
      <c r="J1725" s="287">
        <v>4.5</v>
      </c>
      <c r="K1725" s="287">
        <f t="shared" si="108"/>
        <v>0.5625</v>
      </c>
      <c r="L1725" s="203">
        <v>1000</v>
      </c>
      <c r="M1725" s="203">
        <f t="shared" si="109"/>
        <v>562.5</v>
      </c>
    </row>
    <row r="1726" spans="1:13" hidden="1">
      <c r="A1726" s="284" t="s">
        <v>459</v>
      </c>
      <c r="B1726" s="230" t="str">
        <f t="shared" si="106"/>
        <v>Measure 270</v>
      </c>
      <c r="C1726" s="284" t="s">
        <v>467</v>
      </c>
      <c r="D1726" s="285">
        <v>44197</v>
      </c>
      <c r="E1726" s="285">
        <v>44408</v>
      </c>
      <c r="F1726" s="285">
        <v>44265</v>
      </c>
      <c r="G1726" s="41">
        <f t="shared" si="107"/>
        <v>3</v>
      </c>
      <c r="H1726" s="286" t="s">
        <v>352</v>
      </c>
      <c r="I1726" s="284" t="s">
        <v>353</v>
      </c>
      <c r="J1726" s="287">
        <v>6</v>
      </c>
      <c r="K1726" s="287">
        <f t="shared" si="108"/>
        <v>0.75</v>
      </c>
      <c r="L1726" s="203">
        <v>1000</v>
      </c>
      <c r="M1726" s="203">
        <f t="shared" si="109"/>
        <v>750</v>
      </c>
    </row>
    <row r="1727" spans="1:13" hidden="1">
      <c r="A1727" s="284" t="s">
        <v>459</v>
      </c>
      <c r="B1727" s="230" t="str">
        <f t="shared" si="106"/>
        <v>Measure 270</v>
      </c>
      <c r="C1727" s="284" t="s">
        <v>467</v>
      </c>
      <c r="D1727" s="285">
        <v>44197</v>
      </c>
      <c r="E1727" s="285">
        <v>44408</v>
      </c>
      <c r="F1727" s="285">
        <v>44265</v>
      </c>
      <c r="G1727" s="41">
        <f t="shared" si="107"/>
        <v>3</v>
      </c>
      <c r="H1727" s="286" t="s">
        <v>473</v>
      </c>
      <c r="I1727" s="284" t="s">
        <v>353</v>
      </c>
      <c r="J1727" s="287">
        <v>4</v>
      </c>
      <c r="K1727" s="287">
        <f t="shared" si="108"/>
        <v>0.5</v>
      </c>
      <c r="L1727" s="203">
        <v>1000</v>
      </c>
      <c r="M1727" s="203">
        <f t="shared" si="109"/>
        <v>500</v>
      </c>
    </row>
    <row r="1728" spans="1:13" hidden="1">
      <c r="A1728" s="284" t="s">
        <v>459</v>
      </c>
      <c r="B1728" s="230" t="str">
        <f t="shared" ref="B1728:B1791" si="110">MID(C1728,9,11)</f>
        <v>Measure 270</v>
      </c>
      <c r="C1728" s="284" t="s">
        <v>467</v>
      </c>
      <c r="D1728" s="285">
        <v>44197</v>
      </c>
      <c r="E1728" s="285">
        <v>44408</v>
      </c>
      <c r="F1728" s="285">
        <v>44265</v>
      </c>
      <c r="G1728" s="41">
        <f t="shared" ref="G1728:G1791" si="111">MONTH(F1728)</f>
        <v>3</v>
      </c>
      <c r="H1728" s="286" t="s">
        <v>392</v>
      </c>
      <c r="I1728" s="284" t="s">
        <v>353</v>
      </c>
      <c r="J1728" s="287">
        <v>8</v>
      </c>
      <c r="K1728" s="287">
        <f t="shared" si="108"/>
        <v>1</v>
      </c>
      <c r="L1728" s="203">
        <v>1350</v>
      </c>
      <c r="M1728" s="203">
        <f t="shared" si="109"/>
        <v>1350</v>
      </c>
    </row>
    <row r="1729" spans="1:13" hidden="1">
      <c r="A1729" s="284" t="s">
        <v>459</v>
      </c>
      <c r="B1729" s="230" t="str">
        <f t="shared" si="110"/>
        <v>Measure 270</v>
      </c>
      <c r="C1729" s="284" t="s">
        <v>467</v>
      </c>
      <c r="D1729" s="285">
        <v>44197</v>
      </c>
      <c r="E1729" s="285">
        <v>44408</v>
      </c>
      <c r="F1729" s="285">
        <v>44266</v>
      </c>
      <c r="G1729" s="41">
        <f t="shared" si="111"/>
        <v>3</v>
      </c>
      <c r="H1729" s="286" t="s">
        <v>349</v>
      </c>
      <c r="I1729" s="284" t="s">
        <v>353</v>
      </c>
      <c r="J1729" s="287">
        <v>6.5</v>
      </c>
      <c r="K1729" s="287">
        <f t="shared" si="108"/>
        <v>0.8125</v>
      </c>
      <c r="L1729" s="203">
        <v>1000</v>
      </c>
      <c r="M1729" s="203">
        <f t="shared" si="109"/>
        <v>812.5</v>
      </c>
    </row>
    <row r="1730" spans="1:13" hidden="1">
      <c r="A1730" s="284" t="s">
        <v>459</v>
      </c>
      <c r="B1730" s="230" t="str">
        <f t="shared" si="110"/>
        <v>Measure 270</v>
      </c>
      <c r="C1730" s="284" t="s">
        <v>467</v>
      </c>
      <c r="D1730" s="285">
        <v>44197</v>
      </c>
      <c r="E1730" s="285">
        <v>44408</v>
      </c>
      <c r="F1730" s="285">
        <v>44266</v>
      </c>
      <c r="G1730" s="41">
        <f t="shared" si="111"/>
        <v>3</v>
      </c>
      <c r="H1730" s="286" t="s">
        <v>352</v>
      </c>
      <c r="I1730" s="284" t="s">
        <v>353</v>
      </c>
      <c r="J1730" s="287">
        <v>4</v>
      </c>
      <c r="K1730" s="287">
        <f t="shared" si="108"/>
        <v>0.5</v>
      </c>
      <c r="L1730" s="203">
        <v>1000</v>
      </c>
      <c r="M1730" s="203">
        <f t="shared" si="109"/>
        <v>500</v>
      </c>
    </row>
    <row r="1731" spans="1:13" hidden="1">
      <c r="A1731" s="284" t="s">
        <v>459</v>
      </c>
      <c r="B1731" s="230" t="str">
        <f t="shared" si="110"/>
        <v>Measure 270</v>
      </c>
      <c r="C1731" s="284" t="s">
        <v>467</v>
      </c>
      <c r="D1731" s="285">
        <v>44197</v>
      </c>
      <c r="E1731" s="285">
        <v>44408</v>
      </c>
      <c r="F1731" s="285">
        <v>44266</v>
      </c>
      <c r="G1731" s="41">
        <f t="shared" si="111"/>
        <v>3</v>
      </c>
      <c r="H1731" s="286" t="s">
        <v>473</v>
      </c>
      <c r="I1731" s="284" t="s">
        <v>353</v>
      </c>
      <c r="J1731" s="287">
        <v>4</v>
      </c>
      <c r="K1731" s="287">
        <f t="shared" ref="K1731:K1794" si="112">J1731/8</f>
        <v>0.5</v>
      </c>
      <c r="L1731" s="203">
        <v>1000</v>
      </c>
      <c r="M1731" s="203">
        <f t="shared" ref="M1731:M1794" si="113">L1731*K1731</f>
        <v>500</v>
      </c>
    </row>
    <row r="1732" spans="1:13" hidden="1">
      <c r="A1732" s="284" t="s">
        <v>459</v>
      </c>
      <c r="B1732" s="230" t="str">
        <f t="shared" si="110"/>
        <v>Measure 270</v>
      </c>
      <c r="C1732" s="284" t="s">
        <v>467</v>
      </c>
      <c r="D1732" s="285">
        <v>44197</v>
      </c>
      <c r="E1732" s="285">
        <v>44408</v>
      </c>
      <c r="F1732" s="285">
        <v>44266</v>
      </c>
      <c r="G1732" s="41">
        <f t="shared" si="111"/>
        <v>3</v>
      </c>
      <c r="H1732" s="286" t="s">
        <v>392</v>
      </c>
      <c r="I1732" s="284" t="s">
        <v>353</v>
      </c>
      <c r="J1732" s="287">
        <v>8</v>
      </c>
      <c r="K1732" s="287">
        <f t="shared" si="112"/>
        <v>1</v>
      </c>
      <c r="L1732" s="203">
        <v>1350</v>
      </c>
      <c r="M1732" s="203">
        <f t="shared" si="113"/>
        <v>1350</v>
      </c>
    </row>
    <row r="1733" spans="1:13" hidden="1">
      <c r="A1733" s="284" t="s">
        <v>459</v>
      </c>
      <c r="B1733" s="230" t="str">
        <f t="shared" si="110"/>
        <v>Measure 270</v>
      </c>
      <c r="C1733" s="284" t="s">
        <v>467</v>
      </c>
      <c r="D1733" s="285">
        <v>44197</v>
      </c>
      <c r="E1733" s="285">
        <v>44408</v>
      </c>
      <c r="F1733" s="285">
        <v>44267</v>
      </c>
      <c r="G1733" s="41">
        <f t="shared" si="111"/>
        <v>3</v>
      </c>
      <c r="H1733" s="286" t="s">
        <v>367</v>
      </c>
      <c r="I1733" s="284" t="s">
        <v>353</v>
      </c>
      <c r="J1733" s="287">
        <v>7</v>
      </c>
      <c r="K1733" s="287">
        <f t="shared" si="112"/>
        <v>0.875</v>
      </c>
      <c r="L1733" s="203">
        <v>1000</v>
      </c>
      <c r="M1733" s="203">
        <f t="shared" si="113"/>
        <v>875</v>
      </c>
    </row>
    <row r="1734" spans="1:13" hidden="1">
      <c r="A1734" s="284" t="s">
        <v>459</v>
      </c>
      <c r="B1734" s="230" t="str">
        <f t="shared" si="110"/>
        <v>Measure 270</v>
      </c>
      <c r="C1734" s="284" t="s">
        <v>467</v>
      </c>
      <c r="D1734" s="285">
        <v>44197</v>
      </c>
      <c r="E1734" s="285">
        <v>44408</v>
      </c>
      <c r="F1734" s="285">
        <v>44267</v>
      </c>
      <c r="G1734" s="41">
        <f t="shared" si="111"/>
        <v>3</v>
      </c>
      <c r="H1734" s="286" t="s">
        <v>349</v>
      </c>
      <c r="I1734" s="284" t="s">
        <v>353</v>
      </c>
      <c r="J1734" s="287">
        <v>4</v>
      </c>
      <c r="K1734" s="287">
        <f t="shared" si="112"/>
        <v>0.5</v>
      </c>
      <c r="L1734" s="203">
        <v>1000</v>
      </c>
      <c r="M1734" s="203">
        <f t="shared" si="113"/>
        <v>500</v>
      </c>
    </row>
    <row r="1735" spans="1:13" hidden="1">
      <c r="A1735" s="284" t="s">
        <v>459</v>
      </c>
      <c r="B1735" s="230" t="str">
        <f t="shared" si="110"/>
        <v>Measure 270</v>
      </c>
      <c r="C1735" s="284" t="s">
        <v>467</v>
      </c>
      <c r="D1735" s="285">
        <v>44197</v>
      </c>
      <c r="E1735" s="285">
        <v>44408</v>
      </c>
      <c r="F1735" s="285">
        <v>44267</v>
      </c>
      <c r="G1735" s="41">
        <f t="shared" si="111"/>
        <v>3</v>
      </c>
      <c r="H1735" s="286" t="s">
        <v>352</v>
      </c>
      <c r="I1735" s="284" t="s">
        <v>353</v>
      </c>
      <c r="J1735" s="287">
        <v>8</v>
      </c>
      <c r="K1735" s="287">
        <f t="shared" si="112"/>
        <v>1</v>
      </c>
      <c r="L1735" s="203">
        <v>1000</v>
      </c>
      <c r="M1735" s="203">
        <f t="shared" si="113"/>
        <v>1000</v>
      </c>
    </row>
    <row r="1736" spans="1:13" hidden="1">
      <c r="A1736" s="284" t="s">
        <v>459</v>
      </c>
      <c r="B1736" s="230" t="str">
        <f t="shared" si="110"/>
        <v>Measure 270</v>
      </c>
      <c r="C1736" s="284" t="s">
        <v>467</v>
      </c>
      <c r="D1736" s="285">
        <v>44197</v>
      </c>
      <c r="E1736" s="285">
        <v>44408</v>
      </c>
      <c r="F1736" s="285">
        <v>44267</v>
      </c>
      <c r="G1736" s="41">
        <f t="shared" si="111"/>
        <v>3</v>
      </c>
      <c r="H1736" s="286" t="s">
        <v>362</v>
      </c>
      <c r="I1736" s="284" t="s">
        <v>353</v>
      </c>
      <c r="J1736" s="287">
        <v>2</v>
      </c>
      <c r="K1736" s="287">
        <f t="shared" si="112"/>
        <v>0.25</v>
      </c>
      <c r="L1736" s="203">
        <v>1350</v>
      </c>
      <c r="M1736" s="203">
        <f t="shared" si="113"/>
        <v>337.5</v>
      </c>
    </row>
    <row r="1737" spans="1:13" hidden="1">
      <c r="A1737" s="284" t="s">
        <v>459</v>
      </c>
      <c r="B1737" s="230" t="str">
        <f t="shared" si="110"/>
        <v>Measure 270</v>
      </c>
      <c r="C1737" s="284" t="s">
        <v>467</v>
      </c>
      <c r="D1737" s="285">
        <v>44197</v>
      </c>
      <c r="E1737" s="285">
        <v>44408</v>
      </c>
      <c r="F1737" s="285">
        <v>44267</v>
      </c>
      <c r="G1737" s="41">
        <f t="shared" si="111"/>
        <v>3</v>
      </c>
      <c r="H1737" s="286" t="s">
        <v>473</v>
      </c>
      <c r="I1737" s="284" t="s">
        <v>353</v>
      </c>
      <c r="J1737" s="287">
        <v>3.75</v>
      </c>
      <c r="K1737" s="287">
        <f t="shared" si="112"/>
        <v>0.46875</v>
      </c>
      <c r="L1737" s="203">
        <v>1000</v>
      </c>
      <c r="M1737" s="203">
        <f t="shared" si="113"/>
        <v>468.75</v>
      </c>
    </row>
    <row r="1738" spans="1:13" hidden="1">
      <c r="A1738" s="284" t="s">
        <v>459</v>
      </c>
      <c r="B1738" s="230" t="str">
        <f t="shared" si="110"/>
        <v>Measure 270</v>
      </c>
      <c r="C1738" s="284" t="s">
        <v>467</v>
      </c>
      <c r="D1738" s="285">
        <v>44197</v>
      </c>
      <c r="E1738" s="285">
        <v>44408</v>
      </c>
      <c r="F1738" s="285">
        <v>44267</v>
      </c>
      <c r="G1738" s="41">
        <f t="shared" si="111"/>
        <v>3</v>
      </c>
      <c r="H1738" s="286" t="s">
        <v>392</v>
      </c>
      <c r="I1738" s="284" t="s">
        <v>353</v>
      </c>
      <c r="J1738" s="287">
        <v>8</v>
      </c>
      <c r="K1738" s="287">
        <f t="shared" si="112"/>
        <v>1</v>
      </c>
      <c r="L1738" s="203">
        <v>1350</v>
      </c>
      <c r="M1738" s="203">
        <f t="shared" si="113"/>
        <v>1350</v>
      </c>
    </row>
    <row r="1739" spans="1:13" hidden="1">
      <c r="A1739" s="284" t="s">
        <v>459</v>
      </c>
      <c r="B1739" s="230" t="str">
        <f t="shared" si="110"/>
        <v>Measure 270</v>
      </c>
      <c r="C1739" s="284" t="s">
        <v>467</v>
      </c>
      <c r="D1739" s="285">
        <v>44197</v>
      </c>
      <c r="E1739" s="285">
        <v>44408</v>
      </c>
      <c r="F1739" s="285">
        <v>44270</v>
      </c>
      <c r="G1739" s="41">
        <f t="shared" si="111"/>
        <v>3</v>
      </c>
      <c r="H1739" s="286" t="s">
        <v>367</v>
      </c>
      <c r="I1739" s="284" t="s">
        <v>353</v>
      </c>
      <c r="J1739" s="287">
        <v>8</v>
      </c>
      <c r="K1739" s="287">
        <f t="shared" si="112"/>
        <v>1</v>
      </c>
      <c r="L1739" s="203">
        <v>1000</v>
      </c>
      <c r="M1739" s="203">
        <f t="shared" si="113"/>
        <v>1000</v>
      </c>
    </row>
    <row r="1740" spans="1:13" hidden="1">
      <c r="A1740" s="284" t="s">
        <v>459</v>
      </c>
      <c r="B1740" s="230" t="str">
        <f t="shared" si="110"/>
        <v>Measure 270</v>
      </c>
      <c r="C1740" s="284" t="s">
        <v>467</v>
      </c>
      <c r="D1740" s="285">
        <v>44197</v>
      </c>
      <c r="E1740" s="285">
        <v>44408</v>
      </c>
      <c r="F1740" s="285">
        <v>44270</v>
      </c>
      <c r="G1740" s="41">
        <f t="shared" si="111"/>
        <v>3</v>
      </c>
      <c r="H1740" s="286" t="s">
        <v>352</v>
      </c>
      <c r="I1740" s="284" t="s">
        <v>353</v>
      </c>
      <c r="J1740" s="287">
        <v>8</v>
      </c>
      <c r="K1740" s="287">
        <f t="shared" si="112"/>
        <v>1</v>
      </c>
      <c r="L1740" s="203">
        <v>1000</v>
      </c>
      <c r="M1740" s="203">
        <f t="shared" si="113"/>
        <v>1000</v>
      </c>
    </row>
    <row r="1741" spans="1:13" hidden="1">
      <c r="A1741" s="284" t="s">
        <v>459</v>
      </c>
      <c r="B1741" s="230" t="str">
        <f t="shared" si="110"/>
        <v>Measure 270</v>
      </c>
      <c r="C1741" s="284" t="s">
        <v>467</v>
      </c>
      <c r="D1741" s="285">
        <v>44197</v>
      </c>
      <c r="E1741" s="285">
        <v>44408</v>
      </c>
      <c r="F1741" s="285">
        <v>44270</v>
      </c>
      <c r="G1741" s="41">
        <f t="shared" si="111"/>
        <v>3</v>
      </c>
      <c r="H1741" s="286" t="s">
        <v>362</v>
      </c>
      <c r="I1741" s="284" t="s">
        <v>353</v>
      </c>
      <c r="J1741" s="287">
        <v>3</v>
      </c>
      <c r="K1741" s="287">
        <f t="shared" si="112"/>
        <v>0.375</v>
      </c>
      <c r="L1741" s="203">
        <v>1350</v>
      </c>
      <c r="M1741" s="203">
        <f t="shared" si="113"/>
        <v>506.25</v>
      </c>
    </row>
    <row r="1742" spans="1:13" hidden="1">
      <c r="A1742" s="284" t="s">
        <v>459</v>
      </c>
      <c r="B1742" s="230" t="str">
        <f t="shared" si="110"/>
        <v>Measure 270</v>
      </c>
      <c r="C1742" s="284" t="s">
        <v>467</v>
      </c>
      <c r="D1742" s="285">
        <v>44197</v>
      </c>
      <c r="E1742" s="285">
        <v>44408</v>
      </c>
      <c r="F1742" s="285">
        <v>44270</v>
      </c>
      <c r="G1742" s="41">
        <f t="shared" si="111"/>
        <v>3</v>
      </c>
      <c r="H1742" s="286" t="s">
        <v>473</v>
      </c>
      <c r="I1742" s="284" t="s">
        <v>353</v>
      </c>
      <c r="J1742" s="287">
        <v>4.25</v>
      </c>
      <c r="K1742" s="287">
        <f t="shared" si="112"/>
        <v>0.53125</v>
      </c>
      <c r="L1742" s="203">
        <v>1000</v>
      </c>
      <c r="M1742" s="203">
        <f t="shared" si="113"/>
        <v>531.25</v>
      </c>
    </row>
    <row r="1743" spans="1:13" hidden="1">
      <c r="A1743" s="284" t="s">
        <v>459</v>
      </c>
      <c r="B1743" s="230" t="str">
        <f t="shared" si="110"/>
        <v>Measure 270</v>
      </c>
      <c r="C1743" s="284" t="s">
        <v>467</v>
      </c>
      <c r="D1743" s="285">
        <v>44197</v>
      </c>
      <c r="E1743" s="285">
        <v>44408</v>
      </c>
      <c r="F1743" s="285">
        <v>44270</v>
      </c>
      <c r="G1743" s="41">
        <f t="shared" si="111"/>
        <v>3</v>
      </c>
      <c r="H1743" s="286" t="s">
        <v>392</v>
      </c>
      <c r="I1743" s="284" t="s">
        <v>353</v>
      </c>
      <c r="J1743" s="287">
        <v>10</v>
      </c>
      <c r="K1743" s="287">
        <f t="shared" si="112"/>
        <v>1.25</v>
      </c>
      <c r="L1743" s="203">
        <v>1350</v>
      </c>
      <c r="M1743" s="203">
        <f t="shared" si="113"/>
        <v>1687.5</v>
      </c>
    </row>
    <row r="1744" spans="1:13" hidden="1">
      <c r="A1744" s="284" t="s">
        <v>459</v>
      </c>
      <c r="B1744" s="230" t="str">
        <f t="shared" si="110"/>
        <v>Measure 270</v>
      </c>
      <c r="C1744" s="284" t="s">
        <v>467</v>
      </c>
      <c r="D1744" s="285">
        <v>44197</v>
      </c>
      <c r="E1744" s="285">
        <v>44408</v>
      </c>
      <c r="F1744" s="285">
        <v>44271</v>
      </c>
      <c r="G1744" s="41">
        <f t="shared" si="111"/>
        <v>3</v>
      </c>
      <c r="H1744" s="286" t="s">
        <v>367</v>
      </c>
      <c r="I1744" s="284" t="s">
        <v>353</v>
      </c>
      <c r="J1744" s="287">
        <v>8</v>
      </c>
      <c r="K1744" s="287">
        <f t="shared" si="112"/>
        <v>1</v>
      </c>
      <c r="L1744" s="203">
        <v>1000</v>
      </c>
      <c r="M1744" s="203">
        <f t="shared" si="113"/>
        <v>1000</v>
      </c>
    </row>
    <row r="1745" spans="1:13" hidden="1">
      <c r="A1745" s="284" t="s">
        <v>459</v>
      </c>
      <c r="B1745" s="230" t="str">
        <f t="shared" si="110"/>
        <v>Measure 270</v>
      </c>
      <c r="C1745" s="284" t="s">
        <v>467</v>
      </c>
      <c r="D1745" s="285">
        <v>44197</v>
      </c>
      <c r="E1745" s="285">
        <v>44408</v>
      </c>
      <c r="F1745" s="285">
        <v>44271</v>
      </c>
      <c r="G1745" s="41">
        <f t="shared" si="111"/>
        <v>3</v>
      </c>
      <c r="H1745" s="286" t="s">
        <v>349</v>
      </c>
      <c r="I1745" s="284" t="s">
        <v>353</v>
      </c>
      <c r="J1745" s="287">
        <v>4</v>
      </c>
      <c r="K1745" s="287">
        <f t="shared" si="112"/>
        <v>0.5</v>
      </c>
      <c r="L1745" s="203">
        <v>1000</v>
      </c>
      <c r="M1745" s="203">
        <f t="shared" si="113"/>
        <v>500</v>
      </c>
    </row>
    <row r="1746" spans="1:13" hidden="1">
      <c r="A1746" s="284" t="s">
        <v>459</v>
      </c>
      <c r="B1746" s="230" t="str">
        <f t="shared" si="110"/>
        <v>Measure 270</v>
      </c>
      <c r="C1746" s="284" t="s">
        <v>467</v>
      </c>
      <c r="D1746" s="285">
        <v>44197</v>
      </c>
      <c r="E1746" s="285">
        <v>44408</v>
      </c>
      <c r="F1746" s="285">
        <v>44271</v>
      </c>
      <c r="G1746" s="41">
        <f t="shared" si="111"/>
        <v>3</v>
      </c>
      <c r="H1746" s="286" t="s">
        <v>352</v>
      </c>
      <c r="I1746" s="284" t="s">
        <v>353</v>
      </c>
      <c r="J1746" s="287">
        <v>5</v>
      </c>
      <c r="K1746" s="287">
        <f t="shared" si="112"/>
        <v>0.625</v>
      </c>
      <c r="L1746" s="203">
        <v>1000</v>
      </c>
      <c r="M1746" s="203">
        <f t="shared" si="113"/>
        <v>625</v>
      </c>
    </row>
    <row r="1747" spans="1:13" hidden="1">
      <c r="A1747" s="284" t="s">
        <v>459</v>
      </c>
      <c r="B1747" s="230" t="str">
        <f t="shared" si="110"/>
        <v>Measure 270</v>
      </c>
      <c r="C1747" s="284" t="s">
        <v>467</v>
      </c>
      <c r="D1747" s="285">
        <v>44197</v>
      </c>
      <c r="E1747" s="285">
        <v>44408</v>
      </c>
      <c r="F1747" s="285">
        <v>44271</v>
      </c>
      <c r="G1747" s="41">
        <f t="shared" si="111"/>
        <v>3</v>
      </c>
      <c r="H1747" s="286" t="s">
        <v>362</v>
      </c>
      <c r="I1747" s="284" t="s">
        <v>353</v>
      </c>
      <c r="J1747" s="287">
        <v>3</v>
      </c>
      <c r="K1747" s="287">
        <f t="shared" si="112"/>
        <v>0.375</v>
      </c>
      <c r="L1747" s="203">
        <v>1350</v>
      </c>
      <c r="M1747" s="203">
        <f t="shared" si="113"/>
        <v>506.25</v>
      </c>
    </row>
    <row r="1748" spans="1:13" hidden="1">
      <c r="A1748" s="284" t="s">
        <v>459</v>
      </c>
      <c r="B1748" s="230" t="str">
        <f t="shared" si="110"/>
        <v>Measure 270</v>
      </c>
      <c r="C1748" s="284" t="s">
        <v>467</v>
      </c>
      <c r="D1748" s="285">
        <v>44197</v>
      </c>
      <c r="E1748" s="285">
        <v>44408</v>
      </c>
      <c r="F1748" s="285">
        <v>44271</v>
      </c>
      <c r="G1748" s="41">
        <f t="shared" si="111"/>
        <v>3</v>
      </c>
      <c r="H1748" s="286" t="s">
        <v>473</v>
      </c>
      <c r="I1748" s="284" t="s">
        <v>353</v>
      </c>
      <c r="J1748" s="287">
        <v>4.25</v>
      </c>
      <c r="K1748" s="287">
        <f t="shared" si="112"/>
        <v>0.53125</v>
      </c>
      <c r="L1748" s="203">
        <v>1000</v>
      </c>
      <c r="M1748" s="203">
        <f t="shared" si="113"/>
        <v>531.25</v>
      </c>
    </row>
    <row r="1749" spans="1:13" hidden="1">
      <c r="A1749" s="284" t="s">
        <v>459</v>
      </c>
      <c r="B1749" s="230" t="str">
        <f t="shared" si="110"/>
        <v>Measure 270</v>
      </c>
      <c r="C1749" s="284" t="s">
        <v>467</v>
      </c>
      <c r="D1749" s="285">
        <v>44197</v>
      </c>
      <c r="E1749" s="285">
        <v>44408</v>
      </c>
      <c r="F1749" s="285">
        <v>44271</v>
      </c>
      <c r="G1749" s="41">
        <f t="shared" si="111"/>
        <v>3</v>
      </c>
      <c r="H1749" s="286" t="s">
        <v>392</v>
      </c>
      <c r="I1749" s="284" t="s">
        <v>353</v>
      </c>
      <c r="J1749" s="287">
        <v>10</v>
      </c>
      <c r="K1749" s="287">
        <f t="shared" si="112"/>
        <v>1.25</v>
      </c>
      <c r="L1749" s="203">
        <v>1350</v>
      </c>
      <c r="M1749" s="203">
        <f t="shared" si="113"/>
        <v>1687.5</v>
      </c>
    </row>
    <row r="1750" spans="1:13" hidden="1">
      <c r="A1750" s="284" t="s">
        <v>459</v>
      </c>
      <c r="B1750" s="230" t="str">
        <f t="shared" si="110"/>
        <v>Measure 270</v>
      </c>
      <c r="C1750" s="284" t="s">
        <v>467</v>
      </c>
      <c r="D1750" s="285">
        <v>44197</v>
      </c>
      <c r="E1750" s="285">
        <v>44408</v>
      </c>
      <c r="F1750" s="285">
        <v>44272</v>
      </c>
      <c r="G1750" s="41">
        <f t="shared" si="111"/>
        <v>3</v>
      </c>
      <c r="H1750" s="286" t="s">
        <v>568</v>
      </c>
      <c r="I1750" s="284" t="s">
        <v>552</v>
      </c>
      <c r="J1750" s="287">
        <v>1</v>
      </c>
      <c r="K1750" s="287">
        <f t="shared" si="112"/>
        <v>0.125</v>
      </c>
      <c r="L1750" s="203">
        <v>1000</v>
      </c>
      <c r="M1750" s="203">
        <f t="shared" si="113"/>
        <v>125</v>
      </c>
    </row>
    <row r="1751" spans="1:13" hidden="1">
      <c r="A1751" s="284" t="s">
        <v>459</v>
      </c>
      <c r="B1751" s="230" t="str">
        <f t="shared" si="110"/>
        <v>Measure 270</v>
      </c>
      <c r="C1751" s="284" t="s">
        <v>467</v>
      </c>
      <c r="D1751" s="285">
        <v>44197</v>
      </c>
      <c r="E1751" s="285">
        <v>44408</v>
      </c>
      <c r="F1751" s="285">
        <v>44272</v>
      </c>
      <c r="G1751" s="41">
        <f t="shared" si="111"/>
        <v>3</v>
      </c>
      <c r="H1751" s="286" t="s">
        <v>367</v>
      </c>
      <c r="I1751" s="284" t="s">
        <v>353</v>
      </c>
      <c r="J1751" s="287">
        <v>8</v>
      </c>
      <c r="K1751" s="287">
        <f t="shared" si="112"/>
        <v>1</v>
      </c>
      <c r="L1751" s="203">
        <v>1000</v>
      </c>
      <c r="M1751" s="203">
        <f t="shared" si="113"/>
        <v>1000</v>
      </c>
    </row>
    <row r="1752" spans="1:13" hidden="1">
      <c r="A1752" s="284" t="s">
        <v>459</v>
      </c>
      <c r="B1752" s="230" t="str">
        <f t="shared" si="110"/>
        <v>Measure 270</v>
      </c>
      <c r="C1752" s="284" t="s">
        <v>467</v>
      </c>
      <c r="D1752" s="285">
        <v>44197</v>
      </c>
      <c r="E1752" s="285">
        <v>44408</v>
      </c>
      <c r="F1752" s="285">
        <v>44272</v>
      </c>
      <c r="G1752" s="41">
        <f t="shared" si="111"/>
        <v>3</v>
      </c>
      <c r="H1752" s="286" t="s">
        <v>349</v>
      </c>
      <c r="I1752" s="284" t="s">
        <v>353</v>
      </c>
      <c r="J1752" s="287">
        <v>5</v>
      </c>
      <c r="K1752" s="287">
        <f t="shared" si="112"/>
        <v>0.625</v>
      </c>
      <c r="L1752" s="203">
        <v>1000</v>
      </c>
      <c r="M1752" s="203">
        <f t="shared" si="113"/>
        <v>625</v>
      </c>
    </row>
    <row r="1753" spans="1:13" hidden="1">
      <c r="A1753" s="284" t="s">
        <v>459</v>
      </c>
      <c r="B1753" s="230" t="str">
        <f t="shared" si="110"/>
        <v>Measure 270</v>
      </c>
      <c r="C1753" s="284" t="s">
        <v>467</v>
      </c>
      <c r="D1753" s="285">
        <v>44197</v>
      </c>
      <c r="E1753" s="285">
        <v>44408</v>
      </c>
      <c r="F1753" s="285">
        <v>44272</v>
      </c>
      <c r="G1753" s="41">
        <f t="shared" si="111"/>
        <v>3</v>
      </c>
      <c r="H1753" s="286" t="s">
        <v>352</v>
      </c>
      <c r="I1753" s="284" t="s">
        <v>353</v>
      </c>
      <c r="J1753" s="287">
        <v>4</v>
      </c>
      <c r="K1753" s="287">
        <f t="shared" si="112"/>
        <v>0.5</v>
      </c>
      <c r="L1753" s="203">
        <v>1000</v>
      </c>
      <c r="M1753" s="203">
        <f t="shared" si="113"/>
        <v>500</v>
      </c>
    </row>
    <row r="1754" spans="1:13" hidden="1">
      <c r="A1754" s="284" t="s">
        <v>459</v>
      </c>
      <c r="B1754" s="230" t="str">
        <f t="shared" si="110"/>
        <v>Measure 270</v>
      </c>
      <c r="C1754" s="284" t="s">
        <v>467</v>
      </c>
      <c r="D1754" s="285">
        <v>44197</v>
      </c>
      <c r="E1754" s="285">
        <v>44408</v>
      </c>
      <c r="F1754" s="285">
        <v>44272</v>
      </c>
      <c r="G1754" s="41">
        <f t="shared" si="111"/>
        <v>3</v>
      </c>
      <c r="H1754" s="286" t="s">
        <v>362</v>
      </c>
      <c r="I1754" s="284" t="s">
        <v>353</v>
      </c>
      <c r="J1754" s="287">
        <v>3</v>
      </c>
      <c r="K1754" s="287">
        <f t="shared" si="112"/>
        <v>0.375</v>
      </c>
      <c r="L1754" s="203">
        <v>1350</v>
      </c>
      <c r="M1754" s="203">
        <f t="shared" si="113"/>
        <v>506.25</v>
      </c>
    </row>
    <row r="1755" spans="1:13" hidden="1">
      <c r="A1755" s="284" t="s">
        <v>459</v>
      </c>
      <c r="B1755" s="230" t="str">
        <f t="shared" si="110"/>
        <v>Measure 270</v>
      </c>
      <c r="C1755" s="284" t="s">
        <v>467</v>
      </c>
      <c r="D1755" s="285">
        <v>44197</v>
      </c>
      <c r="E1755" s="285">
        <v>44408</v>
      </c>
      <c r="F1755" s="285">
        <v>44272</v>
      </c>
      <c r="G1755" s="41">
        <f t="shared" si="111"/>
        <v>3</v>
      </c>
      <c r="H1755" s="286" t="s">
        <v>473</v>
      </c>
      <c r="I1755" s="284" t="s">
        <v>353</v>
      </c>
      <c r="J1755" s="287">
        <v>5.25</v>
      </c>
      <c r="K1755" s="287">
        <f t="shared" si="112"/>
        <v>0.65625</v>
      </c>
      <c r="L1755" s="203">
        <v>1000</v>
      </c>
      <c r="M1755" s="203">
        <f t="shared" si="113"/>
        <v>656.25</v>
      </c>
    </row>
    <row r="1756" spans="1:13" hidden="1">
      <c r="A1756" s="284" t="s">
        <v>459</v>
      </c>
      <c r="B1756" s="230" t="str">
        <f t="shared" si="110"/>
        <v>Measure 270</v>
      </c>
      <c r="C1756" s="284" t="s">
        <v>467</v>
      </c>
      <c r="D1756" s="285">
        <v>44197</v>
      </c>
      <c r="E1756" s="285">
        <v>44408</v>
      </c>
      <c r="F1756" s="285">
        <v>44272</v>
      </c>
      <c r="G1756" s="41">
        <f t="shared" si="111"/>
        <v>3</v>
      </c>
      <c r="H1756" s="286" t="s">
        <v>392</v>
      </c>
      <c r="I1756" s="284" t="s">
        <v>353</v>
      </c>
      <c r="J1756" s="287">
        <v>9</v>
      </c>
      <c r="K1756" s="287">
        <f t="shared" si="112"/>
        <v>1.125</v>
      </c>
      <c r="L1756" s="203">
        <v>1350</v>
      </c>
      <c r="M1756" s="203">
        <f t="shared" si="113"/>
        <v>1518.75</v>
      </c>
    </row>
    <row r="1757" spans="1:13" hidden="1">
      <c r="A1757" s="284" t="s">
        <v>459</v>
      </c>
      <c r="B1757" s="230" t="str">
        <f t="shared" si="110"/>
        <v>Measure 270</v>
      </c>
      <c r="C1757" s="284" t="s">
        <v>467</v>
      </c>
      <c r="D1757" s="285">
        <v>44197</v>
      </c>
      <c r="E1757" s="285">
        <v>44408</v>
      </c>
      <c r="F1757" s="285">
        <v>44273</v>
      </c>
      <c r="G1757" s="41">
        <f t="shared" si="111"/>
        <v>3</v>
      </c>
      <c r="H1757" s="286" t="s">
        <v>367</v>
      </c>
      <c r="I1757" s="284" t="s">
        <v>353</v>
      </c>
      <c r="J1757" s="287">
        <v>8</v>
      </c>
      <c r="K1757" s="287">
        <f t="shared" si="112"/>
        <v>1</v>
      </c>
      <c r="L1757" s="203">
        <v>1000</v>
      </c>
      <c r="M1757" s="203">
        <f t="shared" si="113"/>
        <v>1000</v>
      </c>
    </row>
    <row r="1758" spans="1:13" hidden="1">
      <c r="A1758" s="284" t="s">
        <v>459</v>
      </c>
      <c r="B1758" s="230" t="str">
        <f t="shared" si="110"/>
        <v>Measure 270</v>
      </c>
      <c r="C1758" s="284" t="s">
        <v>467</v>
      </c>
      <c r="D1758" s="285">
        <v>44197</v>
      </c>
      <c r="E1758" s="285">
        <v>44408</v>
      </c>
      <c r="F1758" s="285">
        <v>44273</v>
      </c>
      <c r="G1758" s="41">
        <f t="shared" si="111"/>
        <v>3</v>
      </c>
      <c r="H1758" s="286" t="s">
        <v>349</v>
      </c>
      <c r="I1758" s="284" t="s">
        <v>353</v>
      </c>
      <c r="J1758" s="287">
        <v>4</v>
      </c>
      <c r="K1758" s="287">
        <f t="shared" si="112"/>
        <v>0.5</v>
      </c>
      <c r="L1758" s="203">
        <v>1000</v>
      </c>
      <c r="M1758" s="203">
        <f t="shared" si="113"/>
        <v>500</v>
      </c>
    </row>
    <row r="1759" spans="1:13" hidden="1">
      <c r="A1759" s="284" t="s">
        <v>459</v>
      </c>
      <c r="B1759" s="230" t="str">
        <f t="shared" si="110"/>
        <v>Measure 270</v>
      </c>
      <c r="C1759" s="284" t="s">
        <v>467</v>
      </c>
      <c r="D1759" s="285">
        <v>44197</v>
      </c>
      <c r="E1759" s="285">
        <v>44408</v>
      </c>
      <c r="F1759" s="285">
        <v>44273</v>
      </c>
      <c r="G1759" s="41">
        <f t="shared" si="111"/>
        <v>3</v>
      </c>
      <c r="H1759" s="286" t="s">
        <v>362</v>
      </c>
      <c r="I1759" s="284" t="s">
        <v>353</v>
      </c>
      <c r="J1759" s="287">
        <v>3</v>
      </c>
      <c r="K1759" s="287">
        <f t="shared" si="112"/>
        <v>0.375</v>
      </c>
      <c r="L1759" s="203">
        <v>1350</v>
      </c>
      <c r="M1759" s="203">
        <f t="shared" si="113"/>
        <v>506.25</v>
      </c>
    </row>
    <row r="1760" spans="1:13" hidden="1">
      <c r="A1760" s="284" t="s">
        <v>459</v>
      </c>
      <c r="B1760" s="230" t="str">
        <f t="shared" si="110"/>
        <v>Measure 270</v>
      </c>
      <c r="C1760" s="284" t="s">
        <v>467</v>
      </c>
      <c r="D1760" s="285">
        <v>44197</v>
      </c>
      <c r="E1760" s="285">
        <v>44408</v>
      </c>
      <c r="F1760" s="285">
        <v>44273</v>
      </c>
      <c r="G1760" s="41">
        <f t="shared" si="111"/>
        <v>3</v>
      </c>
      <c r="H1760" s="286" t="s">
        <v>473</v>
      </c>
      <c r="I1760" s="284" t="s">
        <v>353</v>
      </c>
      <c r="J1760" s="287">
        <v>5.25</v>
      </c>
      <c r="K1760" s="287">
        <f t="shared" si="112"/>
        <v>0.65625</v>
      </c>
      <c r="L1760" s="203">
        <v>1000</v>
      </c>
      <c r="M1760" s="203">
        <f t="shared" si="113"/>
        <v>656.25</v>
      </c>
    </row>
    <row r="1761" spans="1:13" hidden="1">
      <c r="A1761" s="284" t="s">
        <v>459</v>
      </c>
      <c r="B1761" s="230" t="str">
        <f t="shared" si="110"/>
        <v>Measure 270</v>
      </c>
      <c r="C1761" s="284" t="s">
        <v>467</v>
      </c>
      <c r="D1761" s="285">
        <v>44197</v>
      </c>
      <c r="E1761" s="285">
        <v>44408</v>
      </c>
      <c r="F1761" s="285">
        <v>44273</v>
      </c>
      <c r="G1761" s="41">
        <f t="shared" si="111"/>
        <v>3</v>
      </c>
      <c r="H1761" s="286" t="s">
        <v>392</v>
      </c>
      <c r="I1761" s="284" t="s">
        <v>353</v>
      </c>
      <c r="J1761" s="287">
        <v>8</v>
      </c>
      <c r="K1761" s="287">
        <f t="shared" si="112"/>
        <v>1</v>
      </c>
      <c r="L1761" s="203">
        <v>1350</v>
      </c>
      <c r="M1761" s="203">
        <f t="shared" si="113"/>
        <v>1350</v>
      </c>
    </row>
    <row r="1762" spans="1:13" hidden="1">
      <c r="A1762" s="284" t="s">
        <v>459</v>
      </c>
      <c r="B1762" s="230" t="str">
        <f t="shared" si="110"/>
        <v>Measure 270</v>
      </c>
      <c r="C1762" s="284" t="s">
        <v>467</v>
      </c>
      <c r="D1762" s="285">
        <v>44197</v>
      </c>
      <c r="E1762" s="285">
        <v>44408</v>
      </c>
      <c r="F1762" s="285">
        <v>44274</v>
      </c>
      <c r="G1762" s="41">
        <f t="shared" si="111"/>
        <v>3</v>
      </c>
      <c r="H1762" s="286" t="s">
        <v>349</v>
      </c>
      <c r="I1762" s="284" t="s">
        <v>353</v>
      </c>
      <c r="J1762" s="287">
        <v>6</v>
      </c>
      <c r="K1762" s="287">
        <f t="shared" si="112"/>
        <v>0.75</v>
      </c>
      <c r="L1762" s="203">
        <v>1000</v>
      </c>
      <c r="M1762" s="203">
        <f t="shared" si="113"/>
        <v>750</v>
      </c>
    </row>
    <row r="1763" spans="1:13" hidden="1">
      <c r="A1763" s="284" t="s">
        <v>459</v>
      </c>
      <c r="B1763" s="230" t="str">
        <f t="shared" si="110"/>
        <v>Measure 270</v>
      </c>
      <c r="C1763" s="284" t="s">
        <v>467</v>
      </c>
      <c r="D1763" s="285">
        <v>44197</v>
      </c>
      <c r="E1763" s="285">
        <v>44408</v>
      </c>
      <c r="F1763" s="285">
        <v>44274</v>
      </c>
      <c r="G1763" s="41">
        <f t="shared" si="111"/>
        <v>3</v>
      </c>
      <c r="H1763" s="286" t="s">
        <v>352</v>
      </c>
      <c r="I1763" s="284" t="s">
        <v>353</v>
      </c>
      <c r="J1763" s="287">
        <v>5</v>
      </c>
      <c r="K1763" s="287">
        <f t="shared" si="112"/>
        <v>0.625</v>
      </c>
      <c r="L1763" s="203">
        <v>1000</v>
      </c>
      <c r="M1763" s="203">
        <f t="shared" si="113"/>
        <v>625</v>
      </c>
    </row>
    <row r="1764" spans="1:13" hidden="1">
      <c r="A1764" s="284" t="s">
        <v>459</v>
      </c>
      <c r="B1764" s="230" t="str">
        <f t="shared" si="110"/>
        <v>Measure 270</v>
      </c>
      <c r="C1764" s="284" t="s">
        <v>467</v>
      </c>
      <c r="D1764" s="285">
        <v>44197</v>
      </c>
      <c r="E1764" s="285">
        <v>44408</v>
      </c>
      <c r="F1764" s="285">
        <v>44274</v>
      </c>
      <c r="G1764" s="41">
        <f t="shared" si="111"/>
        <v>3</v>
      </c>
      <c r="H1764" s="286" t="s">
        <v>362</v>
      </c>
      <c r="I1764" s="284" t="s">
        <v>353</v>
      </c>
      <c r="J1764" s="287">
        <v>2</v>
      </c>
      <c r="K1764" s="287">
        <f t="shared" si="112"/>
        <v>0.25</v>
      </c>
      <c r="L1764" s="203">
        <v>1350</v>
      </c>
      <c r="M1764" s="203">
        <f t="shared" si="113"/>
        <v>337.5</v>
      </c>
    </row>
    <row r="1765" spans="1:13" hidden="1">
      <c r="A1765" s="284" t="s">
        <v>459</v>
      </c>
      <c r="B1765" s="230" t="str">
        <f t="shared" si="110"/>
        <v>Measure 270</v>
      </c>
      <c r="C1765" s="284" t="s">
        <v>467</v>
      </c>
      <c r="D1765" s="285">
        <v>44197</v>
      </c>
      <c r="E1765" s="285">
        <v>44408</v>
      </c>
      <c r="F1765" s="285">
        <v>44274</v>
      </c>
      <c r="G1765" s="41">
        <f t="shared" si="111"/>
        <v>3</v>
      </c>
      <c r="H1765" s="286" t="s">
        <v>473</v>
      </c>
      <c r="I1765" s="284" t="s">
        <v>353</v>
      </c>
      <c r="J1765" s="287">
        <v>4</v>
      </c>
      <c r="K1765" s="287">
        <f t="shared" si="112"/>
        <v>0.5</v>
      </c>
      <c r="L1765" s="203">
        <v>1000</v>
      </c>
      <c r="M1765" s="203">
        <f t="shared" si="113"/>
        <v>500</v>
      </c>
    </row>
    <row r="1766" spans="1:13" hidden="1">
      <c r="A1766" s="284" t="s">
        <v>459</v>
      </c>
      <c r="B1766" s="230" t="str">
        <f t="shared" si="110"/>
        <v>Measure 270</v>
      </c>
      <c r="C1766" s="284" t="s">
        <v>467</v>
      </c>
      <c r="D1766" s="285">
        <v>44197</v>
      </c>
      <c r="E1766" s="285">
        <v>44408</v>
      </c>
      <c r="F1766" s="285">
        <v>44274</v>
      </c>
      <c r="G1766" s="41">
        <f t="shared" si="111"/>
        <v>3</v>
      </c>
      <c r="H1766" s="286" t="s">
        <v>392</v>
      </c>
      <c r="I1766" s="284" t="s">
        <v>353</v>
      </c>
      <c r="J1766" s="287">
        <v>8</v>
      </c>
      <c r="K1766" s="287">
        <f t="shared" si="112"/>
        <v>1</v>
      </c>
      <c r="L1766" s="203">
        <v>1350</v>
      </c>
      <c r="M1766" s="203">
        <f t="shared" si="113"/>
        <v>1350</v>
      </c>
    </row>
    <row r="1767" spans="1:13" hidden="1">
      <c r="A1767" s="284" t="s">
        <v>459</v>
      </c>
      <c r="B1767" s="230" t="str">
        <f t="shared" si="110"/>
        <v>Measure 270</v>
      </c>
      <c r="C1767" s="284" t="s">
        <v>467</v>
      </c>
      <c r="D1767" s="285">
        <v>44197</v>
      </c>
      <c r="E1767" s="285">
        <v>44408</v>
      </c>
      <c r="F1767" s="285">
        <v>44277</v>
      </c>
      <c r="G1767" s="41">
        <f t="shared" si="111"/>
        <v>3</v>
      </c>
      <c r="H1767" s="286" t="s">
        <v>349</v>
      </c>
      <c r="I1767" s="284" t="s">
        <v>353</v>
      </c>
      <c r="J1767" s="287">
        <v>8</v>
      </c>
      <c r="K1767" s="287">
        <f t="shared" si="112"/>
        <v>1</v>
      </c>
      <c r="L1767" s="203">
        <v>1000</v>
      </c>
      <c r="M1767" s="203">
        <f t="shared" si="113"/>
        <v>1000</v>
      </c>
    </row>
    <row r="1768" spans="1:13" hidden="1">
      <c r="A1768" s="284" t="s">
        <v>459</v>
      </c>
      <c r="B1768" s="230" t="str">
        <f t="shared" si="110"/>
        <v>Measure 270</v>
      </c>
      <c r="C1768" s="284" t="s">
        <v>467</v>
      </c>
      <c r="D1768" s="285">
        <v>44197</v>
      </c>
      <c r="E1768" s="285">
        <v>44408</v>
      </c>
      <c r="F1768" s="285">
        <v>44277</v>
      </c>
      <c r="G1768" s="41">
        <f t="shared" si="111"/>
        <v>3</v>
      </c>
      <c r="H1768" s="286" t="s">
        <v>352</v>
      </c>
      <c r="I1768" s="284" t="s">
        <v>353</v>
      </c>
      <c r="J1768" s="287">
        <v>2</v>
      </c>
      <c r="K1768" s="287">
        <f t="shared" si="112"/>
        <v>0.25</v>
      </c>
      <c r="L1768" s="203">
        <v>1000</v>
      </c>
      <c r="M1768" s="203">
        <f t="shared" si="113"/>
        <v>250</v>
      </c>
    </row>
    <row r="1769" spans="1:13" hidden="1">
      <c r="A1769" s="284" t="s">
        <v>459</v>
      </c>
      <c r="B1769" s="230" t="str">
        <f t="shared" si="110"/>
        <v>Measure 270</v>
      </c>
      <c r="C1769" s="284" t="s">
        <v>467</v>
      </c>
      <c r="D1769" s="285">
        <v>44197</v>
      </c>
      <c r="E1769" s="285">
        <v>44408</v>
      </c>
      <c r="F1769" s="285">
        <v>44277</v>
      </c>
      <c r="G1769" s="41">
        <f t="shared" si="111"/>
        <v>3</v>
      </c>
      <c r="H1769" s="286" t="s">
        <v>362</v>
      </c>
      <c r="I1769" s="284" t="s">
        <v>353</v>
      </c>
      <c r="J1769" s="287">
        <v>2</v>
      </c>
      <c r="K1769" s="287">
        <f t="shared" si="112"/>
        <v>0.25</v>
      </c>
      <c r="L1769" s="203">
        <v>1350</v>
      </c>
      <c r="M1769" s="203">
        <f t="shared" si="113"/>
        <v>337.5</v>
      </c>
    </row>
    <row r="1770" spans="1:13" hidden="1">
      <c r="A1770" s="284" t="s">
        <v>459</v>
      </c>
      <c r="B1770" s="230" t="str">
        <f t="shared" si="110"/>
        <v>Measure 270</v>
      </c>
      <c r="C1770" s="284" t="s">
        <v>467</v>
      </c>
      <c r="D1770" s="285">
        <v>44197</v>
      </c>
      <c r="E1770" s="285">
        <v>44408</v>
      </c>
      <c r="F1770" s="285">
        <v>44277</v>
      </c>
      <c r="G1770" s="41">
        <f t="shared" si="111"/>
        <v>3</v>
      </c>
      <c r="H1770" s="286" t="s">
        <v>473</v>
      </c>
      <c r="I1770" s="284" t="s">
        <v>353</v>
      </c>
      <c r="J1770" s="287">
        <v>5</v>
      </c>
      <c r="K1770" s="287">
        <f t="shared" si="112"/>
        <v>0.625</v>
      </c>
      <c r="L1770" s="203">
        <v>1000</v>
      </c>
      <c r="M1770" s="203">
        <f t="shared" si="113"/>
        <v>625</v>
      </c>
    </row>
    <row r="1771" spans="1:13" hidden="1">
      <c r="A1771" s="284" t="s">
        <v>459</v>
      </c>
      <c r="B1771" s="230" t="str">
        <f t="shared" si="110"/>
        <v>Measure 270</v>
      </c>
      <c r="C1771" s="284" t="s">
        <v>467</v>
      </c>
      <c r="D1771" s="285">
        <v>44197</v>
      </c>
      <c r="E1771" s="285">
        <v>44408</v>
      </c>
      <c r="F1771" s="285">
        <v>44277</v>
      </c>
      <c r="G1771" s="41">
        <f t="shared" si="111"/>
        <v>3</v>
      </c>
      <c r="H1771" s="286" t="s">
        <v>392</v>
      </c>
      <c r="I1771" s="284" t="s">
        <v>353</v>
      </c>
      <c r="J1771" s="287">
        <v>10</v>
      </c>
      <c r="K1771" s="287">
        <f t="shared" si="112"/>
        <v>1.25</v>
      </c>
      <c r="L1771" s="203">
        <v>1350</v>
      </c>
      <c r="M1771" s="203">
        <f t="shared" si="113"/>
        <v>1687.5</v>
      </c>
    </row>
    <row r="1772" spans="1:13" hidden="1">
      <c r="A1772" s="284" t="s">
        <v>459</v>
      </c>
      <c r="B1772" s="230" t="str">
        <f t="shared" si="110"/>
        <v>Measure 270</v>
      </c>
      <c r="C1772" s="284" t="s">
        <v>467</v>
      </c>
      <c r="D1772" s="285">
        <v>44197</v>
      </c>
      <c r="E1772" s="285">
        <v>44408</v>
      </c>
      <c r="F1772" s="285">
        <v>44278</v>
      </c>
      <c r="G1772" s="41">
        <f t="shared" si="111"/>
        <v>3</v>
      </c>
      <c r="H1772" s="286" t="s">
        <v>367</v>
      </c>
      <c r="I1772" s="284" t="s">
        <v>353</v>
      </c>
      <c r="J1772" s="287">
        <v>8</v>
      </c>
      <c r="K1772" s="287">
        <f t="shared" si="112"/>
        <v>1</v>
      </c>
      <c r="L1772" s="203">
        <v>1000</v>
      </c>
      <c r="M1772" s="203">
        <f t="shared" si="113"/>
        <v>1000</v>
      </c>
    </row>
    <row r="1773" spans="1:13" hidden="1">
      <c r="A1773" s="284" t="s">
        <v>459</v>
      </c>
      <c r="B1773" s="230" t="str">
        <f t="shared" si="110"/>
        <v>Measure 270</v>
      </c>
      <c r="C1773" s="284" t="s">
        <v>467</v>
      </c>
      <c r="D1773" s="285">
        <v>44197</v>
      </c>
      <c r="E1773" s="285">
        <v>44408</v>
      </c>
      <c r="F1773" s="285">
        <v>44278</v>
      </c>
      <c r="G1773" s="41">
        <f t="shared" si="111"/>
        <v>3</v>
      </c>
      <c r="H1773" s="286" t="s">
        <v>349</v>
      </c>
      <c r="I1773" s="284" t="s">
        <v>353</v>
      </c>
      <c r="J1773" s="287">
        <v>6</v>
      </c>
      <c r="K1773" s="287">
        <f t="shared" si="112"/>
        <v>0.75</v>
      </c>
      <c r="L1773" s="203">
        <v>1000</v>
      </c>
      <c r="M1773" s="203">
        <f t="shared" si="113"/>
        <v>750</v>
      </c>
    </row>
    <row r="1774" spans="1:13" hidden="1">
      <c r="A1774" s="284" t="s">
        <v>459</v>
      </c>
      <c r="B1774" s="230" t="str">
        <f t="shared" si="110"/>
        <v>Measure 270</v>
      </c>
      <c r="C1774" s="284" t="s">
        <v>467</v>
      </c>
      <c r="D1774" s="285">
        <v>44197</v>
      </c>
      <c r="E1774" s="285">
        <v>44408</v>
      </c>
      <c r="F1774" s="285">
        <v>44278</v>
      </c>
      <c r="G1774" s="41">
        <f t="shared" si="111"/>
        <v>3</v>
      </c>
      <c r="H1774" s="286" t="s">
        <v>362</v>
      </c>
      <c r="I1774" s="284" t="s">
        <v>353</v>
      </c>
      <c r="J1774" s="287">
        <v>2</v>
      </c>
      <c r="K1774" s="287">
        <f t="shared" si="112"/>
        <v>0.25</v>
      </c>
      <c r="L1774" s="203">
        <v>1350</v>
      </c>
      <c r="M1774" s="203">
        <f t="shared" si="113"/>
        <v>337.5</v>
      </c>
    </row>
    <row r="1775" spans="1:13" hidden="1">
      <c r="A1775" s="284" t="s">
        <v>459</v>
      </c>
      <c r="B1775" s="230" t="str">
        <f t="shared" si="110"/>
        <v>Measure 270</v>
      </c>
      <c r="C1775" s="284" t="s">
        <v>467</v>
      </c>
      <c r="D1775" s="285">
        <v>44197</v>
      </c>
      <c r="E1775" s="285">
        <v>44408</v>
      </c>
      <c r="F1775" s="285">
        <v>44278</v>
      </c>
      <c r="G1775" s="41">
        <f t="shared" si="111"/>
        <v>3</v>
      </c>
      <c r="H1775" s="286" t="s">
        <v>473</v>
      </c>
      <c r="I1775" s="284" t="s">
        <v>353</v>
      </c>
      <c r="J1775" s="287">
        <v>4.5</v>
      </c>
      <c r="K1775" s="287">
        <f t="shared" si="112"/>
        <v>0.5625</v>
      </c>
      <c r="L1775" s="203">
        <v>1000</v>
      </c>
      <c r="M1775" s="203">
        <f t="shared" si="113"/>
        <v>562.5</v>
      </c>
    </row>
    <row r="1776" spans="1:13" hidden="1">
      <c r="A1776" s="284" t="s">
        <v>459</v>
      </c>
      <c r="B1776" s="230" t="str">
        <f t="shared" si="110"/>
        <v>Measure 270</v>
      </c>
      <c r="C1776" s="284" t="s">
        <v>467</v>
      </c>
      <c r="D1776" s="285">
        <v>44197</v>
      </c>
      <c r="E1776" s="285">
        <v>44408</v>
      </c>
      <c r="F1776" s="285">
        <v>44278</v>
      </c>
      <c r="G1776" s="41">
        <f t="shared" si="111"/>
        <v>3</v>
      </c>
      <c r="H1776" s="286" t="s">
        <v>392</v>
      </c>
      <c r="I1776" s="284" t="s">
        <v>353</v>
      </c>
      <c r="J1776" s="287">
        <v>10</v>
      </c>
      <c r="K1776" s="287">
        <f t="shared" si="112"/>
        <v>1.25</v>
      </c>
      <c r="L1776" s="203">
        <v>1350</v>
      </c>
      <c r="M1776" s="203">
        <f t="shared" si="113"/>
        <v>1687.5</v>
      </c>
    </row>
    <row r="1777" spans="1:13" hidden="1">
      <c r="A1777" s="284" t="s">
        <v>459</v>
      </c>
      <c r="B1777" s="230" t="str">
        <f t="shared" si="110"/>
        <v>Measure 270</v>
      </c>
      <c r="C1777" s="284" t="s">
        <v>467</v>
      </c>
      <c r="D1777" s="285">
        <v>44197</v>
      </c>
      <c r="E1777" s="285">
        <v>44408</v>
      </c>
      <c r="F1777" s="285">
        <v>44279</v>
      </c>
      <c r="G1777" s="41">
        <f t="shared" si="111"/>
        <v>3</v>
      </c>
      <c r="H1777" s="286" t="s">
        <v>568</v>
      </c>
      <c r="I1777" s="284" t="s">
        <v>552</v>
      </c>
      <c r="J1777" s="287">
        <v>1</v>
      </c>
      <c r="K1777" s="287">
        <f t="shared" si="112"/>
        <v>0.125</v>
      </c>
      <c r="L1777" s="203">
        <v>1000</v>
      </c>
      <c r="M1777" s="203">
        <f t="shared" si="113"/>
        <v>125</v>
      </c>
    </row>
    <row r="1778" spans="1:13" hidden="1">
      <c r="A1778" s="284" t="s">
        <v>459</v>
      </c>
      <c r="B1778" s="230" t="str">
        <f t="shared" si="110"/>
        <v>Measure 270</v>
      </c>
      <c r="C1778" s="284" t="s">
        <v>467</v>
      </c>
      <c r="D1778" s="285">
        <v>44197</v>
      </c>
      <c r="E1778" s="285">
        <v>44408</v>
      </c>
      <c r="F1778" s="285">
        <v>44279</v>
      </c>
      <c r="G1778" s="41">
        <f t="shared" si="111"/>
        <v>3</v>
      </c>
      <c r="H1778" s="286" t="s">
        <v>367</v>
      </c>
      <c r="I1778" s="284" t="s">
        <v>353</v>
      </c>
      <c r="J1778" s="287">
        <v>8</v>
      </c>
      <c r="K1778" s="287">
        <f t="shared" si="112"/>
        <v>1</v>
      </c>
      <c r="L1778" s="203">
        <v>1000</v>
      </c>
      <c r="M1778" s="203">
        <f t="shared" si="113"/>
        <v>1000</v>
      </c>
    </row>
    <row r="1779" spans="1:13" hidden="1">
      <c r="A1779" s="284" t="s">
        <v>459</v>
      </c>
      <c r="B1779" s="230" t="str">
        <f t="shared" si="110"/>
        <v>Measure 270</v>
      </c>
      <c r="C1779" s="284" t="s">
        <v>467</v>
      </c>
      <c r="D1779" s="285">
        <v>44197</v>
      </c>
      <c r="E1779" s="285">
        <v>44408</v>
      </c>
      <c r="F1779" s="285">
        <v>44279</v>
      </c>
      <c r="G1779" s="41">
        <f t="shared" si="111"/>
        <v>3</v>
      </c>
      <c r="H1779" s="286" t="s">
        <v>349</v>
      </c>
      <c r="I1779" s="284" t="s">
        <v>353</v>
      </c>
      <c r="J1779" s="287">
        <v>6</v>
      </c>
      <c r="K1779" s="287">
        <f t="shared" si="112"/>
        <v>0.75</v>
      </c>
      <c r="L1779" s="203">
        <v>1000</v>
      </c>
      <c r="M1779" s="203">
        <f t="shared" si="113"/>
        <v>750</v>
      </c>
    </row>
    <row r="1780" spans="1:13" hidden="1">
      <c r="A1780" s="284" t="s">
        <v>459</v>
      </c>
      <c r="B1780" s="230" t="str">
        <f t="shared" si="110"/>
        <v>Measure 270</v>
      </c>
      <c r="C1780" s="284" t="s">
        <v>467</v>
      </c>
      <c r="D1780" s="285">
        <v>44197</v>
      </c>
      <c r="E1780" s="285">
        <v>44408</v>
      </c>
      <c r="F1780" s="285">
        <v>44279</v>
      </c>
      <c r="G1780" s="41">
        <f t="shared" si="111"/>
        <v>3</v>
      </c>
      <c r="H1780" s="286" t="s">
        <v>352</v>
      </c>
      <c r="I1780" s="284" t="s">
        <v>353</v>
      </c>
      <c r="J1780" s="287">
        <v>4</v>
      </c>
      <c r="K1780" s="287">
        <f t="shared" si="112"/>
        <v>0.5</v>
      </c>
      <c r="L1780" s="203">
        <v>1000</v>
      </c>
      <c r="M1780" s="203">
        <f t="shared" si="113"/>
        <v>500</v>
      </c>
    </row>
    <row r="1781" spans="1:13" hidden="1">
      <c r="A1781" s="284" t="s">
        <v>459</v>
      </c>
      <c r="B1781" s="230" t="str">
        <f t="shared" si="110"/>
        <v>Measure 270</v>
      </c>
      <c r="C1781" s="284" t="s">
        <v>467</v>
      </c>
      <c r="D1781" s="285">
        <v>44197</v>
      </c>
      <c r="E1781" s="285">
        <v>44408</v>
      </c>
      <c r="F1781" s="285">
        <v>44279</v>
      </c>
      <c r="G1781" s="41">
        <f t="shared" si="111"/>
        <v>3</v>
      </c>
      <c r="H1781" s="286" t="s">
        <v>362</v>
      </c>
      <c r="I1781" s="284" t="s">
        <v>353</v>
      </c>
      <c r="J1781" s="287">
        <v>2</v>
      </c>
      <c r="K1781" s="287">
        <f t="shared" si="112"/>
        <v>0.25</v>
      </c>
      <c r="L1781" s="203">
        <v>1350</v>
      </c>
      <c r="M1781" s="203">
        <f t="shared" si="113"/>
        <v>337.5</v>
      </c>
    </row>
    <row r="1782" spans="1:13" hidden="1">
      <c r="A1782" s="284" t="s">
        <v>459</v>
      </c>
      <c r="B1782" s="230" t="str">
        <f t="shared" si="110"/>
        <v>Measure 270</v>
      </c>
      <c r="C1782" s="284" t="s">
        <v>467</v>
      </c>
      <c r="D1782" s="285">
        <v>44197</v>
      </c>
      <c r="E1782" s="285">
        <v>44408</v>
      </c>
      <c r="F1782" s="285">
        <v>44279</v>
      </c>
      <c r="G1782" s="41">
        <f t="shared" si="111"/>
        <v>3</v>
      </c>
      <c r="H1782" s="286" t="s">
        <v>473</v>
      </c>
      <c r="I1782" s="284" t="s">
        <v>353</v>
      </c>
      <c r="J1782" s="287">
        <v>5.5</v>
      </c>
      <c r="K1782" s="287">
        <f t="shared" si="112"/>
        <v>0.6875</v>
      </c>
      <c r="L1782" s="203">
        <v>1000</v>
      </c>
      <c r="M1782" s="203">
        <f t="shared" si="113"/>
        <v>687.5</v>
      </c>
    </row>
    <row r="1783" spans="1:13" hidden="1">
      <c r="A1783" s="284" t="s">
        <v>459</v>
      </c>
      <c r="B1783" s="230" t="str">
        <f t="shared" si="110"/>
        <v>Measure 270</v>
      </c>
      <c r="C1783" s="284" t="s">
        <v>467</v>
      </c>
      <c r="D1783" s="285">
        <v>44197</v>
      </c>
      <c r="E1783" s="285">
        <v>44408</v>
      </c>
      <c r="F1783" s="285">
        <v>44279</v>
      </c>
      <c r="G1783" s="41">
        <f t="shared" si="111"/>
        <v>3</v>
      </c>
      <c r="H1783" s="286" t="s">
        <v>392</v>
      </c>
      <c r="I1783" s="284" t="s">
        <v>353</v>
      </c>
      <c r="J1783" s="287">
        <v>10</v>
      </c>
      <c r="K1783" s="287">
        <f t="shared" si="112"/>
        <v>1.25</v>
      </c>
      <c r="L1783" s="203">
        <v>1350</v>
      </c>
      <c r="M1783" s="203">
        <f t="shared" si="113"/>
        <v>1687.5</v>
      </c>
    </row>
    <row r="1784" spans="1:13" hidden="1">
      <c r="A1784" s="284" t="s">
        <v>459</v>
      </c>
      <c r="B1784" s="230" t="str">
        <f t="shared" si="110"/>
        <v>Measure 270</v>
      </c>
      <c r="C1784" s="284" t="s">
        <v>467</v>
      </c>
      <c r="D1784" s="285">
        <v>44197</v>
      </c>
      <c r="E1784" s="285">
        <v>44408</v>
      </c>
      <c r="F1784" s="285">
        <v>44280</v>
      </c>
      <c r="G1784" s="41">
        <f t="shared" si="111"/>
        <v>3</v>
      </c>
      <c r="H1784" s="286" t="s">
        <v>367</v>
      </c>
      <c r="I1784" s="284" t="s">
        <v>353</v>
      </c>
      <c r="J1784" s="287">
        <v>8</v>
      </c>
      <c r="K1784" s="287">
        <f t="shared" si="112"/>
        <v>1</v>
      </c>
      <c r="L1784" s="203">
        <v>1000</v>
      </c>
      <c r="M1784" s="203">
        <f t="shared" si="113"/>
        <v>1000</v>
      </c>
    </row>
    <row r="1785" spans="1:13" hidden="1">
      <c r="A1785" s="284" t="s">
        <v>459</v>
      </c>
      <c r="B1785" s="230" t="str">
        <f t="shared" si="110"/>
        <v>Measure 270</v>
      </c>
      <c r="C1785" s="284" t="s">
        <v>467</v>
      </c>
      <c r="D1785" s="285">
        <v>44197</v>
      </c>
      <c r="E1785" s="285">
        <v>44408</v>
      </c>
      <c r="F1785" s="285">
        <v>44280</v>
      </c>
      <c r="G1785" s="41">
        <f t="shared" si="111"/>
        <v>3</v>
      </c>
      <c r="H1785" s="286" t="s">
        <v>349</v>
      </c>
      <c r="I1785" s="284" t="s">
        <v>353</v>
      </c>
      <c r="J1785" s="287">
        <v>8</v>
      </c>
      <c r="K1785" s="287">
        <f t="shared" si="112"/>
        <v>1</v>
      </c>
      <c r="L1785" s="203">
        <v>1000</v>
      </c>
      <c r="M1785" s="203">
        <f t="shared" si="113"/>
        <v>1000</v>
      </c>
    </row>
    <row r="1786" spans="1:13" hidden="1">
      <c r="A1786" s="284" t="s">
        <v>459</v>
      </c>
      <c r="B1786" s="230" t="str">
        <f t="shared" si="110"/>
        <v>Measure 270</v>
      </c>
      <c r="C1786" s="284" t="s">
        <v>467</v>
      </c>
      <c r="D1786" s="285">
        <v>44197</v>
      </c>
      <c r="E1786" s="285">
        <v>44408</v>
      </c>
      <c r="F1786" s="285">
        <v>44280</v>
      </c>
      <c r="G1786" s="41">
        <f t="shared" si="111"/>
        <v>3</v>
      </c>
      <c r="H1786" s="286" t="s">
        <v>352</v>
      </c>
      <c r="I1786" s="284" t="s">
        <v>353</v>
      </c>
      <c r="J1786" s="287">
        <v>8</v>
      </c>
      <c r="K1786" s="287">
        <f t="shared" si="112"/>
        <v>1</v>
      </c>
      <c r="L1786" s="203">
        <v>1000</v>
      </c>
      <c r="M1786" s="203">
        <f t="shared" si="113"/>
        <v>1000</v>
      </c>
    </row>
    <row r="1787" spans="1:13" hidden="1">
      <c r="A1787" s="284" t="s">
        <v>459</v>
      </c>
      <c r="B1787" s="230" t="str">
        <f t="shared" si="110"/>
        <v>Measure 270</v>
      </c>
      <c r="C1787" s="284" t="s">
        <v>467</v>
      </c>
      <c r="D1787" s="285">
        <v>44197</v>
      </c>
      <c r="E1787" s="285">
        <v>44408</v>
      </c>
      <c r="F1787" s="285">
        <v>44280</v>
      </c>
      <c r="G1787" s="41">
        <f t="shared" si="111"/>
        <v>3</v>
      </c>
      <c r="H1787" s="286" t="s">
        <v>362</v>
      </c>
      <c r="I1787" s="284" t="s">
        <v>353</v>
      </c>
      <c r="J1787" s="287">
        <v>2</v>
      </c>
      <c r="K1787" s="287">
        <f t="shared" si="112"/>
        <v>0.25</v>
      </c>
      <c r="L1787" s="203">
        <v>1350</v>
      </c>
      <c r="M1787" s="203">
        <f t="shared" si="113"/>
        <v>337.5</v>
      </c>
    </row>
    <row r="1788" spans="1:13" hidden="1">
      <c r="A1788" s="284" t="s">
        <v>459</v>
      </c>
      <c r="B1788" s="230" t="str">
        <f t="shared" si="110"/>
        <v>Measure 270</v>
      </c>
      <c r="C1788" s="284" t="s">
        <v>467</v>
      </c>
      <c r="D1788" s="285">
        <v>44197</v>
      </c>
      <c r="E1788" s="285">
        <v>44408</v>
      </c>
      <c r="F1788" s="285">
        <v>44280</v>
      </c>
      <c r="G1788" s="41">
        <f t="shared" si="111"/>
        <v>3</v>
      </c>
      <c r="H1788" s="286" t="s">
        <v>392</v>
      </c>
      <c r="I1788" s="284" t="s">
        <v>353</v>
      </c>
      <c r="J1788" s="287">
        <v>8</v>
      </c>
      <c r="K1788" s="287">
        <f t="shared" si="112"/>
        <v>1</v>
      </c>
      <c r="L1788" s="203">
        <v>1350</v>
      </c>
      <c r="M1788" s="203">
        <f t="shared" si="113"/>
        <v>1350</v>
      </c>
    </row>
    <row r="1789" spans="1:13" hidden="1">
      <c r="A1789" s="284" t="s">
        <v>459</v>
      </c>
      <c r="B1789" s="230" t="str">
        <f t="shared" si="110"/>
        <v>Measure 270</v>
      </c>
      <c r="C1789" s="284" t="s">
        <v>467</v>
      </c>
      <c r="D1789" s="285">
        <v>44197</v>
      </c>
      <c r="E1789" s="285">
        <v>44408</v>
      </c>
      <c r="F1789" s="285">
        <v>44281</v>
      </c>
      <c r="G1789" s="41">
        <f t="shared" si="111"/>
        <v>3</v>
      </c>
      <c r="H1789" s="286" t="s">
        <v>349</v>
      </c>
      <c r="I1789" s="284" t="s">
        <v>353</v>
      </c>
      <c r="J1789" s="287">
        <v>7</v>
      </c>
      <c r="K1789" s="287">
        <f t="shared" si="112"/>
        <v>0.875</v>
      </c>
      <c r="L1789" s="203">
        <v>1000</v>
      </c>
      <c r="M1789" s="203">
        <f t="shared" si="113"/>
        <v>875</v>
      </c>
    </row>
    <row r="1790" spans="1:13" hidden="1">
      <c r="A1790" s="284" t="s">
        <v>459</v>
      </c>
      <c r="B1790" s="230" t="str">
        <f t="shared" si="110"/>
        <v>Measure 270</v>
      </c>
      <c r="C1790" s="284" t="s">
        <v>467</v>
      </c>
      <c r="D1790" s="285">
        <v>44197</v>
      </c>
      <c r="E1790" s="285">
        <v>44408</v>
      </c>
      <c r="F1790" s="285">
        <v>44281</v>
      </c>
      <c r="G1790" s="41">
        <f t="shared" si="111"/>
        <v>3</v>
      </c>
      <c r="H1790" s="286" t="s">
        <v>352</v>
      </c>
      <c r="I1790" s="284" t="s">
        <v>353</v>
      </c>
      <c r="J1790" s="287">
        <v>8</v>
      </c>
      <c r="K1790" s="287">
        <f t="shared" si="112"/>
        <v>1</v>
      </c>
      <c r="L1790" s="203">
        <v>1000</v>
      </c>
      <c r="M1790" s="203">
        <f t="shared" si="113"/>
        <v>1000</v>
      </c>
    </row>
    <row r="1791" spans="1:13" hidden="1">
      <c r="A1791" s="284" t="s">
        <v>459</v>
      </c>
      <c r="B1791" s="230" t="str">
        <f t="shared" si="110"/>
        <v>Measure 270</v>
      </c>
      <c r="C1791" s="284" t="s">
        <v>467</v>
      </c>
      <c r="D1791" s="285">
        <v>44197</v>
      </c>
      <c r="E1791" s="285">
        <v>44408</v>
      </c>
      <c r="F1791" s="285">
        <v>44281</v>
      </c>
      <c r="G1791" s="41">
        <f t="shared" si="111"/>
        <v>3</v>
      </c>
      <c r="H1791" s="286" t="s">
        <v>362</v>
      </c>
      <c r="I1791" s="284" t="s">
        <v>353</v>
      </c>
      <c r="J1791" s="287">
        <v>4</v>
      </c>
      <c r="K1791" s="287">
        <f t="shared" si="112"/>
        <v>0.5</v>
      </c>
      <c r="L1791" s="203">
        <v>1350</v>
      </c>
      <c r="M1791" s="203">
        <f t="shared" si="113"/>
        <v>675</v>
      </c>
    </row>
    <row r="1792" spans="1:13" hidden="1">
      <c r="A1792" s="284" t="s">
        <v>459</v>
      </c>
      <c r="B1792" s="230" t="str">
        <f t="shared" ref="B1792:B1855" si="114">MID(C1792,9,11)</f>
        <v>Measure 270</v>
      </c>
      <c r="C1792" s="284" t="s">
        <v>467</v>
      </c>
      <c r="D1792" s="285">
        <v>44197</v>
      </c>
      <c r="E1792" s="285">
        <v>44408</v>
      </c>
      <c r="F1792" s="285">
        <v>44281</v>
      </c>
      <c r="G1792" s="41">
        <f t="shared" ref="G1792:G1855" si="115">MONTH(F1792)</f>
        <v>3</v>
      </c>
      <c r="H1792" s="286" t="s">
        <v>392</v>
      </c>
      <c r="I1792" s="284" t="s">
        <v>353</v>
      </c>
      <c r="J1792" s="287">
        <v>8</v>
      </c>
      <c r="K1792" s="287">
        <f t="shared" si="112"/>
        <v>1</v>
      </c>
      <c r="L1792" s="203">
        <v>1350</v>
      </c>
      <c r="M1792" s="203">
        <f t="shared" si="113"/>
        <v>1350</v>
      </c>
    </row>
    <row r="1793" spans="1:13" hidden="1">
      <c r="A1793" s="284" t="s">
        <v>459</v>
      </c>
      <c r="B1793" s="230" t="str">
        <f t="shared" si="114"/>
        <v>Measure 270</v>
      </c>
      <c r="C1793" s="284" t="s">
        <v>467</v>
      </c>
      <c r="D1793" s="285">
        <v>44197</v>
      </c>
      <c r="E1793" s="285">
        <v>44408</v>
      </c>
      <c r="F1793" s="285">
        <v>44284</v>
      </c>
      <c r="G1793" s="41">
        <f t="shared" si="115"/>
        <v>3</v>
      </c>
      <c r="H1793" s="286" t="s">
        <v>367</v>
      </c>
      <c r="I1793" s="284" t="s">
        <v>353</v>
      </c>
      <c r="J1793" s="287">
        <v>8.5</v>
      </c>
      <c r="K1793" s="287">
        <f t="shared" si="112"/>
        <v>1.0625</v>
      </c>
      <c r="L1793" s="203">
        <v>1000</v>
      </c>
      <c r="M1793" s="203">
        <f t="shared" si="113"/>
        <v>1062.5</v>
      </c>
    </row>
    <row r="1794" spans="1:13" hidden="1">
      <c r="A1794" s="284" t="s">
        <v>459</v>
      </c>
      <c r="B1794" s="230" t="str">
        <f t="shared" si="114"/>
        <v>Measure 270</v>
      </c>
      <c r="C1794" s="284" t="s">
        <v>467</v>
      </c>
      <c r="D1794" s="285">
        <v>44197</v>
      </c>
      <c r="E1794" s="285">
        <v>44408</v>
      </c>
      <c r="F1794" s="285">
        <v>44284</v>
      </c>
      <c r="G1794" s="41">
        <f t="shared" si="115"/>
        <v>3</v>
      </c>
      <c r="H1794" s="286" t="s">
        <v>349</v>
      </c>
      <c r="I1794" s="284" t="s">
        <v>353</v>
      </c>
      <c r="J1794" s="287">
        <v>8</v>
      </c>
      <c r="K1794" s="287">
        <f t="shared" si="112"/>
        <v>1</v>
      </c>
      <c r="L1794" s="203">
        <v>1000</v>
      </c>
      <c r="M1794" s="203">
        <f t="shared" si="113"/>
        <v>1000</v>
      </c>
    </row>
    <row r="1795" spans="1:13" hidden="1">
      <c r="A1795" s="284" t="s">
        <v>459</v>
      </c>
      <c r="B1795" s="230" t="str">
        <f t="shared" si="114"/>
        <v>Measure 270</v>
      </c>
      <c r="C1795" s="284" t="s">
        <v>467</v>
      </c>
      <c r="D1795" s="285">
        <v>44197</v>
      </c>
      <c r="E1795" s="285">
        <v>44408</v>
      </c>
      <c r="F1795" s="285">
        <v>44284</v>
      </c>
      <c r="G1795" s="41">
        <f t="shared" si="115"/>
        <v>3</v>
      </c>
      <c r="H1795" s="286" t="s">
        <v>362</v>
      </c>
      <c r="I1795" s="284" t="s">
        <v>353</v>
      </c>
      <c r="J1795" s="287">
        <v>3</v>
      </c>
      <c r="K1795" s="287">
        <f t="shared" ref="K1795:K1858" si="116">J1795/8</f>
        <v>0.375</v>
      </c>
      <c r="L1795" s="203">
        <v>1350</v>
      </c>
      <c r="M1795" s="203">
        <f t="shared" ref="M1795:M1858" si="117">L1795*K1795</f>
        <v>506.25</v>
      </c>
    </row>
    <row r="1796" spans="1:13" hidden="1">
      <c r="A1796" s="284" t="s">
        <v>459</v>
      </c>
      <c r="B1796" s="230" t="str">
        <f t="shared" si="114"/>
        <v>Measure 270</v>
      </c>
      <c r="C1796" s="284" t="s">
        <v>467</v>
      </c>
      <c r="D1796" s="285">
        <v>44197</v>
      </c>
      <c r="E1796" s="285">
        <v>44408</v>
      </c>
      <c r="F1796" s="285">
        <v>44284</v>
      </c>
      <c r="G1796" s="41">
        <f t="shared" si="115"/>
        <v>3</v>
      </c>
      <c r="H1796" s="286" t="s">
        <v>392</v>
      </c>
      <c r="I1796" s="284" t="s">
        <v>353</v>
      </c>
      <c r="J1796" s="287">
        <v>10</v>
      </c>
      <c r="K1796" s="287">
        <f t="shared" si="116"/>
        <v>1.25</v>
      </c>
      <c r="L1796" s="203">
        <v>1350</v>
      </c>
      <c r="M1796" s="203">
        <f t="shared" si="117"/>
        <v>1687.5</v>
      </c>
    </row>
    <row r="1797" spans="1:13" hidden="1">
      <c r="A1797" s="284" t="s">
        <v>459</v>
      </c>
      <c r="B1797" s="230" t="str">
        <f t="shared" si="114"/>
        <v>Measure 270</v>
      </c>
      <c r="C1797" s="284" t="s">
        <v>467</v>
      </c>
      <c r="D1797" s="285">
        <v>44197</v>
      </c>
      <c r="E1797" s="285">
        <v>44408</v>
      </c>
      <c r="F1797" s="285">
        <v>44285</v>
      </c>
      <c r="G1797" s="41">
        <f t="shared" si="115"/>
        <v>3</v>
      </c>
      <c r="H1797" s="286" t="s">
        <v>367</v>
      </c>
      <c r="I1797" s="284" t="s">
        <v>353</v>
      </c>
      <c r="J1797" s="287">
        <v>8</v>
      </c>
      <c r="K1797" s="287">
        <f t="shared" si="116"/>
        <v>1</v>
      </c>
      <c r="L1797" s="203">
        <v>1000</v>
      </c>
      <c r="M1797" s="203">
        <f t="shared" si="117"/>
        <v>1000</v>
      </c>
    </row>
    <row r="1798" spans="1:13" hidden="1">
      <c r="A1798" s="284" t="s">
        <v>459</v>
      </c>
      <c r="B1798" s="230" t="str">
        <f t="shared" si="114"/>
        <v>Measure 270</v>
      </c>
      <c r="C1798" s="284" t="s">
        <v>467</v>
      </c>
      <c r="D1798" s="285">
        <v>44197</v>
      </c>
      <c r="E1798" s="285">
        <v>44408</v>
      </c>
      <c r="F1798" s="285">
        <v>44285</v>
      </c>
      <c r="G1798" s="41">
        <f t="shared" si="115"/>
        <v>3</v>
      </c>
      <c r="H1798" s="286" t="s">
        <v>349</v>
      </c>
      <c r="I1798" s="284" t="s">
        <v>353</v>
      </c>
      <c r="J1798" s="287">
        <v>8</v>
      </c>
      <c r="K1798" s="287">
        <f t="shared" si="116"/>
        <v>1</v>
      </c>
      <c r="L1798" s="203">
        <v>1000</v>
      </c>
      <c r="M1798" s="203">
        <f t="shared" si="117"/>
        <v>1000</v>
      </c>
    </row>
    <row r="1799" spans="1:13" hidden="1">
      <c r="A1799" s="284" t="s">
        <v>459</v>
      </c>
      <c r="B1799" s="230" t="str">
        <f t="shared" si="114"/>
        <v>Measure 270</v>
      </c>
      <c r="C1799" s="284" t="s">
        <v>467</v>
      </c>
      <c r="D1799" s="285">
        <v>44197</v>
      </c>
      <c r="E1799" s="285">
        <v>44408</v>
      </c>
      <c r="F1799" s="285">
        <v>44285</v>
      </c>
      <c r="G1799" s="41">
        <f t="shared" si="115"/>
        <v>3</v>
      </c>
      <c r="H1799" s="286" t="s">
        <v>362</v>
      </c>
      <c r="I1799" s="284" t="s">
        <v>353</v>
      </c>
      <c r="J1799" s="287">
        <v>3</v>
      </c>
      <c r="K1799" s="287">
        <f t="shared" si="116"/>
        <v>0.375</v>
      </c>
      <c r="L1799" s="203">
        <v>1350</v>
      </c>
      <c r="M1799" s="203">
        <f t="shared" si="117"/>
        <v>506.25</v>
      </c>
    </row>
    <row r="1800" spans="1:13" hidden="1">
      <c r="A1800" s="284" t="s">
        <v>459</v>
      </c>
      <c r="B1800" s="230" t="str">
        <f t="shared" si="114"/>
        <v>Measure 270</v>
      </c>
      <c r="C1800" s="284" t="s">
        <v>467</v>
      </c>
      <c r="D1800" s="285">
        <v>44197</v>
      </c>
      <c r="E1800" s="285">
        <v>44408</v>
      </c>
      <c r="F1800" s="285">
        <v>44285</v>
      </c>
      <c r="G1800" s="41">
        <f t="shared" si="115"/>
        <v>3</v>
      </c>
      <c r="H1800" s="286" t="s">
        <v>392</v>
      </c>
      <c r="I1800" s="284" t="s">
        <v>353</v>
      </c>
      <c r="J1800" s="287">
        <v>10</v>
      </c>
      <c r="K1800" s="287">
        <f t="shared" si="116"/>
        <v>1.25</v>
      </c>
      <c r="L1800" s="203">
        <v>1350</v>
      </c>
      <c r="M1800" s="203">
        <f t="shared" si="117"/>
        <v>1687.5</v>
      </c>
    </row>
    <row r="1801" spans="1:13" hidden="1">
      <c r="A1801" s="284" t="s">
        <v>459</v>
      </c>
      <c r="B1801" s="230" t="str">
        <f t="shared" si="114"/>
        <v>Measure 270</v>
      </c>
      <c r="C1801" s="284" t="s">
        <v>467</v>
      </c>
      <c r="D1801" s="285">
        <v>44197</v>
      </c>
      <c r="E1801" s="285">
        <v>44408</v>
      </c>
      <c r="F1801" s="285">
        <v>44286</v>
      </c>
      <c r="G1801" s="41">
        <f t="shared" si="115"/>
        <v>3</v>
      </c>
      <c r="H1801" s="286" t="s">
        <v>367</v>
      </c>
      <c r="I1801" s="284" t="s">
        <v>353</v>
      </c>
      <c r="J1801" s="287">
        <v>8</v>
      </c>
      <c r="K1801" s="287">
        <f t="shared" si="116"/>
        <v>1</v>
      </c>
      <c r="L1801" s="203">
        <v>1000</v>
      </c>
      <c r="M1801" s="203">
        <f t="shared" si="117"/>
        <v>1000</v>
      </c>
    </row>
    <row r="1802" spans="1:13" hidden="1">
      <c r="A1802" s="284" t="s">
        <v>459</v>
      </c>
      <c r="B1802" s="230" t="str">
        <f t="shared" si="114"/>
        <v>Measure 270</v>
      </c>
      <c r="C1802" s="284" t="s">
        <v>467</v>
      </c>
      <c r="D1802" s="285">
        <v>44197</v>
      </c>
      <c r="E1802" s="285">
        <v>44408</v>
      </c>
      <c r="F1802" s="285">
        <v>44286</v>
      </c>
      <c r="G1802" s="41">
        <f t="shared" si="115"/>
        <v>3</v>
      </c>
      <c r="H1802" s="286" t="s">
        <v>349</v>
      </c>
      <c r="I1802" s="284" t="s">
        <v>353</v>
      </c>
      <c r="J1802" s="287">
        <v>8</v>
      </c>
      <c r="K1802" s="287">
        <f t="shared" si="116"/>
        <v>1</v>
      </c>
      <c r="L1802" s="203">
        <v>1000</v>
      </c>
      <c r="M1802" s="203">
        <f t="shared" si="117"/>
        <v>1000</v>
      </c>
    </row>
    <row r="1803" spans="1:13" hidden="1">
      <c r="A1803" s="284" t="s">
        <v>459</v>
      </c>
      <c r="B1803" s="230" t="str">
        <f t="shared" si="114"/>
        <v>Measure 270</v>
      </c>
      <c r="C1803" s="284" t="s">
        <v>467</v>
      </c>
      <c r="D1803" s="285">
        <v>44197</v>
      </c>
      <c r="E1803" s="285">
        <v>44408</v>
      </c>
      <c r="F1803" s="285">
        <v>44286</v>
      </c>
      <c r="G1803" s="41">
        <f t="shared" si="115"/>
        <v>3</v>
      </c>
      <c r="H1803" s="286" t="s">
        <v>392</v>
      </c>
      <c r="I1803" s="284" t="s">
        <v>353</v>
      </c>
      <c r="J1803" s="287">
        <v>10</v>
      </c>
      <c r="K1803" s="287">
        <f t="shared" si="116"/>
        <v>1.25</v>
      </c>
      <c r="L1803" s="203">
        <v>1350</v>
      </c>
      <c r="M1803" s="203">
        <f t="shared" si="117"/>
        <v>1687.5</v>
      </c>
    </row>
    <row r="1804" spans="1:13" hidden="1">
      <c r="A1804" s="284" t="s">
        <v>459</v>
      </c>
      <c r="B1804" s="230" t="str">
        <f t="shared" si="114"/>
        <v>Measure 270</v>
      </c>
      <c r="C1804" s="284" t="s">
        <v>467</v>
      </c>
      <c r="D1804" s="285">
        <v>44197</v>
      </c>
      <c r="E1804" s="285">
        <v>44408</v>
      </c>
      <c r="F1804" s="285">
        <v>44287</v>
      </c>
      <c r="G1804" s="41">
        <f t="shared" si="115"/>
        <v>4</v>
      </c>
      <c r="H1804" s="286" t="s">
        <v>367</v>
      </c>
      <c r="I1804" s="284" t="s">
        <v>353</v>
      </c>
      <c r="J1804" s="287">
        <v>8</v>
      </c>
      <c r="K1804" s="287">
        <f t="shared" si="116"/>
        <v>1</v>
      </c>
      <c r="L1804" s="203">
        <v>1000</v>
      </c>
      <c r="M1804" s="203">
        <f t="shared" si="117"/>
        <v>1000</v>
      </c>
    </row>
    <row r="1805" spans="1:13" hidden="1">
      <c r="A1805" s="284" t="s">
        <v>459</v>
      </c>
      <c r="B1805" s="230" t="str">
        <f t="shared" si="114"/>
        <v>Measure 270</v>
      </c>
      <c r="C1805" s="284" t="s">
        <v>467</v>
      </c>
      <c r="D1805" s="285">
        <v>44197</v>
      </c>
      <c r="E1805" s="285">
        <v>44408</v>
      </c>
      <c r="F1805" s="285">
        <v>44287</v>
      </c>
      <c r="G1805" s="41">
        <f t="shared" si="115"/>
        <v>4</v>
      </c>
      <c r="H1805" s="286" t="s">
        <v>362</v>
      </c>
      <c r="I1805" s="284" t="s">
        <v>353</v>
      </c>
      <c r="J1805" s="287">
        <v>2</v>
      </c>
      <c r="K1805" s="287">
        <f t="shared" si="116"/>
        <v>0.25</v>
      </c>
      <c r="L1805" s="203">
        <v>1350</v>
      </c>
      <c r="M1805" s="203">
        <f t="shared" si="117"/>
        <v>337.5</v>
      </c>
    </row>
    <row r="1806" spans="1:13" hidden="1">
      <c r="A1806" s="284" t="s">
        <v>459</v>
      </c>
      <c r="B1806" s="230" t="str">
        <f t="shared" si="114"/>
        <v>Measure 270</v>
      </c>
      <c r="C1806" s="284" t="s">
        <v>467</v>
      </c>
      <c r="D1806" s="285">
        <v>44197</v>
      </c>
      <c r="E1806" s="285">
        <v>44408</v>
      </c>
      <c r="F1806" s="285">
        <v>44287</v>
      </c>
      <c r="G1806" s="41">
        <f t="shared" si="115"/>
        <v>4</v>
      </c>
      <c r="H1806" s="286" t="s">
        <v>392</v>
      </c>
      <c r="I1806" s="284" t="s">
        <v>353</v>
      </c>
      <c r="J1806" s="287">
        <v>10</v>
      </c>
      <c r="K1806" s="287">
        <f t="shared" si="116"/>
        <v>1.25</v>
      </c>
      <c r="L1806" s="203">
        <v>1350</v>
      </c>
      <c r="M1806" s="203">
        <f t="shared" si="117"/>
        <v>1687.5</v>
      </c>
    </row>
    <row r="1807" spans="1:13" hidden="1">
      <c r="A1807" s="284" t="s">
        <v>459</v>
      </c>
      <c r="B1807" s="230" t="str">
        <f t="shared" si="114"/>
        <v>Measure 270</v>
      </c>
      <c r="C1807" s="284" t="s">
        <v>467</v>
      </c>
      <c r="D1807" s="285">
        <v>44197</v>
      </c>
      <c r="E1807" s="285">
        <v>44408</v>
      </c>
      <c r="F1807" s="285">
        <v>44291</v>
      </c>
      <c r="G1807" s="41">
        <f t="shared" si="115"/>
        <v>4</v>
      </c>
      <c r="H1807" s="286" t="s">
        <v>53</v>
      </c>
      <c r="I1807" s="284" t="s">
        <v>353</v>
      </c>
      <c r="J1807" s="287">
        <v>8</v>
      </c>
      <c r="K1807" s="287">
        <f t="shared" si="116"/>
        <v>1</v>
      </c>
      <c r="L1807" s="203">
        <v>1350</v>
      </c>
      <c r="M1807" s="203">
        <f t="shared" si="117"/>
        <v>1350</v>
      </c>
    </row>
    <row r="1808" spans="1:13" hidden="1">
      <c r="A1808" s="284" t="s">
        <v>459</v>
      </c>
      <c r="B1808" s="230" t="str">
        <f t="shared" si="114"/>
        <v>Measure 270</v>
      </c>
      <c r="C1808" s="284" t="s">
        <v>467</v>
      </c>
      <c r="D1808" s="285">
        <v>44197</v>
      </c>
      <c r="E1808" s="285">
        <v>44408</v>
      </c>
      <c r="F1808" s="285">
        <v>44292</v>
      </c>
      <c r="G1808" s="41">
        <f t="shared" si="115"/>
        <v>4</v>
      </c>
      <c r="H1808" s="286" t="s">
        <v>265</v>
      </c>
      <c r="I1808" s="284" t="s">
        <v>353</v>
      </c>
      <c r="J1808" s="287">
        <v>5</v>
      </c>
      <c r="K1808" s="287">
        <f t="shared" si="116"/>
        <v>0.625</v>
      </c>
      <c r="L1808" s="203">
        <v>1000</v>
      </c>
      <c r="M1808" s="203">
        <f t="shared" si="117"/>
        <v>625</v>
      </c>
    </row>
    <row r="1809" spans="1:13" hidden="1">
      <c r="A1809" s="284" t="s">
        <v>459</v>
      </c>
      <c r="B1809" s="230" t="str">
        <f t="shared" si="114"/>
        <v>Measure 270</v>
      </c>
      <c r="C1809" s="284" t="s">
        <v>467</v>
      </c>
      <c r="D1809" s="285">
        <v>44197</v>
      </c>
      <c r="E1809" s="285">
        <v>44408</v>
      </c>
      <c r="F1809" s="285">
        <v>44292</v>
      </c>
      <c r="G1809" s="41">
        <f t="shared" si="115"/>
        <v>4</v>
      </c>
      <c r="H1809" s="286" t="s">
        <v>349</v>
      </c>
      <c r="I1809" s="284" t="s">
        <v>353</v>
      </c>
      <c r="J1809" s="287">
        <v>6</v>
      </c>
      <c r="K1809" s="287">
        <f t="shared" si="116"/>
        <v>0.75</v>
      </c>
      <c r="L1809" s="203">
        <v>1000</v>
      </c>
      <c r="M1809" s="203">
        <f t="shared" si="117"/>
        <v>750</v>
      </c>
    </row>
    <row r="1810" spans="1:13" hidden="1">
      <c r="A1810" s="284" t="s">
        <v>459</v>
      </c>
      <c r="B1810" s="230" t="str">
        <f t="shared" si="114"/>
        <v>Measure 270</v>
      </c>
      <c r="C1810" s="284" t="s">
        <v>467</v>
      </c>
      <c r="D1810" s="285">
        <v>44197</v>
      </c>
      <c r="E1810" s="285">
        <v>44408</v>
      </c>
      <c r="F1810" s="285">
        <v>44292</v>
      </c>
      <c r="G1810" s="41">
        <f t="shared" si="115"/>
        <v>4</v>
      </c>
      <c r="H1810" s="286" t="s">
        <v>473</v>
      </c>
      <c r="I1810" s="284" t="s">
        <v>353</v>
      </c>
      <c r="J1810" s="287">
        <v>4</v>
      </c>
      <c r="K1810" s="287">
        <f t="shared" si="116"/>
        <v>0.5</v>
      </c>
      <c r="L1810" s="203">
        <v>1000</v>
      </c>
      <c r="M1810" s="203">
        <f t="shared" si="117"/>
        <v>500</v>
      </c>
    </row>
    <row r="1811" spans="1:13" hidden="1">
      <c r="A1811" s="284" t="s">
        <v>459</v>
      </c>
      <c r="B1811" s="230" t="str">
        <f t="shared" si="114"/>
        <v>Measure 270</v>
      </c>
      <c r="C1811" s="284" t="s">
        <v>467</v>
      </c>
      <c r="D1811" s="285">
        <v>44197</v>
      </c>
      <c r="E1811" s="285">
        <v>44408</v>
      </c>
      <c r="F1811" s="285">
        <v>44292</v>
      </c>
      <c r="G1811" s="41">
        <f t="shared" si="115"/>
        <v>4</v>
      </c>
      <c r="H1811" s="286" t="s">
        <v>392</v>
      </c>
      <c r="I1811" s="284" t="s">
        <v>353</v>
      </c>
      <c r="J1811" s="287">
        <v>8</v>
      </c>
      <c r="K1811" s="287">
        <f t="shared" si="116"/>
        <v>1</v>
      </c>
      <c r="L1811" s="203">
        <v>1350</v>
      </c>
      <c r="M1811" s="203">
        <f t="shared" si="117"/>
        <v>1350</v>
      </c>
    </row>
    <row r="1812" spans="1:13" hidden="1">
      <c r="A1812" s="284" t="s">
        <v>459</v>
      </c>
      <c r="B1812" s="230" t="str">
        <f t="shared" si="114"/>
        <v>Measure 270</v>
      </c>
      <c r="C1812" s="284" t="s">
        <v>467</v>
      </c>
      <c r="D1812" s="285">
        <v>44197</v>
      </c>
      <c r="E1812" s="285">
        <v>44408</v>
      </c>
      <c r="F1812" s="285">
        <v>44293</v>
      </c>
      <c r="G1812" s="41">
        <f t="shared" si="115"/>
        <v>4</v>
      </c>
      <c r="H1812" s="286" t="s">
        <v>568</v>
      </c>
      <c r="I1812" s="284" t="s">
        <v>552</v>
      </c>
      <c r="J1812" s="287">
        <v>1</v>
      </c>
      <c r="K1812" s="287">
        <f t="shared" si="116"/>
        <v>0.125</v>
      </c>
      <c r="L1812" s="203">
        <v>1000</v>
      </c>
      <c r="M1812" s="203">
        <f t="shared" si="117"/>
        <v>125</v>
      </c>
    </row>
    <row r="1813" spans="1:13" hidden="1">
      <c r="A1813" s="284" t="s">
        <v>459</v>
      </c>
      <c r="B1813" s="230" t="str">
        <f t="shared" si="114"/>
        <v>Measure 270</v>
      </c>
      <c r="C1813" s="284" t="s">
        <v>467</v>
      </c>
      <c r="D1813" s="285">
        <v>44197</v>
      </c>
      <c r="E1813" s="285">
        <v>44408</v>
      </c>
      <c r="F1813" s="285">
        <v>44293</v>
      </c>
      <c r="G1813" s="41">
        <f t="shared" si="115"/>
        <v>4</v>
      </c>
      <c r="H1813" s="286" t="s">
        <v>265</v>
      </c>
      <c r="I1813" s="284" t="s">
        <v>353</v>
      </c>
      <c r="J1813" s="287">
        <v>4</v>
      </c>
      <c r="K1813" s="287">
        <f t="shared" si="116"/>
        <v>0.5</v>
      </c>
      <c r="L1813" s="203">
        <v>1000</v>
      </c>
      <c r="M1813" s="203">
        <f t="shared" si="117"/>
        <v>500</v>
      </c>
    </row>
    <row r="1814" spans="1:13" hidden="1">
      <c r="A1814" s="284" t="s">
        <v>459</v>
      </c>
      <c r="B1814" s="230" t="str">
        <f t="shared" si="114"/>
        <v>Measure 270</v>
      </c>
      <c r="C1814" s="284" t="s">
        <v>467</v>
      </c>
      <c r="D1814" s="285">
        <v>44197</v>
      </c>
      <c r="E1814" s="285">
        <v>44408</v>
      </c>
      <c r="F1814" s="285">
        <v>44293</v>
      </c>
      <c r="G1814" s="41">
        <f t="shared" si="115"/>
        <v>4</v>
      </c>
      <c r="H1814" s="286" t="s">
        <v>53</v>
      </c>
      <c r="I1814" s="284" t="s">
        <v>353</v>
      </c>
      <c r="J1814" s="287">
        <v>8</v>
      </c>
      <c r="K1814" s="287">
        <f t="shared" si="116"/>
        <v>1</v>
      </c>
      <c r="L1814" s="203">
        <v>1350</v>
      </c>
      <c r="M1814" s="203">
        <f t="shared" si="117"/>
        <v>1350</v>
      </c>
    </row>
    <row r="1815" spans="1:13" hidden="1">
      <c r="A1815" s="284" t="s">
        <v>459</v>
      </c>
      <c r="B1815" s="230" t="str">
        <f t="shared" si="114"/>
        <v>Measure 270</v>
      </c>
      <c r="C1815" s="284" t="s">
        <v>467</v>
      </c>
      <c r="D1815" s="285">
        <v>44197</v>
      </c>
      <c r="E1815" s="285">
        <v>44408</v>
      </c>
      <c r="F1815" s="285">
        <v>44293</v>
      </c>
      <c r="G1815" s="41">
        <f t="shared" si="115"/>
        <v>4</v>
      </c>
      <c r="H1815" s="286" t="s">
        <v>349</v>
      </c>
      <c r="I1815" s="284" t="s">
        <v>353</v>
      </c>
      <c r="J1815" s="287">
        <v>8</v>
      </c>
      <c r="K1815" s="287">
        <f t="shared" si="116"/>
        <v>1</v>
      </c>
      <c r="L1815" s="203">
        <v>1000</v>
      </c>
      <c r="M1815" s="203">
        <f t="shared" si="117"/>
        <v>1000</v>
      </c>
    </row>
    <row r="1816" spans="1:13" hidden="1">
      <c r="A1816" s="284" t="s">
        <v>459</v>
      </c>
      <c r="B1816" s="230" t="str">
        <f t="shared" si="114"/>
        <v>Measure 270</v>
      </c>
      <c r="C1816" s="284" t="s">
        <v>467</v>
      </c>
      <c r="D1816" s="285">
        <v>44197</v>
      </c>
      <c r="E1816" s="285">
        <v>44408</v>
      </c>
      <c r="F1816" s="285">
        <v>44293</v>
      </c>
      <c r="G1816" s="41">
        <f t="shared" si="115"/>
        <v>4</v>
      </c>
      <c r="H1816" s="286" t="s">
        <v>473</v>
      </c>
      <c r="I1816" s="284" t="s">
        <v>353</v>
      </c>
      <c r="J1816" s="287">
        <v>5.25</v>
      </c>
      <c r="K1816" s="287">
        <f t="shared" si="116"/>
        <v>0.65625</v>
      </c>
      <c r="L1816" s="203">
        <v>1000</v>
      </c>
      <c r="M1816" s="203">
        <f t="shared" si="117"/>
        <v>656.25</v>
      </c>
    </row>
    <row r="1817" spans="1:13" hidden="1">
      <c r="A1817" s="284" t="s">
        <v>459</v>
      </c>
      <c r="B1817" s="230" t="str">
        <f t="shared" si="114"/>
        <v>Measure 270</v>
      </c>
      <c r="C1817" s="284" t="s">
        <v>467</v>
      </c>
      <c r="D1817" s="285">
        <v>44197</v>
      </c>
      <c r="E1817" s="285">
        <v>44408</v>
      </c>
      <c r="F1817" s="285">
        <v>44293</v>
      </c>
      <c r="G1817" s="41">
        <f t="shared" si="115"/>
        <v>4</v>
      </c>
      <c r="H1817" s="286" t="s">
        <v>392</v>
      </c>
      <c r="I1817" s="284" t="s">
        <v>353</v>
      </c>
      <c r="J1817" s="287">
        <v>10</v>
      </c>
      <c r="K1817" s="287">
        <f t="shared" si="116"/>
        <v>1.25</v>
      </c>
      <c r="L1817" s="203">
        <v>1350</v>
      </c>
      <c r="M1817" s="203">
        <f t="shared" si="117"/>
        <v>1687.5</v>
      </c>
    </row>
    <row r="1818" spans="1:13" hidden="1">
      <c r="A1818" s="284" t="s">
        <v>459</v>
      </c>
      <c r="B1818" s="230" t="str">
        <f t="shared" si="114"/>
        <v>Measure 270</v>
      </c>
      <c r="C1818" s="284" t="s">
        <v>467</v>
      </c>
      <c r="D1818" s="285">
        <v>44197</v>
      </c>
      <c r="E1818" s="285">
        <v>44408</v>
      </c>
      <c r="F1818" s="285">
        <v>44293</v>
      </c>
      <c r="G1818" s="41">
        <f t="shared" si="115"/>
        <v>4</v>
      </c>
      <c r="H1818" s="286" t="s">
        <v>266</v>
      </c>
      <c r="I1818" s="284" t="s">
        <v>353</v>
      </c>
      <c r="J1818" s="287">
        <v>6</v>
      </c>
      <c r="K1818" s="287">
        <f t="shared" si="116"/>
        <v>0.75</v>
      </c>
      <c r="L1818" s="203">
        <v>1000</v>
      </c>
      <c r="M1818" s="203">
        <f t="shared" si="117"/>
        <v>750</v>
      </c>
    </row>
    <row r="1819" spans="1:13" hidden="1">
      <c r="A1819" s="284" t="s">
        <v>459</v>
      </c>
      <c r="B1819" s="230" t="str">
        <f t="shared" si="114"/>
        <v>Measure 270</v>
      </c>
      <c r="C1819" s="284" t="s">
        <v>467</v>
      </c>
      <c r="D1819" s="285">
        <v>44197</v>
      </c>
      <c r="E1819" s="285">
        <v>44408</v>
      </c>
      <c r="F1819" s="285">
        <v>44294</v>
      </c>
      <c r="G1819" s="41">
        <f t="shared" si="115"/>
        <v>4</v>
      </c>
      <c r="H1819" s="286" t="s">
        <v>265</v>
      </c>
      <c r="I1819" s="284" t="s">
        <v>353</v>
      </c>
      <c r="J1819" s="287">
        <v>4</v>
      </c>
      <c r="K1819" s="287">
        <f t="shared" si="116"/>
        <v>0.5</v>
      </c>
      <c r="L1819" s="203">
        <v>1000</v>
      </c>
      <c r="M1819" s="203">
        <f t="shared" si="117"/>
        <v>500</v>
      </c>
    </row>
    <row r="1820" spans="1:13" hidden="1">
      <c r="A1820" s="284" t="s">
        <v>459</v>
      </c>
      <c r="B1820" s="230" t="str">
        <f t="shared" si="114"/>
        <v>Measure 270</v>
      </c>
      <c r="C1820" s="284" t="s">
        <v>467</v>
      </c>
      <c r="D1820" s="285">
        <v>44197</v>
      </c>
      <c r="E1820" s="285">
        <v>44408</v>
      </c>
      <c r="F1820" s="285">
        <v>44294</v>
      </c>
      <c r="G1820" s="41">
        <f t="shared" si="115"/>
        <v>4</v>
      </c>
      <c r="H1820" s="286" t="s">
        <v>349</v>
      </c>
      <c r="I1820" s="284" t="s">
        <v>353</v>
      </c>
      <c r="J1820" s="287">
        <v>8</v>
      </c>
      <c r="K1820" s="287">
        <f t="shared" si="116"/>
        <v>1</v>
      </c>
      <c r="L1820" s="203">
        <v>1000</v>
      </c>
      <c r="M1820" s="203">
        <f t="shared" si="117"/>
        <v>1000</v>
      </c>
    </row>
    <row r="1821" spans="1:13" hidden="1">
      <c r="A1821" s="284" t="s">
        <v>459</v>
      </c>
      <c r="B1821" s="230" t="str">
        <f t="shared" si="114"/>
        <v>Measure 270</v>
      </c>
      <c r="C1821" s="284" t="s">
        <v>467</v>
      </c>
      <c r="D1821" s="285">
        <v>44197</v>
      </c>
      <c r="E1821" s="285">
        <v>44408</v>
      </c>
      <c r="F1821" s="285">
        <v>44294</v>
      </c>
      <c r="G1821" s="41">
        <f t="shared" si="115"/>
        <v>4</v>
      </c>
      <c r="H1821" s="286" t="s">
        <v>473</v>
      </c>
      <c r="I1821" s="284" t="s">
        <v>353</v>
      </c>
      <c r="J1821" s="287">
        <v>6</v>
      </c>
      <c r="K1821" s="287">
        <f t="shared" si="116"/>
        <v>0.75</v>
      </c>
      <c r="L1821" s="203">
        <v>1000</v>
      </c>
      <c r="M1821" s="203">
        <f t="shared" si="117"/>
        <v>750</v>
      </c>
    </row>
    <row r="1822" spans="1:13" hidden="1">
      <c r="A1822" s="284" t="s">
        <v>459</v>
      </c>
      <c r="B1822" s="230" t="str">
        <f t="shared" si="114"/>
        <v>Measure 270</v>
      </c>
      <c r="C1822" s="284" t="s">
        <v>467</v>
      </c>
      <c r="D1822" s="285">
        <v>44197</v>
      </c>
      <c r="E1822" s="285">
        <v>44408</v>
      </c>
      <c r="F1822" s="285">
        <v>44294</v>
      </c>
      <c r="G1822" s="41">
        <f t="shared" si="115"/>
        <v>4</v>
      </c>
      <c r="H1822" s="286" t="s">
        <v>392</v>
      </c>
      <c r="I1822" s="284" t="s">
        <v>353</v>
      </c>
      <c r="J1822" s="287">
        <v>10</v>
      </c>
      <c r="K1822" s="287">
        <f t="shared" si="116"/>
        <v>1.25</v>
      </c>
      <c r="L1822" s="203">
        <v>1350</v>
      </c>
      <c r="M1822" s="203">
        <f t="shared" si="117"/>
        <v>1687.5</v>
      </c>
    </row>
    <row r="1823" spans="1:13" hidden="1">
      <c r="A1823" s="284" t="s">
        <v>459</v>
      </c>
      <c r="B1823" s="230" t="str">
        <f t="shared" si="114"/>
        <v>Measure 270</v>
      </c>
      <c r="C1823" s="284" t="s">
        <v>467</v>
      </c>
      <c r="D1823" s="285">
        <v>44197</v>
      </c>
      <c r="E1823" s="285">
        <v>44408</v>
      </c>
      <c r="F1823" s="285">
        <v>44294</v>
      </c>
      <c r="G1823" s="41">
        <f t="shared" si="115"/>
        <v>4</v>
      </c>
      <c r="H1823" s="286" t="s">
        <v>266</v>
      </c>
      <c r="I1823" s="284" t="s">
        <v>353</v>
      </c>
      <c r="J1823" s="287">
        <v>6.25</v>
      </c>
      <c r="K1823" s="287">
        <f t="shared" si="116"/>
        <v>0.78125</v>
      </c>
      <c r="L1823" s="203">
        <v>1000</v>
      </c>
      <c r="M1823" s="203">
        <f t="shared" si="117"/>
        <v>781.25</v>
      </c>
    </row>
    <row r="1824" spans="1:13" hidden="1">
      <c r="A1824" s="284" t="s">
        <v>459</v>
      </c>
      <c r="B1824" s="230" t="str">
        <f t="shared" si="114"/>
        <v>Measure 270</v>
      </c>
      <c r="C1824" s="284" t="s">
        <v>467</v>
      </c>
      <c r="D1824" s="285">
        <v>44197</v>
      </c>
      <c r="E1824" s="285">
        <v>44408</v>
      </c>
      <c r="F1824" s="285">
        <v>44295</v>
      </c>
      <c r="G1824" s="41">
        <f t="shared" si="115"/>
        <v>4</v>
      </c>
      <c r="H1824" s="286" t="s">
        <v>568</v>
      </c>
      <c r="I1824" s="284" t="s">
        <v>552</v>
      </c>
      <c r="J1824" s="287">
        <v>1</v>
      </c>
      <c r="K1824" s="287">
        <f t="shared" si="116"/>
        <v>0.125</v>
      </c>
      <c r="L1824" s="203">
        <v>1000</v>
      </c>
      <c r="M1824" s="203">
        <f t="shared" si="117"/>
        <v>125</v>
      </c>
    </row>
    <row r="1825" spans="1:13" hidden="1">
      <c r="A1825" s="284" t="s">
        <v>459</v>
      </c>
      <c r="B1825" s="230" t="str">
        <f t="shared" si="114"/>
        <v>Measure 270</v>
      </c>
      <c r="C1825" s="284" t="s">
        <v>467</v>
      </c>
      <c r="D1825" s="285">
        <v>44197</v>
      </c>
      <c r="E1825" s="285">
        <v>44408</v>
      </c>
      <c r="F1825" s="285">
        <v>44295</v>
      </c>
      <c r="G1825" s="41">
        <f t="shared" si="115"/>
        <v>4</v>
      </c>
      <c r="H1825" s="286" t="s">
        <v>265</v>
      </c>
      <c r="I1825" s="284" t="s">
        <v>353</v>
      </c>
      <c r="J1825" s="287">
        <v>3</v>
      </c>
      <c r="K1825" s="287">
        <f t="shared" si="116"/>
        <v>0.375</v>
      </c>
      <c r="L1825" s="203">
        <v>1000</v>
      </c>
      <c r="M1825" s="203">
        <f t="shared" si="117"/>
        <v>375</v>
      </c>
    </row>
    <row r="1826" spans="1:13" hidden="1">
      <c r="A1826" s="284" t="s">
        <v>459</v>
      </c>
      <c r="B1826" s="230" t="str">
        <f t="shared" si="114"/>
        <v>Measure 270</v>
      </c>
      <c r="C1826" s="284" t="s">
        <v>467</v>
      </c>
      <c r="D1826" s="285">
        <v>44197</v>
      </c>
      <c r="E1826" s="285">
        <v>44408</v>
      </c>
      <c r="F1826" s="285">
        <v>44295</v>
      </c>
      <c r="G1826" s="41">
        <f t="shared" si="115"/>
        <v>4</v>
      </c>
      <c r="H1826" s="286" t="s">
        <v>349</v>
      </c>
      <c r="I1826" s="284" t="s">
        <v>353</v>
      </c>
      <c r="J1826" s="287">
        <v>8</v>
      </c>
      <c r="K1826" s="287">
        <f t="shared" si="116"/>
        <v>1</v>
      </c>
      <c r="L1826" s="203">
        <v>1000</v>
      </c>
      <c r="M1826" s="203">
        <f t="shared" si="117"/>
        <v>1000</v>
      </c>
    </row>
    <row r="1827" spans="1:13" hidden="1">
      <c r="A1827" s="284" t="s">
        <v>459</v>
      </c>
      <c r="B1827" s="230" t="str">
        <f t="shared" si="114"/>
        <v>Measure 270</v>
      </c>
      <c r="C1827" s="284" t="s">
        <v>467</v>
      </c>
      <c r="D1827" s="285">
        <v>44197</v>
      </c>
      <c r="E1827" s="285">
        <v>44408</v>
      </c>
      <c r="F1827" s="285">
        <v>44295</v>
      </c>
      <c r="G1827" s="41">
        <f t="shared" si="115"/>
        <v>4</v>
      </c>
      <c r="H1827" s="286" t="s">
        <v>352</v>
      </c>
      <c r="I1827" s="284" t="s">
        <v>353</v>
      </c>
      <c r="J1827" s="287">
        <v>4</v>
      </c>
      <c r="K1827" s="287">
        <f t="shared" si="116"/>
        <v>0.5</v>
      </c>
      <c r="L1827" s="203">
        <v>1000</v>
      </c>
      <c r="M1827" s="203">
        <f t="shared" si="117"/>
        <v>500</v>
      </c>
    </row>
    <row r="1828" spans="1:13" hidden="1">
      <c r="A1828" s="284" t="s">
        <v>459</v>
      </c>
      <c r="B1828" s="230" t="str">
        <f t="shared" si="114"/>
        <v>Measure 270</v>
      </c>
      <c r="C1828" s="284" t="s">
        <v>467</v>
      </c>
      <c r="D1828" s="285">
        <v>44197</v>
      </c>
      <c r="E1828" s="285">
        <v>44408</v>
      </c>
      <c r="F1828" s="285">
        <v>44295</v>
      </c>
      <c r="G1828" s="41">
        <f t="shared" si="115"/>
        <v>4</v>
      </c>
      <c r="H1828" s="286" t="s">
        <v>473</v>
      </c>
      <c r="I1828" s="284" t="s">
        <v>353</v>
      </c>
      <c r="J1828" s="287">
        <v>4.75</v>
      </c>
      <c r="K1828" s="287">
        <f t="shared" si="116"/>
        <v>0.59375</v>
      </c>
      <c r="L1828" s="203">
        <v>1000</v>
      </c>
      <c r="M1828" s="203">
        <f t="shared" si="117"/>
        <v>593.75</v>
      </c>
    </row>
    <row r="1829" spans="1:13" hidden="1">
      <c r="A1829" s="284" t="s">
        <v>459</v>
      </c>
      <c r="B1829" s="230" t="str">
        <f t="shared" si="114"/>
        <v>Measure 270</v>
      </c>
      <c r="C1829" s="284" t="s">
        <v>467</v>
      </c>
      <c r="D1829" s="285">
        <v>44197</v>
      </c>
      <c r="E1829" s="285">
        <v>44408</v>
      </c>
      <c r="F1829" s="285">
        <v>44295</v>
      </c>
      <c r="G1829" s="41">
        <f t="shared" si="115"/>
        <v>4</v>
      </c>
      <c r="H1829" s="286" t="s">
        <v>392</v>
      </c>
      <c r="I1829" s="284" t="s">
        <v>353</v>
      </c>
      <c r="J1829" s="287">
        <v>10</v>
      </c>
      <c r="K1829" s="287">
        <f t="shared" si="116"/>
        <v>1.25</v>
      </c>
      <c r="L1829" s="203">
        <v>1350</v>
      </c>
      <c r="M1829" s="203">
        <f t="shared" si="117"/>
        <v>1687.5</v>
      </c>
    </row>
    <row r="1830" spans="1:13" hidden="1">
      <c r="A1830" s="284" t="s">
        <v>459</v>
      </c>
      <c r="B1830" s="230" t="str">
        <f t="shared" si="114"/>
        <v>Measure 270</v>
      </c>
      <c r="C1830" s="284" t="s">
        <v>467</v>
      </c>
      <c r="D1830" s="285">
        <v>44197</v>
      </c>
      <c r="E1830" s="285">
        <v>44408</v>
      </c>
      <c r="F1830" s="285">
        <v>44295</v>
      </c>
      <c r="G1830" s="41">
        <f t="shared" si="115"/>
        <v>4</v>
      </c>
      <c r="H1830" s="286" t="s">
        <v>266</v>
      </c>
      <c r="I1830" s="284" t="s">
        <v>353</v>
      </c>
      <c r="J1830" s="287">
        <v>6</v>
      </c>
      <c r="K1830" s="287">
        <f t="shared" si="116"/>
        <v>0.75</v>
      </c>
      <c r="L1830" s="203">
        <v>1000</v>
      </c>
      <c r="M1830" s="203">
        <f t="shared" si="117"/>
        <v>750</v>
      </c>
    </row>
    <row r="1831" spans="1:13" hidden="1">
      <c r="A1831" s="284" t="s">
        <v>459</v>
      </c>
      <c r="B1831" s="230" t="str">
        <f t="shared" si="114"/>
        <v>Measure 270</v>
      </c>
      <c r="C1831" s="284" t="s">
        <v>467</v>
      </c>
      <c r="D1831" s="285">
        <v>44197</v>
      </c>
      <c r="E1831" s="285">
        <v>44408</v>
      </c>
      <c r="F1831" s="285">
        <v>44298</v>
      </c>
      <c r="G1831" s="41">
        <f t="shared" si="115"/>
        <v>4</v>
      </c>
      <c r="H1831" s="286" t="s">
        <v>265</v>
      </c>
      <c r="I1831" s="284" t="s">
        <v>353</v>
      </c>
      <c r="J1831" s="287">
        <v>2</v>
      </c>
      <c r="K1831" s="287">
        <f t="shared" si="116"/>
        <v>0.25</v>
      </c>
      <c r="L1831" s="203">
        <v>1000</v>
      </c>
      <c r="M1831" s="203">
        <f t="shared" si="117"/>
        <v>250</v>
      </c>
    </row>
    <row r="1832" spans="1:13" hidden="1">
      <c r="A1832" s="284" t="s">
        <v>459</v>
      </c>
      <c r="B1832" s="230" t="str">
        <f t="shared" si="114"/>
        <v>Measure 270</v>
      </c>
      <c r="C1832" s="284" t="s">
        <v>467</v>
      </c>
      <c r="D1832" s="285">
        <v>44197</v>
      </c>
      <c r="E1832" s="285">
        <v>44408</v>
      </c>
      <c r="F1832" s="285">
        <v>44298</v>
      </c>
      <c r="G1832" s="41">
        <f t="shared" si="115"/>
        <v>4</v>
      </c>
      <c r="H1832" s="286" t="s">
        <v>53</v>
      </c>
      <c r="I1832" s="284" t="s">
        <v>353</v>
      </c>
      <c r="J1832" s="287">
        <v>8</v>
      </c>
      <c r="K1832" s="287">
        <f t="shared" si="116"/>
        <v>1</v>
      </c>
      <c r="L1832" s="203">
        <v>1350</v>
      </c>
      <c r="M1832" s="203">
        <f t="shared" si="117"/>
        <v>1350</v>
      </c>
    </row>
    <row r="1833" spans="1:13" hidden="1">
      <c r="A1833" s="284" t="s">
        <v>459</v>
      </c>
      <c r="B1833" s="230" t="str">
        <f t="shared" si="114"/>
        <v>Measure 270</v>
      </c>
      <c r="C1833" s="284" t="s">
        <v>467</v>
      </c>
      <c r="D1833" s="285">
        <v>44197</v>
      </c>
      <c r="E1833" s="285">
        <v>44408</v>
      </c>
      <c r="F1833" s="285">
        <v>44298</v>
      </c>
      <c r="G1833" s="41">
        <f t="shared" si="115"/>
        <v>4</v>
      </c>
      <c r="H1833" s="286" t="s">
        <v>367</v>
      </c>
      <c r="I1833" s="284" t="s">
        <v>353</v>
      </c>
      <c r="J1833" s="287">
        <v>8</v>
      </c>
      <c r="K1833" s="287">
        <f t="shared" si="116"/>
        <v>1</v>
      </c>
      <c r="L1833" s="203">
        <v>1000</v>
      </c>
      <c r="M1833" s="203">
        <f t="shared" si="117"/>
        <v>1000</v>
      </c>
    </row>
    <row r="1834" spans="1:13" hidden="1">
      <c r="A1834" s="284" t="s">
        <v>459</v>
      </c>
      <c r="B1834" s="230" t="str">
        <f t="shared" si="114"/>
        <v>Measure 270</v>
      </c>
      <c r="C1834" s="284" t="s">
        <v>467</v>
      </c>
      <c r="D1834" s="285">
        <v>44197</v>
      </c>
      <c r="E1834" s="285">
        <v>44408</v>
      </c>
      <c r="F1834" s="285">
        <v>44298</v>
      </c>
      <c r="G1834" s="41">
        <f t="shared" si="115"/>
        <v>4</v>
      </c>
      <c r="H1834" s="286" t="s">
        <v>349</v>
      </c>
      <c r="I1834" s="284" t="s">
        <v>353</v>
      </c>
      <c r="J1834" s="287">
        <v>8.5</v>
      </c>
      <c r="K1834" s="287">
        <f t="shared" si="116"/>
        <v>1.0625</v>
      </c>
      <c r="L1834" s="203">
        <v>1000</v>
      </c>
      <c r="M1834" s="203">
        <f t="shared" si="117"/>
        <v>1062.5</v>
      </c>
    </row>
    <row r="1835" spans="1:13" hidden="1">
      <c r="A1835" s="284" t="s">
        <v>459</v>
      </c>
      <c r="B1835" s="230" t="str">
        <f t="shared" si="114"/>
        <v>Measure 270</v>
      </c>
      <c r="C1835" s="284" t="s">
        <v>467</v>
      </c>
      <c r="D1835" s="285">
        <v>44197</v>
      </c>
      <c r="E1835" s="285">
        <v>44408</v>
      </c>
      <c r="F1835" s="285">
        <v>44298</v>
      </c>
      <c r="G1835" s="41">
        <f t="shared" si="115"/>
        <v>4</v>
      </c>
      <c r="H1835" s="286" t="s">
        <v>352</v>
      </c>
      <c r="I1835" s="284" t="s">
        <v>353</v>
      </c>
      <c r="J1835" s="287">
        <v>6</v>
      </c>
      <c r="K1835" s="287">
        <f t="shared" si="116"/>
        <v>0.75</v>
      </c>
      <c r="L1835" s="203">
        <v>1000</v>
      </c>
      <c r="M1835" s="203">
        <f t="shared" si="117"/>
        <v>750</v>
      </c>
    </row>
    <row r="1836" spans="1:13">
      <c r="A1836" s="284" t="s">
        <v>459</v>
      </c>
      <c r="B1836" s="230" t="str">
        <f t="shared" si="114"/>
        <v>Measure 270</v>
      </c>
      <c r="C1836" s="284" t="s">
        <v>467</v>
      </c>
      <c r="D1836" s="285">
        <v>44197</v>
      </c>
      <c r="E1836" s="285">
        <v>44408</v>
      </c>
      <c r="F1836" s="285">
        <v>44298</v>
      </c>
      <c r="G1836" s="41">
        <f t="shared" si="115"/>
        <v>4</v>
      </c>
      <c r="H1836" s="286" t="s">
        <v>267</v>
      </c>
      <c r="I1836" s="284" t="s">
        <v>353</v>
      </c>
      <c r="J1836" s="287">
        <v>5</v>
      </c>
      <c r="K1836" s="287">
        <f t="shared" si="116"/>
        <v>0.625</v>
      </c>
      <c r="L1836" s="203">
        <v>1000</v>
      </c>
      <c r="M1836" s="203">
        <f t="shared" si="117"/>
        <v>625</v>
      </c>
    </row>
    <row r="1837" spans="1:13" hidden="1">
      <c r="A1837" s="284" t="s">
        <v>459</v>
      </c>
      <c r="B1837" s="230" t="str">
        <f t="shared" si="114"/>
        <v>Measure 270</v>
      </c>
      <c r="C1837" s="284" t="s">
        <v>467</v>
      </c>
      <c r="D1837" s="285">
        <v>44197</v>
      </c>
      <c r="E1837" s="285">
        <v>44408</v>
      </c>
      <c r="F1837" s="285">
        <v>44298</v>
      </c>
      <c r="G1837" s="41">
        <f t="shared" si="115"/>
        <v>4</v>
      </c>
      <c r="H1837" s="286" t="s">
        <v>362</v>
      </c>
      <c r="I1837" s="284" t="s">
        <v>353</v>
      </c>
      <c r="J1837" s="287">
        <v>2</v>
      </c>
      <c r="K1837" s="287">
        <f t="shared" si="116"/>
        <v>0.25</v>
      </c>
      <c r="L1837" s="203">
        <v>1350</v>
      </c>
      <c r="M1837" s="203">
        <f t="shared" si="117"/>
        <v>337.5</v>
      </c>
    </row>
    <row r="1838" spans="1:13" hidden="1">
      <c r="A1838" s="284" t="s">
        <v>459</v>
      </c>
      <c r="B1838" s="230" t="str">
        <f t="shared" si="114"/>
        <v>Measure 270</v>
      </c>
      <c r="C1838" s="284" t="s">
        <v>467</v>
      </c>
      <c r="D1838" s="285">
        <v>44197</v>
      </c>
      <c r="E1838" s="285">
        <v>44408</v>
      </c>
      <c r="F1838" s="285">
        <v>44298</v>
      </c>
      <c r="G1838" s="41">
        <f t="shared" si="115"/>
        <v>4</v>
      </c>
      <c r="H1838" s="286" t="s">
        <v>392</v>
      </c>
      <c r="I1838" s="284" t="s">
        <v>353</v>
      </c>
      <c r="J1838" s="287">
        <v>10</v>
      </c>
      <c r="K1838" s="287">
        <f t="shared" si="116"/>
        <v>1.25</v>
      </c>
      <c r="L1838" s="203">
        <v>1350</v>
      </c>
      <c r="M1838" s="203">
        <f t="shared" si="117"/>
        <v>1687.5</v>
      </c>
    </row>
    <row r="1839" spans="1:13" hidden="1">
      <c r="A1839" s="284" t="s">
        <v>459</v>
      </c>
      <c r="B1839" s="230" t="str">
        <f t="shared" si="114"/>
        <v>Measure 270</v>
      </c>
      <c r="C1839" s="284" t="s">
        <v>467</v>
      </c>
      <c r="D1839" s="285">
        <v>44197</v>
      </c>
      <c r="E1839" s="285">
        <v>44408</v>
      </c>
      <c r="F1839" s="285">
        <v>44298</v>
      </c>
      <c r="G1839" s="41">
        <f t="shared" si="115"/>
        <v>4</v>
      </c>
      <c r="H1839" s="286" t="s">
        <v>266</v>
      </c>
      <c r="I1839" s="284" t="s">
        <v>353</v>
      </c>
      <c r="J1839" s="287">
        <v>4.25</v>
      </c>
      <c r="K1839" s="287">
        <f t="shared" si="116"/>
        <v>0.53125</v>
      </c>
      <c r="L1839" s="203">
        <v>1000</v>
      </c>
      <c r="M1839" s="203">
        <f t="shared" si="117"/>
        <v>531.25</v>
      </c>
    </row>
    <row r="1840" spans="1:13" hidden="1">
      <c r="A1840" s="284" t="s">
        <v>459</v>
      </c>
      <c r="B1840" s="230" t="str">
        <f t="shared" si="114"/>
        <v>Measure 270</v>
      </c>
      <c r="C1840" s="284" t="s">
        <v>467</v>
      </c>
      <c r="D1840" s="285">
        <v>44197</v>
      </c>
      <c r="E1840" s="285">
        <v>44408</v>
      </c>
      <c r="F1840" s="285">
        <v>44299</v>
      </c>
      <c r="G1840" s="41">
        <f t="shared" si="115"/>
        <v>4</v>
      </c>
      <c r="H1840" s="286" t="s">
        <v>265</v>
      </c>
      <c r="I1840" s="284" t="s">
        <v>353</v>
      </c>
      <c r="J1840" s="287">
        <v>2</v>
      </c>
      <c r="K1840" s="287">
        <f t="shared" si="116"/>
        <v>0.25</v>
      </c>
      <c r="L1840" s="203">
        <v>1000</v>
      </c>
      <c r="M1840" s="203">
        <f t="shared" si="117"/>
        <v>250</v>
      </c>
    </row>
    <row r="1841" spans="1:13" hidden="1">
      <c r="A1841" s="284" t="s">
        <v>459</v>
      </c>
      <c r="B1841" s="230" t="str">
        <f t="shared" si="114"/>
        <v>Measure 270</v>
      </c>
      <c r="C1841" s="284" t="s">
        <v>467</v>
      </c>
      <c r="D1841" s="285">
        <v>44197</v>
      </c>
      <c r="E1841" s="285">
        <v>44408</v>
      </c>
      <c r="F1841" s="285">
        <v>44299</v>
      </c>
      <c r="G1841" s="41">
        <f t="shared" si="115"/>
        <v>4</v>
      </c>
      <c r="H1841" s="286" t="s">
        <v>367</v>
      </c>
      <c r="I1841" s="284" t="s">
        <v>353</v>
      </c>
      <c r="J1841" s="287">
        <v>7</v>
      </c>
      <c r="K1841" s="287">
        <f t="shared" si="116"/>
        <v>0.875</v>
      </c>
      <c r="L1841" s="203">
        <v>1000</v>
      </c>
      <c r="M1841" s="203">
        <f t="shared" si="117"/>
        <v>875</v>
      </c>
    </row>
    <row r="1842" spans="1:13" hidden="1">
      <c r="A1842" s="284" t="s">
        <v>459</v>
      </c>
      <c r="B1842" s="230" t="str">
        <f t="shared" si="114"/>
        <v>Measure 270</v>
      </c>
      <c r="C1842" s="284" t="s">
        <v>467</v>
      </c>
      <c r="D1842" s="285">
        <v>44197</v>
      </c>
      <c r="E1842" s="285">
        <v>44408</v>
      </c>
      <c r="F1842" s="285">
        <v>44299</v>
      </c>
      <c r="G1842" s="41">
        <f t="shared" si="115"/>
        <v>4</v>
      </c>
      <c r="H1842" s="286" t="s">
        <v>349</v>
      </c>
      <c r="I1842" s="284" t="s">
        <v>353</v>
      </c>
      <c r="J1842" s="287">
        <v>5.5</v>
      </c>
      <c r="K1842" s="287">
        <f t="shared" si="116"/>
        <v>0.6875</v>
      </c>
      <c r="L1842" s="203">
        <v>1000</v>
      </c>
      <c r="M1842" s="203">
        <f t="shared" si="117"/>
        <v>687.5</v>
      </c>
    </row>
    <row r="1843" spans="1:13" hidden="1">
      <c r="A1843" s="284" t="s">
        <v>459</v>
      </c>
      <c r="B1843" s="230" t="str">
        <f t="shared" si="114"/>
        <v>Measure 270</v>
      </c>
      <c r="C1843" s="284" t="s">
        <v>467</v>
      </c>
      <c r="D1843" s="285">
        <v>44197</v>
      </c>
      <c r="E1843" s="285">
        <v>44408</v>
      </c>
      <c r="F1843" s="285">
        <v>44299</v>
      </c>
      <c r="G1843" s="41">
        <f t="shared" si="115"/>
        <v>4</v>
      </c>
      <c r="H1843" s="286" t="s">
        <v>352</v>
      </c>
      <c r="I1843" s="284" t="s">
        <v>353</v>
      </c>
      <c r="J1843" s="287">
        <v>4</v>
      </c>
      <c r="K1843" s="287">
        <f t="shared" si="116"/>
        <v>0.5</v>
      </c>
      <c r="L1843" s="203">
        <v>1000</v>
      </c>
      <c r="M1843" s="203">
        <f t="shared" si="117"/>
        <v>500</v>
      </c>
    </row>
    <row r="1844" spans="1:13" hidden="1">
      <c r="A1844" s="284" t="s">
        <v>459</v>
      </c>
      <c r="B1844" s="230" t="str">
        <f t="shared" si="114"/>
        <v>Measure 270</v>
      </c>
      <c r="C1844" s="284" t="s">
        <v>467</v>
      </c>
      <c r="D1844" s="285">
        <v>44197</v>
      </c>
      <c r="E1844" s="285">
        <v>44408</v>
      </c>
      <c r="F1844" s="285">
        <v>44299</v>
      </c>
      <c r="G1844" s="41">
        <f t="shared" si="115"/>
        <v>4</v>
      </c>
      <c r="H1844" s="286" t="s">
        <v>362</v>
      </c>
      <c r="I1844" s="284" t="s">
        <v>353</v>
      </c>
      <c r="J1844" s="287">
        <v>2</v>
      </c>
      <c r="K1844" s="287">
        <f t="shared" si="116"/>
        <v>0.25</v>
      </c>
      <c r="L1844" s="203">
        <v>1350</v>
      </c>
      <c r="M1844" s="203">
        <f t="shared" si="117"/>
        <v>337.5</v>
      </c>
    </row>
    <row r="1845" spans="1:13" hidden="1">
      <c r="A1845" s="284" t="s">
        <v>459</v>
      </c>
      <c r="B1845" s="230" t="str">
        <f t="shared" si="114"/>
        <v>Measure 270</v>
      </c>
      <c r="C1845" s="284" t="s">
        <v>467</v>
      </c>
      <c r="D1845" s="285">
        <v>44197</v>
      </c>
      <c r="E1845" s="285">
        <v>44408</v>
      </c>
      <c r="F1845" s="285">
        <v>44299</v>
      </c>
      <c r="G1845" s="41">
        <f t="shared" si="115"/>
        <v>4</v>
      </c>
      <c r="H1845" s="286" t="s">
        <v>392</v>
      </c>
      <c r="I1845" s="284" t="s">
        <v>353</v>
      </c>
      <c r="J1845" s="287">
        <v>10</v>
      </c>
      <c r="K1845" s="287">
        <f t="shared" si="116"/>
        <v>1.25</v>
      </c>
      <c r="L1845" s="203">
        <v>1350</v>
      </c>
      <c r="M1845" s="203">
        <f t="shared" si="117"/>
        <v>1687.5</v>
      </c>
    </row>
    <row r="1846" spans="1:13" hidden="1">
      <c r="A1846" s="284" t="s">
        <v>459</v>
      </c>
      <c r="B1846" s="230" t="str">
        <f t="shared" si="114"/>
        <v>Measure 270</v>
      </c>
      <c r="C1846" s="284" t="s">
        <v>467</v>
      </c>
      <c r="D1846" s="285">
        <v>44197</v>
      </c>
      <c r="E1846" s="285">
        <v>44408</v>
      </c>
      <c r="F1846" s="285">
        <v>44299</v>
      </c>
      <c r="G1846" s="41">
        <f t="shared" si="115"/>
        <v>4</v>
      </c>
      <c r="H1846" s="286" t="s">
        <v>266</v>
      </c>
      <c r="I1846" s="284" t="s">
        <v>353</v>
      </c>
      <c r="J1846" s="287">
        <v>3.25</v>
      </c>
      <c r="K1846" s="287">
        <f t="shared" si="116"/>
        <v>0.40625</v>
      </c>
      <c r="L1846" s="203">
        <v>1000</v>
      </c>
      <c r="M1846" s="203">
        <f t="shared" si="117"/>
        <v>406.25</v>
      </c>
    </row>
    <row r="1847" spans="1:13" hidden="1">
      <c r="A1847" s="284" t="s">
        <v>459</v>
      </c>
      <c r="B1847" s="230" t="str">
        <f t="shared" si="114"/>
        <v>Measure 270</v>
      </c>
      <c r="C1847" s="284" t="s">
        <v>467</v>
      </c>
      <c r="D1847" s="285">
        <v>44197</v>
      </c>
      <c r="E1847" s="285">
        <v>44408</v>
      </c>
      <c r="F1847" s="285">
        <v>44300</v>
      </c>
      <c r="G1847" s="41">
        <f t="shared" si="115"/>
        <v>4</v>
      </c>
      <c r="H1847" s="286" t="s">
        <v>568</v>
      </c>
      <c r="I1847" s="284" t="s">
        <v>552</v>
      </c>
      <c r="J1847" s="287">
        <v>1</v>
      </c>
      <c r="K1847" s="287">
        <f t="shared" si="116"/>
        <v>0.125</v>
      </c>
      <c r="L1847" s="203">
        <v>1000</v>
      </c>
      <c r="M1847" s="203">
        <f t="shared" si="117"/>
        <v>125</v>
      </c>
    </row>
    <row r="1848" spans="1:13" hidden="1">
      <c r="A1848" s="284" t="s">
        <v>459</v>
      </c>
      <c r="B1848" s="230" t="str">
        <f t="shared" si="114"/>
        <v>Measure 270</v>
      </c>
      <c r="C1848" s="284" t="s">
        <v>467</v>
      </c>
      <c r="D1848" s="285">
        <v>44197</v>
      </c>
      <c r="E1848" s="285">
        <v>44408</v>
      </c>
      <c r="F1848" s="285">
        <v>44300</v>
      </c>
      <c r="G1848" s="41">
        <f t="shared" si="115"/>
        <v>4</v>
      </c>
      <c r="H1848" s="286" t="s">
        <v>265</v>
      </c>
      <c r="I1848" s="284" t="s">
        <v>353</v>
      </c>
      <c r="J1848" s="287">
        <v>1</v>
      </c>
      <c r="K1848" s="287">
        <f t="shared" si="116"/>
        <v>0.125</v>
      </c>
      <c r="L1848" s="203">
        <v>1000</v>
      </c>
      <c r="M1848" s="203">
        <f t="shared" si="117"/>
        <v>125</v>
      </c>
    </row>
    <row r="1849" spans="1:13" hidden="1">
      <c r="A1849" s="284" t="s">
        <v>459</v>
      </c>
      <c r="B1849" s="230" t="str">
        <f t="shared" si="114"/>
        <v>Measure 270</v>
      </c>
      <c r="C1849" s="284" t="s">
        <v>467</v>
      </c>
      <c r="D1849" s="285">
        <v>44197</v>
      </c>
      <c r="E1849" s="285">
        <v>44408</v>
      </c>
      <c r="F1849" s="285">
        <v>44300</v>
      </c>
      <c r="G1849" s="41">
        <f t="shared" si="115"/>
        <v>4</v>
      </c>
      <c r="H1849" s="286" t="s">
        <v>53</v>
      </c>
      <c r="I1849" s="284" t="s">
        <v>353</v>
      </c>
      <c r="J1849" s="287">
        <v>8</v>
      </c>
      <c r="K1849" s="287">
        <f t="shared" si="116"/>
        <v>1</v>
      </c>
      <c r="L1849" s="203">
        <v>1350</v>
      </c>
      <c r="M1849" s="203">
        <f t="shared" si="117"/>
        <v>1350</v>
      </c>
    </row>
    <row r="1850" spans="1:13" hidden="1">
      <c r="A1850" s="284" t="s">
        <v>459</v>
      </c>
      <c r="B1850" s="230" t="str">
        <f t="shared" si="114"/>
        <v>Measure 270</v>
      </c>
      <c r="C1850" s="284" t="s">
        <v>467</v>
      </c>
      <c r="D1850" s="285">
        <v>44197</v>
      </c>
      <c r="E1850" s="285">
        <v>44408</v>
      </c>
      <c r="F1850" s="285">
        <v>44300</v>
      </c>
      <c r="G1850" s="41">
        <f t="shared" si="115"/>
        <v>4</v>
      </c>
      <c r="H1850" s="286" t="s">
        <v>367</v>
      </c>
      <c r="I1850" s="284" t="s">
        <v>353</v>
      </c>
      <c r="J1850" s="287">
        <v>8</v>
      </c>
      <c r="K1850" s="287">
        <f t="shared" si="116"/>
        <v>1</v>
      </c>
      <c r="L1850" s="203">
        <v>1000</v>
      </c>
      <c r="M1850" s="203">
        <f t="shared" si="117"/>
        <v>1000</v>
      </c>
    </row>
    <row r="1851" spans="1:13" hidden="1">
      <c r="A1851" s="284" t="s">
        <v>459</v>
      </c>
      <c r="B1851" s="230" t="str">
        <f t="shared" si="114"/>
        <v>Measure 270</v>
      </c>
      <c r="C1851" s="284" t="s">
        <v>467</v>
      </c>
      <c r="D1851" s="285">
        <v>44197</v>
      </c>
      <c r="E1851" s="285">
        <v>44408</v>
      </c>
      <c r="F1851" s="285">
        <v>44300</v>
      </c>
      <c r="G1851" s="41">
        <f t="shared" si="115"/>
        <v>4</v>
      </c>
      <c r="H1851" s="286" t="s">
        <v>349</v>
      </c>
      <c r="I1851" s="284" t="s">
        <v>353</v>
      </c>
      <c r="J1851" s="287">
        <v>8</v>
      </c>
      <c r="K1851" s="287">
        <f t="shared" si="116"/>
        <v>1</v>
      </c>
      <c r="L1851" s="203">
        <v>1000</v>
      </c>
      <c r="M1851" s="203">
        <f t="shared" si="117"/>
        <v>1000</v>
      </c>
    </row>
    <row r="1852" spans="1:13" hidden="1">
      <c r="A1852" s="284" t="s">
        <v>459</v>
      </c>
      <c r="B1852" s="230" t="str">
        <f t="shared" si="114"/>
        <v>Measure 270</v>
      </c>
      <c r="C1852" s="284" t="s">
        <v>467</v>
      </c>
      <c r="D1852" s="285">
        <v>44197</v>
      </c>
      <c r="E1852" s="285">
        <v>44408</v>
      </c>
      <c r="F1852" s="285">
        <v>44300</v>
      </c>
      <c r="G1852" s="41">
        <f t="shared" si="115"/>
        <v>4</v>
      </c>
      <c r="H1852" s="286" t="s">
        <v>352</v>
      </c>
      <c r="I1852" s="284" t="s">
        <v>353</v>
      </c>
      <c r="J1852" s="287">
        <v>6</v>
      </c>
      <c r="K1852" s="287">
        <f t="shared" si="116"/>
        <v>0.75</v>
      </c>
      <c r="L1852" s="203">
        <v>1000</v>
      </c>
      <c r="M1852" s="203">
        <f t="shared" si="117"/>
        <v>750</v>
      </c>
    </row>
    <row r="1853" spans="1:13">
      <c r="A1853" s="284" t="s">
        <v>459</v>
      </c>
      <c r="B1853" s="230" t="str">
        <f t="shared" si="114"/>
        <v>Measure 270</v>
      </c>
      <c r="C1853" s="284" t="s">
        <v>467</v>
      </c>
      <c r="D1853" s="285">
        <v>44197</v>
      </c>
      <c r="E1853" s="285">
        <v>44408</v>
      </c>
      <c r="F1853" s="285">
        <v>44300</v>
      </c>
      <c r="G1853" s="41">
        <f t="shared" si="115"/>
        <v>4</v>
      </c>
      <c r="H1853" s="286" t="s">
        <v>267</v>
      </c>
      <c r="I1853" s="284" t="s">
        <v>353</v>
      </c>
      <c r="J1853" s="287">
        <v>6</v>
      </c>
      <c r="K1853" s="287">
        <f t="shared" si="116"/>
        <v>0.75</v>
      </c>
      <c r="L1853" s="203">
        <v>1000</v>
      </c>
      <c r="M1853" s="203">
        <f t="shared" si="117"/>
        <v>750</v>
      </c>
    </row>
    <row r="1854" spans="1:13" hidden="1">
      <c r="A1854" s="284" t="s">
        <v>459</v>
      </c>
      <c r="B1854" s="230" t="str">
        <f t="shared" si="114"/>
        <v>Measure 270</v>
      </c>
      <c r="C1854" s="284" t="s">
        <v>467</v>
      </c>
      <c r="D1854" s="285">
        <v>44197</v>
      </c>
      <c r="E1854" s="285">
        <v>44408</v>
      </c>
      <c r="F1854" s="285">
        <v>44300</v>
      </c>
      <c r="G1854" s="41">
        <f t="shared" si="115"/>
        <v>4</v>
      </c>
      <c r="H1854" s="286" t="s">
        <v>362</v>
      </c>
      <c r="I1854" s="284" t="s">
        <v>353</v>
      </c>
      <c r="J1854" s="287">
        <v>2</v>
      </c>
      <c r="K1854" s="287">
        <f t="shared" si="116"/>
        <v>0.25</v>
      </c>
      <c r="L1854" s="203">
        <v>1350</v>
      </c>
      <c r="M1854" s="203">
        <f t="shared" si="117"/>
        <v>337.5</v>
      </c>
    </row>
    <row r="1855" spans="1:13" hidden="1">
      <c r="A1855" s="284" t="s">
        <v>459</v>
      </c>
      <c r="B1855" s="230" t="str">
        <f t="shared" si="114"/>
        <v>Measure 270</v>
      </c>
      <c r="C1855" s="284" t="s">
        <v>467</v>
      </c>
      <c r="D1855" s="285">
        <v>44197</v>
      </c>
      <c r="E1855" s="285">
        <v>44408</v>
      </c>
      <c r="F1855" s="285">
        <v>44300</v>
      </c>
      <c r="G1855" s="41">
        <f t="shared" si="115"/>
        <v>4</v>
      </c>
      <c r="H1855" s="286" t="s">
        <v>392</v>
      </c>
      <c r="I1855" s="284" t="s">
        <v>353</v>
      </c>
      <c r="J1855" s="287">
        <v>8</v>
      </c>
      <c r="K1855" s="287">
        <f t="shared" si="116"/>
        <v>1</v>
      </c>
      <c r="L1855" s="203">
        <v>1350</v>
      </c>
      <c r="M1855" s="203">
        <f t="shared" si="117"/>
        <v>1350</v>
      </c>
    </row>
    <row r="1856" spans="1:13" hidden="1">
      <c r="A1856" s="284" t="s">
        <v>459</v>
      </c>
      <c r="B1856" s="230" t="str">
        <f t="shared" ref="B1856:B1919" si="118">MID(C1856,9,11)</f>
        <v>Measure 270</v>
      </c>
      <c r="C1856" s="284" t="s">
        <v>467</v>
      </c>
      <c r="D1856" s="285">
        <v>44197</v>
      </c>
      <c r="E1856" s="285">
        <v>44408</v>
      </c>
      <c r="F1856" s="285">
        <v>44300</v>
      </c>
      <c r="G1856" s="41">
        <f t="shared" ref="G1856:G1919" si="119">MONTH(F1856)</f>
        <v>4</v>
      </c>
      <c r="H1856" s="286" t="s">
        <v>266</v>
      </c>
      <c r="I1856" s="284" t="s">
        <v>353</v>
      </c>
      <c r="J1856" s="287">
        <v>7.5</v>
      </c>
      <c r="K1856" s="287">
        <f t="shared" si="116"/>
        <v>0.9375</v>
      </c>
      <c r="L1856" s="203">
        <v>1000</v>
      </c>
      <c r="M1856" s="203">
        <f t="shared" si="117"/>
        <v>937.5</v>
      </c>
    </row>
    <row r="1857" spans="1:13" hidden="1">
      <c r="A1857" s="284" t="s">
        <v>459</v>
      </c>
      <c r="B1857" s="230" t="str">
        <f t="shared" si="118"/>
        <v>Measure 270</v>
      </c>
      <c r="C1857" s="284" t="s">
        <v>467</v>
      </c>
      <c r="D1857" s="285">
        <v>44197</v>
      </c>
      <c r="E1857" s="285">
        <v>44408</v>
      </c>
      <c r="F1857" s="285">
        <v>44301</v>
      </c>
      <c r="G1857" s="41">
        <f t="shared" si="119"/>
        <v>4</v>
      </c>
      <c r="H1857" s="286" t="s">
        <v>265</v>
      </c>
      <c r="I1857" s="284" t="s">
        <v>353</v>
      </c>
      <c r="J1857" s="287">
        <v>4</v>
      </c>
      <c r="K1857" s="287">
        <f t="shared" si="116"/>
        <v>0.5</v>
      </c>
      <c r="L1857" s="203">
        <v>1000</v>
      </c>
      <c r="M1857" s="203">
        <f t="shared" si="117"/>
        <v>500</v>
      </c>
    </row>
    <row r="1858" spans="1:13" hidden="1">
      <c r="A1858" s="284" t="s">
        <v>459</v>
      </c>
      <c r="B1858" s="230" t="str">
        <f t="shared" si="118"/>
        <v>Measure 270</v>
      </c>
      <c r="C1858" s="284" t="s">
        <v>467</v>
      </c>
      <c r="D1858" s="285">
        <v>44197</v>
      </c>
      <c r="E1858" s="285">
        <v>44408</v>
      </c>
      <c r="F1858" s="285">
        <v>44301</v>
      </c>
      <c r="G1858" s="41">
        <f t="shared" si="119"/>
        <v>4</v>
      </c>
      <c r="H1858" s="286" t="s">
        <v>367</v>
      </c>
      <c r="I1858" s="284" t="s">
        <v>353</v>
      </c>
      <c r="J1858" s="287">
        <v>8</v>
      </c>
      <c r="K1858" s="287">
        <f t="shared" si="116"/>
        <v>1</v>
      </c>
      <c r="L1858" s="203">
        <v>1000</v>
      </c>
      <c r="M1858" s="203">
        <f t="shared" si="117"/>
        <v>1000</v>
      </c>
    </row>
    <row r="1859" spans="1:13" hidden="1">
      <c r="A1859" s="284" t="s">
        <v>459</v>
      </c>
      <c r="B1859" s="230" t="str">
        <f t="shared" si="118"/>
        <v>Measure 270</v>
      </c>
      <c r="C1859" s="284" t="s">
        <v>467</v>
      </c>
      <c r="D1859" s="285">
        <v>44197</v>
      </c>
      <c r="E1859" s="285">
        <v>44408</v>
      </c>
      <c r="F1859" s="285">
        <v>44301</v>
      </c>
      <c r="G1859" s="41">
        <f t="shared" si="119"/>
        <v>4</v>
      </c>
      <c r="H1859" s="286" t="s">
        <v>349</v>
      </c>
      <c r="I1859" s="284" t="s">
        <v>353</v>
      </c>
      <c r="J1859" s="287">
        <v>8</v>
      </c>
      <c r="K1859" s="287">
        <f t="shared" ref="K1859:K1922" si="120">J1859/8</f>
        <v>1</v>
      </c>
      <c r="L1859" s="203">
        <v>1000</v>
      </c>
      <c r="M1859" s="203">
        <f t="shared" ref="M1859:M1922" si="121">L1859*K1859</f>
        <v>1000</v>
      </c>
    </row>
    <row r="1860" spans="1:13" hidden="1">
      <c r="A1860" s="284" t="s">
        <v>459</v>
      </c>
      <c r="B1860" s="230" t="str">
        <f t="shared" si="118"/>
        <v>Measure 270</v>
      </c>
      <c r="C1860" s="284" t="s">
        <v>467</v>
      </c>
      <c r="D1860" s="285">
        <v>44197</v>
      </c>
      <c r="E1860" s="285">
        <v>44408</v>
      </c>
      <c r="F1860" s="285">
        <v>44301</v>
      </c>
      <c r="G1860" s="41">
        <f t="shared" si="119"/>
        <v>4</v>
      </c>
      <c r="H1860" s="286" t="s">
        <v>352</v>
      </c>
      <c r="I1860" s="284" t="s">
        <v>353</v>
      </c>
      <c r="J1860" s="287">
        <v>4</v>
      </c>
      <c r="K1860" s="287">
        <f t="shared" si="120"/>
        <v>0.5</v>
      </c>
      <c r="L1860" s="203">
        <v>1000</v>
      </c>
      <c r="M1860" s="203">
        <f t="shared" si="121"/>
        <v>500</v>
      </c>
    </row>
    <row r="1861" spans="1:13">
      <c r="A1861" s="284" t="s">
        <v>459</v>
      </c>
      <c r="B1861" s="230" t="str">
        <f t="shared" si="118"/>
        <v>Measure 270</v>
      </c>
      <c r="C1861" s="284" t="s">
        <v>467</v>
      </c>
      <c r="D1861" s="285">
        <v>44197</v>
      </c>
      <c r="E1861" s="285">
        <v>44408</v>
      </c>
      <c r="F1861" s="285">
        <v>44301</v>
      </c>
      <c r="G1861" s="41">
        <f t="shared" si="119"/>
        <v>4</v>
      </c>
      <c r="H1861" s="286" t="s">
        <v>267</v>
      </c>
      <c r="I1861" s="284" t="s">
        <v>353</v>
      </c>
      <c r="J1861" s="287">
        <v>4</v>
      </c>
      <c r="K1861" s="287">
        <f t="shared" si="120"/>
        <v>0.5</v>
      </c>
      <c r="L1861" s="203">
        <v>1000</v>
      </c>
      <c r="M1861" s="203">
        <f t="shared" si="121"/>
        <v>500</v>
      </c>
    </row>
    <row r="1862" spans="1:13" hidden="1">
      <c r="A1862" s="284" t="s">
        <v>459</v>
      </c>
      <c r="B1862" s="230" t="str">
        <f t="shared" si="118"/>
        <v>Measure 270</v>
      </c>
      <c r="C1862" s="284" t="s">
        <v>467</v>
      </c>
      <c r="D1862" s="285">
        <v>44197</v>
      </c>
      <c r="E1862" s="285">
        <v>44408</v>
      </c>
      <c r="F1862" s="285">
        <v>44301</v>
      </c>
      <c r="G1862" s="41">
        <f t="shared" si="119"/>
        <v>4</v>
      </c>
      <c r="H1862" s="286" t="s">
        <v>362</v>
      </c>
      <c r="I1862" s="284" t="s">
        <v>353</v>
      </c>
      <c r="J1862" s="287">
        <v>2</v>
      </c>
      <c r="K1862" s="287">
        <f t="shared" si="120"/>
        <v>0.25</v>
      </c>
      <c r="L1862" s="203">
        <v>1350</v>
      </c>
      <c r="M1862" s="203">
        <f t="shared" si="121"/>
        <v>337.5</v>
      </c>
    </row>
    <row r="1863" spans="1:13" hidden="1">
      <c r="A1863" s="284" t="s">
        <v>459</v>
      </c>
      <c r="B1863" s="230" t="str">
        <f t="shared" si="118"/>
        <v>Measure 270</v>
      </c>
      <c r="C1863" s="284" t="s">
        <v>467</v>
      </c>
      <c r="D1863" s="285">
        <v>44197</v>
      </c>
      <c r="E1863" s="285">
        <v>44408</v>
      </c>
      <c r="F1863" s="285">
        <v>44301</v>
      </c>
      <c r="G1863" s="41">
        <f t="shared" si="119"/>
        <v>4</v>
      </c>
      <c r="H1863" s="286" t="s">
        <v>392</v>
      </c>
      <c r="I1863" s="284" t="s">
        <v>353</v>
      </c>
      <c r="J1863" s="287">
        <v>8</v>
      </c>
      <c r="K1863" s="287">
        <f t="shared" si="120"/>
        <v>1</v>
      </c>
      <c r="L1863" s="203">
        <v>1350</v>
      </c>
      <c r="M1863" s="203">
        <f t="shared" si="121"/>
        <v>1350</v>
      </c>
    </row>
    <row r="1864" spans="1:13" hidden="1">
      <c r="A1864" s="284" t="s">
        <v>459</v>
      </c>
      <c r="B1864" s="230" t="str">
        <f t="shared" si="118"/>
        <v>Measure 270</v>
      </c>
      <c r="C1864" s="284" t="s">
        <v>467</v>
      </c>
      <c r="D1864" s="285">
        <v>44197</v>
      </c>
      <c r="E1864" s="285">
        <v>44408</v>
      </c>
      <c r="F1864" s="285">
        <v>44301</v>
      </c>
      <c r="G1864" s="41">
        <f t="shared" si="119"/>
        <v>4</v>
      </c>
      <c r="H1864" s="286" t="s">
        <v>266</v>
      </c>
      <c r="I1864" s="284" t="s">
        <v>353</v>
      </c>
      <c r="J1864" s="287">
        <v>4.75</v>
      </c>
      <c r="K1864" s="287">
        <f t="shared" si="120"/>
        <v>0.59375</v>
      </c>
      <c r="L1864" s="203">
        <v>1000</v>
      </c>
      <c r="M1864" s="203">
        <f t="shared" si="121"/>
        <v>593.75</v>
      </c>
    </row>
    <row r="1865" spans="1:13" hidden="1">
      <c r="A1865" s="284" t="s">
        <v>459</v>
      </c>
      <c r="B1865" s="230" t="str">
        <f t="shared" si="118"/>
        <v>Measure 270</v>
      </c>
      <c r="C1865" s="284" t="s">
        <v>467</v>
      </c>
      <c r="D1865" s="285">
        <v>44197</v>
      </c>
      <c r="E1865" s="285">
        <v>44408</v>
      </c>
      <c r="F1865" s="285">
        <v>44302</v>
      </c>
      <c r="G1865" s="41">
        <f t="shared" si="119"/>
        <v>4</v>
      </c>
      <c r="H1865" s="286" t="s">
        <v>265</v>
      </c>
      <c r="I1865" s="284" t="s">
        <v>353</v>
      </c>
      <c r="J1865" s="287">
        <v>1</v>
      </c>
      <c r="K1865" s="287">
        <f t="shared" si="120"/>
        <v>0.125</v>
      </c>
      <c r="L1865" s="203">
        <v>1000</v>
      </c>
      <c r="M1865" s="203">
        <f t="shared" si="121"/>
        <v>125</v>
      </c>
    </row>
    <row r="1866" spans="1:13" hidden="1">
      <c r="A1866" s="284" t="s">
        <v>459</v>
      </c>
      <c r="B1866" s="230" t="str">
        <f t="shared" si="118"/>
        <v>Measure 270</v>
      </c>
      <c r="C1866" s="284" t="s">
        <v>467</v>
      </c>
      <c r="D1866" s="285">
        <v>44197</v>
      </c>
      <c r="E1866" s="285">
        <v>44408</v>
      </c>
      <c r="F1866" s="285">
        <v>44302</v>
      </c>
      <c r="G1866" s="41">
        <f t="shared" si="119"/>
        <v>4</v>
      </c>
      <c r="H1866" s="286" t="s">
        <v>367</v>
      </c>
      <c r="I1866" s="284" t="s">
        <v>353</v>
      </c>
      <c r="J1866" s="287">
        <v>3</v>
      </c>
      <c r="K1866" s="287">
        <f t="shared" si="120"/>
        <v>0.375</v>
      </c>
      <c r="L1866" s="203">
        <v>1000</v>
      </c>
      <c r="M1866" s="203">
        <f t="shared" si="121"/>
        <v>375</v>
      </c>
    </row>
    <row r="1867" spans="1:13" hidden="1">
      <c r="A1867" s="284" t="s">
        <v>459</v>
      </c>
      <c r="B1867" s="230" t="str">
        <f t="shared" si="118"/>
        <v>Measure 270</v>
      </c>
      <c r="C1867" s="284" t="s">
        <v>467</v>
      </c>
      <c r="D1867" s="285">
        <v>44197</v>
      </c>
      <c r="E1867" s="285">
        <v>44408</v>
      </c>
      <c r="F1867" s="285">
        <v>44302</v>
      </c>
      <c r="G1867" s="41">
        <f t="shared" si="119"/>
        <v>4</v>
      </c>
      <c r="H1867" s="286" t="s">
        <v>349</v>
      </c>
      <c r="I1867" s="284" t="s">
        <v>353</v>
      </c>
      <c r="J1867" s="287">
        <v>7</v>
      </c>
      <c r="K1867" s="287">
        <f t="shared" si="120"/>
        <v>0.875</v>
      </c>
      <c r="L1867" s="203">
        <v>1000</v>
      </c>
      <c r="M1867" s="203">
        <f t="shared" si="121"/>
        <v>875</v>
      </c>
    </row>
    <row r="1868" spans="1:13" hidden="1">
      <c r="A1868" s="284" t="s">
        <v>459</v>
      </c>
      <c r="B1868" s="230" t="str">
        <f t="shared" si="118"/>
        <v>Measure 270</v>
      </c>
      <c r="C1868" s="284" t="s">
        <v>467</v>
      </c>
      <c r="D1868" s="285">
        <v>44197</v>
      </c>
      <c r="E1868" s="285">
        <v>44408</v>
      </c>
      <c r="F1868" s="285">
        <v>44302</v>
      </c>
      <c r="G1868" s="41">
        <f t="shared" si="119"/>
        <v>4</v>
      </c>
      <c r="H1868" s="286" t="s">
        <v>352</v>
      </c>
      <c r="I1868" s="284" t="s">
        <v>353</v>
      </c>
      <c r="J1868" s="287">
        <v>3</v>
      </c>
      <c r="K1868" s="287">
        <f t="shared" si="120"/>
        <v>0.375</v>
      </c>
      <c r="L1868" s="203">
        <v>1000</v>
      </c>
      <c r="M1868" s="203">
        <f t="shared" si="121"/>
        <v>375</v>
      </c>
    </row>
    <row r="1869" spans="1:13">
      <c r="A1869" s="284" t="s">
        <v>459</v>
      </c>
      <c r="B1869" s="230" t="str">
        <f t="shared" si="118"/>
        <v>Measure 270</v>
      </c>
      <c r="C1869" s="284" t="s">
        <v>467</v>
      </c>
      <c r="D1869" s="285">
        <v>44197</v>
      </c>
      <c r="E1869" s="285">
        <v>44408</v>
      </c>
      <c r="F1869" s="285">
        <v>44302</v>
      </c>
      <c r="G1869" s="41">
        <f t="shared" si="119"/>
        <v>4</v>
      </c>
      <c r="H1869" s="286" t="s">
        <v>267</v>
      </c>
      <c r="I1869" s="284" t="s">
        <v>353</v>
      </c>
      <c r="J1869" s="287">
        <v>2</v>
      </c>
      <c r="K1869" s="287">
        <f t="shared" si="120"/>
        <v>0.25</v>
      </c>
      <c r="L1869" s="203">
        <v>1000</v>
      </c>
      <c r="M1869" s="203">
        <f t="shared" si="121"/>
        <v>250</v>
      </c>
    </row>
    <row r="1870" spans="1:13" hidden="1">
      <c r="A1870" s="284" t="s">
        <v>459</v>
      </c>
      <c r="B1870" s="230" t="str">
        <f t="shared" si="118"/>
        <v>Measure 270</v>
      </c>
      <c r="C1870" s="284" t="s">
        <v>467</v>
      </c>
      <c r="D1870" s="285">
        <v>44197</v>
      </c>
      <c r="E1870" s="285">
        <v>44408</v>
      </c>
      <c r="F1870" s="285">
        <v>44302</v>
      </c>
      <c r="G1870" s="41">
        <f t="shared" si="119"/>
        <v>4</v>
      </c>
      <c r="H1870" s="286" t="s">
        <v>362</v>
      </c>
      <c r="I1870" s="284" t="s">
        <v>353</v>
      </c>
      <c r="J1870" s="287">
        <v>4</v>
      </c>
      <c r="K1870" s="287">
        <f t="shared" si="120"/>
        <v>0.5</v>
      </c>
      <c r="L1870" s="203">
        <v>1350</v>
      </c>
      <c r="M1870" s="203">
        <f t="shared" si="121"/>
        <v>675</v>
      </c>
    </row>
    <row r="1871" spans="1:13" hidden="1">
      <c r="A1871" s="284" t="s">
        <v>459</v>
      </c>
      <c r="B1871" s="230" t="str">
        <f t="shared" si="118"/>
        <v>Measure 270</v>
      </c>
      <c r="C1871" s="284" t="s">
        <v>467</v>
      </c>
      <c r="D1871" s="285">
        <v>44197</v>
      </c>
      <c r="E1871" s="285">
        <v>44408</v>
      </c>
      <c r="F1871" s="285">
        <v>44302</v>
      </c>
      <c r="G1871" s="41">
        <f t="shared" si="119"/>
        <v>4</v>
      </c>
      <c r="H1871" s="286" t="s">
        <v>473</v>
      </c>
      <c r="I1871" s="284" t="s">
        <v>353</v>
      </c>
      <c r="J1871" s="287">
        <v>3.25</v>
      </c>
      <c r="K1871" s="287">
        <f t="shared" si="120"/>
        <v>0.40625</v>
      </c>
      <c r="L1871" s="203">
        <v>1000</v>
      </c>
      <c r="M1871" s="203">
        <f t="shared" si="121"/>
        <v>406.25</v>
      </c>
    </row>
    <row r="1872" spans="1:13" hidden="1">
      <c r="A1872" s="284" t="s">
        <v>459</v>
      </c>
      <c r="B1872" s="230" t="str">
        <f t="shared" si="118"/>
        <v>Measure 270</v>
      </c>
      <c r="C1872" s="284" t="s">
        <v>467</v>
      </c>
      <c r="D1872" s="285">
        <v>44197</v>
      </c>
      <c r="E1872" s="285">
        <v>44408</v>
      </c>
      <c r="F1872" s="285">
        <v>44302</v>
      </c>
      <c r="G1872" s="41">
        <f t="shared" si="119"/>
        <v>4</v>
      </c>
      <c r="H1872" s="286" t="s">
        <v>266</v>
      </c>
      <c r="I1872" s="284" t="s">
        <v>353</v>
      </c>
      <c r="J1872" s="287">
        <v>4.75</v>
      </c>
      <c r="K1872" s="287">
        <f t="shared" si="120"/>
        <v>0.59375</v>
      </c>
      <c r="L1872" s="203">
        <v>1000</v>
      </c>
      <c r="M1872" s="203">
        <f t="shared" si="121"/>
        <v>593.75</v>
      </c>
    </row>
    <row r="1873" spans="1:13" hidden="1">
      <c r="A1873" s="284" t="s">
        <v>459</v>
      </c>
      <c r="B1873" s="230" t="str">
        <f t="shared" si="118"/>
        <v>Measure 270</v>
      </c>
      <c r="C1873" s="284" t="s">
        <v>467</v>
      </c>
      <c r="D1873" s="285">
        <v>44197</v>
      </c>
      <c r="E1873" s="285">
        <v>44408</v>
      </c>
      <c r="F1873" s="285">
        <v>44305</v>
      </c>
      <c r="G1873" s="41">
        <f t="shared" si="119"/>
        <v>4</v>
      </c>
      <c r="H1873" s="286" t="s">
        <v>265</v>
      </c>
      <c r="I1873" s="284" t="s">
        <v>353</v>
      </c>
      <c r="J1873" s="287">
        <v>1</v>
      </c>
      <c r="K1873" s="287">
        <f t="shared" si="120"/>
        <v>0.125</v>
      </c>
      <c r="L1873" s="203">
        <v>1000</v>
      </c>
      <c r="M1873" s="203">
        <f t="shared" si="121"/>
        <v>125</v>
      </c>
    </row>
    <row r="1874" spans="1:13" hidden="1">
      <c r="A1874" s="284" t="s">
        <v>459</v>
      </c>
      <c r="B1874" s="230" t="str">
        <f t="shared" si="118"/>
        <v>Measure 270</v>
      </c>
      <c r="C1874" s="284" t="s">
        <v>467</v>
      </c>
      <c r="D1874" s="285">
        <v>44197</v>
      </c>
      <c r="E1874" s="285">
        <v>44408</v>
      </c>
      <c r="F1874" s="285">
        <v>44305</v>
      </c>
      <c r="G1874" s="41">
        <f t="shared" si="119"/>
        <v>4</v>
      </c>
      <c r="H1874" s="286" t="s">
        <v>53</v>
      </c>
      <c r="I1874" s="284" t="s">
        <v>353</v>
      </c>
      <c r="J1874" s="287">
        <v>8</v>
      </c>
      <c r="K1874" s="287">
        <f t="shared" si="120"/>
        <v>1</v>
      </c>
      <c r="L1874" s="203">
        <v>1350</v>
      </c>
      <c r="M1874" s="203">
        <f t="shared" si="121"/>
        <v>1350</v>
      </c>
    </row>
    <row r="1875" spans="1:13" hidden="1">
      <c r="A1875" s="284" t="s">
        <v>459</v>
      </c>
      <c r="B1875" s="230" t="str">
        <f t="shared" si="118"/>
        <v>Measure 270</v>
      </c>
      <c r="C1875" s="284" t="s">
        <v>467</v>
      </c>
      <c r="D1875" s="285">
        <v>44197</v>
      </c>
      <c r="E1875" s="285">
        <v>44408</v>
      </c>
      <c r="F1875" s="285">
        <v>44305</v>
      </c>
      <c r="G1875" s="41">
        <f t="shared" si="119"/>
        <v>4</v>
      </c>
      <c r="H1875" s="286" t="s">
        <v>367</v>
      </c>
      <c r="I1875" s="284" t="s">
        <v>353</v>
      </c>
      <c r="J1875" s="287">
        <v>8</v>
      </c>
      <c r="K1875" s="287">
        <f t="shared" si="120"/>
        <v>1</v>
      </c>
      <c r="L1875" s="203">
        <v>1000</v>
      </c>
      <c r="M1875" s="203">
        <f t="shared" si="121"/>
        <v>1000</v>
      </c>
    </row>
    <row r="1876" spans="1:13" hidden="1">
      <c r="A1876" s="284" t="s">
        <v>459</v>
      </c>
      <c r="B1876" s="230" t="str">
        <f t="shared" si="118"/>
        <v>Measure 270</v>
      </c>
      <c r="C1876" s="284" t="s">
        <v>467</v>
      </c>
      <c r="D1876" s="285">
        <v>44197</v>
      </c>
      <c r="E1876" s="285">
        <v>44408</v>
      </c>
      <c r="F1876" s="285">
        <v>44305</v>
      </c>
      <c r="G1876" s="41">
        <f t="shared" si="119"/>
        <v>4</v>
      </c>
      <c r="H1876" s="286" t="s">
        <v>349</v>
      </c>
      <c r="I1876" s="284" t="s">
        <v>353</v>
      </c>
      <c r="J1876" s="287">
        <v>8.5</v>
      </c>
      <c r="K1876" s="287">
        <f t="shared" si="120"/>
        <v>1.0625</v>
      </c>
      <c r="L1876" s="203">
        <v>1000</v>
      </c>
      <c r="M1876" s="203">
        <f t="shared" si="121"/>
        <v>1062.5</v>
      </c>
    </row>
    <row r="1877" spans="1:13" hidden="1">
      <c r="A1877" s="284" t="s">
        <v>459</v>
      </c>
      <c r="B1877" s="230" t="str">
        <f t="shared" si="118"/>
        <v>Measure 270</v>
      </c>
      <c r="C1877" s="284" t="s">
        <v>467</v>
      </c>
      <c r="D1877" s="285">
        <v>44197</v>
      </c>
      <c r="E1877" s="285">
        <v>44408</v>
      </c>
      <c r="F1877" s="285">
        <v>44305</v>
      </c>
      <c r="G1877" s="41">
        <f t="shared" si="119"/>
        <v>4</v>
      </c>
      <c r="H1877" s="286" t="s">
        <v>352</v>
      </c>
      <c r="I1877" s="284" t="s">
        <v>353</v>
      </c>
      <c r="J1877" s="287">
        <v>3.5</v>
      </c>
      <c r="K1877" s="287">
        <f t="shared" si="120"/>
        <v>0.4375</v>
      </c>
      <c r="L1877" s="203">
        <v>1000</v>
      </c>
      <c r="M1877" s="203">
        <f t="shared" si="121"/>
        <v>437.5</v>
      </c>
    </row>
    <row r="1878" spans="1:13">
      <c r="A1878" s="284" t="s">
        <v>459</v>
      </c>
      <c r="B1878" s="230" t="str">
        <f t="shared" si="118"/>
        <v>Measure 270</v>
      </c>
      <c r="C1878" s="284" t="s">
        <v>467</v>
      </c>
      <c r="D1878" s="285">
        <v>44197</v>
      </c>
      <c r="E1878" s="285">
        <v>44408</v>
      </c>
      <c r="F1878" s="285">
        <v>44305</v>
      </c>
      <c r="G1878" s="41">
        <f t="shared" si="119"/>
        <v>4</v>
      </c>
      <c r="H1878" s="286" t="s">
        <v>267</v>
      </c>
      <c r="I1878" s="284" t="s">
        <v>353</v>
      </c>
      <c r="J1878" s="287">
        <v>3.5</v>
      </c>
      <c r="K1878" s="287">
        <f t="shared" si="120"/>
        <v>0.4375</v>
      </c>
      <c r="L1878" s="203">
        <v>1000</v>
      </c>
      <c r="M1878" s="203">
        <f t="shared" si="121"/>
        <v>437.5</v>
      </c>
    </row>
    <row r="1879" spans="1:13" hidden="1">
      <c r="A1879" s="284" t="s">
        <v>459</v>
      </c>
      <c r="B1879" s="230" t="str">
        <f t="shared" si="118"/>
        <v>Measure 270</v>
      </c>
      <c r="C1879" s="284" t="s">
        <v>467</v>
      </c>
      <c r="D1879" s="285">
        <v>44197</v>
      </c>
      <c r="E1879" s="285">
        <v>44408</v>
      </c>
      <c r="F1879" s="285">
        <v>44305</v>
      </c>
      <c r="G1879" s="41">
        <f t="shared" si="119"/>
        <v>4</v>
      </c>
      <c r="H1879" s="286" t="s">
        <v>362</v>
      </c>
      <c r="I1879" s="284" t="s">
        <v>353</v>
      </c>
      <c r="J1879" s="287">
        <v>2</v>
      </c>
      <c r="K1879" s="287">
        <f t="shared" si="120"/>
        <v>0.25</v>
      </c>
      <c r="L1879" s="203">
        <v>1350</v>
      </c>
      <c r="M1879" s="203">
        <f t="shared" si="121"/>
        <v>337.5</v>
      </c>
    </row>
    <row r="1880" spans="1:13" hidden="1">
      <c r="A1880" s="284" t="s">
        <v>459</v>
      </c>
      <c r="B1880" s="230" t="str">
        <f t="shared" si="118"/>
        <v>Measure 270</v>
      </c>
      <c r="C1880" s="284" t="s">
        <v>467</v>
      </c>
      <c r="D1880" s="285">
        <v>44197</v>
      </c>
      <c r="E1880" s="285">
        <v>44408</v>
      </c>
      <c r="F1880" s="285">
        <v>44305</v>
      </c>
      <c r="G1880" s="41">
        <f t="shared" si="119"/>
        <v>4</v>
      </c>
      <c r="H1880" s="286" t="s">
        <v>392</v>
      </c>
      <c r="I1880" s="284" t="s">
        <v>353</v>
      </c>
      <c r="J1880" s="287">
        <v>10</v>
      </c>
      <c r="K1880" s="287">
        <f t="shared" si="120"/>
        <v>1.25</v>
      </c>
      <c r="L1880" s="203">
        <v>1350</v>
      </c>
      <c r="M1880" s="203">
        <f t="shared" si="121"/>
        <v>1687.5</v>
      </c>
    </row>
    <row r="1881" spans="1:13" hidden="1">
      <c r="A1881" s="284" t="s">
        <v>459</v>
      </c>
      <c r="B1881" s="230" t="str">
        <f t="shared" si="118"/>
        <v>Measure 270</v>
      </c>
      <c r="C1881" s="284" t="s">
        <v>467</v>
      </c>
      <c r="D1881" s="285">
        <v>44197</v>
      </c>
      <c r="E1881" s="285">
        <v>44408</v>
      </c>
      <c r="F1881" s="285">
        <v>44305</v>
      </c>
      <c r="G1881" s="41">
        <f t="shared" si="119"/>
        <v>4</v>
      </c>
      <c r="H1881" s="286" t="s">
        <v>266</v>
      </c>
      <c r="I1881" s="284" t="s">
        <v>353</v>
      </c>
      <c r="J1881" s="287">
        <v>3.25</v>
      </c>
      <c r="K1881" s="287">
        <f t="shared" si="120"/>
        <v>0.40625</v>
      </c>
      <c r="L1881" s="203">
        <v>1000</v>
      </c>
      <c r="M1881" s="203">
        <f t="shared" si="121"/>
        <v>406.25</v>
      </c>
    </row>
    <row r="1882" spans="1:13" hidden="1">
      <c r="A1882" s="284" t="s">
        <v>459</v>
      </c>
      <c r="B1882" s="230" t="str">
        <f t="shared" si="118"/>
        <v>Measure 270</v>
      </c>
      <c r="C1882" s="284" t="s">
        <v>467</v>
      </c>
      <c r="D1882" s="285">
        <v>44197</v>
      </c>
      <c r="E1882" s="285">
        <v>44408</v>
      </c>
      <c r="F1882" s="285">
        <v>44306</v>
      </c>
      <c r="G1882" s="41">
        <f t="shared" si="119"/>
        <v>4</v>
      </c>
      <c r="H1882" s="286" t="s">
        <v>265</v>
      </c>
      <c r="I1882" s="284" t="s">
        <v>353</v>
      </c>
      <c r="J1882" s="287">
        <v>4</v>
      </c>
      <c r="K1882" s="287">
        <f t="shared" si="120"/>
        <v>0.5</v>
      </c>
      <c r="L1882" s="203">
        <v>1000</v>
      </c>
      <c r="M1882" s="203">
        <f t="shared" si="121"/>
        <v>500</v>
      </c>
    </row>
    <row r="1883" spans="1:13" hidden="1">
      <c r="A1883" s="284" t="s">
        <v>459</v>
      </c>
      <c r="B1883" s="230" t="str">
        <f t="shared" si="118"/>
        <v>Measure 270</v>
      </c>
      <c r="C1883" s="284" t="s">
        <v>467</v>
      </c>
      <c r="D1883" s="285">
        <v>44197</v>
      </c>
      <c r="E1883" s="285">
        <v>44408</v>
      </c>
      <c r="F1883" s="285">
        <v>44306</v>
      </c>
      <c r="G1883" s="41">
        <f t="shared" si="119"/>
        <v>4</v>
      </c>
      <c r="H1883" s="286" t="s">
        <v>367</v>
      </c>
      <c r="I1883" s="284" t="s">
        <v>353</v>
      </c>
      <c r="J1883" s="287">
        <v>8</v>
      </c>
      <c r="K1883" s="287">
        <f t="shared" si="120"/>
        <v>1</v>
      </c>
      <c r="L1883" s="203">
        <v>1000</v>
      </c>
      <c r="M1883" s="203">
        <f t="shared" si="121"/>
        <v>1000</v>
      </c>
    </row>
    <row r="1884" spans="1:13" hidden="1">
      <c r="A1884" s="284" t="s">
        <v>459</v>
      </c>
      <c r="B1884" s="230" t="str">
        <f t="shared" si="118"/>
        <v>Measure 270</v>
      </c>
      <c r="C1884" s="284" t="s">
        <v>467</v>
      </c>
      <c r="D1884" s="285">
        <v>44197</v>
      </c>
      <c r="E1884" s="285">
        <v>44408</v>
      </c>
      <c r="F1884" s="285">
        <v>44306</v>
      </c>
      <c r="G1884" s="41">
        <f t="shared" si="119"/>
        <v>4</v>
      </c>
      <c r="H1884" s="286" t="s">
        <v>349</v>
      </c>
      <c r="I1884" s="284" t="s">
        <v>353</v>
      </c>
      <c r="J1884" s="287">
        <v>7.5</v>
      </c>
      <c r="K1884" s="287">
        <f t="shared" si="120"/>
        <v>0.9375</v>
      </c>
      <c r="L1884" s="203">
        <v>1000</v>
      </c>
      <c r="M1884" s="203">
        <f t="shared" si="121"/>
        <v>937.5</v>
      </c>
    </row>
    <row r="1885" spans="1:13" hidden="1">
      <c r="A1885" s="284" t="s">
        <v>459</v>
      </c>
      <c r="B1885" s="230" t="str">
        <f t="shared" si="118"/>
        <v>Measure 270</v>
      </c>
      <c r="C1885" s="284" t="s">
        <v>467</v>
      </c>
      <c r="D1885" s="285">
        <v>44197</v>
      </c>
      <c r="E1885" s="285">
        <v>44408</v>
      </c>
      <c r="F1885" s="285">
        <v>44306</v>
      </c>
      <c r="G1885" s="41">
        <f t="shared" si="119"/>
        <v>4</v>
      </c>
      <c r="H1885" s="286" t="s">
        <v>352</v>
      </c>
      <c r="I1885" s="284" t="s">
        <v>353</v>
      </c>
      <c r="J1885" s="287">
        <v>4</v>
      </c>
      <c r="K1885" s="287">
        <f t="shared" si="120"/>
        <v>0.5</v>
      </c>
      <c r="L1885" s="203">
        <v>1000</v>
      </c>
      <c r="M1885" s="203">
        <f t="shared" si="121"/>
        <v>500</v>
      </c>
    </row>
    <row r="1886" spans="1:13">
      <c r="A1886" s="284" t="s">
        <v>459</v>
      </c>
      <c r="B1886" s="230" t="str">
        <f t="shared" si="118"/>
        <v>Measure 270</v>
      </c>
      <c r="C1886" s="284" t="s">
        <v>467</v>
      </c>
      <c r="D1886" s="285">
        <v>44197</v>
      </c>
      <c r="E1886" s="285">
        <v>44408</v>
      </c>
      <c r="F1886" s="285">
        <v>44306</v>
      </c>
      <c r="G1886" s="41">
        <f t="shared" si="119"/>
        <v>4</v>
      </c>
      <c r="H1886" s="286" t="s">
        <v>267</v>
      </c>
      <c r="I1886" s="284" t="s">
        <v>353</v>
      </c>
      <c r="J1886" s="287">
        <v>3.5</v>
      </c>
      <c r="K1886" s="287">
        <f t="shared" si="120"/>
        <v>0.4375</v>
      </c>
      <c r="L1886" s="203">
        <v>1000</v>
      </c>
      <c r="M1886" s="203">
        <f t="shared" si="121"/>
        <v>437.5</v>
      </c>
    </row>
    <row r="1887" spans="1:13" hidden="1">
      <c r="A1887" s="284" t="s">
        <v>459</v>
      </c>
      <c r="B1887" s="230" t="str">
        <f t="shared" si="118"/>
        <v>Measure 270</v>
      </c>
      <c r="C1887" s="284" t="s">
        <v>467</v>
      </c>
      <c r="D1887" s="285">
        <v>44197</v>
      </c>
      <c r="E1887" s="285">
        <v>44408</v>
      </c>
      <c r="F1887" s="285">
        <v>44306</v>
      </c>
      <c r="G1887" s="41">
        <f t="shared" si="119"/>
        <v>4</v>
      </c>
      <c r="H1887" s="286" t="s">
        <v>362</v>
      </c>
      <c r="I1887" s="284" t="s">
        <v>353</v>
      </c>
      <c r="J1887" s="287">
        <v>2</v>
      </c>
      <c r="K1887" s="287">
        <f t="shared" si="120"/>
        <v>0.25</v>
      </c>
      <c r="L1887" s="203">
        <v>1350</v>
      </c>
      <c r="M1887" s="203">
        <f t="shared" si="121"/>
        <v>337.5</v>
      </c>
    </row>
    <row r="1888" spans="1:13" hidden="1">
      <c r="A1888" s="284" t="s">
        <v>459</v>
      </c>
      <c r="B1888" s="230" t="str">
        <f t="shared" si="118"/>
        <v>Measure 270</v>
      </c>
      <c r="C1888" s="284" t="s">
        <v>467</v>
      </c>
      <c r="D1888" s="285">
        <v>44197</v>
      </c>
      <c r="E1888" s="285">
        <v>44408</v>
      </c>
      <c r="F1888" s="285">
        <v>44306</v>
      </c>
      <c r="G1888" s="41">
        <f t="shared" si="119"/>
        <v>4</v>
      </c>
      <c r="H1888" s="286" t="s">
        <v>392</v>
      </c>
      <c r="I1888" s="284" t="s">
        <v>353</v>
      </c>
      <c r="J1888" s="287">
        <v>10</v>
      </c>
      <c r="K1888" s="287">
        <f t="shared" si="120"/>
        <v>1.25</v>
      </c>
      <c r="L1888" s="203">
        <v>1350</v>
      </c>
      <c r="M1888" s="203">
        <f t="shared" si="121"/>
        <v>1687.5</v>
      </c>
    </row>
    <row r="1889" spans="1:13" hidden="1">
      <c r="A1889" s="284" t="s">
        <v>459</v>
      </c>
      <c r="B1889" s="230" t="str">
        <f t="shared" si="118"/>
        <v>Measure 270</v>
      </c>
      <c r="C1889" s="284" t="s">
        <v>467</v>
      </c>
      <c r="D1889" s="285">
        <v>44197</v>
      </c>
      <c r="E1889" s="285">
        <v>44408</v>
      </c>
      <c r="F1889" s="285">
        <v>44306</v>
      </c>
      <c r="G1889" s="41">
        <f t="shared" si="119"/>
        <v>4</v>
      </c>
      <c r="H1889" s="286" t="s">
        <v>266</v>
      </c>
      <c r="I1889" s="284" t="s">
        <v>353</v>
      </c>
      <c r="J1889" s="287">
        <v>5.5</v>
      </c>
      <c r="K1889" s="287">
        <f t="shared" si="120"/>
        <v>0.6875</v>
      </c>
      <c r="L1889" s="203">
        <v>1000</v>
      </c>
      <c r="M1889" s="203">
        <f t="shared" si="121"/>
        <v>687.5</v>
      </c>
    </row>
    <row r="1890" spans="1:13" hidden="1">
      <c r="A1890" s="284" t="s">
        <v>459</v>
      </c>
      <c r="B1890" s="230" t="str">
        <f t="shared" si="118"/>
        <v>Measure 270</v>
      </c>
      <c r="C1890" s="284" t="s">
        <v>467</v>
      </c>
      <c r="D1890" s="285">
        <v>44197</v>
      </c>
      <c r="E1890" s="285">
        <v>44408</v>
      </c>
      <c r="F1890" s="285">
        <v>44307</v>
      </c>
      <c r="G1890" s="41">
        <f t="shared" si="119"/>
        <v>4</v>
      </c>
      <c r="H1890" s="286" t="s">
        <v>265</v>
      </c>
      <c r="I1890" s="284" t="s">
        <v>353</v>
      </c>
      <c r="J1890" s="287">
        <v>3</v>
      </c>
      <c r="K1890" s="287">
        <f t="shared" si="120"/>
        <v>0.375</v>
      </c>
      <c r="L1890" s="203">
        <v>1000</v>
      </c>
      <c r="M1890" s="203">
        <f t="shared" si="121"/>
        <v>375</v>
      </c>
    </row>
    <row r="1891" spans="1:13" hidden="1">
      <c r="A1891" s="284" t="s">
        <v>459</v>
      </c>
      <c r="B1891" s="230" t="str">
        <f t="shared" si="118"/>
        <v>Measure 270</v>
      </c>
      <c r="C1891" s="284" t="s">
        <v>467</v>
      </c>
      <c r="D1891" s="285">
        <v>44197</v>
      </c>
      <c r="E1891" s="285">
        <v>44408</v>
      </c>
      <c r="F1891" s="285">
        <v>44307</v>
      </c>
      <c r="G1891" s="41">
        <f t="shared" si="119"/>
        <v>4</v>
      </c>
      <c r="H1891" s="286" t="s">
        <v>53</v>
      </c>
      <c r="I1891" s="284" t="s">
        <v>353</v>
      </c>
      <c r="J1891" s="287">
        <v>8</v>
      </c>
      <c r="K1891" s="287">
        <f t="shared" si="120"/>
        <v>1</v>
      </c>
      <c r="L1891" s="203">
        <v>1350</v>
      </c>
      <c r="M1891" s="203">
        <f t="shared" si="121"/>
        <v>1350</v>
      </c>
    </row>
    <row r="1892" spans="1:13" hidden="1">
      <c r="A1892" s="284" t="s">
        <v>459</v>
      </c>
      <c r="B1892" s="230" t="str">
        <f t="shared" si="118"/>
        <v>Measure 270</v>
      </c>
      <c r="C1892" s="284" t="s">
        <v>467</v>
      </c>
      <c r="D1892" s="285">
        <v>44197</v>
      </c>
      <c r="E1892" s="285">
        <v>44408</v>
      </c>
      <c r="F1892" s="285">
        <v>44307</v>
      </c>
      <c r="G1892" s="41">
        <f t="shared" si="119"/>
        <v>4</v>
      </c>
      <c r="H1892" s="286" t="s">
        <v>367</v>
      </c>
      <c r="I1892" s="284" t="s">
        <v>353</v>
      </c>
      <c r="J1892" s="287">
        <v>8</v>
      </c>
      <c r="K1892" s="287">
        <f t="shared" si="120"/>
        <v>1</v>
      </c>
      <c r="L1892" s="203">
        <v>1000</v>
      </c>
      <c r="M1892" s="203">
        <f t="shared" si="121"/>
        <v>1000</v>
      </c>
    </row>
    <row r="1893" spans="1:13" hidden="1">
      <c r="A1893" s="284" t="s">
        <v>459</v>
      </c>
      <c r="B1893" s="230" t="str">
        <f t="shared" si="118"/>
        <v>Measure 270</v>
      </c>
      <c r="C1893" s="284" t="s">
        <v>467</v>
      </c>
      <c r="D1893" s="285">
        <v>44197</v>
      </c>
      <c r="E1893" s="285">
        <v>44408</v>
      </c>
      <c r="F1893" s="285">
        <v>44307</v>
      </c>
      <c r="G1893" s="41">
        <f t="shared" si="119"/>
        <v>4</v>
      </c>
      <c r="H1893" s="286" t="s">
        <v>349</v>
      </c>
      <c r="I1893" s="284" t="s">
        <v>353</v>
      </c>
      <c r="J1893" s="287">
        <v>4</v>
      </c>
      <c r="K1893" s="287">
        <f t="shared" si="120"/>
        <v>0.5</v>
      </c>
      <c r="L1893" s="203">
        <v>1000</v>
      </c>
      <c r="M1893" s="203">
        <f t="shared" si="121"/>
        <v>500</v>
      </c>
    </row>
    <row r="1894" spans="1:13" hidden="1">
      <c r="A1894" s="284" t="s">
        <v>459</v>
      </c>
      <c r="B1894" s="230" t="str">
        <f t="shared" si="118"/>
        <v>Measure 270</v>
      </c>
      <c r="C1894" s="284" t="s">
        <v>467</v>
      </c>
      <c r="D1894" s="285">
        <v>44197</v>
      </c>
      <c r="E1894" s="285">
        <v>44408</v>
      </c>
      <c r="F1894" s="285">
        <v>44307</v>
      </c>
      <c r="G1894" s="41">
        <f t="shared" si="119"/>
        <v>4</v>
      </c>
      <c r="H1894" s="286" t="s">
        <v>352</v>
      </c>
      <c r="I1894" s="284" t="s">
        <v>353</v>
      </c>
      <c r="J1894" s="287">
        <v>2</v>
      </c>
      <c r="K1894" s="287">
        <f t="shared" si="120"/>
        <v>0.25</v>
      </c>
      <c r="L1894" s="203">
        <v>1000</v>
      </c>
      <c r="M1894" s="203">
        <f t="shared" si="121"/>
        <v>250</v>
      </c>
    </row>
    <row r="1895" spans="1:13">
      <c r="A1895" s="284" t="s">
        <v>459</v>
      </c>
      <c r="B1895" s="230" t="str">
        <f t="shared" si="118"/>
        <v>Measure 270</v>
      </c>
      <c r="C1895" s="284" t="s">
        <v>467</v>
      </c>
      <c r="D1895" s="285">
        <v>44197</v>
      </c>
      <c r="E1895" s="285">
        <v>44408</v>
      </c>
      <c r="F1895" s="285">
        <v>44307</v>
      </c>
      <c r="G1895" s="41">
        <f t="shared" si="119"/>
        <v>4</v>
      </c>
      <c r="H1895" s="286" t="s">
        <v>267</v>
      </c>
      <c r="I1895" s="284" t="s">
        <v>353</v>
      </c>
      <c r="J1895" s="287">
        <v>1.5</v>
      </c>
      <c r="K1895" s="287">
        <f t="shared" si="120"/>
        <v>0.1875</v>
      </c>
      <c r="L1895" s="203">
        <v>1000</v>
      </c>
      <c r="M1895" s="203">
        <f t="shared" si="121"/>
        <v>187.5</v>
      </c>
    </row>
    <row r="1896" spans="1:13" hidden="1">
      <c r="A1896" s="284" t="s">
        <v>459</v>
      </c>
      <c r="B1896" s="230" t="str">
        <f t="shared" si="118"/>
        <v>Measure 270</v>
      </c>
      <c r="C1896" s="284" t="s">
        <v>467</v>
      </c>
      <c r="D1896" s="285">
        <v>44197</v>
      </c>
      <c r="E1896" s="285">
        <v>44408</v>
      </c>
      <c r="F1896" s="285">
        <v>44307</v>
      </c>
      <c r="G1896" s="41">
        <f t="shared" si="119"/>
        <v>4</v>
      </c>
      <c r="H1896" s="286" t="s">
        <v>362</v>
      </c>
      <c r="I1896" s="284" t="s">
        <v>353</v>
      </c>
      <c r="J1896" s="287">
        <v>2</v>
      </c>
      <c r="K1896" s="287">
        <f t="shared" si="120"/>
        <v>0.25</v>
      </c>
      <c r="L1896" s="203">
        <v>1350</v>
      </c>
      <c r="M1896" s="203">
        <f t="shared" si="121"/>
        <v>337.5</v>
      </c>
    </row>
    <row r="1897" spans="1:13" hidden="1">
      <c r="A1897" s="284" t="s">
        <v>459</v>
      </c>
      <c r="B1897" s="230" t="str">
        <f t="shared" si="118"/>
        <v>Measure 270</v>
      </c>
      <c r="C1897" s="284" t="s">
        <v>467</v>
      </c>
      <c r="D1897" s="285">
        <v>44197</v>
      </c>
      <c r="E1897" s="285">
        <v>44408</v>
      </c>
      <c r="F1897" s="285">
        <v>44307</v>
      </c>
      <c r="G1897" s="41">
        <f t="shared" si="119"/>
        <v>4</v>
      </c>
      <c r="H1897" s="286" t="s">
        <v>392</v>
      </c>
      <c r="I1897" s="284" t="s">
        <v>353</v>
      </c>
      <c r="J1897" s="287">
        <v>8</v>
      </c>
      <c r="K1897" s="287">
        <f t="shared" si="120"/>
        <v>1</v>
      </c>
      <c r="L1897" s="203">
        <v>1350</v>
      </c>
      <c r="M1897" s="203">
        <f t="shared" si="121"/>
        <v>1350</v>
      </c>
    </row>
    <row r="1898" spans="1:13" hidden="1">
      <c r="A1898" s="284" t="s">
        <v>459</v>
      </c>
      <c r="B1898" s="230" t="str">
        <f t="shared" si="118"/>
        <v>Measure 270</v>
      </c>
      <c r="C1898" s="284" t="s">
        <v>467</v>
      </c>
      <c r="D1898" s="285">
        <v>44197</v>
      </c>
      <c r="E1898" s="285">
        <v>44408</v>
      </c>
      <c r="F1898" s="285">
        <v>44307</v>
      </c>
      <c r="G1898" s="41">
        <f t="shared" si="119"/>
        <v>4</v>
      </c>
      <c r="H1898" s="286" t="s">
        <v>266</v>
      </c>
      <c r="I1898" s="284" t="s">
        <v>353</v>
      </c>
      <c r="J1898" s="287">
        <v>4</v>
      </c>
      <c r="K1898" s="287">
        <f t="shared" si="120"/>
        <v>0.5</v>
      </c>
      <c r="L1898" s="203">
        <v>1000</v>
      </c>
      <c r="M1898" s="203">
        <f t="shared" si="121"/>
        <v>500</v>
      </c>
    </row>
    <row r="1899" spans="1:13" hidden="1">
      <c r="A1899" s="284" t="s">
        <v>459</v>
      </c>
      <c r="B1899" s="230" t="str">
        <f t="shared" si="118"/>
        <v>Measure 270</v>
      </c>
      <c r="C1899" s="284" t="s">
        <v>467</v>
      </c>
      <c r="D1899" s="285">
        <v>44197</v>
      </c>
      <c r="E1899" s="285">
        <v>44408</v>
      </c>
      <c r="F1899" s="285">
        <v>44308</v>
      </c>
      <c r="G1899" s="41">
        <f t="shared" si="119"/>
        <v>4</v>
      </c>
      <c r="H1899" s="286" t="s">
        <v>265</v>
      </c>
      <c r="I1899" s="284" t="s">
        <v>353</v>
      </c>
      <c r="J1899" s="287">
        <v>7.5</v>
      </c>
      <c r="K1899" s="287">
        <f t="shared" si="120"/>
        <v>0.9375</v>
      </c>
      <c r="L1899" s="203">
        <v>1000</v>
      </c>
      <c r="M1899" s="203">
        <f t="shared" si="121"/>
        <v>937.5</v>
      </c>
    </row>
    <row r="1900" spans="1:13" hidden="1">
      <c r="A1900" s="284" t="s">
        <v>459</v>
      </c>
      <c r="B1900" s="230" t="str">
        <f t="shared" si="118"/>
        <v>Measure 270</v>
      </c>
      <c r="C1900" s="284" t="s">
        <v>467</v>
      </c>
      <c r="D1900" s="285">
        <v>44197</v>
      </c>
      <c r="E1900" s="285">
        <v>44408</v>
      </c>
      <c r="F1900" s="285">
        <v>44308</v>
      </c>
      <c r="G1900" s="41">
        <f t="shared" si="119"/>
        <v>4</v>
      </c>
      <c r="H1900" s="286" t="s">
        <v>367</v>
      </c>
      <c r="I1900" s="284" t="s">
        <v>353</v>
      </c>
      <c r="J1900" s="287">
        <v>8</v>
      </c>
      <c r="K1900" s="287">
        <f t="shared" si="120"/>
        <v>1</v>
      </c>
      <c r="L1900" s="203">
        <v>1000</v>
      </c>
      <c r="M1900" s="203">
        <f t="shared" si="121"/>
        <v>1000</v>
      </c>
    </row>
    <row r="1901" spans="1:13" hidden="1">
      <c r="A1901" s="284" t="s">
        <v>459</v>
      </c>
      <c r="B1901" s="230" t="str">
        <f t="shared" si="118"/>
        <v>Measure 270</v>
      </c>
      <c r="C1901" s="284" t="s">
        <v>467</v>
      </c>
      <c r="D1901" s="285">
        <v>44197</v>
      </c>
      <c r="E1901" s="285">
        <v>44408</v>
      </c>
      <c r="F1901" s="285">
        <v>44308</v>
      </c>
      <c r="G1901" s="41">
        <f t="shared" si="119"/>
        <v>4</v>
      </c>
      <c r="H1901" s="286" t="s">
        <v>349</v>
      </c>
      <c r="I1901" s="284" t="s">
        <v>353</v>
      </c>
      <c r="J1901" s="287">
        <v>6</v>
      </c>
      <c r="K1901" s="287">
        <f t="shared" si="120"/>
        <v>0.75</v>
      </c>
      <c r="L1901" s="203">
        <v>1000</v>
      </c>
      <c r="M1901" s="203">
        <f t="shared" si="121"/>
        <v>750</v>
      </c>
    </row>
    <row r="1902" spans="1:13" hidden="1">
      <c r="A1902" s="284" t="s">
        <v>459</v>
      </c>
      <c r="B1902" s="230" t="str">
        <f t="shared" si="118"/>
        <v>Measure 270</v>
      </c>
      <c r="C1902" s="284" t="s">
        <v>467</v>
      </c>
      <c r="D1902" s="285">
        <v>44197</v>
      </c>
      <c r="E1902" s="285">
        <v>44408</v>
      </c>
      <c r="F1902" s="285">
        <v>44308</v>
      </c>
      <c r="G1902" s="41">
        <f t="shared" si="119"/>
        <v>4</v>
      </c>
      <c r="H1902" s="286" t="s">
        <v>352</v>
      </c>
      <c r="I1902" s="284" t="s">
        <v>353</v>
      </c>
      <c r="J1902" s="287">
        <v>8</v>
      </c>
      <c r="K1902" s="287">
        <f t="shared" si="120"/>
        <v>1</v>
      </c>
      <c r="L1902" s="203">
        <v>1000</v>
      </c>
      <c r="M1902" s="203">
        <f t="shared" si="121"/>
        <v>1000</v>
      </c>
    </row>
    <row r="1903" spans="1:13">
      <c r="A1903" s="284" t="s">
        <v>459</v>
      </c>
      <c r="B1903" s="230" t="str">
        <f t="shared" si="118"/>
        <v>Measure 270</v>
      </c>
      <c r="C1903" s="284" t="s">
        <v>467</v>
      </c>
      <c r="D1903" s="285">
        <v>44197</v>
      </c>
      <c r="E1903" s="285">
        <v>44408</v>
      </c>
      <c r="F1903" s="285">
        <v>44308</v>
      </c>
      <c r="G1903" s="41">
        <f t="shared" si="119"/>
        <v>4</v>
      </c>
      <c r="H1903" s="286" t="s">
        <v>267</v>
      </c>
      <c r="I1903" s="284" t="s">
        <v>353</v>
      </c>
      <c r="J1903" s="287">
        <v>4</v>
      </c>
      <c r="K1903" s="287">
        <f t="shared" si="120"/>
        <v>0.5</v>
      </c>
      <c r="L1903" s="203">
        <v>1000</v>
      </c>
      <c r="M1903" s="203">
        <f t="shared" si="121"/>
        <v>500</v>
      </c>
    </row>
    <row r="1904" spans="1:13" hidden="1">
      <c r="A1904" s="284" t="s">
        <v>459</v>
      </c>
      <c r="B1904" s="230" t="str">
        <f t="shared" si="118"/>
        <v>Measure 270</v>
      </c>
      <c r="C1904" s="284" t="s">
        <v>467</v>
      </c>
      <c r="D1904" s="285">
        <v>44197</v>
      </c>
      <c r="E1904" s="285">
        <v>44408</v>
      </c>
      <c r="F1904" s="285">
        <v>44308</v>
      </c>
      <c r="G1904" s="41">
        <f t="shared" si="119"/>
        <v>4</v>
      </c>
      <c r="H1904" s="286" t="s">
        <v>362</v>
      </c>
      <c r="I1904" s="284" t="s">
        <v>353</v>
      </c>
      <c r="J1904" s="287">
        <v>4</v>
      </c>
      <c r="K1904" s="287">
        <f t="shared" si="120"/>
        <v>0.5</v>
      </c>
      <c r="L1904" s="203">
        <v>1350</v>
      </c>
      <c r="M1904" s="203">
        <f t="shared" si="121"/>
        <v>675</v>
      </c>
    </row>
    <row r="1905" spans="1:13" hidden="1">
      <c r="A1905" s="284" t="s">
        <v>459</v>
      </c>
      <c r="B1905" s="230" t="str">
        <f t="shared" si="118"/>
        <v>Measure 270</v>
      </c>
      <c r="C1905" s="284" t="s">
        <v>467</v>
      </c>
      <c r="D1905" s="285">
        <v>44197</v>
      </c>
      <c r="E1905" s="285">
        <v>44408</v>
      </c>
      <c r="F1905" s="285">
        <v>44308</v>
      </c>
      <c r="G1905" s="41">
        <f t="shared" si="119"/>
        <v>4</v>
      </c>
      <c r="H1905" s="286" t="s">
        <v>392</v>
      </c>
      <c r="I1905" s="284" t="s">
        <v>353</v>
      </c>
      <c r="J1905" s="287">
        <v>8</v>
      </c>
      <c r="K1905" s="287">
        <f t="shared" si="120"/>
        <v>1</v>
      </c>
      <c r="L1905" s="203">
        <v>1350</v>
      </c>
      <c r="M1905" s="203">
        <f t="shared" si="121"/>
        <v>1350</v>
      </c>
    </row>
    <row r="1906" spans="1:13" hidden="1">
      <c r="A1906" s="284" t="s">
        <v>459</v>
      </c>
      <c r="B1906" s="230" t="str">
        <f t="shared" si="118"/>
        <v>Measure 270</v>
      </c>
      <c r="C1906" s="284" t="s">
        <v>467</v>
      </c>
      <c r="D1906" s="285">
        <v>44197</v>
      </c>
      <c r="E1906" s="285">
        <v>44408</v>
      </c>
      <c r="F1906" s="285">
        <v>44308</v>
      </c>
      <c r="G1906" s="41">
        <f t="shared" si="119"/>
        <v>4</v>
      </c>
      <c r="H1906" s="286" t="s">
        <v>266</v>
      </c>
      <c r="I1906" s="284" t="s">
        <v>353</v>
      </c>
      <c r="J1906" s="287">
        <v>7.5</v>
      </c>
      <c r="K1906" s="287">
        <f t="shared" si="120"/>
        <v>0.9375</v>
      </c>
      <c r="L1906" s="203">
        <v>1000</v>
      </c>
      <c r="M1906" s="203">
        <f t="shared" si="121"/>
        <v>937.5</v>
      </c>
    </row>
    <row r="1907" spans="1:13" hidden="1">
      <c r="A1907" s="284" t="s">
        <v>459</v>
      </c>
      <c r="B1907" s="230" t="str">
        <f t="shared" si="118"/>
        <v>Measure 270</v>
      </c>
      <c r="C1907" s="284" t="s">
        <v>467</v>
      </c>
      <c r="D1907" s="285">
        <v>44197</v>
      </c>
      <c r="E1907" s="285">
        <v>44408</v>
      </c>
      <c r="F1907" s="285">
        <v>44309</v>
      </c>
      <c r="G1907" s="41">
        <f t="shared" si="119"/>
        <v>4</v>
      </c>
      <c r="H1907" s="286" t="s">
        <v>265</v>
      </c>
      <c r="I1907" s="284" t="s">
        <v>353</v>
      </c>
      <c r="J1907" s="287">
        <v>4</v>
      </c>
      <c r="K1907" s="287">
        <f t="shared" si="120"/>
        <v>0.5</v>
      </c>
      <c r="L1907" s="203">
        <v>1000</v>
      </c>
      <c r="M1907" s="203">
        <f t="shared" si="121"/>
        <v>500</v>
      </c>
    </row>
    <row r="1908" spans="1:13" hidden="1">
      <c r="A1908" s="284" t="s">
        <v>459</v>
      </c>
      <c r="B1908" s="230" t="str">
        <f t="shared" si="118"/>
        <v>Measure 270</v>
      </c>
      <c r="C1908" s="284" t="s">
        <v>467</v>
      </c>
      <c r="D1908" s="285">
        <v>44197</v>
      </c>
      <c r="E1908" s="285">
        <v>44408</v>
      </c>
      <c r="F1908" s="285">
        <v>44309</v>
      </c>
      <c r="G1908" s="41">
        <f t="shared" si="119"/>
        <v>4</v>
      </c>
      <c r="H1908" s="286" t="s">
        <v>367</v>
      </c>
      <c r="I1908" s="284" t="s">
        <v>353</v>
      </c>
      <c r="J1908" s="287">
        <v>8</v>
      </c>
      <c r="K1908" s="287">
        <f t="shared" si="120"/>
        <v>1</v>
      </c>
      <c r="L1908" s="203">
        <v>1000</v>
      </c>
      <c r="M1908" s="203">
        <f t="shared" si="121"/>
        <v>1000</v>
      </c>
    </row>
    <row r="1909" spans="1:13" hidden="1">
      <c r="A1909" s="284" t="s">
        <v>459</v>
      </c>
      <c r="B1909" s="230" t="str">
        <f t="shared" si="118"/>
        <v>Measure 270</v>
      </c>
      <c r="C1909" s="284" t="s">
        <v>467</v>
      </c>
      <c r="D1909" s="285">
        <v>44197</v>
      </c>
      <c r="E1909" s="285">
        <v>44408</v>
      </c>
      <c r="F1909" s="285">
        <v>44309</v>
      </c>
      <c r="G1909" s="41">
        <f t="shared" si="119"/>
        <v>4</v>
      </c>
      <c r="H1909" s="286" t="s">
        <v>352</v>
      </c>
      <c r="I1909" s="284" t="s">
        <v>353</v>
      </c>
      <c r="J1909" s="287">
        <v>8</v>
      </c>
      <c r="K1909" s="287">
        <f t="shared" si="120"/>
        <v>1</v>
      </c>
      <c r="L1909" s="203">
        <v>1000</v>
      </c>
      <c r="M1909" s="203">
        <f t="shared" si="121"/>
        <v>1000</v>
      </c>
    </row>
    <row r="1910" spans="1:13">
      <c r="A1910" s="284" t="s">
        <v>459</v>
      </c>
      <c r="B1910" s="230" t="str">
        <f t="shared" si="118"/>
        <v>Measure 270</v>
      </c>
      <c r="C1910" s="284" t="s">
        <v>467</v>
      </c>
      <c r="D1910" s="285">
        <v>44197</v>
      </c>
      <c r="E1910" s="285">
        <v>44408</v>
      </c>
      <c r="F1910" s="285">
        <v>44309</v>
      </c>
      <c r="G1910" s="41">
        <f t="shared" si="119"/>
        <v>4</v>
      </c>
      <c r="H1910" s="286" t="s">
        <v>267</v>
      </c>
      <c r="I1910" s="284" t="s">
        <v>353</v>
      </c>
      <c r="J1910" s="287">
        <v>4</v>
      </c>
      <c r="K1910" s="287">
        <f t="shared" si="120"/>
        <v>0.5</v>
      </c>
      <c r="L1910" s="203">
        <v>1000</v>
      </c>
      <c r="M1910" s="203">
        <f t="shared" si="121"/>
        <v>500</v>
      </c>
    </row>
    <row r="1911" spans="1:13" hidden="1">
      <c r="A1911" s="284" t="s">
        <v>459</v>
      </c>
      <c r="B1911" s="230" t="str">
        <f t="shared" si="118"/>
        <v>Measure 270</v>
      </c>
      <c r="C1911" s="284" t="s">
        <v>467</v>
      </c>
      <c r="D1911" s="285">
        <v>44197</v>
      </c>
      <c r="E1911" s="285">
        <v>44408</v>
      </c>
      <c r="F1911" s="285">
        <v>44309</v>
      </c>
      <c r="G1911" s="41">
        <f t="shared" si="119"/>
        <v>4</v>
      </c>
      <c r="H1911" s="286" t="s">
        <v>362</v>
      </c>
      <c r="I1911" s="284" t="s">
        <v>353</v>
      </c>
      <c r="J1911" s="287">
        <v>4</v>
      </c>
      <c r="K1911" s="287">
        <f t="shared" si="120"/>
        <v>0.5</v>
      </c>
      <c r="L1911" s="203">
        <v>1350</v>
      </c>
      <c r="M1911" s="203">
        <f t="shared" si="121"/>
        <v>675</v>
      </c>
    </row>
    <row r="1912" spans="1:13" hidden="1">
      <c r="A1912" s="284" t="s">
        <v>459</v>
      </c>
      <c r="B1912" s="230" t="str">
        <f t="shared" si="118"/>
        <v>Measure 270</v>
      </c>
      <c r="C1912" s="284" t="s">
        <v>467</v>
      </c>
      <c r="D1912" s="285">
        <v>44197</v>
      </c>
      <c r="E1912" s="285">
        <v>44408</v>
      </c>
      <c r="F1912" s="285">
        <v>44309</v>
      </c>
      <c r="G1912" s="41">
        <f t="shared" si="119"/>
        <v>4</v>
      </c>
      <c r="H1912" s="286" t="s">
        <v>473</v>
      </c>
      <c r="I1912" s="284" t="s">
        <v>353</v>
      </c>
      <c r="J1912" s="287">
        <v>5.5</v>
      </c>
      <c r="K1912" s="287">
        <f t="shared" si="120"/>
        <v>0.6875</v>
      </c>
      <c r="L1912" s="203">
        <v>1000</v>
      </c>
      <c r="M1912" s="203">
        <f t="shared" si="121"/>
        <v>687.5</v>
      </c>
    </row>
    <row r="1913" spans="1:13" hidden="1">
      <c r="A1913" s="284" t="s">
        <v>459</v>
      </c>
      <c r="B1913" s="230" t="str">
        <f t="shared" si="118"/>
        <v>Measure 270</v>
      </c>
      <c r="C1913" s="284" t="s">
        <v>467</v>
      </c>
      <c r="D1913" s="285">
        <v>44197</v>
      </c>
      <c r="E1913" s="285">
        <v>44408</v>
      </c>
      <c r="F1913" s="285">
        <v>44309</v>
      </c>
      <c r="G1913" s="41">
        <f t="shared" si="119"/>
        <v>4</v>
      </c>
      <c r="H1913" s="286" t="s">
        <v>392</v>
      </c>
      <c r="I1913" s="284" t="s">
        <v>353</v>
      </c>
      <c r="J1913" s="287">
        <v>10</v>
      </c>
      <c r="K1913" s="287">
        <f t="shared" si="120"/>
        <v>1.25</v>
      </c>
      <c r="L1913" s="203">
        <v>1350</v>
      </c>
      <c r="M1913" s="203">
        <f t="shared" si="121"/>
        <v>1687.5</v>
      </c>
    </row>
    <row r="1914" spans="1:13" hidden="1">
      <c r="A1914" s="284" t="s">
        <v>459</v>
      </c>
      <c r="B1914" s="230" t="str">
        <f t="shared" si="118"/>
        <v>Measure 270</v>
      </c>
      <c r="C1914" s="284" t="s">
        <v>467</v>
      </c>
      <c r="D1914" s="285">
        <v>44197</v>
      </c>
      <c r="E1914" s="285">
        <v>44408</v>
      </c>
      <c r="F1914" s="285">
        <v>44309</v>
      </c>
      <c r="G1914" s="41">
        <f t="shared" si="119"/>
        <v>4</v>
      </c>
      <c r="H1914" s="286" t="s">
        <v>266</v>
      </c>
      <c r="I1914" s="284" t="s">
        <v>353</v>
      </c>
      <c r="J1914" s="287">
        <v>7</v>
      </c>
      <c r="K1914" s="287">
        <f t="shared" si="120"/>
        <v>0.875</v>
      </c>
      <c r="L1914" s="203">
        <v>1000</v>
      </c>
      <c r="M1914" s="203">
        <f t="shared" si="121"/>
        <v>875</v>
      </c>
    </row>
    <row r="1915" spans="1:13" hidden="1">
      <c r="A1915" s="284" t="s">
        <v>459</v>
      </c>
      <c r="B1915" s="230" t="str">
        <f t="shared" si="118"/>
        <v>Measure 270</v>
      </c>
      <c r="C1915" s="284" t="s">
        <v>467</v>
      </c>
      <c r="D1915" s="285">
        <v>44197</v>
      </c>
      <c r="E1915" s="285">
        <v>44408</v>
      </c>
      <c r="F1915" s="285">
        <v>44312</v>
      </c>
      <c r="G1915" s="41">
        <f t="shared" si="119"/>
        <v>4</v>
      </c>
      <c r="H1915" s="286" t="s">
        <v>265</v>
      </c>
      <c r="I1915" s="284" t="s">
        <v>353</v>
      </c>
      <c r="J1915" s="287">
        <v>5</v>
      </c>
      <c r="K1915" s="287">
        <f t="shared" si="120"/>
        <v>0.625</v>
      </c>
      <c r="L1915" s="203">
        <v>1000</v>
      </c>
      <c r="M1915" s="203">
        <f t="shared" si="121"/>
        <v>625</v>
      </c>
    </row>
    <row r="1916" spans="1:13" hidden="1">
      <c r="A1916" s="284" t="s">
        <v>459</v>
      </c>
      <c r="B1916" s="230" t="str">
        <f t="shared" si="118"/>
        <v>Measure 270</v>
      </c>
      <c r="C1916" s="284" t="s">
        <v>467</v>
      </c>
      <c r="D1916" s="285">
        <v>44197</v>
      </c>
      <c r="E1916" s="285">
        <v>44408</v>
      </c>
      <c r="F1916" s="285">
        <v>44312</v>
      </c>
      <c r="G1916" s="41">
        <f t="shared" si="119"/>
        <v>4</v>
      </c>
      <c r="H1916" s="286" t="s">
        <v>367</v>
      </c>
      <c r="I1916" s="284" t="s">
        <v>353</v>
      </c>
      <c r="J1916" s="287">
        <v>8</v>
      </c>
      <c r="K1916" s="287">
        <f t="shared" si="120"/>
        <v>1</v>
      </c>
      <c r="L1916" s="203">
        <v>1000</v>
      </c>
      <c r="M1916" s="203">
        <f t="shared" si="121"/>
        <v>1000</v>
      </c>
    </row>
    <row r="1917" spans="1:13" hidden="1">
      <c r="A1917" s="284" t="s">
        <v>459</v>
      </c>
      <c r="B1917" s="230" t="str">
        <f t="shared" si="118"/>
        <v>Measure 270</v>
      </c>
      <c r="C1917" s="284" t="s">
        <v>467</v>
      </c>
      <c r="D1917" s="285">
        <v>44197</v>
      </c>
      <c r="E1917" s="285">
        <v>44408</v>
      </c>
      <c r="F1917" s="285">
        <v>44312</v>
      </c>
      <c r="G1917" s="41">
        <f t="shared" si="119"/>
        <v>4</v>
      </c>
      <c r="H1917" s="286" t="s">
        <v>352</v>
      </c>
      <c r="I1917" s="284" t="s">
        <v>353</v>
      </c>
      <c r="J1917" s="287">
        <v>8</v>
      </c>
      <c r="K1917" s="287">
        <f t="shared" si="120"/>
        <v>1</v>
      </c>
      <c r="L1917" s="203">
        <v>1000</v>
      </c>
      <c r="M1917" s="203">
        <f t="shared" si="121"/>
        <v>1000</v>
      </c>
    </row>
    <row r="1918" spans="1:13">
      <c r="A1918" s="284" t="s">
        <v>459</v>
      </c>
      <c r="B1918" s="230" t="str">
        <f t="shared" si="118"/>
        <v>Measure 270</v>
      </c>
      <c r="C1918" s="284" t="s">
        <v>467</v>
      </c>
      <c r="D1918" s="285">
        <v>44197</v>
      </c>
      <c r="E1918" s="285">
        <v>44408</v>
      </c>
      <c r="F1918" s="285">
        <v>44312</v>
      </c>
      <c r="G1918" s="41">
        <f t="shared" si="119"/>
        <v>4</v>
      </c>
      <c r="H1918" s="286" t="s">
        <v>267</v>
      </c>
      <c r="I1918" s="284" t="s">
        <v>353</v>
      </c>
      <c r="J1918" s="287">
        <v>4</v>
      </c>
      <c r="K1918" s="287">
        <f t="shared" si="120"/>
        <v>0.5</v>
      </c>
      <c r="L1918" s="203">
        <v>1000</v>
      </c>
      <c r="M1918" s="203">
        <f t="shared" si="121"/>
        <v>500</v>
      </c>
    </row>
    <row r="1919" spans="1:13" hidden="1">
      <c r="A1919" s="284" t="s">
        <v>459</v>
      </c>
      <c r="B1919" s="230" t="str">
        <f t="shared" si="118"/>
        <v>Measure 270</v>
      </c>
      <c r="C1919" s="284" t="s">
        <v>467</v>
      </c>
      <c r="D1919" s="285">
        <v>44197</v>
      </c>
      <c r="E1919" s="285">
        <v>44408</v>
      </c>
      <c r="F1919" s="285">
        <v>44312</v>
      </c>
      <c r="G1919" s="41">
        <f t="shared" si="119"/>
        <v>4</v>
      </c>
      <c r="H1919" s="286" t="s">
        <v>362</v>
      </c>
      <c r="I1919" s="284" t="s">
        <v>353</v>
      </c>
      <c r="J1919" s="287">
        <v>2</v>
      </c>
      <c r="K1919" s="287">
        <f t="shared" si="120"/>
        <v>0.25</v>
      </c>
      <c r="L1919" s="203">
        <v>1350</v>
      </c>
      <c r="M1919" s="203">
        <f t="shared" si="121"/>
        <v>337.5</v>
      </c>
    </row>
    <row r="1920" spans="1:13" hidden="1">
      <c r="A1920" s="284" t="s">
        <v>459</v>
      </c>
      <c r="B1920" s="230" t="str">
        <f t="shared" ref="B1920:B1983" si="122">MID(C1920,9,11)</f>
        <v>Measure 270</v>
      </c>
      <c r="C1920" s="284" t="s">
        <v>467</v>
      </c>
      <c r="D1920" s="285">
        <v>44197</v>
      </c>
      <c r="E1920" s="285">
        <v>44408</v>
      </c>
      <c r="F1920" s="285">
        <v>44312</v>
      </c>
      <c r="G1920" s="41">
        <f t="shared" ref="G1920:G1983" si="123">MONTH(F1920)</f>
        <v>4</v>
      </c>
      <c r="H1920" s="286" t="s">
        <v>392</v>
      </c>
      <c r="I1920" s="284" t="s">
        <v>353</v>
      </c>
      <c r="J1920" s="287">
        <v>10</v>
      </c>
      <c r="K1920" s="287">
        <f t="shared" si="120"/>
        <v>1.25</v>
      </c>
      <c r="L1920" s="203">
        <v>1350</v>
      </c>
      <c r="M1920" s="203">
        <f t="shared" si="121"/>
        <v>1687.5</v>
      </c>
    </row>
    <row r="1921" spans="1:13" hidden="1">
      <c r="A1921" s="284" t="s">
        <v>459</v>
      </c>
      <c r="B1921" s="230" t="str">
        <f t="shared" si="122"/>
        <v>Measure 270</v>
      </c>
      <c r="C1921" s="284" t="s">
        <v>467</v>
      </c>
      <c r="D1921" s="285">
        <v>44197</v>
      </c>
      <c r="E1921" s="285">
        <v>44408</v>
      </c>
      <c r="F1921" s="285">
        <v>44313</v>
      </c>
      <c r="G1921" s="41">
        <f t="shared" si="123"/>
        <v>4</v>
      </c>
      <c r="H1921" s="286" t="s">
        <v>265</v>
      </c>
      <c r="I1921" s="284" t="s">
        <v>353</v>
      </c>
      <c r="J1921" s="287">
        <v>2</v>
      </c>
      <c r="K1921" s="287">
        <f t="shared" si="120"/>
        <v>0.25</v>
      </c>
      <c r="L1921" s="203">
        <v>1000</v>
      </c>
      <c r="M1921" s="203">
        <f t="shared" si="121"/>
        <v>250</v>
      </c>
    </row>
    <row r="1922" spans="1:13" hidden="1">
      <c r="A1922" s="284" t="s">
        <v>459</v>
      </c>
      <c r="B1922" s="230" t="str">
        <f t="shared" si="122"/>
        <v>Measure 270</v>
      </c>
      <c r="C1922" s="284" t="s">
        <v>467</v>
      </c>
      <c r="D1922" s="285">
        <v>44197</v>
      </c>
      <c r="E1922" s="285">
        <v>44408</v>
      </c>
      <c r="F1922" s="285">
        <v>44313</v>
      </c>
      <c r="G1922" s="41">
        <f t="shared" si="123"/>
        <v>4</v>
      </c>
      <c r="H1922" s="286" t="s">
        <v>367</v>
      </c>
      <c r="I1922" s="284" t="s">
        <v>353</v>
      </c>
      <c r="J1922" s="287">
        <v>4</v>
      </c>
      <c r="K1922" s="287">
        <f t="shared" si="120"/>
        <v>0.5</v>
      </c>
      <c r="L1922" s="203">
        <v>1000</v>
      </c>
      <c r="M1922" s="203">
        <f t="shared" si="121"/>
        <v>500</v>
      </c>
    </row>
    <row r="1923" spans="1:13" hidden="1">
      <c r="A1923" s="284" t="s">
        <v>459</v>
      </c>
      <c r="B1923" s="230" t="str">
        <f t="shared" si="122"/>
        <v>Measure 270</v>
      </c>
      <c r="C1923" s="284" t="s">
        <v>467</v>
      </c>
      <c r="D1923" s="285">
        <v>44197</v>
      </c>
      <c r="E1923" s="285">
        <v>44408</v>
      </c>
      <c r="F1923" s="285">
        <v>44313</v>
      </c>
      <c r="G1923" s="41">
        <f t="shared" si="123"/>
        <v>4</v>
      </c>
      <c r="H1923" s="286" t="s">
        <v>349</v>
      </c>
      <c r="I1923" s="284" t="s">
        <v>353</v>
      </c>
      <c r="J1923" s="287">
        <v>5</v>
      </c>
      <c r="K1923" s="287">
        <f t="shared" ref="K1923:K1986" si="124">J1923/8</f>
        <v>0.625</v>
      </c>
      <c r="L1923" s="203">
        <v>1000</v>
      </c>
      <c r="M1923" s="203">
        <f t="shared" ref="M1923:M1986" si="125">L1923*K1923</f>
        <v>625</v>
      </c>
    </row>
    <row r="1924" spans="1:13" hidden="1">
      <c r="A1924" s="284" t="s">
        <v>459</v>
      </c>
      <c r="B1924" s="230" t="str">
        <f t="shared" si="122"/>
        <v>Measure 270</v>
      </c>
      <c r="C1924" s="284" t="s">
        <v>467</v>
      </c>
      <c r="D1924" s="285">
        <v>44197</v>
      </c>
      <c r="E1924" s="285">
        <v>44408</v>
      </c>
      <c r="F1924" s="285">
        <v>44313</v>
      </c>
      <c r="G1924" s="41">
        <f t="shared" si="123"/>
        <v>4</v>
      </c>
      <c r="H1924" s="286" t="s">
        <v>352</v>
      </c>
      <c r="I1924" s="284" t="s">
        <v>353</v>
      </c>
      <c r="J1924" s="287">
        <v>8</v>
      </c>
      <c r="K1924" s="287">
        <f t="shared" si="124"/>
        <v>1</v>
      </c>
      <c r="L1924" s="203">
        <v>1000</v>
      </c>
      <c r="M1924" s="203">
        <f t="shared" si="125"/>
        <v>1000</v>
      </c>
    </row>
    <row r="1925" spans="1:13">
      <c r="A1925" s="284" t="s">
        <v>459</v>
      </c>
      <c r="B1925" s="230" t="str">
        <f t="shared" si="122"/>
        <v>Measure 270</v>
      </c>
      <c r="C1925" s="284" t="s">
        <v>467</v>
      </c>
      <c r="D1925" s="285">
        <v>44197</v>
      </c>
      <c r="E1925" s="285">
        <v>44408</v>
      </c>
      <c r="F1925" s="285">
        <v>44313</v>
      </c>
      <c r="G1925" s="41">
        <f t="shared" si="123"/>
        <v>4</v>
      </c>
      <c r="H1925" s="286" t="s">
        <v>267</v>
      </c>
      <c r="I1925" s="284" t="s">
        <v>353</v>
      </c>
      <c r="J1925" s="287">
        <v>2</v>
      </c>
      <c r="K1925" s="287">
        <f t="shared" si="124"/>
        <v>0.25</v>
      </c>
      <c r="L1925" s="203">
        <v>1000</v>
      </c>
      <c r="M1925" s="203">
        <f t="shared" si="125"/>
        <v>250</v>
      </c>
    </row>
    <row r="1926" spans="1:13" hidden="1">
      <c r="A1926" s="284" t="s">
        <v>459</v>
      </c>
      <c r="B1926" s="230" t="str">
        <f t="shared" si="122"/>
        <v>Measure 270</v>
      </c>
      <c r="C1926" s="284" t="s">
        <v>467</v>
      </c>
      <c r="D1926" s="285">
        <v>44197</v>
      </c>
      <c r="E1926" s="285">
        <v>44408</v>
      </c>
      <c r="F1926" s="285">
        <v>44313</v>
      </c>
      <c r="G1926" s="41">
        <f t="shared" si="123"/>
        <v>4</v>
      </c>
      <c r="H1926" s="286" t="s">
        <v>362</v>
      </c>
      <c r="I1926" s="284" t="s">
        <v>353</v>
      </c>
      <c r="J1926" s="287">
        <v>2</v>
      </c>
      <c r="K1926" s="287">
        <f t="shared" si="124"/>
        <v>0.25</v>
      </c>
      <c r="L1926" s="203">
        <v>1350</v>
      </c>
      <c r="M1926" s="203">
        <f t="shared" si="125"/>
        <v>337.5</v>
      </c>
    </row>
    <row r="1927" spans="1:13" hidden="1">
      <c r="A1927" s="284" t="s">
        <v>459</v>
      </c>
      <c r="B1927" s="230" t="str">
        <f t="shared" si="122"/>
        <v>Measure 270</v>
      </c>
      <c r="C1927" s="284" t="s">
        <v>467</v>
      </c>
      <c r="D1927" s="285">
        <v>44197</v>
      </c>
      <c r="E1927" s="285">
        <v>44408</v>
      </c>
      <c r="F1927" s="285">
        <v>44313</v>
      </c>
      <c r="G1927" s="41">
        <f t="shared" si="123"/>
        <v>4</v>
      </c>
      <c r="H1927" s="286" t="s">
        <v>392</v>
      </c>
      <c r="I1927" s="284" t="s">
        <v>353</v>
      </c>
      <c r="J1927" s="287">
        <v>10</v>
      </c>
      <c r="K1927" s="287">
        <f t="shared" si="124"/>
        <v>1.25</v>
      </c>
      <c r="L1927" s="203">
        <v>1350</v>
      </c>
      <c r="M1927" s="203">
        <f t="shared" si="125"/>
        <v>1687.5</v>
      </c>
    </row>
    <row r="1928" spans="1:13" hidden="1">
      <c r="A1928" s="284" t="s">
        <v>459</v>
      </c>
      <c r="B1928" s="230" t="str">
        <f t="shared" si="122"/>
        <v>Measure 270</v>
      </c>
      <c r="C1928" s="284" t="s">
        <v>467</v>
      </c>
      <c r="D1928" s="285">
        <v>44197</v>
      </c>
      <c r="E1928" s="285">
        <v>44408</v>
      </c>
      <c r="F1928" s="285">
        <v>44314</v>
      </c>
      <c r="G1928" s="41">
        <f t="shared" si="123"/>
        <v>4</v>
      </c>
      <c r="H1928" s="286" t="s">
        <v>349</v>
      </c>
      <c r="I1928" s="284" t="s">
        <v>353</v>
      </c>
      <c r="J1928" s="287">
        <v>7</v>
      </c>
      <c r="K1928" s="287">
        <f t="shared" si="124"/>
        <v>0.875</v>
      </c>
      <c r="L1928" s="203">
        <v>1000</v>
      </c>
      <c r="M1928" s="203">
        <f t="shared" si="125"/>
        <v>875</v>
      </c>
    </row>
    <row r="1929" spans="1:13" hidden="1">
      <c r="A1929" s="284" t="s">
        <v>459</v>
      </c>
      <c r="B1929" s="230" t="str">
        <f t="shared" si="122"/>
        <v>Measure 270</v>
      </c>
      <c r="C1929" s="284" t="s">
        <v>467</v>
      </c>
      <c r="D1929" s="285">
        <v>44197</v>
      </c>
      <c r="E1929" s="285">
        <v>44408</v>
      </c>
      <c r="F1929" s="285">
        <v>44314</v>
      </c>
      <c r="G1929" s="41">
        <f t="shared" si="123"/>
        <v>4</v>
      </c>
      <c r="H1929" s="286" t="s">
        <v>352</v>
      </c>
      <c r="I1929" s="284" t="s">
        <v>353</v>
      </c>
      <c r="J1929" s="287">
        <v>6</v>
      </c>
      <c r="K1929" s="287">
        <f t="shared" si="124"/>
        <v>0.75</v>
      </c>
      <c r="L1929" s="203">
        <v>1000</v>
      </c>
      <c r="M1929" s="203">
        <f t="shared" si="125"/>
        <v>750</v>
      </c>
    </row>
    <row r="1930" spans="1:13">
      <c r="A1930" s="284" t="s">
        <v>459</v>
      </c>
      <c r="B1930" s="230" t="str">
        <f t="shared" si="122"/>
        <v>Measure 270</v>
      </c>
      <c r="C1930" s="284" t="s">
        <v>467</v>
      </c>
      <c r="D1930" s="285">
        <v>44197</v>
      </c>
      <c r="E1930" s="285">
        <v>44408</v>
      </c>
      <c r="F1930" s="285">
        <v>44314</v>
      </c>
      <c r="G1930" s="41">
        <f t="shared" si="123"/>
        <v>4</v>
      </c>
      <c r="H1930" s="286" t="s">
        <v>267</v>
      </c>
      <c r="I1930" s="284" t="s">
        <v>353</v>
      </c>
      <c r="J1930" s="287">
        <v>6</v>
      </c>
      <c r="K1930" s="287">
        <f t="shared" si="124"/>
        <v>0.75</v>
      </c>
      <c r="L1930" s="203">
        <v>1000</v>
      </c>
      <c r="M1930" s="203">
        <f t="shared" si="125"/>
        <v>750</v>
      </c>
    </row>
    <row r="1931" spans="1:13" hidden="1">
      <c r="A1931" s="284" t="s">
        <v>459</v>
      </c>
      <c r="B1931" s="230" t="str">
        <f t="shared" si="122"/>
        <v>Measure 270</v>
      </c>
      <c r="C1931" s="284" t="s">
        <v>467</v>
      </c>
      <c r="D1931" s="285">
        <v>44197</v>
      </c>
      <c r="E1931" s="285">
        <v>44408</v>
      </c>
      <c r="F1931" s="285">
        <v>44314</v>
      </c>
      <c r="G1931" s="41">
        <f t="shared" si="123"/>
        <v>4</v>
      </c>
      <c r="H1931" s="286" t="s">
        <v>362</v>
      </c>
      <c r="I1931" s="284" t="s">
        <v>353</v>
      </c>
      <c r="J1931" s="287">
        <v>2</v>
      </c>
      <c r="K1931" s="287">
        <f t="shared" si="124"/>
        <v>0.25</v>
      </c>
      <c r="L1931" s="203">
        <v>1350</v>
      </c>
      <c r="M1931" s="203">
        <f t="shared" si="125"/>
        <v>337.5</v>
      </c>
    </row>
    <row r="1932" spans="1:13" hidden="1">
      <c r="A1932" s="284" t="s">
        <v>459</v>
      </c>
      <c r="B1932" s="230" t="str">
        <f t="shared" si="122"/>
        <v>Measure 270</v>
      </c>
      <c r="C1932" s="284" t="s">
        <v>467</v>
      </c>
      <c r="D1932" s="285">
        <v>44197</v>
      </c>
      <c r="E1932" s="285">
        <v>44408</v>
      </c>
      <c r="F1932" s="285">
        <v>44314</v>
      </c>
      <c r="G1932" s="41">
        <f t="shared" si="123"/>
        <v>4</v>
      </c>
      <c r="H1932" s="286" t="s">
        <v>392</v>
      </c>
      <c r="I1932" s="284" t="s">
        <v>353</v>
      </c>
      <c r="J1932" s="287">
        <v>8</v>
      </c>
      <c r="K1932" s="287">
        <f t="shared" si="124"/>
        <v>1</v>
      </c>
      <c r="L1932" s="203">
        <v>1350</v>
      </c>
      <c r="M1932" s="203">
        <f t="shared" si="125"/>
        <v>1350</v>
      </c>
    </row>
    <row r="1933" spans="1:13" hidden="1">
      <c r="A1933" s="284" t="s">
        <v>459</v>
      </c>
      <c r="B1933" s="230" t="str">
        <f t="shared" si="122"/>
        <v>Measure 270</v>
      </c>
      <c r="C1933" s="284" t="s">
        <v>467</v>
      </c>
      <c r="D1933" s="285">
        <v>44197</v>
      </c>
      <c r="E1933" s="285">
        <v>44408</v>
      </c>
      <c r="F1933" s="285">
        <v>44314</v>
      </c>
      <c r="G1933" s="41">
        <f t="shared" si="123"/>
        <v>4</v>
      </c>
      <c r="H1933" s="286" t="s">
        <v>266</v>
      </c>
      <c r="I1933" s="284" t="s">
        <v>353</v>
      </c>
      <c r="J1933" s="287">
        <v>3</v>
      </c>
      <c r="K1933" s="287">
        <f t="shared" si="124"/>
        <v>0.375</v>
      </c>
      <c r="L1933" s="203">
        <v>1000</v>
      </c>
      <c r="M1933" s="203">
        <f t="shared" si="125"/>
        <v>375</v>
      </c>
    </row>
    <row r="1934" spans="1:13" hidden="1">
      <c r="A1934" s="284" t="s">
        <v>459</v>
      </c>
      <c r="B1934" s="230" t="str">
        <f t="shared" si="122"/>
        <v>Measure 270</v>
      </c>
      <c r="C1934" s="284" t="s">
        <v>467</v>
      </c>
      <c r="D1934" s="285">
        <v>44197</v>
      </c>
      <c r="E1934" s="285">
        <v>44408</v>
      </c>
      <c r="F1934" s="285">
        <v>44315</v>
      </c>
      <c r="G1934" s="41">
        <f t="shared" si="123"/>
        <v>4</v>
      </c>
      <c r="H1934" s="286" t="s">
        <v>349</v>
      </c>
      <c r="I1934" s="284" t="s">
        <v>353</v>
      </c>
      <c r="J1934" s="287">
        <v>8</v>
      </c>
      <c r="K1934" s="287">
        <f t="shared" si="124"/>
        <v>1</v>
      </c>
      <c r="L1934" s="203">
        <v>1000</v>
      </c>
      <c r="M1934" s="203">
        <f t="shared" si="125"/>
        <v>1000</v>
      </c>
    </row>
    <row r="1935" spans="1:13" hidden="1">
      <c r="A1935" s="284" t="s">
        <v>459</v>
      </c>
      <c r="B1935" s="230" t="str">
        <f t="shared" si="122"/>
        <v>Measure 270</v>
      </c>
      <c r="C1935" s="284" t="s">
        <v>467</v>
      </c>
      <c r="D1935" s="285">
        <v>44197</v>
      </c>
      <c r="E1935" s="285">
        <v>44408</v>
      </c>
      <c r="F1935" s="285">
        <v>44315</v>
      </c>
      <c r="G1935" s="41">
        <f t="shared" si="123"/>
        <v>4</v>
      </c>
      <c r="H1935" s="286" t="s">
        <v>352</v>
      </c>
      <c r="I1935" s="284" t="s">
        <v>353</v>
      </c>
      <c r="J1935" s="287">
        <v>4</v>
      </c>
      <c r="K1935" s="287">
        <f t="shared" si="124"/>
        <v>0.5</v>
      </c>
      <c r="L1935" s="203">
        <v>1000</v>
      </c>
      <c r="M1935" s="203">
        <f t="shared" si="125"/>
        <v>500</v>
      </c>
    </row>
    <row r="1936" spans="1:13">
      <c r="A1936" s="284" t="s">
        <v>459</v>
      </c>
      <c r="B1936" s="230" t="str">
        <f t="shared" si="122"/>
        <v>Measure 270</v>
      </c>
      <c r="C1936" s="284" t="s">
        <v>467</v>
      </c>
      <c r="D1936" s="285">
        <v>44197</v>
      </c>
      <c r="E1936" s="285">
        <v>44408</v>
      </c>
      <c r="F1936" s="285">
        <v>44315</v>
      </c>
      <c r="G1936" s="41">
        <f t="shared" si="123"/>
        <v>4</v>
      </c>
      <c r="H1936" s="286" t="s">
        <v>267</v>
      </c>
      <c r="I1936" s="284" t="s">
        <v>353</v>
      </c>
      <c r="J1936" s="287">
        <v>6</v>
      </c>
      <c r="K1936" s="287">
        <f t="shared" si="124"/>
        <v>0.75</v>
      </c>
      <c r="L1936" s="203">
        <v>1000</v>
      </c>
      <c r="M1936" s="203">
        <f t="shared" si="125"/>
        <v>750</v>
      </c>
    </row>
    <row r="1937" spans="1:13" hidden="1">
      <c r="A1937" s="284" t="s">
        <v>459</v>
      </c>
      <c r="B1937" s="230" t="str">
        <f t="shared" si="122"/>
        <v>Measure 270</v>
      </c>
      <c r="C1937" s="284" t="s">
        <v>467</v>
      </c>
      <c r="D1937" s="285">
        <v>44197</v>
      </c>
      <c r="E1937" s="285">
        <v>44408</v>
      </c>
      <c r="F1937" s="285">
        <v>44315</v>
      </c>
      <c r="G1937" s="41">
        <f t="shared" si="123"/>
        <v>4</v>
      </c>
      <c r="H1937" s="286" t="s">
        <v>362</v>
      </c>
      <c r="I1937" s="284" t="s">
        <v>353</v>
      </c>
      <c r="J1937" s="287">
        <v>2</v>
      </c>
      <c r="K1937" s="287">
        <f t="shared" si="124"/>
        <v>0.25</v>
      </c>
      <c r="L1937" s="203">
        <v>1350</v>
      </c>
      <c r="M1937" s="203">
        <f t="shared" si="125"/>
        <v>337.5</v>
      </c>
    </row>
    <row r="1938" spans="1:13" hidden="1">
      <c r="A1938" s="284" t="s">
        <v>459</v>
      </c>
      <c r="B1938" s="230" t="str">
        <f t="shared" si="122"/>
        <v>Measure 270</v>
      </c>
      <c r="C1938" s="284" t="s">
        <v>467</v>
      </c>
      <c r="D1938" s="285">
        <v>44197</v>
      </c>
      <c r="E1938" s="285">
        <v>44408</v>
      </c>
      <c r="F1938" s="285">
        <v>44315</v>
      </c>
      <c r="G1938" s="41">
        <f t="shared" si="123"/>
        <v>4</v>
      </c>
      <c r="H1938" s="286" t="s">
        <v>392</v>
      </c>
      <c r="I1938" s="284" t="s">
        <v>353</v>
      </c>
      <c r="J1938" s="287">
        <v>10</v>
      </c>
      <c r="K1938" s="287">
        <f t="shared" si="124"/>
        <v>1.25</v>
      </c>
      <c r="L1938" s="203">
        <v>1350</v>
      </c>
      <c r="M1938" s="203">
        <f t="shared" si="125"/>
        <v>1687.5</v>
      </c>
    </row>
    <row r="1939" spans="1:13" hidden="1">
      <c r="A1939" s="284" t="s">
        <v>459</v>
      </c>
      <c r="B1939" s="230" t="str">
        <f t="shared" si="122"/>
        <v>Measure 270</v>
      </c>
      <c r="C1939" s="284" t="s">
        <v>467</v>
      </c>
      <c r="D1939" s="285">
        <v>44197</v>
      </c>
      <c r="E1939" s="285">
        <v>44408</v>
      </c>
      <c r="F1939" s="285">
        <v>44315</v>
      </c>
      <c r="G1939" s="41">
        <f t="shared" si="123"/>
        <v>4</v>
      </c>
      <c r="H1939" s="286" t="s">
        <v>266</v>
      </c>
      <c r="I1939" s="284" t="s">
        <v>353</v>
      </c>
      <c r="J1939" s="287">
        <v>4.25</v>
      </c>
      <c r="K1939" s="287">
        <f t="shared" si="124"/>
        <v>0.53125</v>
      </c>
      <c r="L1939" s="203">
        <v>1000</v>
      </c>
      <c r="M1939" s="203">
        <f t="shared" si="125"/>
        <v>531.25</v>
      </c>
    </row>
    <row r="1940" spans="1:13" hidden="1">
      <c r="A1940" s="284" t="s">
        <v>459</v>
      </c>
      <c r="B1940" s="230" t="str">
        <f t="shared" si="122"/>
        <v>Measure 270</v>
      </c>
      <c r="C1940" s="284" t="s">
        <v>467</v>
      </c>
      <c r="D1940" s="285">
        <v>44197</v>
      </c>
      <c r="E1940" s="285">
        <v>44408</v>
      </c>
      <c r="F1940" s="285">
        <v>44316</v>
      </c>
      <c r="G1940" s="41">
        <f t="shared" si="123"/>
        <v>4</v>
      </c>
      <c r="H1940" s="286" t="s">
        <v>367</v>
      </c>
      <c r="I1940" s="284" t="s">
        <v>353</v>
      </c>
      <c r="J1940" s="287">
        <v>6</v>
      </c>
      <c r="K1940" s="287">
        <f t="shared" si="124"/>
        <v>0.75</v>
      </c>
      <c r="L1940" s="203">
        <v>1000</v>
      </c>
      <c r="M1940" s="203">
        <f t="shared" si="125"/>
        <v>750</v>
      </c>
    </row>
    <row r="1941" spans="1:13" hidden="1">
      <c r="A1941" s="284" t="s">
        <v>459</v>
      </c>
      <c r="B1941" s="230" t="str">
        <f t="shared" si="122"/>
        <v>Measure 270</v>
      </c>
      <c r="C1941" s="284" t="s">
        <v>467</v>
      </c>
      <c r="D1941" s="285">
        <v>44197</v>
      </c>
      <c r="E1941" s="285">
        <v>44408</v>
      </c>
      <c r="F1941" s="285">
        <v>44316</v>
      </c>
      <c r="G1941" s="41">
        <f t="shared" si="123"/>
        <v>4</v>
      </c>
      <c r="H1941" s="286" t="s">
        <v>349</v>
      </c>
      <c r="I1941" s="284" t="s">
        <v>353</v>
      </c>
      <c r="J1941" s="287">
        <v>8</v>
      </c>
      <c r="K1941" s="287">
        <f t="shared" si="124"/>
        <v>1</v>
      </c>
      <c r="L1941" s="203">
        <v>1000</v>
      </c>
      <c r="M1941" s="203">
        <f t="shared" si="125"/>
        <v>1000</v>
      </c>
    </row>
    <row r="1942" spans="1:13" hidden="1">
      <c r="A1942" s="284" t="s">
        <v>459</v>
      </c>
      <c r="B1942" s="230" t="str">
        <f t="shared" si="122"/>
        <v>Measure 270</v>
      </c>
      <c r="C1942" s="284" t="s">
        <v>467</v>
      </c>
      <c r="D1942" s="285">
        <v>44197</v>
      </c>
      <c r="E1942" s="285">
        <v>44408</v>
      </c>
      <c r="F1942" s="285">
        <v>44316</v>
      </c>
      <c r="G1942" s="41">
        <f t="shared" si="123"/>
        <v>4</v>
      </c>
      <c r="H1942" s="286" t="s">
        <v>352</v>
      </c>
      <c r="I1942" s="284" t="s">
        <v>353</v>
      </c>
      <c r="J1942" s="287">
        <v>2</v>
      </c>
      <c r="K1942" s="287">
        <f t="shared" si="124"/>
        <v>0.25</v>
      </c>
      <c r="L1942" s="203">
        <v>1000</v>
      </c>
      <c r="M1942" s="203">
        <f t="shared" si="125"/>
        <v>250</v>
      </c>
    </row>
    <row r="1943" spans="1:13">
      <c r="A1943" s="284" t="s">
        <v>459</v>
      </c>
      <c r="B1943" s="230" t="str">
        <f t="shared" si="122"/>
        <v>Measure 270</v>
      </c>
      <c r="C1943" s="284" t="s">
        <v>467</v>
      </c>
      <c r="D1943" s="285">
        <v>44197</v>
      </c>
      <c r="E1943" s="285">
        <v>44408</v>
      </c>
      <c r="F1943" s="285">
        <v>44316</v>
      </c>
      <c r="G1943" s="41">
        <f t="shared" si="123"/>
        <v>4</v>
      </c>
      <c r="H1943" s="286" t="s">
        <v>267</v>
      </c>
      <c r="I1943" s="284" t="s">
        <v>353</v>
      </c>
      <c r="J1943" s="287">
        <v>3</v>
      </c>
      <c r="K1943" s="287">
        <f t="shared" si="124"/>
        <v>0.375</v>
      </c>
      <c r="L1943" s="203">
        <v>1000</v>
      </c>
      <c r="M1943" s="203">
        <f t="shared" si="125"/>
        <v>375</v>
      </c>
    </row>
    <row r="1944" spans="1:13" hidden="1">
      <c r="A1944" s="284" t="s">
        <v>459</v>
      </c>
      <c r="B1944" s="230" t="str">
        <f t="shared" si="122"/>
        <v>Measure 270</v>
      </c>
      <c r="C1944" s="284" t="s">
        <v>467</v>
      </c>
      <c r="D1944" s="285">
        <v>44197</v>
      </c>
      <c r="E1944" s="285">
        <v>44408</v>
      </c>
      <c r="F1944" s="285">
        <v>44316</v>
      </c>
      <c r="G1944" s="41">
        <f t="shared" si="123"/>
        <v>4</v>
      </c>
      <c r="H1944" s="286" t="s">
        <v>362</v>
      </c>
      <c r="I1944" s="284" t="s">
        <v>353</v>
      </c>
      <c r="J1944" s="287">
        <v>2</v>
      </c>
      <c r="K1944" s="287">
        <f t="shared" si="124"/>
        <v>0.25</v>
      </c>
      <c r="L1944" s="203">
        <v>1350</v>
      </c>
      <c r="M1944" s="203">
        <f t="shared" si="125"/>
        <v>337.5</v>
      </c>
    </row>
    <row r="1945" spans="1:13" hidden="1">
      <c r="A1945" s="284" t="s">
        <v>459</v>
      </c>
      <c r="B1945" s="230" t="str">
        <f t="shared" si="122"/>
        <v>Measure 270</v>
      </c>
      <c r="C1945" s="284" t="s">
        <v>467</v>
      </c>
      <c r="D1945" s="285">
        <v>44197</v>
      </c>
      <c r="E1945" s="285">
        <v>44408</v>
      </c>
      <c r="F1945" s="285">
        <v>44316</v>
      </c>
      <c r="G1945" s="41">
        <f t="shared" si="123"/>
        <v>4</v>
      </c>
      <c r="H1945" s="286" t="s">
        <v>473</v>
      </c>
      <c r="I1945" s="284" t="s">
        <v>353</v>
      </c>
      <c r="J1945" s="287">
        <v>5.5</v>
      </c>
      <c r="K1945" s="287">
        <f t="shared" si="124"/>
        <v>0.6875</v>
      </c>
      <c r="L1945" s="203">
        <v>1000</v>
      </c>
      <c r="M1945" s="203">
        <f t="shared" si="125"/>
        <v>687.5</v>
      </c>
    </row>
    <row r="1946" spans="1:13" hidden="1">
      <c r="A1946" s="284" t="s">
        <v>459</v>
      </c>
      <c r="B1946" s="230" t="str">
        <f t="shared" si="122"/>
        <v>Measure 270</v>
      </c>
      <c r="C1946" s="284" t="s">
        <v>467</v>
      </c>
      <c r="D1946" s="285">
        <v>44197</v>
      </c>
      <c r="E1946" s="285">
        <v>44408</v>
      </c>
      <c r="F1946" s="285">
        <v>44316</v>
      </c>
      <c r="G1946" s="41">
        <f t="shared" si="123"/>
        <v>4</v>
      </c>
      <c r="H1946" s="286" t="s">
        <v>392</v>
      </c>
      <c r="I1946" s="284" t="s">
        <v>353</v>
      </c>
      <c r="J1946" s="287">
        <v>10</v>
      </c>
      <c r="K1946" s="287">
        <f t="shared" si="124"/>
        <v>1.25</v>
      </c>
      <c r="L1946" s="203">
        <v>1350</v>
      </c>
      <c r="M1946" s="203">
        <f t="shared" si="125"/>
        <v>1687.5</v>
      </c>
    </row>
    <row r="1947" spans="1:13" hidden="1">
      <c r="A1947" s="284" t="s">
        <v>459</v>
      </c>
      <c r="B1947" s="230" t="str">
        <f t="shared" si="122"/>
        <v>Measure 270</v>
      </c>
      <c r="C1947" s="284" t="s">
        <v>467</v>
      </c>
      <c r="D1947" s="285">
        <v>44197</v>
      </c>
      <c r="E1947" s="285">
        <v>44408</v>
      </c>
      <c r="F1947" s="285">
        <v>44316</v>
      </c>
      <c r="G1947" s="41">
        <f t="shared" si="123"/>
        <v>4</v>
      </c>
      <c r="H1947" s="286" t="s">
        <v>266</v>
      </c>
      <c r="I1947" s="284" t="s">
        <v>353</v>
      </c>
      <c r="J1947" s="287">
        <v>4.75</v>
      </c>
      <c r="K1947" s="287">
        <f t="shared" si="124"/>
        <v>0.59375</v>
      </c>
      <c r="L1947" s="203">
        <v>1000</v>
      </c>
      <c r="M1947" s="203">
        <f t="shared" si="125"/>
        <v>593.75</v>
      </c>
    </row>
    <row r="1948" spans="1:13" hidden="1">
      <c r="A1948" s="284" t="s">
        <v>461</v>
      </c>
      <c r="B1948" s="230" t="str">
        <f t="shared" si="122"/>
        <v>Measure 252</v>
      </c>
      <c r="C1948" s="284" t="s">
        <v>469</v>
      </c>
      <c r="D1948" s="285">
        <v>44197</v>
      </c>
      <c r="E1948" s="285">
        <v>44408</v>
      </c>
      <c r="F1948" s="285">
        <v>44203</v>
      </c>
      <c r="G1948" s="41">
        <f t="shared" si="123"/>
        <v>1</v>
      </c>
      <c r="H1948" s="286" t="s">
        <v>29</v>
      </c>
      <c r="I1948" s="284" t="s">
        <v>353</v>
      </c>
      <c r="J1948" s="287">
        <v>4</v>
      </c>
      <c r="K1948" s="287">
        <f t="shared" si="124"/>
        <v>0.5</v>
      </c>
      <c r="L1948" s="203">
        <v>1350</v>
      </c>
      <c r="M1948" s="203">
        <f t="shared" si="125"/>
        <v>675</v>
      </c>
    </row>
    <row r="1949" spans="1:13" hidden="1">
      <c r="A1949" s="284" t="s">
        <v>461</v>
      </c>
      <c r="B1949" s="230" t="str">
        <f t="shared" si="122"/>
        <v>Measure 252</v>
      </c>
      <c r="C1949" s="284" t="s">
        <v>469</v>
      </c>
      <c r="D1949" s="285">
        <v>44197</v>
      </c>
      <c r="E1949" s="285">
        <v>44408</v>
      </c>
      <c r="F1949" s="285">
        <v>44204</v>
      </c>
      <c r="G1949" s="41">
        <f t="shared" si="123"/>
        <v>1</v>
      </c>
      <c r="H1949" s="286" t="s">
        <v>29</v>
      </c>
      <c r="I1949" s="284" t="s">
        <v>353</v>
      </c>
      <c r="J1949" s="287">
        <v>2</v>
      </c>
      <c r="K1949" s="287">
        <f t="shared" si="124"/>
        <v>0.25</v>
      </c>
      <c r="L1949" s="203">
        <v>1350</v>
      </c>
      <c r="M1949" s="203">
        <f t="shared" si="125"/>
        <v>337.5</v>
      </c>
    </row>
    <row r="1950" spans="1:13" hidden="1">
      <c r="A1950" s="284" t="s">
        <v>461</v>
      </c>
      <c r="B1950" s="230" t="str">
        <f t="shared" si="122"/>
        <v>Measure 252</v>
      </c>
      <c r="C1950" s="284" t="s">
        <v>469</v>
      </c>
      <c r="D1950" s="285">
        <v>44197</v>
      </c>
      <c r="E1950" s="285">
        <v>44408</v>
      </c>
      <c r="F1950" s="285">
        <v>44204</v>
      </c>
      <c r="G1950" s="41">
        <f t="shared" si="123"/>
        <v>1</v>
      </c>
      <c r="H1950" s="286" t="s">
        <v>474</v>
      </c>
      <c r="I1950" s="284" t="s">
        <v>353</v>
      </c>
      <c r="J1950" s="287">
        <v>8</v>
      </c>
      <c r="K1950" s="287">
        <f t="shared" si="124"/>
        <v>1</v>
      </c>
      <c r="L1950" s="203">
        <v>1350</v>
      </c>
      <c r="M1950" s="203">
        <f t="shared" si="125"/>
        <v>1350</v>
      </c>
    </row>
    <row r="1951" spans="1:13" hidden="1">
      <c r="A1951" s="284" t="s">
        <v>461</v>
      </c>
      <c r="B1951" s="230" t="str">
        <f t="shared" si="122"/>
        <v>Measure 252</v>
      </c>
      <c r="C1951" s="284" t="s">
        <v>469</v>
      </c>
      <c r="D1951" s="285">
        <v>44197</v>
      </c>
      <c r="E1951" s="285">
        <v>44408</v>
      </c>
      <c r="F1951" s="285">
        <v>44207</v>
      </c>
      <c r="G1951" s="41">
        <f t="shared" si="123"/>
        <v>1</v>
      </c>
      <c r="H1951" s="286" t="s">
        <v>29</v>
      </c>
      <c r="I1951" s="284" t="s">
        <v>353</v>
      </c>
      <c r="J1951" s="287">
        <v>8</v>
      </c>
      <c r="K1951" s="287">
        <f t="shared" si="124"/>
        <v>1</v>
      </c>
      <c r="L1951" s="203">
        <v>1350</v>
      </c>
      <c r="M1951" s="203">
        <f t="shared" si="125"/>
        <v>1350</v>
      </c>
    </row>
    <row r="1952" spans="1:13" hidden="1">
      <c r="A1952" s="284" t="s">
        <v>461</v>
      </c>
      <c r="B1952" s="230" t="str">
        <f t="shared" si="122"/>
        <v>Measure 252</v>
      </c>
      <c r="C1952" s="284" t="s">
        <v>469</v>
      </c>
      <c r="D1952" s="285">
        <v>44197</v>
      </c>
      <c r="E1952" s="285">
        <v>44408</v>
      </c>
      <c r="F1952" s="285">
        <v>44207</v>
      </c>
      <c r="G1952" s="41">
        <f t="shared" si="123"/>
        <v>1</v>
      </c>
      <c r="H1952" s="286" t="s">
        <v>52</v>
      </c>
      <c r="I1952" s="284" t="s">
        <v>353</v>
      </c>
      <c r="J1952" s="287">
        <v>0.5</v>
      </c>
      <c r="K1952" s="287">
        <f t="shared" si="124"/>
        <v>6.25E-2</v>
      </c>
      <c r="L1952" s="203">
        <v>1000</v>
      </c>
      <c r="M1952" s="203">
        <f t="shared" si="125"/>
        <v>62.5</v>
      </c>
    </row>
    <row r="1953" spans="1:13" hidden="1">
      <c r="A1953" s="284" t="s">
        <v>461</v>
      </c>
      <c r="B1953" s="230" t="str">
        <f t="shared" si="122"/>
        <v>Measure 252</v>
      </c>
      <c r="C1953" s="284" t="s">
        <v>469</v>
      </c>
      <c r="D1953" s="285">
        <v>44197</v>
      </c>
      <c r="E1953" s="285">
        <v>44408</v>
      </c>
      <c r="F1953" s="285">
        <v>44208</v>
      </c>
      <c r="G1953" s="41">
        <f t="shared" si="123"/>
        <v>1</v>
      </c>
      <c r="H1953" s="286" t="s">
        <v>29</v>
      </c>
      <c r="I1953" s="284" t="s">
        <v>353</v>
      </c>
      <c r="J1953" s="287">
        <v>4</v>
      </c>
      <c r="K1953" s="287">
        <f t="shared" si="124"/>
        <v>0.5</v>
      </c>
      <c r="L1953" s="203">
        <v>1350</v>
      </c>
      <c r="M1953" s="203">
        <f t="shared" si="125"/>
        <v>675</v>
      </c>
    </row>
    <row r="1954" spans="1:13" hidden="1">
      <c r="A1954" s="284" t="s">
        <v>461</v>
      </c>
      <c r="B1954" s="230" t="str">
        <f t="shared" si="122"/>
        <v>Measure 252</v>
      </c>
      <c r="C1954" s="284" t="s">
        <v>469</v>
      </c>
      <c r="D1954" s="285">
        <v>44197</v>
      </c>
      <c r="E1954" s="285">
        <v>44408</v>
      </c>
      <c r="F1954" s="285">
        <v>44209</v>
      </c>
      <c r="G1954" s="41">
        <f t="shared" si="123"/>
        <v>1</v>
      </c>
      <c r="H1954" s="286" t="s">
        <v>29</v>
      </c>
      <c r="I1954" s="284" t="s">
        <v>353</v>
      </c>
      <c r="J1954" s="287">
        <v>8</v>
      </c>
      <c r="K1954" s="287">
        <f t="shared" si="124"/>
        <v>1</v>
      </c>
      <c r="L1954" s="203">
        <v>1350</v>
      </c>
      <c r="M1954" s="203">
        <f t="shared" si="125"/>
        <v>1350</v>
      </c>
    </row>
    <row r="1955" spans="1:13" hidden="1">
      <c r="A1955" s="284" t="s">
        <v>461</v>
      </c>
      <c r="B1955" s="230" t="str">
        <f t="shared" si="122"/>
        <v>Measure 252</v>
      </c>
      <c r="C1955" s="284" t="s">
        <v>469</v>
      </c>
      <c r="D1955" s="285">
        <v>44197</v>
      </c>
      <c r="E1955" s="285">
        <v>44408</v>
      </c>
      <c r="F1955" s="285">
        <v>44210</v>
      </c>
      <c r="G1955" s="41">
        <f t="shared" si="123"/>
        <v>1</v>
      </c>
      <c r="H1955" s="286" t="s">
        <v>29</v>
      </c>
      <c r="I1955" s="284" t="s">
        <v>353</v>
      </c>
      <c r="J1955" s="287">
        <v>8</v>
      </c>
      <c r="K1955" s="287">
        <f t="shared" si="124"/>
        <v>1</v>
      </c>
      <c r="L1955" s="203">
        <v>1350</v>
      </c>
      <c r="M1955" s="203">
        <f t="shared" si="125"/>
        <v>1350</v>
      </c>
    </row>
    <row r="1956" spans="1:13" hidden="1">
      <c r="A1956" s="284" t="s">
        <v>461</v>
      </c>
      <c r="B1956" s="230" t="str">
        <f t="shared" si="122"/>
        <v>Measure 252</v>
      </c>
      <c r="C1956" s="284" t="s">
        <v>469</v>
      </c>
      <c r="D1956" s="285">
        <v>44197</v>
      </c>
      <c r="E1956" s="285">
        <v>44408</v>
      </c>
      <c r="F1956" s="285">
        <v>44211</v>
      </c>
      <c r="G1956" s="41">
        <f t="shared" si="123"/>
        <v>1</v>
      </c>
      <c r="H1956" s="286" t="s">
        <v>474</v>
      </c>
      <c r="I1956" s="284" t="s">
        <v>353</v>
      </c>
      <c r="J1956" s="287">
        <v>8</v>
      </c>
      <c r="K1956" s="287">
        <f t="shared" si="124"/>
        <v>1</v>
      </c>
      <c r="L1956" s="203">
        <v>1350</v>
      </c>
      <c r="M1956" s="203">
        <f t="shared" si="125"/>
        <v>1350</v>
      </c>
    </row>
    <row r="1957" spans="1:13" hidden="1">
      <c r="A1957" s="284" t="s">
        <v>461</v>
      </c>
      <c r="B1957" s="230" t="str">
        <f t="shared" si="122"/>
        <v>Measure 252</v>
      </c>
      <c r="C1957" s="284" t="s">
        <v>469</v>
      </c>
      <c r="D1957" s="285">
        <v>44197</v>
      </c>
      <c r="E1957" s="285">
        <v>44408</v>
      </c>
      <c r="F1957" s="285">
        <v>44214</v>
      </c>
      <c r="G1957" s="41">
        <f t="shared" si="123"/>
        <v>1</v>
      </c>
      <c r="H1957" s="286" t="s">
        <v>29</v>
      </c>
      <c r="I1957" s="284" t="s">
        <v>353</v>
      </c>
      <c r="J1957" s="287">
        <v>8</v>
      </c>
      <c r="K1957" s="287">
        <f t="shared" si="124"/>
        <v>1</v>
      </c>
      <c r="L1957" s="203">
        <v>1350</v>
      </c>
      <c r="M1957" s="203">
        <f t="shared" si="125"/>
        <v>1350</v>
      </c>
    </row>
    <row r="1958" spans="1:13" hidden="1">
      <c r="A1958" s="284" t="s">
        <v>461</v>
      </c>
      <c r="B1958" s="230" t="str">
        <f t="shared" si="122"/>
        <v>Measure 252</v>
      </c>
      <c r="C1958" s="284" t="s">
        <v>469</v>
      </c>
      <c r="D1958" s="285">
        <v>44197</v>
      </c>
      <c r="E1958" s="285">
        <v>44408</v>
      </c>
      <c r="F1958" s="285">
        <v>44214</v>
      </c>
      <c r="G1958" s="41">
        <f t="shared" si="123"/>
        <v>1</v>
      </c>
      <c r="H1958" s="286" t="s">
        <v>474</v>
      </c>
      <c r="I1958" s="284" t="s">
        <v>353</v>
      </c>
      <c r="J1958" s="287">
        <v>8</v>
      </c>
      <c r="K1958" s="287">
        <f t="shared" si="124"/>
        <v>1</v>
      </c>
      <c r="L1958" s="203">
        <v>1350</v>
      </c>
      <c r="M1958" s="203">
        <f t="shared" si="125"/>
        <v>1350</v>
      </c>
    </row>
    <row r="1959" spans="1:13" hidden="1">
      <c r="A1959" s="284" t="s">
        <v>461</v>
      </c>
      <c r="B1959" s="230" t="str">
        <f t="shared" si="122"/>
        <v>Measure 252</v>
      </c>
      <c r="C1959" s="284" t="s">
        <v>469</v>
      </c>
      <c r="D1959" s="285">
        <v>44197</v>
      </c>
      <c r="E1959" s="285">
        <v>44408</v>
      </c>
      <c r="F1959" s="285">
        <v>44215</v>
      </c>
      <c r="G1959" s="41">
        <f t="shared" si="123"/>
        <v>1</v>
      </c>
      <c r="H1959" s="286" t="s">
        <v>29</v>
      </c>
      <c r="I1959" s="284" t="s">
        <v>353</v>
      </c>
      <c r="J1959" s="287">
        <v>4</v>
      </c>
      <c r="K1959" s="287">
        <f t="shared" si="124"/>
        <v>0.5</v>
      </c>
      <c r="L1959" s="203">
        <v>1350</v>
      </c>
      <c r="M1959" s="203">
        <f t="shared" si="125"/>
        <v>675</v>
      </c>
    </row>
    <row r="1960" spans="1:13" hidden="1">
      <c r="A1960" s="284" t="s">
        <v>461</v>
      </c>
      <c r="B1960" s="230" t="str">
        <f t="shared" si="122"/>
        <v>Measure 252</v>
      </c>
      <c r="C1960" s="284" t="s">
        <v>469</v>
      </c>
      <c r="D1960" s="285">
        <v>44197</v>
      </c>
      <c r="E1960" s="285">
        <v>44408</v>
      </c>
      <c r="F1960" s="285">
        <v>44215</v>
      </c>
      <c r="G1960" s="41">
        <f t="shared" si="123"/>
        <v>1</v>
      </c>
      <c r="H1960" s="286" t="s">
        <v>475</v>
      </c>
      <c r="I1960" s="284" t="s">
        <v>353</v>
      </c>
      <c r="J1960" s="287">
        <v>8</v>
      </c>
      <c r="K1960" s="287">
        <f t="shared" si="124"/>
        <v>1</v>
      </c>
      <c r="L1960" s="203">
        <v>1000</v>
      </c>
      <c r="M1960" s="203">
        <f t="shared" si="125"/>
        <v>1000</v>
      </c>
    </row>
    <row r="1961" spans="1:13" hidden="1">
      <c r="A1961" s="284" t="s">
        <v>461</v>
      </c>
      <c r="B1961" s="230" t="str">
        <f t="shared" si="122"/>
        <v>Measure 252</v>
      </c>
      <c r="C1961" s="284" t="s">
        <v>469</v>
      </c>
      <c r="D1961" s="285">
        <v>44197</v>
      </c>
      <c r="E1961" s="285">
        <v>44408</v>
      </c>
      <c r="F1961" s="285">
        <v>44215</v>
      </c>
      <c r="G1961" s="41">
        <f t="shared" si="123"/>
        <v>1</v>
      </c>
      <c r="H1961" s="286" t="s">
        <v>474</v>
      </c>
      <c r="I1961" s="284" t="s">
        <v>353</v>
      </c>
      <c r="J1961" s="287">
        <v>8</v>
      </c>
      <c r="K1961" s="287">
        <f t="shared" si="124"/>
        <v>1</v>
      </c>
      <c r="L1961" s="203">
        <v>1350</v>
      </c>
      <c r="M1961" s="203">
        <f t="shared" si="125"/>
        <v>1350</v>
      </c>
    </row>
    <row r="1962" spans="1:13" hidden="1">
      <c r="A1962" s="284" t="s">
        <v>461</v>
      </c>
      <c r="B1962" s="230" t="str">
        <f t="shared" si="122"/>
        <v>Measure 252</v>
      </c>
      <c r="C1962" s="284" t="s">
        <v>469</v>
      </c>
      <c r="D1962" s="285">
        <v>44197</v>
      </c>
      <c r="E1962" s="285">
        <v>44408</v>
      </c>
      <c r="F1962" s="285">
        <v>44216</v>
      </c>
      <c r="G1962" s="41">
        <f t="shared" si="123"/>
        <v>1</v>
      </c>
      <c r="H1962" s="286" t="s">
        <v>29</v>
      </c>
      <c r="I1962" s="284" t="s">
        <v>353</v>
      </c>
      <c r="J1962" s="287">
        <v>8</v>
      </c>
      <c r="K1962" s="287">
        <f t="shared" si="124"/>
        <v>1</v>
      </c>
      <c r="L1962" s="203">
        <v>1350</v>
      </c>
      <c r="M1962" s="203">
        <f t="shared" si="125"/>
        <v>1350</v>
      </c>
    </row>
    <row r="1963" spans="1:13" hidden="1">
      <c r="A1963" s="284" t="s">
        <v>461</v>
      </c>
      <c r="B1963" s="230" t="str">
        <f t="shared" si="122"/>
        <v>Measure 252</v>
      </c>
      <c r="C1963" s="284" t="s">
        <v>469</v>
      </c>
      <c r="D1963" s="285">
        <v>44197</v>
      </c>
      <c r="E1963" s="285">
        <v>44408</v>
      </c>
      <c r="F1963" s="285">
        <v>44216</v>
      </c>
      <c r="G1963" s="41">
        <f t="shared" si="123"/>
        <v>1</v>
      </c>
      <c r="H1963" s="286" t="s">
        <v>475</v>
      </c>
      <c r="I1963" s="284" t="s">
        <v>353</v>
      </c>
      <c r="J1963" s="287">
        <v>8</v>
      </c>
      <c r="K1963" s="287">
        <f t="shared" si="124"/>
        <v>1</v>
      </c>
      <c r="L1963" s="203">
        <v>1000</v>
      </c>
      <c r="M1963" s="203">
        <f t="shared" si="125"/>
        <v>1000</v>
      </c>
    </row>
    <row r="1964" spans="1:13" hidden="1">
      <c r="A1964" s="284" t="s">
        <v>461</v>
      </c>
      <c r="B1964" s="230" t="str">
        <f t="shared" si="122"/>
        <v>Measure 252</v>
      </c>
      <c r="C1964" s="284" t="s">
        <v>469</v>
      </c>
      <c r="D1964" s="285">
        <v>44197</v>
      </c>
      <c r="E1964" s="285">
        <v>44408</v>
      </c>
      <c r="F1964" s="285">
        <v>44216</v>
      </c>
      <c r="G1964" s="41">
        <f t="shared" si="123"/>
        <v>1</v>
      </c>
      <c r="H1964" s="286" t="s">
        <v>474</v>
      </c>
      <c r="I1964" s="284" t="s">
        <v>353</v>
      </c>
      <c r="J1964" s="287">
        <v>8</v>
      </c>
      <c r="K1964" s="287">
        <f t="shared" si="124"/>
        <v>1</v>
      </c>
      <c r="L1964" s="203">
        <v>1350</v>
      </c>
      <c r="M1964" s="203">
        <f t="shared" si="125"/>
        <v>1350</v>
      </c>
    </row>
    <row r="1965" spans="1:13" hidden="1">
      <c r="A1965" s="284" t="s">
        <v>461</v>
      </c>
      <c r="B1965" s="230" t="str">
        <f t="shared" si="122"/>
        <v>Measure 252</v>
      </c>
      <c r="C1965" s="284" t="s">
        <v>469</v>
      </c>
      <c r="D1965" s="285">
        <v>44197</v>
      </c>
      <c r="E1965" s="285">
        <v>44408</v>
      </c>
      <c r="F1965" s="285">
        <v>44217</v>
      </c>
      <c r="G1965" s="41">
        <f t="shared" si="123"/>
        <v>1</v>
      </c>
      <c r="H1965" s="286" t="s">
        <v>29</v>
      </c>
      <c r="I1965" s="284" t="s">
        <v>353</v>
      </c>
      <c r="J1965" s="287">
        <v>4</v>
      </c>
      <c r="K1965" s="287">
        <f t="shared" si="124"/>
        <v>0.5</v>
      </c>
      <c r="L1965" s="203">
        <v>1350</v>
      </c>
      <c r="M1965" s="203">
        <f t="shared" si="125"/>
        <v>675</v>
      </c>
    </row>
    <row r="1966" spans="1:13" hidden="1">
      <c r="A1966" s="284" t="s">
        <v>461</v>
      </c>
      <c r="B1966" s="230" t="str">
        <f t="shared" si="122"/>
        <v>Measure 252</v>
      </c>
      <c r="C1966" s="284" t="s">
        <v>469</v>
      </c>
      <c r="D1966" s="285">
        <v>44197</v>
      </c>
      <c r="E1966" s="285">
        <v>44408</v>
      </c>
      <c r="F1966" s="285">
        <v>44217</v>
      </c>
      <c r="G1966" s="41">
        <f t="shared" si="123"/>
        <v>1</v>
      </c>
      <c r="H1966" s="286" t="s">
        <v>475</v>
      </c>
      <c r="I1966" s="284" t="s">
        <v>353</v>
      </c>
      <c r="J1966" s="287">
        <v>8</v>
      </c>
      <c r="K1966" s="287">
        <f t="shared" si="124"/>
        <v>1</v>
      </c>
      <c r="L1966" s="203">
        <v>1000</v>
      </c>
      <c r="M1966" s="203">
        <f t="shared" si="125"/>
        <v>1000</v>
      </c>
    </row>
    <row r="1967" spans="1:13" hidden="1">
      <c r="A1967" s="284" t="s">
        <v>461</v>
      </c>
      <c r="B1967" s="230" t="str">
        <f t="shared" si="122"/>
        <v>Measure 252</v>
      </c>
      <c r="C1967" s="284" t="s">
        <v>469</v>
      </c>
      <c r="D1967" s="285">
        <v>44197</v>
      </c>
      <c r="E1967" s="285">
        <v>44408</v>
      </c>
      <c r="F1967" s="285">
        <v>44217</v>
      </c>
      <c r="G1967" s="41">
        <f t="shared" si="123"/>
        <v>1</v>
      </c>
      <c r="H1967" s="286" t="s">
        <v>474</v>
      </c>
      <c r="I1967" s="284" t="s">
        <v>353</v>
      </c>
      <c r="J1967" s="287">
        <v>8</v>
      </c>
      <c r="K1967" s="287">
        <f t="shared" si="124"/>
        <v>1</v>
      </c>
      <c r="L1967" s="203">
        <v>1350</v>
      </c>
      <c r="M1967" s="203">
        <f t="shared" si="125"/>
        <v>1350</v>
      </c>
    </row>
    <row r="1968" spans="1:13" hidden="1">
      <c r="A1968" s="284" t="s">
        <v>461</v>
      </c>
      <c r="B1968" s="230" t="str">
        <f t="shared" si="122"/>
        <v>Measure 252</v>
      </c>
      <c r="C1968" s="284" t="s">
        <v>469</v>
      </c>
      <c r="D1968" s="285">
        <v>44197</v>
      </c>
      <c r="E1968" s="285">
        <v>44408</v>
      </c>
      <c r="F1968" s="285">
        <v>44218</v>
      </c>
      <c r="G1968" s="41">
        <f t="shared" si="123"/>
        <v>1</v>
      </c>
      <c r="H1968" s="286" t="s">
        <v>475</v>
      </c>
      <c r="I1968" s="284" t="s">
        <v>353</v>
      </c>
      <c r="J1968" s="287">
        <v>8</v>
      </c>
      <c r="K1968" s="287">
        <f t="shared" si="124"/>
        <v>1</v>
      </c>
      <c r="L1968" s="203">
        <v>1000</v>
      </c>
      <c r="M1968" s="203">
        <f t="shared" si="125"/>
        <v>1000</v>
      </c>
    </row>
    <row r="1969" spans="1:13" hidden="1">
      <c r="A1969" s="284" t="s">
        <v>461</v>
      </c>
      <c r="B1969" s="230" t="str">
        <f t="shared" si="122"/>
        <v>Measure 252</v>
      </c>
      <c r="C1969" s="284" t="s">
        <v>469</v>
      </c>
      <c r="D1969" s="285">
        <v>44197</v>
      </c>
      <c r="E1969" s="285">
        <v>44408</v>
      </c>
      <c r="F1969" s="285">
        <v>44218</v>
      </c>
      <c r="G1969" s="41">
        <f t="shared" si="123"/>
        <v>1</v>
      </c>
      <c r="H1969" s="286" t="s">
        <v>474</v>
      </c>
      <c r="I1969" s="284" t="s">
        <v>353</v>
      </c>
      <c r="J1969" s="287">
        <v>8</v>
      </c>
      <c r="K1969" s="287">
        <f t="shared" si="124"/>
        <v>1</v>
      </c>
      <c r="L1969" s="203">
        <v>1350</v>
      </c>
      <c r="M1969" s="203">
        <f t="shared" si="125"/>
        <v>1350</v>
      </c>
    </row>
    <row r="1970" spans="1:13" hidden="1">
      <c r="A1970" s="284" t="s">
        <v>461</v>
      </c>
      <c r="B1970" s="230" t="str">
        <f t="shared" si="122"/>
        <v>Measure 252</v>
      </c>
      <c r="C1970" s="284" t="s">
        <v>469</v>
      </c>
      <c r="D1970" s="285">
        <v>44197</v>
      </c>
      <c r="E1970" s="285">
        <v>44408</v>
      </c>
      <c r="F1970" s="285">
        <v>44221</v>
      </c>
      <c r="G1970" s="41">
        <f t="shared" si="123"/>
        <v>1</v>
      </c>
      <c r="H1970" s="286" t="s">
        <v>29</v>
      </c>
      <c r="I1970" s="284" t="s">
        <v>353</v>
      </c>
      <c r="J1970" s="287">
        <v>8</v>
      </c>
      <c r="K1970" s="287">
        <f t="shared" si="124"/>
        <v>1</v>
      </c>
      <c r="L1970" s="203">
        <v>1350</v>
      </c>
      <c r="M1970" s="203">
        <f t="shared" si="125"/>
        <v>1350</v>
      </c>
    </row>
    <row r="1971" spans="1:13" hidden="1">
      <c r="A1971" s="284" t="s">
        <v>461</v>
      </c>
      <c r="B1971" s="230" t="str">
        <f t="shared" si="122"/>
        <v>Measure 252</v>
      </c>
      <c r="C1971" s="284" t="s">
        <v>469</v>
      </c>
      <c r="D1971" s="285">
        <v>44197</v>
      </c>
      <c r="E1971" s="285">
        <v>44408</v>
      </c>
      <c r="F1971" s="285">
        <v>44221</v>
      </c>
      <c r="G1971" s="41">
        <f t="shared" si="123"/>
        <v>1</v>
      </c>
      <c r="H1971" s="286" t="s">
        <v>52</v>
      </c>
      <c r="I1971" s="284" t="s">
        <v>353</v>
      </c>
      <c r="J1971" s="287">
        <v>0.5</v>
      </c>
      <c r="K1971" s="287">
        <f t="shared" si="124"/>
        <v>6.25E-2</v>
      </c>
      <c r="L1971" s="203">
        <v>1000</v>
      </c>
      <c r="M1971" s="203">
        <f t="shared" si="125"/>
        <v>62.5</v>
      </c>
    </row>
    <row r="1972" spans="1:13" hidden="1">
      <c r="A1972" s="284" t="s">
        <v>461</v>
      </c>
      <c r="B1972" s="230" t="str">
        <f t="shared" si="122"/>
        <v>Measure 252</v>
      </c>
      <c r="C1972" s="284" t="s">
        <v>469</v>
      </c>
      <c r="D1972" s="285">
        <v>44197</v>
      </c>
      <c r="E1972" s="285">
        <v>44408</v>
      </c>
      <c r="F1972" s="285">
        <v>44221</v>
      </c>
      <c r="G1972" s="41">
        <f t="shared" si="123"/>
        <v>1</v>
      </c>
      <c r="H1972" s="286" t="s">
        <v>475</v>
      </c>
      <c r="I1972" s="284" t="s">
        <v>353</v>
      </c>
      <c r="J1972" s="287">
        <v>8</v>
      </c>
      <c r="K1972" s="287">
        <f t="shared" si="124"/>
        <v>1</v>
      </c>
      <c r="L1972" s="203">
        <v>1000</v>
      </c>
      <c r="M1972" s="203">
        <f t="shared" si="125"/>
        <v>1000</v>
      </c>
    </row>
    <row r="1973" spans="1:13" hidden="1">
      <c r="A1973" s="284" t="s">
        <v>461</v>
      </c>
      <c r="B1973" s="230" t="str">
        <f t="shared" si="122"/>
        <v>Measure 252</v>
      </c>
      <c r="C1973" s="284" t="s">
        <v>469</v>
      </c>
      <c r="D1973" s="285">
        <v>44197</v>
      </c>
      <c r="E1973" s="285">
        <v>44408</v>
      </c>
      <c r="F1973" s="285">
        <v>44221</v>
      </c>
      <c r="G1973" s="41">
        <f t="shared" si="123"/>
        <v>1</v>
      </c>
      <c r="H1973" s="286" t="s">
        <v>474</v>
      </c>
      <c r="I1973" s="284" t="s">
        <v>353</v>
      </c>
      <c r="J1973" s="287">
        <v>8</v>
      </c>
      <c r="K1973" s="287">
        <f t="shared" si="124"/>
        <v>1</v>
      </c>
      <c r="L1973" s="203">
        <v>1350</v>
      </c>
      <c r="M1973" s="203">
        <f t="shared" si="125"/>
        <v>1350</v>
      </c>
    </row>
    <row r="1974" spans="1:13" hidden="1">
      <c r="A1974" s="284" t="s">
        <v>461</v>
      </c>
      <c r="B1974" s="230" t="str">
        <f t="shared" si="122"/>
        <v>Measure 252</v>
      </c>
      <c r="C1974" s="284" t="s">
        <v>469</v>
      </c>
      <c r="D1974" s="285">
        <v>44197</v>
      </c>
      <c r="E1974" s="285">
        <v>44408</v>
      </c>
      <c r="F1974" s="285">
        <v>44222</v>
      </c>
      <c r="G1974" s="41">
        <f t="shared" si="123"/>
        <v>1</v>
      </c>
      <c r="H1974" s="286" t="s">
        <v>52</v>
      </c>
      <c r="I1974" s="284" t="s">
        <v>353</v>
      </c>
      <c r="J1974" s="287">
        <v>1.25</v>
      </c>
      <c r="K1974" s="287">
        <f t="shared" si="124"/>
        <v>0.15625</v>
      </c>
      <c r="L1974" s="203">
        <v>1000</v>
      </c>
      <c r="M1974" s="203">
        <f t="shared" si="125"/>
        <v>156.25</v>
      </c>
    </row>
    <row r="1975" spans="1:13" hidden="1">
      <c r="A1975" s="284" t="s">
        <v>461</v>
      </c>
      <c r="B1975" s="230" t="str">
        <f t="shared" si="122"/>
        <v>Measure 252</v>
      </c>
      <c r="C1975" s="284" t="s">
        <v>469</v>
      </c>
      <c r="D1975" s="285">
        <v>44197</v>
      </c>
      <c r="E1975" s="285">
        <v>44408</v>
      </c>
      <c r="F1975" s="285">
        <v>44222</v>
      </c>
      <c r="G1975" s="41">
        <f t="shared" si="123"/>
        <v>1</v>
      </c>
      <c r="H1975" s="286" t="s">
        <v>475</v>
      </c>
      <c r="I1975" s="284" t="s">
        <v>353</v>
      </c>
      <c r="J1975" s="287">
        <v>8</v>
      </c>
      <c r="K1975" s="287">
        <f t="shared" si="124"/>
        <v>1</v>
      </c>
      <c r="L1975" s="203">
        <v>1000</v>
      </c>
      <c r="M1975" s="203">
        <f t="shared" si="125"/>
        <v>1000</v>
      </c>
    </row>
    <row r="1976" spans="1:13" hidden="1">
      <c r="A1976" s="284" t="s">
        <v>461</v>
      </c>
      <c r="B1976" s="230" t="str">
        <f t="shared" si="122"/>
        <v>Measure 252</v>
      </c>
      <c r="C1976" s="284" t="s">
        <v>469</v>
      </c>
      <c r="D1976" s="285">
        <v>44197</v>
      </c>
      <c r="E1976" s="285">
        <v>44408</v>
      </c>
      <c r="F1976" s="285">
        <v>44222</v>
      </c>
      <c r="G1976" s="41">
        <f t="shared" si="123"/>
        <v>1</v>
      </c>
      <c r="H1976" s="286" t="s">
        <v>474</v>
      </c>
      <c r="I1976" s="284" t="s">
        <v>353</v>
      </c>
      <c r="J1976" s="287">
        <v>8</v>
      </c>
      <c r="K1976" s="287">
        <f t="shared" si="124"/>
        <v>1</v>
      </c>
      <c r="L1976" s="203">
        <v>1350</v>
      </c>
      <c r="M1976" s="203">
        <f t="shared" si="125"/>
        <v>1350</v>
      </c>
    </row>
    <row r="1977" spans="1:13" hidden="1">
      <c r="A1977" s="284" t="s">
        <v>461</v>
      </c>
      <c r="B1977" s="230" t="str">
        <f t="shared" si="122"/>
        <v>Measure 252</v>
      </c>
      <c r="C1977" s="284" t="s">
        <v>469</v>
      </c>
      <c r="D1977" s="285">
        <v>44197</v>
      </c>
      <c r="E1977" s="285">
        <v>44408</v>
      </c>
      <c r="F1977" s="285">
        <v>44223</v>
      </c>
      <c r="G1977" s="41">
        <f t="shared" si="123"/>
        <v>1</v>
      </c>
      <c r="H1977" s="286" t="s">
        <v>29</v>
      </c>
      <c r="I1977" s="284" t="s">
        <v>353</v>
      </c>
      <c r="J1977" s="287">
        <v>4</v>
      </c>
      <c r="K1977" s="287">
        <f t="shared" si="124"/>
        <v>0.5</v>
      </c>
      <c r="L1977" s="203">
        <v>1350</v>
      </c>
      <c r="M1977" s="203">
        <f t="shared" si="125"/>
        <v>675</v>
      </c>
    </row>
    <row r="1978" spans="1:13" hidden="1">
      <c r="A1978" s="284" t="s">
        <v>461</v>
      </c>
      <c r="B1978" s="230" t="str">
        <f t="shared" si="122"/>
        <v>Measure 252</v>
      </c>
      <c r="C1978" s="284" t="s">
        <v>469</v>
      </c>
      <c r="D1978" s="285">
        <v>44197</v>
      </c>
      <c r="E1978" s="285">
        <v>44408</v>
      </c>
      <c r="F1978" s="285">
        <v>44223</v>
      </c>
      <c r="G1978" s="41">
        <f t="shared" si="123"/>
        <v>1</v>
      </c>
      <c r="H1978" s="286" t="s">
        <v>52</v>
      </c>
      <c r="I1978" s="284" t="s">
        <v>353</v>
      </c>
      <c r="J1978" s="287">
        <v>1</v>
      </c>
      <c r="K1978" s="287">
        <f t="shared" si="124"/>
        <v>0.125</v>
      </c>
      <c r="L1978" s="203">
        <v>1000</v>
      </c>
      <c r="M1978" s="203">
        <f t="shared" si="125"/>
        <v>125</v>
      </c>
    </row>
    <row r="1979" spans="1:13" hidden="1">
      <c r="A1979" s="284" t="s">
        <v>461</v>
      </c>
      <c r="B1979" s="230" t="str">
        <f t="shared" si="122"/>
        <v>Measure 252</v>
      </c>
      <c r="C1979" s="284" t="s">
        <v>469</v>
      </c>
      <c r="D1979" s="285">
        <v>44197</v>
      </c>
      <c r="E1979" s="285">
        <v>44408</v>
      </c>
      <c r="F1979" s="285">
        <v>44223</v>
      </c>
      <c r="G1979" s="41">
        <f t="shared" si="123"/>
        <v>1</v>
      </c>
      <c r="H1979" s="286" t="s">
        <v>475</v>
      </c>
      <c r="I1979" s="284" t="s">
        <v>353</v>
      </c>
      <c r="J1979" s="287">
        <v>8</v>
      </c>
      <c r="K1979" s="287">
        <f t="shared" si="124"/>
        <v>1</v>
      </c>
      <c r="L1979" s="203">
        <v>1000</v>
      </c>
      <c r="M1979" s="203">
        <f t="shared" si="125"/>
        <v>1000</v>
      </c>
    </row>
    <row r="1980" spans="1:13" hidden="1">
      <c r="A1980" s="284" t="s">
        <v>461</v>
      </c>
      <c r="B1980" s="230" t="str">
        <f t="shared" si="122"/>
        <v>Measure 252</v>
      </c>
      <c r="C1980" s="284" t="s">
        <v>469</v>
      </c>
      <c r="D1980" s="285">
        <v>44197</v>
      </c>
      <c r="E1980" s="285">
        <v>44408</v>
      </c>
      <c r="F1980" s="285">
        <v>44223</v>
      </c>
      <c r="G1980" s="41">
        <f t="shared" si="123"/>
        <v>1</v>
      </c>
      <c r="H1980" s="286" t="s">
        <v>474</v>
      </c>
      <c r="I1980" s="284" t="s">
        <v>353</v>
      </c>
      <c r="J1980" s="287">
        <v>8</v>
      </c>
      <c r="K1980" s="287">
        <f t="shared" si="124"/>
        <v>1</v>
      </c>
      <c r="L1980" s="203">
        <v>1350</v>
      </c>
      <c r="M1980" s="203">
        <f t="shared" si="125"/>
        <v>1350</v>
      </c>
    </row>
    <row r="1981" spans="1:13" hidden="1">
      <c r="A1981" s="284" t="s">
        <v>461</v>
      </c>
      <c r="B1981" s="230" t="str">
        <f t="shared" si="122"/>
        <v>Measure 252</v>
      </c>
      <c r="C1981" s="284" t="s">
        <v>469</v>
      </c>
      <c r="D1981" s="285">
        <v>44197</v>
      </c>
      <c r="E1981" s="285">
        <v>44408</v>
      </c>
      <c r="F1981" s="285">
        <v>44224</v>
      </c>
      <c r="G1981" s="41">
        <f t="shared" si="123"/>
        <v>1</v>
      </c>
      <c r="H1981" s="286" t="s">
        <v>29</v>
      </c>
      <c r="I1981" s="284" t="s">
        <v>353</v>
      </c>
      <c r="J1981" s="287">
        <v>4</v>
      </c>
      <c r="K1981" s="287">
        <f t="shared" si="124"/>
        <v>0.5</v>
      </c>
      <c r="L1981" s="203">
        <v>1350</v>
      </c>
      <c r="M1981" s="203">
        <f t="shared" si="125"/>
        <v>675</v>
      </c>
    </row>
    <row r="1982" spans="1:13" hidden="1">
      <c r="A1982" s="284" t="s">
        <v>461</v>
      </c>
      <c r="B1982" s="230" t="str">
        <f t="shared" si="122"/>
        <v>Measure 252</v>
      </c>
      <c r="C1982" s="284" t="s">
        <v>469</v>
      </c>
      <c r="D1982" s="285">
        <v>44197</v>
      </c>
      <c r="E1982" s="285">
        <v>44408</v>
      </c>
      <c r="F1982" s="285">
        <v>44224</v>
      </c>
      <c r="G1982" s="41">
        <f t="shared" si="123"/>
        <v>1</v>
      </c>
      <c r="H1982" s="286" t="s">
        <v>52</v>
      </c>
      <c r="I1982" s="284" t="s">
        <v>353</v>
      </c>
      <c r="J1982" s="287">
        <v>1.5</v>
      </c>
      <c r="K1982" s="287">
        <f t="shared" si="124"/>
        <v>0.1875</v>
      </c>
      <c r="L1982" s="203">
        <v>1000</v>
      </c>
      <c r="M1982" s="203">
        <f t="shared" si="125"/>
        <v>187.5</v>
      </c>
    </row>
    <row r="1983" spans="1:13" hidden="1">
      <c r="A1983" s="284" t="s">
        <v>461</v>
      </c>
      <c r="B1983" s="230" t="str">
        <f t="shared" si="122"/>
        <v>Measure 252</v>
      </c>
      <c r="C1983" s="284" t="s">
        <v>469</v>
      </c>
      <c r="D1983" s="285">
        <v>44197</v>
      </c>
      <c r="E1983" s="285">
        <v>44408</v>
      </c>
      <c r="F1983" s="285">
        <v>44224</v>
      </c>
      <c r="G1983" s="41">
        <f t="shared" si="123"/>
        <v>1</v>
      </c>
      <c r="H1983" s="286" t="s">
        <v>475</v>
      </c>
      <c r="I1983" s="284" t="s">
        <v>353</v>
      </c>
      <c r="J1983" s="287">
        <v>8</v>
      </c>
      <c r="K1983" s="287">
        <f t="shared" si="124"/>
        <v>1</v>
      </c>
      <c r="L1983" s="203">
        <v>1000</v>
      </c>
      <c r="M1983" s="203">
        <f t="shared" si="125"/>
        <v>1000</v>
      </c>
    </row>
    <row r="1984" spans="1:13" hidden="1">
      <c r="A1984" s="284" t="s">
        <v>461</v>
      </c>
      <c r="B1984" s="230" t="str">
        <f t="shared" ref="B1984:B2047" si="126">MID(C1984,9,11)</f>
        <v>Measure 252</v>
      </c>
      <c r="C1984" s="284" t="s">
        <v>469</v>
      </c>
      <c r="D1984" s="285">
        <v>44197</v>
      </c>
      <c r="E1984" s="285">
        <v>44408</v>
      </c>
      <c r="F1984" s="285">
        <v>44224</v>
      </c>
      <c r="G1984" s="41">
        <f t="shared" ref="G1984:G2047" si="127">MONTH(F1984)</f>
        <v>1</v>
      </c>
      <c r="H1984" s="286" t="s">
        <v>474</v>
      </c>
      <c r="I1984" s="284" t="s">
        <v>353</v>
      </c>
      <c r="J1984" s="287">
        <v>8</v>
      </c>
      <c r="K1984" s="287">
        <f t="shared" si="124"/>
        <v>1</v>
      </c>
      <c r="L1984" s="203">
        <v>1350</v>
      </c>
      <c r="M1984" s="203">
        <f t="shared" si="125"/>
        <v>1350</v>
      </c>
    </row>
    <row r="1985" spans="1:13" hidden="1">
      <c r="A1985" s="284" t="s">
        <v>461</v>
      </c>
      <c r="B1985" s="230" t="str">
        <f t="shared" si="126"/>
        <v>Measure 252</v>
      </c>
      <c r="C1985" s="284" t="s">
        <v>469</v>
      </c>
      <c r="D1985" s="285">
        <v>44197</v>
      </c>
      <c r="E1985" s="285">
        <v>44408</v>
      </c>
      <c r="F1985" s="285">
        <v>44225</v>
      </c>
      <c r="G1985" s="41">
        <f t="shared" si="127"/>
        <v>1</v>
      </c>
      <c r="H1985" s="286" t="s">
        <v>29</v>
      </c>
      <c r="I1985" s="284" t="s">
        <v>353</v>
      </c>
      <c r="J1985" s="287">
        <v>4</v>
      </c>
      <c r="K1985" s="287">
        <f t="shared" si="124"/>
        <v>0.5</v>
      </c>
      <c r="L1985" s="203">
        <v>1350</v>
      </c>
      <c r="M1985" s="203">
        <f t="shared" si="125"/>
        <v>675</v>
      </c>
    </row>
    <row r="1986" spans="1:13" hidden="1">
      <c r="A1986" s="284" t="s">
        <v>461</v>
      </c>
      <c r="B1986" s="230" t="str">
        <f t="shared" si="126"/>
        <v>Measure 252</v>
      </c>
      <c r="C1986" s="284" t="s">
        <v>469</v>
      </c>
      <c r="D1986" s="285">
        <v>44197</v>
      </c>
      <c r="E1986" s="285">
        <v>44408</v>
      </c>
      <c r="F1986" s="285">
        <v>44225</v>
      </c>
      <c r="G1986" s="41">
        <f t="shared" si="127"/>
        <v>1</v>
      </c>
      <c r="H1986" s="286" t="s">
        <v>475</v>
      </c>
      <c r="I1986" s="284" t="s">
        <v>353</v>
      </c>
      <c r="J1986" s="287">
        <v>8</v>
      </c>
      <c r="K1986" s="287">
        <f t="shared" si="124"/>
        <v>1</v>
      </c>
      <c r="L1986" s="203">
        <v>1000</v>
      </c>
      <c r="M1986" s="203">
        <f t="shared" si="125"/>
        <v>1000</v>
      </c>
    </row>
    <row r="1987" spans="1:13" hidden="1">
      <c r="A1987" s="284" t="s">
        <v>461</v>
      </c>
      <c r="B1987" s="230" t="str">
        <f t="shared" si="126"/>
        <v>Measure 252</v>
      </c>
      <c r="C1987" s="284" t="s">
        <v>469</v>
      </c>
      <c r="D1987" s="285">
        <v>44197</v>
      </c>
      <c r="E1987" s="285">
        <v>44408</v>
      </c>
      <c r="F1987" s="285">
        <v>44225</v>
      </c>
      <c r="G1987" s="41">
        <f t="shared" si="127"/>
        <v>1</v>
      </c>
      <c r="H1987" s="286" t="s">
        <v>474</v>
      </c>
      <c r="I1987" s="284" t="s">
        <v>353</v>
      </c>
      <c r="J1987" s="287">
        <v>8</v>
      </c>
      <c r="K1987" s="287">
        <f t="shared" ref="K1987:K2050" si="128">J1987/8</f>
        <v>1</v>
      </c>
      <c r="L1987" s="203">
        <v>1350</v>
      </c>
      <c r="M1987" s="203">
        <f t="shared" ref="M1987:M2050" si="129">L1987*K1987</f>
        <v>1350</v>
      </c>
    </row>
    <row r="1988" spans="1:13" hidden="1">
      <c r="A1988" s="284" t="s">
        <v>461</v>
      </c>
      <c r="B1988" s="230" t="str">
        <f t="shared" si="126"/>
        <v>Measure 252</v>
      </c>
      <c r="C1988" s="284" t="s">
        <v>469</v>
      </c>
      <c r="D1988" s="285">
        <v>44197</v>
      </c>
      <c r="E1988" s="285">
        <v>44408</v>
      </c>
      <c r="F1988" s="285">
        <v>44228</v>
      </c>
      <c r="G1988" s="41">
        <f t="shared" si="127"/>
        <v>2</v>
      </c>
      <c r="H1988" s="286" t="s">
        <v>29</v>
      </c>
      <c r="I1988" s="284" t="s">
        <v>353</v>
      </c>
      <c r="J1988" s="287">
        <v>8</v>
      </c>
      <c r="K1988" s="287">
        <f t="shared" si="128"/>
        <v>1</v>
      </c>
      <c r="L1988" s="203">
        <v>1350</v>
      </c>
      <c r="M1988" s="203">
        <f t="shared" si="129"/>
        <v>1350</v>
      </c>
    </row>
    <row r="1989" spans="1:13" hidden="1">
      <c r="A1989" s="284" t="s">
        <v>461</v>
      </c>
      <c r="B1989" s="230" t="str">
        <f t="shared" si="126"/>
        <v>Measure 252</v>
      </c>
      <c r="C1989" s="284" t="s">
        <v>469</v>
      </c>
      <c r="D1989" s="285">
        <v>44197</v>
      </c>
      <c r="E1989" s="285">
        <v>44408</v>
      </c>
      <c r="F1989" s="285">
        <v>44228</v>
      </c>
      <c r="G1989" s="41">
        <f t="shared" si="127"/>
        <v>2</v>
      </c>
      <c r="H1989" s="286" t="s">
        <v>549</v>
      </c>
      <c r="I1989" s="284" t="s">
        <v>353</v>
      </c>
      <c r="J1989" s="287">
        <v>8</v>
      </c>
      <c r="K1989" s="287">
        <f t="shared" si="128"/>
        <v>1</v>
      </c>
      <c r="L1989" s="203">
        <v>1350</v>
      </c>
      <c r="M1989" s="203">
        <f t="shared" si="129"/>
        <v>1350</v>
      </c>
    </row>
    <row r="1990" spans="1:13" hidden="1">
      <c r="A1990" s="284" t="s">
        <v>461</v>
      </c>
      <c r="B1990" s="230" t="str">
        <f t="shared" si="126"/>
        <v>Measure 252</v>
      </c>
      <c r="C1990" s="284" t="s">
        <v>469</v>
      </c>
      <c r="D1990" s="285">
        <v>44197</v>
      </c>
      <c r="E1990" s="285">
        <v>44408</v>
      </c>
      <c r="F1990" s="285">
        <v>44228</v>
      </c>
      <c r="G1990" s="41">
        <f t="shared" si="127"/>
        <v>2</v>
      </c>
      <c r="H1990" s="286" t="s">
        <v>52</v>
      </c>
      <c r="I1990" s="284" t="s">
        <v>353</v>
      </c>
      <c r="J1990" s="287">
        <v>2</v>
      </c>
      <c r="K1990" s="287">
        <f t="shared" si="128"/>
        <v>0.25</v>
      </c>
      <c r="L1990" s="203">
        <v>1000</v>
      </c>
      <c r="M1990" s="203">
        <f t="shared" si="129"/>
        <v>250</v>
      </c>
    </row>
    <row r="1991" spans="1:13" hidden="1">
      <c r="A1991" s="284" t="s">
        <v>461</v>
      </c>
      <c r="B1991" s="230" t="str">
        <f t="shared" si="126"/>
        <v>Measure 252</v>
      </c>
      <c r="C1991" s="284" t="s">
        <v>469</v>
      </c>
      <c r="D1991" s="285">
        <v>44197</v>
      </c>
      <c r="E1991" s="285">
        <v>44408</v>
      </c>
      <c r="F1991" s="285">
        <v>44228</v>
      </c>
      <c r="G1991" s="41">
        <f t="shared" si="127"/>
        <v>2</v>
      </c>
      <c r="H1991" s="286" t="s">
        <v>550</v>
      </c>
      <c r="I1991" s="284" t="s">
        <v>353</v>
      </c>
      <c r="J1991" s="287">
        <v>8</v>
      </c>
      <c r="K1991" s="287">
        <f t="shared" si="128"/>
        <v>1</v>
      </c>
      <c r="L1991" s="203">
        <v>1350</v>
      </c>
      <c r="M1991" s="203">
        <f t="shared" si="129"/>
        <v>1350</v>
      </c>
    </row>
    <row r="1992" spans="1:13" hidden="1">
      <c r="A1992" s="284" t="s">
        <v>461</v>
      </c>
      <c r="B1992" s="230" t="str">
        <f t="shared" si="126"/>
        <v>Measure 252</v>
      </c>
      <c r="C1992" s="284" t="s">
        <v>469</v>
      </c>
      <c r="D1992" s="285">
        <v>44197</v>
      </c>
      <c r="E1992" s="285">
        <v>44408</v>
      </c>
      <c r="F1992" s="285">
        <v>44228</v>
      </c>
      <c r="G1992" s="41">
        <f t="shared" si="127"/>
        <v>2</v>
      </c>
      <c r="H1992" s="286" t="s">
        <v>551</v>
      </c>
      <c r="I1992" s="284" t="s">
        <v>353</v>
      </c>
      <c r="J1992" s="287">
        <v>3.5</v>
      </c>
      <c r="K1992" s="287">
        <f t="shared" si="128"/>
        <v>0.4375</v>
      </c>
      <c r="L1992" s="203">
        <v>1350</v>
      </c>
      <c r="M1992" s="203">
        <f t="shared" si="129"/>
        <v>590.625</v>
      </c>
    </row>
    <row r="1993" spans="1:13" hidden="1">
      <c r="A1993" s="284" t="s">
        <v>461</v>
      </c>
      <c r="B1993" s="230" t="str">
        <f t="shared" si="126"/>
        <v>Measure 252</v>
      </c>
      <c r="C1993" s="284" t="s">
        <v>469</v>
      </c>
      <c r="D1993" s="285">
        <v>44197</v>
      </c>
      <c r="E1993" s="285">
        <v>44408</v>
      </c>
      <c r="F1993" s="285">
        <v>44228</v>
      </c>
      <c r="G1993" s="41">
        <f t="shared" si="127"/>
        <v>2</v>
      </c>
      <c r="H1993" s="286" t="s">
        <v>475</v>
      </c>
      <c r="I1993" s="284" t="s">
        <v>353</v>
      </c>
      <c r="J1993" s="287">
        <v>8</v>
      </c>
      <c r="K1993" s="287">
        <f t="shared" si="128"/>
        <v>1</v>
      </c>
      <c r="L1993" s="203">
        <v>1000</v>
      </c>
      <c r="M1993" s="203">
        <f t="shared" si="129"/>
        <v>1000</v>
      </c>
    </row>
    <row r="1994" spans="1:13" hidden="1">
      <c r="A1994" s="284" t="s">
        <v>461</v>
      </c>
      <c r="B1994" s="230" t="str">
        <f t="shared" si="126"/>
        <v>Measure 252</v>
      </c>
      <c r="C1994" s="284" t="s">
        <v>469</v>
      </c>
      <c r="D1994" s="285">
        <v>44197</v>
      </c>
      <c r="E1994" s="285">
        <v>44408</v>
      </c>
      <c r="F1994" s="285">
        <v>44228</v>
      </c>
      <c r="G1994" s="41">
        <f t="shared" si="127"/>
        <v>2</v>
      </c>
      <c r="H1994" s="286" t="s">
        <v>474</v>
      </c>
      <c r="I1994" s="284" t="s">
        <v>353</v>
      </c>
      <c r="J1994" s="287">
        <v>8</v>
      </c>
      <c r="K1994" s="287">
        <f t="shared" si="128"/>
        <v>1</v>
      </c>
      <c r="L1994" s="203">
        <v>1350</v>
      </c>
      <c r="M1994" s="203">
        <f t="shared" si="129"/>
        <v>1350</v>
      </c>
    </row>
    <row r="1995" spans="1:13" hidden="1">
      <c r="A1995" s="284" t="s">
        <v>461</v>
      </c>
      <c r="B1995" s="230" t="str">
        <f t="shared" si="126"/>
        <v>Measure 252</v>
      </c>
      <c r="C1995" s="284" t="s">
        <v>469</v>
      </c>
      <c r="D1995" s="285">
        <v>44197</v>
      </c>
      <c r="E1995" s="285">
        <v>44408</v>
      </c>
      <c r="F1995" s="285">
        <v>44229</v>
      </c>
      <c r="G1995" s="41">
        <f t="shared" si="127"/>
        <v>2</v>
      </c>
      <c r="H1995" s="286" t="s">
        <v>29</v>
      </c>
      <c r="I1995" s="284" t="s">
        <v>353</v>
      </c>
      <c r="J1995" s="287">
        <v>8</v>
      </c>
      <c r="K1995" s="287">
        <f t="shared" si="128"/>
        <v>1</v>
      </c>
      <c r="L1995" s="203">
        <v>1350</v>
      </c>
      <c r="M1995" s="203">
        <f t="shared" si="129"/>
        <v>1350</v>
      </c>
    </row>
    <row r="1996" spans="1:13" hidden="1">
      <c r="A1996" s="284" t="s">
        <v>461</v>
      </c>
      <c r="B1996" s="230" t="str">
        <f t="shared" si="126"/>
        <v>Measure 252</v>
      </c>
      <c r="C1996" s="284" t="s">
        <v>469</v>
      </c>
      <c r="D1996" s="285">
        <v>44197</v>
      </c>
      <c r="E1996" s="285">
        <v>44408</v>
      </c>
      <c r="F1996" s="285">
        <v>44229</v>
      </c>
      <c r="G1996" s="41">
        <f t="shared" si="127"/>
        <v>2</v>
      </c>
      <c r="H1996" s="286" t="s">
        <v>549</v>
      </c>
      <c r="I1996" s="284" t="s">
        <v>353</v>
      </c>
      <c r="J1996" s="287">
        <v>8</v>
      </c>
      <c r="K1996" s="287">
        <f t="shared" si="128"/>
        <v>1</v>
      </c>
      <c r="L1996" s="203">
        <v>1350</v>
      </c>
      <c r="M1996" s="203">
        <f t="shared" si="129"/>
        <v>1350</v>
      </c>
    </row>
    <row r="1997" spans="1:13" hidden="1">
      <c r="A1997" s="284" t="s">
        <v>461</v>
      </c>
      <c r="B1997" s="230" t="str">
        <f t="shared" si="126"/>
        <v>Measure 252</v>
      </c>
      <c r="C1997" s="284" t="s">
        <v>469</v>
      </c>
      <c r="D1997" s="285">
        <v>44197</v>
      </c>
      <c r="E1997" s="285">
        <v>44408</v>
      </c>
      <c r="F1997" s="285">
        <v>44229</v>
      </c>
      <c r="G1997" s="41">
        <f t="shared" si="127"/>
        <v>2</v>
      </c>
      <c r="H1997" s="286" t="s">
        <v>550</v>
      </c>
      <c r="I1997" s="284" t="s">
        <v>353</v>
      </c>
      <c r="J1997" s="287">
        <v>8</v>
      </c>
      <c r="K1997" s="287">
        <f t="shared" si="128"/>
        <v>1</v>
      </c>
      <c r="L1997" s="203">
        <v>1350</v>
      </c>
      <c r="M1997" s="203">
        <f t="shared" si="129"/>
        <v>1350</v>
      </c>
    </row>
    <row r="1998" spans="1:13" hidden="1">
      <c r="A1998" s="284" t="s">
        <v>461</v>
      </c>
      <c r="B1998" s="230" t="str">
        <f t="shared" si="126"/>
        <v>Measure 252</v>
      </c>
      <c r="C1998" s="284" t="s">
        <v>469</v>
      </c>
      <c r="D1998" s="285">
        <v>44197</v>
      </c>
      <c r="E1998" s="285">
        <v>44408</v>
      </c>
      <c r="F1998" s="285">
        <v>44229</v>
      </c>
      <c r="G1998" s="41">
        <f t="shared" si="127"/>
        <v>2</v>
      </c>
      <c r="H1998" s="286" t="s">
        <v>551</v>
      </c>
      <c r="I1998" s="284" t="s">
        <v>353</v>
      </c>
      <c r="J1998" s="287">
        <v>2</v>
      </c>
      <c r="K1998" s="287">
        <f t="shared" si="128"/>
        <v>0.25</v>
      </c>
      <c r="L1998" s="203">
        <v>1350</v>
      </c>
      <c r="M1998" s="203">
        <f t="shared" si="129"/>
        <v>337.5</v>
      </c>
    </row>
    <row r="1999" spans="1:13" hidden="1">
      <c r="A1999" s="284" t="s">
        <v>461</v>
      </c>
      <c r="B1999" s="230" t="str">
        <f t="shared" si="126"/>
        <v>Measure 252</v>
      </c>
      <c r="C1999" s="284" t="s">
        <v>469</v>
      </c>
      <c r="D1999" s="285">
        <v>44197</v>
      </c>
      <c r="E1999" s="285">
        <v>44408</v>
      </c>
      <c r="F1999" s="285">
        <v>44229</v>
      </c>
      <c r="G1999" s="41">
        <f t="shared" si="127"/>
        <v>2</v>
      </c>
      <c r="H1999" s="286" t="s">
        <v>475</v>
      </c>
      <c r="I1999" s="284" t="s">
        <v>353</v>
      </c>
      <c r="J1999" s="287">
        <v>8</v>
      </c>
      <c r="K1999" s="287">
        <f t="shared" si="128"/>
        <v>1</v>
      </c>
      <c r="L1999" s="203">
        <v>1000</v>
      </c>
      <c r="M1999" s="203">
        <f t="shared" si="129"/>
        <v>1000</v>
      </c>
    </row>
    <row r="2000" spans="1:13" hidden="1">
      <c r="A2000" s="284" t="s">
        <v>461</v>
      </c>
      <c r="B2000" s="230" t="str">
        <f t="shared" si="126"/>
        <v>Measure 252</v>
      </c>
      <c r="C2000" s="284" t="s">
        <v>469</v>
      </c>
      <c r="D2000" s="285">
        <v>44197</v>
      </c>
      <c r="E2000" s="285">
        <v>44408</v>
      </c>
      <c r="F2000" s="285">
        <v>44229</v>
      </c>
      <c r="G2000" s="41">
        <f t="shared" si="127"/>
        <v>2</v>
      </c>
      <c r="H2000" s="286" t="s">
        <v>474</v>
      </c>
      <c r="I2000" s="284" t="s">
        <v>353</v>
      </c>
      <c r="J2000" s="287">
        <v>8</v>
      </c>
      <c r="K2000" s="287">
        <f t="shared" si="128"/>
        <v>1</v>
      </c>
      <c r="L2000" s="203">
        <v>1350</v>
      </c>
      <c r="M2000" s="203">
        <f t="shared" si="129"/>
        <v>1350</v>
      </c>
    </row>
    <row r="2001" spans="1:13" hidden="1">
      <c r="A2001" s="284" t="s">
        <v>461</v>
      </c>
      <c r="B2001" s="230" t="str">
        <f t="shared" si="126"/>
        <v>Measure 252</v>
      </c>
      <c r="C2001" s="284" t="s">
        <v>469</v>
      </c>
      <c r="D2001" s="285">
        <v>44197</v>
      </c>
      <c r="E2001" s="285">
        <v>44408</v>
      </c>
      <c r="F2001" s="285">
        <v>44230</v>
      </c>
      <c r="G2001" s="41">
        <f t="shared" si="127"/>
        <v>2</v>
      </c>
      <c r="H2001" s="286" t="s">
        <v>29</v>
      </c>
      <c r="I2001" s="284" t="s">
        <v>353</v>
      </c>
      <c r="J2001" s="287">
        <v>8</v>
      </c>
      <c r="K2001" s="287">
        <f t="shared" si="128"/>
        <v>1</v>
      </c>
      <c r="L2001" s="203">
        <v>1350</v>
      </c>
      <c r="M2001" s="203">
        <f t="shared" si="129"/>
        <v>1350</v>
      </c>
    </row>
    <row r="2002" spans="1:13" hidden="1">
      <c r="A2002" s="284" t="s">
        <v>461</v>
      </c>
      <c r="B2002" s="230" t="str">
        <f t="shared" si="126"/>
        <v>Measure 252</v>
      </c>
      <c r="C2002" s="284" t="s">
        <v>469</v>
      </c>
      <c r="D2002" s="285">
        <v>44197</v>
      </c>
      <c r="E2002" s="285">
        <v>44408</v>
      </c>
      <c r="F2002" s="285">
        <v>44230</v>
      </c>
      <c r="G2002" s="41">
        <f t="shared" si="127"/>
        <v>2</v>
      </c>
      <c r="H2002" s="286" t="s">
        <v>549</v>
      </c>
      <c r="I2002" s="284" t="s">
        <v>353</v>
      </c>
      <c r="J2002" s="287">
        <v>8</v>
      </c>
      <c r="K2002" s="287">
        <f t="shared" si="128"/>
        <v>1</v>
      </c>
      <c r="L2002" s="203">
        <v>1350</v>
      </c>
      <c r="M2002" s="203">
        <f t="shared" si="129"/>
        <v>1350</v>
      </c>
    </row>
    <row r="2003" spans="1:13" hidden="1">
      <c r="A2003" s="284" t="s">
        <v>461</v>
      </c>
      <c r="B2003" s="230" t="str">
        <f t="shared" si="126"/>
        <v>Measure 252</v>
      </c>
      <c r="C2003" s="284" t="s">
        <v>469</v>
      </c>
      <c r="D2003" s="285">
        <v>44197</v>
      </c>
      <c r="E2003" s="285">
        <v>44408</v>
      </c>
      <c r="F2003" s="285">
        <v>44230</v>
      </c>
      <c r="G2003" s="41">
        <f t="shared" si="127"/>
        <v>2</v>
      </c>
      <c r="H2003" s="286" t="s">
        <v>52</v>
      </c>
      <c r="I2003" s="284" t="s">
        <v>353</v>
      </c>
      <c r="J2003" s="287">
        <v>3</v>
      </c>
      <c r="K2003" s="287">
        <f t="shared" si="128"/>
        <v>0.375</v>
      </c>
      <c r="L2003" s="203">
        <v>1000</v>
      </c>
      <c r="M2003" s="203">
        <f t="shared" si="129"/>
        <v>375</v>
      </c>
    </row>
    <row r="2004" spans="1:13" hidden="1">
      <c r="A2004" s="284" t="s">
        <v>461</v>
      </c>
      <c r="B2004" s="230" t="str">
        <f t="shared" si="126"/>
        <v>Measure 252</v>
      </c>
      <c r="C2004" s="284" t="s">
        <v>469</v>
      </c>
      <c r="D2004" s="285">
        <v>44197</v>
      </c>
      <c r="E2004" s="285">
        <v>44408</v>
      </c>
      <c r="F2004" s="285">
        <v>44230</v>
      </c>
      <c r="G2004" s="41">
        <f t="shared" si="127"/>
        <v>2</v>
      </c>
      <c r="H2004" s="286" t="s">
        <v>550</v>
      </c>
      <c r="I2004" s="284" t="s">
        <v>353</v>
      </c>
      <c r="J2004" s="287">
        <v>8</v>
      </c>
      <c r="K2004" s="287">
        <f t="shared" si="128"/>
        <v>1</v>
      </c>
      <c r="L2004" s="203">
        <v>1350</v>
      </c>
      <c r="M2004" s="203">
        <f t="shared" si="129"/>
        <v>1350</v>
      </c>
    </row>
    <row r="2005" spans="1:13" hidden="1">
      <c r="A2005" s="284" t="s">
        <v>461</v>
      </c>
      <c r="B2005" s="230" t="str">
        <f t="shared" si="126"/>
        <v>Measure 252</v>
      </c>
      <c r="C2005" s="284" t="s">
        <v>469</v>
      </c>
      <c r="D2005" s="285">
        <v>44197</v>
      </c>
      <c r="E2005" s="285">
        <v>44408</v>
      </c>
      <c r="F2005" s="285">
        <v>44230</v>
      </c>
      <c r="G2005" s="41">
        <f t="shared" si="127"/>
        <v>2</v>
      </c>
      <c r="H2005" s="286" t="s">
        <v>551</v>
      </c>
      <c r="I2005" s="284" t="s">
        <v>353</v>
      </c>
      <c r="J2005" s="287">
        <v>6.5</v>
      </c>
      <c r="K2005" s="287">
        <f t="shared" si="128"/>
        <v>0.8125</v>
      </c>
      <c r="L2005" s="203">
        <v>1350</v>
      </c>
      <c r="M2005" s="203">
        <f t="shared" si="129"/>
        <v>1096.875</v>
      </c>
    </row>
    <row r="2006" spans="1:13" hidden="1">
      <c r="A2006" s="284" t="s">
        <v>461</v>
      </c>
      <c r="B2006" s="230" t="str">
        <f t="shared" si="126"/>
        <v>Measure 252</v>
      </c>
      <c r="C2006" s="284" t="s">
        <v>469</v>
      </c>
      <c r="D2006" s="285">
        <v>44197</v>
      </c>
      <c r="E2006" s="285">
        <v>44408</v>
      </c>
      <c r="F2006" s="285">
        <v>44230</v>
      </c>
      <c r="G2006" s="41">
        <f t="shared" si="127"/>
        <v>2</v>
      </c>
      <c r="H2006" s="286" t="s">
        <v>475</v>
      </c>
      <c r="I2006" s="284" t="s">
        <v>353</v>
      </c>
      <c r="J2006" s="287">
        <v>8</v>
      </c>
      <c r="K2006" s="287">
        <f t="shared" si="128"/>
        <v>1</v>
      </c>
      <c r="L2006" s="203">
        <v>1000</v>
      </c>
      <c r="M2006" s="203">
        <f t="shared" si="129"/>
        <v>1000</v>
      </c>
    </row>
    <row r="2007" spans="1:13" hidden="1">
      <c r="A2007" s="284" t="s">
        <v>461</v>
      </c>
      <c r="B2007" s="230" t="str">
        <f t="shared" si="126"/>
        <v>Measure 252</v>
      </c>
      <c r="C2007" s="284" t="s">
        <v>469</v>
      </c>
      <c r="D2007" s="285">
        <v>44197</v>
      </c>
      <c r="E2007" s="285">
        <v>44408</v>
      </c>
      <c r="F2007" s="285">
        <v>44230</v>
      </c>
      <c r="G2007" s="41">
        <f t="shared" si="127"/>
        <v>2</v>
      </c>
      <c r="H2007" s="286" t="s">
        <v>474</v>
      </c>
      <c r="I2007" s="284" t="s">
        <v>353</v>
      </c>
      <c r="J2007" s="287">
        <v>8</v>
      </c>
      <c r="K2007" s="287">
        <f t="shared" si="128"/>
        <v>1</v>
      </c>
      <c r="L2007" s="203">
        <v>1350</v>
      </c>
      <c r="M2007" s="203">
        <f t="shared" si="129"/>
        <v>1350</v>
      </c>
    </row>
    <row r="2008" spans="1:13" hidden="1">
      <c r="A2008" s="284" t="s">
        <v>461</v>
      </c>
      <c r="B2008" s="230" t="str">
        <f t="shared" si="126"/>
        <v>Measure 252</v>
      </c>
      <c r="C2008" s="284" t="s">
        <v>469</v>
      </c>
      <c r="D2008" s="285">
        <v>44197</v>
      </c>
      <c r="E2008" s="285">
        <v>44408</v>
      </c>
      <c r="F2008" s="285">
        <v>44231</v>
      </c>
      <c r="G2008" s="41">
        <f t="shared" si="127"/>
        <v>2</v>
      </c>
      <c r="H2008" s="286" t="s">
        <v>29</v>
      </c>
      <c r="I2008" s="284" t="s">
        <v>353</v>
      </c>
      <c r="J2008" s="287">
        <v>8</v>
      </c>
      <c r="K2008" s="287">
        <f t="shared" si="128"/>
        <v>1</v>
      </c>
      <c r="L2008" s="203">
        <v>1350</v>
      </c>
      <c r="M2008" s="203">
        <f t="shared" si="129"/>
        <v>1350</v>
      </c>
    </row>
    <row r="2009" spans="1:13" hidden="1">
      <c r="A2009" s="284" t="s">
        <v>461</v>
      </c>
      <c r="B2009" s="230" t="str">
        <f t="shared" si="126"/>
        <v>Measure 252</v>
      </c>
      <c r="C2009" s="284" t="s">
        <v>469</v>
      </c>
      <c r="D2009" s="285">
        <v>44197</v>
      </c>
      <c r="E2009" s="285">
        <v>44408</v>
      </c>
      <c r="F2009" s="285">
        <v>44231</v>
      </c>
      <c r="G2009" s="41">
        <f t="shared" si="127"/>
        <v>2</v>
      </c>
      <c r="H2009" s="286" t="s">
        <v>549</v>
      </c>
      <c r="I2009" s="284" t="s">
        <v>353</v>
      </c>
      <c r="J2009" s="287">
        <v>8</v>
      </c>
      <c r="K2009" s="287">
        <f t="shared" si="128"/>
        <v>1</v>
      </c>
      <c r="L2009" s="203">
        <v>1350</v>
      </c>
      <c r="M2009" s="203">
        <f t="shared" si="129"/>
        <v>1350</v>
      </c>
    </row>
    <row r="2010" spans="1:13" hidden="1">
      <c r="A2010" s="284" t="s">
        <v>461</v>
      </c>
      <c r="B2010" s="230" t="str">
        <f t="shared" si="126"/>
        <v>Measure 252</v>
      </c>
      <c r="C2010" s="284" t="s">
        <v>469</v>
      </c>
      <c r="D2010" s="285">
        <v>44197</v>
      </c>
      <c r="E2010" s="285">
        <v>44408</v>
      </c>
      <c r="F2010" s="285">
        <v>44231</v>
      </c>
      <c r="G2010" s="41">
        <f t="shared" si="127"/>
        <v>2</v>
      </c>
      <c r="H2010" s="286" t="s">
        <v>52</v>
      </c>
      <c r="I2010" s="284" t="s">
        <v>353</v>
      </c>
      <c r="J2010" s="287">
        <v>2.75</v>
      </c>
      <c r="K2010" s="287">
        <f t="shared" si="128"/>
        <v>0.34375</v>
      </c>
      <c r="L2010" s="203">
        <v>1000</v>
      </c>
      <c r="M2010" s="203">
        <f t="shared" si="129"/>
        <v>343.75</v>
      </c>
    </row>
    <row r="2011" spans="1:13" hidden="1">
      <c r="A2011" s="284" t="s">
        <v>461</v>
      </c>
      <c r="B2011" s="230" t="str">
        <f t="shared" si="126"/>
        <v>Measure 252</v>
      </c>
      <c r="C2011" s="284" t="s">
        <v>469</v>
      </c>
      <c r="D2011" s="285">
        <v>44197</v>
      </c>
      <c r="E2011" s="285">
        <v>44408</v>
      </c>
      <c r="F2011" s="285">
        <v>44231</v>
      </c>
      <c r="G2011" s="41">
        <f t="shared" si="127"/>
        <v>2</v>
      </c>
      <c r="H2011" s="286" t="s">
        <v>550</v>
      </c>
      <c r="I2011" s="284" t="s">
        <v>353</v>
      </c>
      <c r="J2011" s="287">
        <v>8</v>
      </c>
      <c r="K2011" s="287">
        <f t="shared" si="128"/>
        <v>1</v>
      </c>
      <c r="L2011" s="203">
        <v>1350</v>
      </c>
      <c r="M2011" s="203">
        <f t="shared" si="129"/>
        <v>1350</v>
      </c>
    </row>
    <row r="2012" spans="1:13" hidden="1">
      <c r="A2012" s="284" t="s">
        <v>461</v>
      </c>
      <c r="B2012" s="230" t="str">
        <f t="shared" si="126"/>
        <v>Measure 252</v>
      </c>
      <c r="C2012" s="284" t="s">
        <v>469</v>
      </c>
      <c r="D2012" s="285">
        <v>44197</v>
      </c>
      <c r="E2012" s="285">
        <v>44408</v>
      </c>
      <c r="F2012" s="285">
        <v>44231</v>
      </c>
      <c r="G2012" s="41">
        <f t="shared" si="127"/>
        <v>2</v>
      </c>
      <c r="H2012" s="286" t="s">
        <v>551</v>
      </c>
      <c r="I2012" s="284" t="s">
        <v>353</v>
      </c>
      <c r="J2012" s="287">
        <v>8</v>
      </c>
      <c r="K2012" s="287">
        <f t="shared" si="128"/>
        <v>1</v>
      </c>
      <c r="L2012" s="203">
        <v>1350</v>
      </c>
      <c r="M2012" s="203">
        <f t="shared" si="129"/>
        <v>1350</v>
      </c>
    </row>
    <row r="2013" spans="1:13" hidden="1">
      <c r="A2013" s="284" t="s">
        <v>461</v>
      </c>
      <c r="B2013" s="230" t="str">
        <f t="shared" si="126"/>
        <v>Measure 252</v>
      </c>
      <c r="C2013" s="284" t="s">
        <v>469</v>
      </c>
      <c r="D2013" s="285">
        <v>44197</v>
      </c>
      <c r="E2013" s="285">
        <v>44408</v>
      </c>
      <c r="F2013" s="285">
        <v>44231</v>
      </c>
      <c r="G2013" s="41">
        <f t="shared" si="127"/>
        <v>2</v>
      </c>
      <c r="H2013" s="286" t="s">
        <v>475</v>
      </c>
      <c r="I2013" s="284" t="s">
        <v>353</v>
      </c>
      <c r="J2013" s="287">
        <v>8</v>
      </c>
      <c r="K2013" s="287">
        <f t="shared" si="128"/>
        <v>1</v>
      </c>
      <c r="L2013" s="203">
        <v>1000</v>
      </c>
      <c r="M2013" s="203">
        <f t="shared" si="129"/>
        <v>1000</v>
      </c>
    </row>
    <row r="2014" spans="1:13" hidden="1">
      <c r="A2014" s="284" t="s">
        <v>461</v>
      </c>
      <c r="B2014" s="230" t="str">
        <f t="shared" si="126"/>
        <v>Measure 252</v>
      </c>
      <c r="C2014" s="284" t="s">
        <v>469</v>
      </c>
      <c r="D2014" s="285">
        <v>44197</v>
      </c>
      <c r="E2014" s="285">
        <v>44408</v>
      </c>
      <c r="F2014" s="285">
        <v>44231</v>
      </c>
      <c r="G2014" s="41">
        <f t="shared" si="127"/>
        <v>2</v>
      </c>
      <c r="H2014" s="286" t="s">
        <v>474</v>
      </c>
      <c r="I2014" s="284" t="s">
        <v>353</v>
      </c>
      <c r="J2014" s="287">
        <v>8</v>
      </c>
      <c r="K2014" s="287">
        <f t="shared" si="128"/>
        <v>1</v>
      </c>
      <c r="L2014" s="203">
        <v>1350</v>
      </c>
      <c r="M2014" s="203">
        <f t="shared" si="129"/>
        <v>1350</v>
      </c>
    </row>
    <row r="2015" spans="1:13" hidden="1">
      <c r="A2015" s="284" t="s">
        <v>461</v>
      </c>
      <c r="B2015" s="230" t="str">
        <f t="shared" si="126"/>
        <v>Measure 252</v>
      </c>
      <c r="C2015" s="284" t="s">
        <v>469</v>
      </c>
      <c r="D2015" s="285">
        <v>44197</v>
      </c>
      <c r="E2015" s="285">
        <v>44408</v>
      </c>
      <c r="F2015" s="285">
        <v>44232</v>
      </c>
      <c r="G2015" s="41">
        <f t="shared" si="127"/>
        <v>2</v>
      </c>
      <c r="H2015" s="286" t="s">
        <v>52</v>
      </c>
      <c r="I2015" s="284" t="s">
        <v>353</v>
      </c>
      <c r="J2015" s="287">
        <v>1.25</v>
      </c>
      <c r="K2015" s="287">
        <f t="shared" si="128"/>
        <v>0.15625</v>
      </c>
      <c r="L2015" s="203">
        <v>1000</v>
      </c>
      <c r="M2015" s="203">
        <f t="shared" si="129"/>
        <v>156.25</v>
      </c>
    </row>
    <row r="2016" spans="1:13" hidden="1">
      <c r="A2016" s="284" t="s">
        <v>461</v>
      </c>
      <c r="B2016" s="230" t="str">
        <f t="shared" si="126"/>
        <v>Measure 252</v>
      </c>
      <c r="C2016" s="284" t="s">
        <v>469</v>
      </c>
      <c r="D2016" s="285">
        <v>44197</v>
      </c>
      <c r="E2016" s="285">
        <v>44408</v>
      </c>
      <c r="F2016" s="285">
        <v>44235</v>
      </c>
      <c r="G2016" s="41">
        <f t="shared" si="127"/>
        <v>2</v>
      </c>
      <c r="H2016" s="286" t="s">
        <v>29</v>
      </c>
      <c r="I2016" s="284" t="s">
        <v>353</v>
      </c>
      <c r="J2016" s="287">
        <v>8</v>
      </c>
      <c r="K2016" s="287">
        <f t="shared" si="128"/>
        <v>1</v>
      </c>
      <c r="L2016" s="203">
        <v>1350</v>
      </c>
      <c r="M2016" s="203">
        <f t="shared" si="129"/>
        <v>1350</v>
      </c>
    </row>
    <row r="2017" spans="1:13" hidden="1">
      <c r="A2017" s="284" t="s">
        <v>461</v>
      </c>
      <c r="B2017" s="230" t="str">
        <f t="shared" si="126"/>
        <v>Measure 252</v>
      </c>
      <c r="C2017" s="284" t="s">
        <v>469</v>
      </c>
      <c r="D2017" s="285">
        <v>44197</v>
      </c>
      <c r="E2017" s="285">
        <v>44408</v>
      </c>
      <c r="F2017" s="285">
        <v>44235</v>
      </c>
      <c r="G2017" s="41">
        <f t="shared" si="127"/>
        <v>2</v>
      </c>
      <c r="H2017" s="286" t="s">
        <v>549</v>
      </c>
      <c r="I2017" s="284" t="s">
        <v>353</v>
      </c>
      <c r="J2017" s="287">
        <v>8</v>
      </c>
      <c r="K2017" s="287">
        <f t="shared" si="128"/>
        <v>1</v>
      </c>
      <c r="L2017" s="203">
        <v>1350</v>
      </c>
      <c r="M2017" s="203">
        <f t="shared" si="129"/>
        <v>1350</v>
      </c>
    </row>
    <row r="2018" spans="1:13" hidden="1">
      <c r="A2018" s="284" t="s">
        <v>461</v>
      </c>
      <c r="B2018" s="230" t="str">
        <f t="shared" si="126"/>
        <v>Measure 252</v>
      </c>
      <c r="C2018" s="284" t="s">
        <v>469</v>
      </c>
      <c r="D2018" s="285">
        <v>44197</v>
      </c>
      <c r="E2018" s="285">
        <v>44408</v>
      </c>
      <c r="F2018" s="285">
        <v>44235</v>
      </c>
      <c r="G2018" s="41">
        <f t="shared" si="127"/>
        <v>2</v>
      </c>
      <c r="H2018" s="286" t="s">
        <v>52</v>
      </c>
      <c r="I2018" s="284" t="s">
        <v>353</v>
      </c>
      <c r="J2018" s="287">
        <v>4.25</v>
      </c>
      <c r="K2018" s="287">
        <f t="shared" si="128"/>
        <v>0.53125</v>
      </c>
      <c r="L2018" s="203">
        <v>1000</v>
      </c>
      <c r="M2018" s="203">
        <f t="shared" si="129"/>
        <v>531.25</v>
      </c>
    </row>
    <row r="2019" spans="1:13" hidden="1">
      <c r="A2019" s="284" t="s">
        <v>461</v>
      </c>
      <c r="B2019" s="230" t="str">
        <f t="shared" si="126"/>
        <v>Measure 252</v>
      </c>
      <c r="C2019" s="284" t="s">
        <v>469</v>
      </c>
      <c r="D2019" s="285">
        <v>44197</v>
      </c>
      <c r="E2019" s="285">
        <v>44408</v>
      </c>
      <c r="F2019" s="285">
        <v>44235</v>
      </c>
      <c r="G2019" s="41">
        <f t="shared" si="127"/>
        <v>2</v>
      </c>
      <c r="H2019" s="286" t="s">
        <v>550</v>
      </c>
      <c r="I2019" s="284" t="s">
        <v>353</v>
      </c>
      <c r="J2019" s="287">
        <v>8</v>
      </c>
      <c r="K2019" s="287">
        <f t="shared" si="128"/>
        <v>1</v>
      </c>
      <c r="L2019" s="203">
        <v>1350</v>
      </c>
      <c r="M2019" s="203">
        <f t="shared" si="129"/>
        <v>1350</v>
      </c>
    </row>
    <row r="2020" spans="1:13" hidden="1">
      <c r="A2020" s="284" t="s">
        <v>461</v>
      </c>
      <c r="B2020" s="230" t="str">
        <f t="shared" si="126"/>
        <v>Measure 252</v>
      </c>
      <c r="C2020" s="284" t="s">
        <v>469</v>
      </c>
      <c r="D2020" s="285">
        <v>44197</v>
      </c>
      <c r="E2020" s="285">
        <v>44408</v>
      </c>
      <c r="F2020" s="285">
        <v>44235</v>
      </c>
      <c r="G2020" s="41">
        <f t="shared" si="127"/>
        <v>2</v>
      </c>
      <c r="H2020" s="286" t="s">
        <v>475</v>
      </c>
      <c r="I2020" s="284" t="s">
        <v>353</v>
      </c>
      <c r="J2020" s="287">
        <v>8</v>
      </c>
      <c r="K2020" s="287">
        <f t="shared" si="128"/>
        <v>1</v>
      </c>
      <c r="L2020" s="203">
        <v>1000</v>
      </c>
      <c r="M2020" s="203">
        <f t="shared" si="129"/>
        <v>1000</v>
      </c>
    </row>
    <row r="2021" spans="1:13" hidden="1">
      <c r="A2021" s="284" t="s">
        <v>461</v>
      </c>
      <c r="B2021" s="230" t="str">
        <f t="shared" si="126"/>
        <v>Measure 252</v>
      </c>
      <c r="C2021" s="284" t="s">
        <v>469</v>
      </c>
      <c r="D2021" s="285">
        <v>44197</v>
      </c>
      <c r="E2021" s="285">
        <v>44408</v>
      </c>
      <c r="F2021" s="285">
        <v>44235</v>
      </c>
      <c r="G2021" s="41">
        <f t="shared" si="127"/>
        <v>2</v>
      </c>
      <c r="H2021" s="286" t="s">
        <v>474</v>
      </c>
      <c r="I2021" s="284" t="s">
        <v>353</v>
      </c>
      <c r="J2021" s="287">
        <v>8</v>
      </c>
      <c r="K2021" s="287">
        <f t="shared" si="128"/>
        <v>1</v>
      </c>
      <c r="L2021" s="203">
        <v>1350</v>
      </c>
      <c r="M2021" s="203">
        <f t="shared" si="129"/>
        <v>1350</v>
      </c>
    </row>
    <row r="2022" spans="1:13" hidden="1">
      <c r="A2022" s="284" t="s">
        <v>461</v>
      </c>
      <c r="B2022" s="230" t="str">
        <f t="shared" si="126"/>
        <v>Measure 252</v>
      </c>
      <c r="C2022" s="284" t="s">
        <v>469</v>
      </c>
      <c r="D2022" s="285">
        <v>44197</v>
      </c>
      <c r="E2022" s="285">
        <v>44408</v>
      </c>
      <c r="F2022" s="285">
        <v>44236</v>
      </c>
      <c r="G2022" s="41">
        <f t="shared" si="127"/>
        <v>2</v>
      </c>
      <c r="H2022" s="286" t="s">
        <v>29</v>
      </c>
      <c r="I2022" s="284" t="s">
        <v>353</v>
      </c>
      <c r="J2022" s="287">
        <v>8</v>
      </c>
      <c r="K2022" s="287">
        <f t="shared" si="128"/>
        <v>1</v>
      </c>
      <c r="L2022" s="203">
        <v>1350</v>
      </c>
      <c r="M2022" s="203">
        <f t="shared" si="129"/>
        <v>1350</v>
      </c>
    </row>
    <row r="2023" spans="1:13" hidden="1">
      <c r="A2023" s="284" t="s">
        <v>461</v>
      </c>
      <c r="B2023" s="230" t="str">
        <f t="shared" si="126"/>
        <v>Measure 252</v>
      </c>
      <c r="C2023" s="284" t="s">
        <v>469</v>
      </c>
      <c r="D2023" s="285">
        <v>44197</v>
      </c>
      <c r="E2023" s="285">
        <v>44408</v>
      </c>
      <c r="F2023" s="285">
        <v>44236</v>
      </c>
      <c r="G2023" s="41">
        <f t="shared" si="127"/>
        <v>2</v>
      </c>
      <c r="H2023" s="286" t="s">
        <v>549</v>
      </c>
      <c r="I2023" s="284" t="s">
        <v>353</v>
      </c>
      <c r="J2023" s="287">
        <v>8</v>
      </c>
      <c r="K2023" s="287">
        <f t="shared" si="128"/>
        <v>1</v>
      </c>
      <c r="L2023" s="203">
        <v>1350</v>
      </c>
      <c r="M2023" s="203">
        <f t="shared" si="129"/>
        <v>1350</v>
      </c>
    </row>
    <row r="2024" spans="1:13" hidden="1">
      <c r="A2024" s="284" t="s">
        <v>461</v>
      </c>
      <c r="B2024" s="230" t="str">
        <f t="shared" si="126"/>
        <v>Measure 252</v>
      </c>
      <c r="C2024" s="284" t="s">
        <v>469</v>
      </c>
      <c r="D2024" s="285">
        <v>44197</v>
      </c>
      <c r="E2024" s="285">
        <v>44408</v>
      </c>
      <c r="F2024" s="285">
        <v>44236</v>
      </c>
      <c r="G2024" s="41">
        <f t="shared" si="127"/>
        <v>2</v>
      </c>
      <c r="H2024" s="286" t="s">
        <v>52</v>
      </c>
      <c r="I2024" s="284" t="s">
        <v>353</v>
      </c>
      <c r="J2024" s="287">
        <v>3.75</v>
      </c>
      <c r="K2024" s="287">
        <f t="shared" si="128"/>
        <v>0.46875</v>
      </c>
      <c r="L2024" s="203">
        <v>1000</v>
      </c>
      <c r="M2024" s="203">
        <f t="shared" si="129"/>
        <v>468.75</v>
      </c>
    </row>
    <row r="2025" spans="1:13" hidden="1">
      <c r="A2025" s="284" t="s">
        <v>461</v>
      </c>
      <c r="B2025" s="230" t="str">
        <f t="shared" si="126"/>
        <v>Measure 252</v>
      </c>
      <c r="C2025" s="284" t="s">
        <v>469</v>
      </c>
      <c r="D2025" s="285">
        <v>44197</v>
      </c>
      <c r="E2025" s="285">
        <v>44408</v>
      </c>
      <c r="F2025" s="285">
        <v>44236</v>
      </c>
      <c r="G2025" s="41">
        <f t="shared" si="127"/>
        <v>2</v>
      </c>
      <c r="H2025" s="286" t="s">
        <v>550</v>
      </c>
      <c r="I2025" s="284" t="s">
        <v>353</v>
      </c>
      <c r="J2025" s="287">
        <v>8</v>
      </c>
      <c r="K2025" s="287">
        <f t="shared" si="128"/>
        <v>1</v>
      </c>
      <c r="L2025" s="203">
        <v>1350</v>
      </c>
      <c r="M2025" s="203">
        <f t="shared" si="129"/>
        <v>1350</v>
      </c>
    </row>
    <row r="2026" spans="1:13" hidden="1">
      <c r="A2026" s="284" t="s">
        <v>461</v>
      </c>
      <c r="B2026" s="230" t="str">
        <f t="shared" si="126"/>
        <v>Measure 252</v>
      </c>
      <c r="C2026" s="284" t="s">
        <v>469</v>
      </c>
      <c r="D2026" s="285">
        <v>44197</v>
      </c>
      <c r="E2026" s="285">
        <v>44408</v>
      </c>
      <c r="F2026" s="285">
        <v>44236</v>
      </c>
      <c r="G2026" s="41">
        <f t="shared" si="127"/>
        <v>2</v>
      </c>
      <c r="H2026" s="286" t="s">
        <v>475</v>
      </c>
      <c r="I2026" s="284" t="s">
        <v>353</v>
      </c>
      <c r="J2026" s="287">
        <v>8</v>
      </c>
      <c r="K2026" s="287">
        <f t="shared" si="128"/>
        <v>1</v>
      </c>
      <c r="L2026" s="203">
        <v>1000</v>
      </c>
      <c r="M2026" s="203">
        <f t="shared" si="129"/>
        <v>1000</v>
      </c>
    </row>
    <row r="2027" spans="1:13" hidden="1">
      <c r="A2027" s="284" t="s">
        <v>461</v>
      </c>
      <c r="B2027" s="230" t="str">
        <f t="shared" si="126"/>
        <v>Measure 252</v>
      </c>
      <c r="C2027" s="284" t="s">
        <v>469</v>
      </c>
      <c r="D2027" s="285">
        <v>44197</v>
      </c>
      <c r="E2027" s="285">
        <v>44408</v>
      </c>
      <c r="F2027" s="285">
        <v>44236</v>
      </c>
      <c r="G2027" s="41">
        <f t="shared" si="127"/>
        <v>2</v>
      </c>
      <c r="H2027" s="286" t="s">
        <v>474</v>
      </c>
      <c r="I2027" s="284" t="s">
        <v>353</v>
      </c>
      <c r="J2027" s="287">
        <v>8</v>
      </c>
      <c r="K2027" s="287">
        <f t="shared" si="128"/>
        <v>1</v>
      </c>
      <c r="L2027" s="203">
        <v>1350</v>
      </c>
      <c r="M2027" s="203">
        <f t="shared" si="129"/>
        <v>1350</v>
      </c>
    </row>
    <row r="2028" spans="1:13" hidden="1">
      <c r="A2028" s="284" t="s">
        <v>461</v>
      </c>
      <c r="B2028" s="230" t="str">
        <f t="shared" si="126"/>
        <v>Measure 252</v>
      </c>
      <c r="C2028" s="284" t="s">
        <v>469</v>
      </c>
      <c r="D2028" s="285">
        <v>44197</v>
      </c>
      <c r="E2028" s="285">
        <v>44408</v>
      </c>
      <c r="F2028" s="285">
        <v>44237</v>
      </c>
      <c r="G2028" s="41">
        <f t="shared" si="127"/>
        <v>2</v>
      </c>
      <c r="H2028" s="286" t="s">
        <v>29</v>
      </c>
      <c r="I2028" s="284" t="s">
        <v>353</v>
      </c>
      <c r="J2028" s="287">
        <v>8</v>
      </c>
      <c r="K2028" s="287">
        <f t="shared" si="128"/>
        <v>1</v>
      </c>
      <c r="L2028" s="203">
        <v>1350</v>
      </c>
      <c r="M2028" s="203">
        <f t="shared" si="129"/>
        <v>1350</v>
      </c>
    </row>
    <row r="2029" spans="1:13" hidden="1">
      <c r="A2029" s="284" t="s">
        <v>461</v>
      </c>
      <c r="B2029" s="230" t="str">
        <f t="shared" si="126"/>
        <v>Measure 252</v>
      </c>
      <c r="C2029" s="284" t="s">
        <v>469</v>
      </c>
      <c r="D2029" s="285">
        <v>44197</v>
      </c>
      <c r="E2029" s="285">
        <v>44408</v>
      </c>
      <c r="F2029" s="285">
        <v>44237</v>
      </c>
      <c r="G2029" s="41">
        <f t="shared" si="127"/>
        <v>2</v>
      </c>
      <c r="H2029" s="286" t="s">
        <v>549</v>
      </c>
      <c r="I2029" s="284" t="s">
        <v>353</v>
      </c>
      <c r="J2029" s="287">
        <v>8</v>
      </c>
      <c r="K2029" s="287">
        <f t="shared" si="128"/>
        <v>1</v>
      </c>
      <c r="L2029" s="203">
        <v>1350</v>
      </c>
      <c r="M2029" s="203">
        <f t="shared" si="129"/>
        <v>1350</v>
      </c>
    </row>
    <row r="2030" spans="1:13" hidden="1">
      <c r="A2030" s="284" t="s">
        <v>461</v>
      </c>
      <c r="B2030" s="230" t="str">
        <f t="shared" si="126"/>
        <v>Measure 252</v>
      </c>
      <c r="C2030" s="284" t="s">
        <v>469</v>
      </c>
      <c r="D2030" s="285">
        <v>44197</v>
      </c>
      <c r="E2030" s="285">
        <v>44408</v>
      </c>
      <c r="F2030" s="285">
        <v>44237</v>
      </c>
      <c r="G2030" s="41">
        <f t="shared" si="127"/>
        <v>2</v>
      </c>
      <c r="H2030" s="286" t="s">
        <v>52</v>
      </c>
      <c r="I2030" s="284" t="s">
        <v>353</v>
      </c>
      <c r="J2030" s="287">
        <v>3.75</v>
      </c>
      <c r="K2030" s="287">
        <f t="shared" si="128"/>
        <v>0.46875</v>
      </c>
      <c r="L2030" s="203">
        <v>1000</v>
      </c>
      <c r="M2030" s="203">
        <f t="shared" si="129"/>
        <v>468.75</v>
      </c>
    </row>
    <row r="2031" spans="1:13" hidden="1">
      <c r="A2031" s="284" t="s">
        <v>461</v>
      </c>
      <c r="B2031" s="230" t="str">
        <f t="shared" si="126"/>
        <v>Measure 252</v>
      </c>
      <c r="C2031" s="284" t="s">
        <v>469</v>
      </c>
      <c r="D2031" s="285">
        <v>44197</v>
      </c>
      <c r="E2031" s="285">
        <v>44408</v>
      </c>
      <c r="F2031" s="285">
        <v>44237</v>
      </c>
      <c r="G2031" s="41">
        <f t="shared" si="127"/>
        <v>2</v>
      </c>
      <c r="H2031" s="286" t="s">
        <v>550</v>
      </c>
      <c r="I2031" s="284" t="s">
        <v>353</v>
      </c>
      <c r="J2031" s="287">
        <v>8</v>
      </c>
      <c r="K2031" s="287">
        <f t="shared" si="128"/>
        <v>1</v>
      </c>
      <c r="L2031" s="203">
        <v>1350</v>
      </c>
      <c r="M2031" s="203">
        <f t="shared" si="129"/>
        <v>1350</v>
      </c>
    </row>
    <row r="2032" spans="1:13" hidden="1">
      <c r="A2032" s="284" t="s">
        <v>461</v>
      </c>
      <c r="B2032" s="230" t="str">
        <f t="shared" si="126"/>
        <v>Measure 252</v>
      </c>
      <c r="C2032" s="284" t="s">
        <v>469</v>
      </c>
      <c r="D2032" s="285">
        <v>44197</v>
      </c>
      <c r="E2032" s="285">
        <v>44408</v>
      </c>
      <c r="F2032" s="285">
        <v>44237</v>
      </c>
      <c r="G2032" s="41">
        <f t="shared" si="127"/>
        <v>2</v>
      </c>
      <c r="H2032" s="286" t="s">
        <v>551</v>
      </c>
      <c r="I2032" s="284" t="s">
        <v>353</v>
      </c>
      <c r="J2032" s="287">
        <v>6</v>
      </c>
      <c r="K2032" s="287">
        <f t="shared" si="128"/>
        <v>0.75</v>
      </c>
      <c r="L2032" s="203">
        <v>1350</v>
      </c>
      <c r="M2032" s="203">
        <f t="shared" si="129"/>
        <v>1012.5</v>
      </c>
    </row>
    <row r="2033" spans="1:13" hidden="1">
      <c r="A2033" s="284" t="s">
        <v>461</v>
      </c>
      <c r="B2033" s="230" t="str">
        <f t="shared" si="126"/>
        <v>Measure 252</v>
      </c>
      <c r="C2033" s="284" t="s">
        <v>469</v>
      </c>
      <c r="D2033" s="285">
        <v>44197</v>
      </c>
      <c r="E2033" s="285">
        <v>44408</v>
      </c>
      <c r="F2033" s="285">
        <v>44237</v>
      </c>
      <c r="G2033" s="41">
        <f t="shared" si="127"/>
        <v>2</v>
      </c>
      <c r="H2033" s="286" t="s">
        <v>475</v>
      </c>
      <c r="I2033" s="284" t="s">
        <v>353</v>
      </c>
      <c r="J2033" s="287">
        <v>8</v>
      </c>
      <c r="K2033" s="287">
        <f t="shared" si="128"/>
        <v>1</v>
      </c>
      <c r="L2033" s="203">
        <v>1000</v>
      </c>
      <c r="M2033" s="203">
        <f t="shared" si="129"/>
        <v>1000</v>
      </c>
    </row>
    <row r="2034" spans="1:13" hidden="1">
      <c r="A2034" s="284" t="s">
        <v>461</v>
      </c>
      <c r="B2034" s="230" t="str">
        <f t="shared" si="126"/>
        <v>Measure 252</v>
      </c>
      <c r="C2034" s="284" t="s">
        <v>469</v>
      </c>
      <c r="D2034" s="285">
        <v>44197</v>
      </c>
      <c r="E2034" s="285">
        <v>44408</v>
      </c>
      <c r="F2034" s="285">
        <v>44237</v>
      </c>
      <c r="G2034" s="41">
        <f t="shared" si="127"/>
        <v>2</v>
      </c>
      <c r="H2034" s="286" t="s">
        <v>474</v>
      </c>
      <c r="I2034" s="284" t="s">
        <v>353</v>
      </c>
      <c r="J2034" s="287">
        <v>8</v>
      </c>
      <c r="K2034" s="287">
        <f t="shared" si="128"/>
        <v>1</v>
      </c>
      <c r="L2034" s="203">
        <v>1350</v>
      </c>
      <c r="M2034" s="203">
        <f t="shared" si="129"/>
        <v>1350</v>
      </c>
    </row>
    <row r="2035" spans="1:13" hidden="1">
      <c r="A2035" s="284" t="s">
        <v>461</v>
      </c>
      <c r="B2035" s="230" t="str">
        <f t="shared" si="126"/>
        <v>Measure 252</v>
      </c>
      <c r="C2035" s="284" t="s">
        <v>469</v>
      </c>
      <c r="D2035" s="285">
        <v>44197</v>
      </c>
      <c r="E2035" s="285">
        <v>44408</v>
      </c>
      <c r="F2035" s="285">
        <v>44238</v>
      </c>
      <c r="G2035" s="41">
        <f t="shared" si="127"/>
        <v>2</v>
      </c>
      <c r="H2035" s="286" t="s">
        <v>29</v>
      </c>
      <c r="I2035" s="284" t="s">
        <v>353</v>
      </c>
      <c r="J2035" s="287">
        <v>2</v>
      </c>
      <c r="K2035" s="287">
        <f t="shared" si="128"/>
        <v>0.25</v>
      </c>
      <c r="L2035" s="203">
        <v>1350</v>
      </c>
      <c r="M2035" s="203">
        <f t="shared" si="129"/>
        <v>337.5</v>
      </c>
    </row>
    <row r="2036" spans="1:13" hidden="1">
      <c r="A2036" s="284" t="s">
        <v>461</v>
      </c>
      <c r="B2036" s="230" t="str">
        <f t="shared" si="126"/>
        <v>Measure 252</v>
      </c>
      <c r="C2036" s="284" t="s">
        <v>469</v>
      </c>
      <c r="D2036" s="285">
        <v>44197</v>
      </c>
      <c r="E2036" s="285">
        <v>44408</v>
      </c>
      <c r="F2036" s="285">
        <v>44238</v>
      </c>
      <c r="G2036" s="41">
        <f t="shared" si="127"/>
        <v>2</v>
      </c>
      <c r="H2036" s="286" t="s">
        <v>549</v>
      </c>
      <c r="I2036" s="284" t="s">
        <v>353</v>
      </c>
      <c r="J2036" s="287">
        <v>8</v>
      </c>
      <c r="K2036" s="287">
        <f t="shared" si="128"/>
        <v>1</v>
      </c>
      <c r="L2036" s="203">
        <v>1350</v>
      </c>
      <c r="M2036" s="203">
        <f t="shared" si="129"/>
        <v>1350</v>
      </c>
    </row>
    <row r="2037" spans="1:13" hidden="1">
      <c r="A2037" s="284" t="s">
        <v>461</v>
      </c>
      <c r="B2037" s="230" t="str">
        <f t="shared" si="126"/>
        <v>Measure 252</v>
      </c>
      <c r="C2037" s="284" t="s">
        <v>469</v>
      </c>
      <c r="D2037" s="285">
        <v>44197</v>
      </c>
      <c r="E2037" s="285">
        <v>44408</v>
      </c>
      <c r="F2037" s="285">
        <v>44238</v>
      </c>
      <c r="G2037" s="41">
        <f t="shared" si="127"/>
        <v>2</v>
      </c>
      <c r="H2037" s="286" t="s">
        <v>52</v>
      </c>
      <c r="I2037" s="284" t="s">
        <v>353</v>
      </c>
      <c r="J2037" s="287">
        <v>4</v>
      </c>
      <c r="K2037" s="287">
        <f t="shared" si="128"/>
        <v>0.5</v>
      </c>
      <c r="L2037" s="203">
        <v>1000</v>
      </c>
      <c r="M2037" s="203">
        <f t="shared" si="129"/>
        <v>500</v>
      </c>
    </row>
    <row r="2038" spans="1:13" hidden="1">
      <c r="A2038" s="284" t="s">
        <v>461</v>
      </c>
      <c r="B2038" s="230" t="str">
        <f t="shared" si="126"/>
        <v>Measure 252</v>
      </c>
      <c r="C2038" s="284" t="s">
        <v>469</v>
      </c>
      <c r="D2038" s="285">
        <v>44197</v>
      </c>
      <c r="E2038" s="285">
        <v>44408</v>
      </c>
      <c r="F2038" s="285">
        <v>44238</v>
      </c>
      <c r="G2038" s="41">
        <f t="shared" si="127"/>
        <v>2</v>
      </c>
      <c r="H2038" s="286" t="s">
        <v>550</v>
      </c>
      <c r="I2038" s="284" t="s">
        <v>353</v>
      </c>
      <c r="J2038" s="287">
        <v>8</v>
      </c>
      <c r="K2038" s="287">
        <f t="shared" si="128"/>
        <v>1</v>
      </c>
      <c r="L2038" s="203">
        <v>1350</v>
      </c>
      <c r="M2038" s="203">
        <f t="shared" si="129"/>
        <v>1350</v>
      </c>
    </row>
    <row r="2039" spans="1:13" hidden="1">
      <c r="A2039" s="284" t="s">
        <v>461</v>
      </c>
      <c r="B2039" s="230" t="str">
        <f t="shared" si="126"/>
        <v>Measure 252</v>
      </c>
      <c r="C2039" s="284" t="s">
        <v>469</v>
      </c>
      <c r="D2039" s="285">
        <v>44197</v>
      </c>
      <c r="E2039" s="285">
        <v>44408</v>
      </c>
      <c r="F2039" s="285">
        <v>44238</v>
      </c>
      <c r="G2039" s="41">
        <f t="shared" si="127"/>
        <v>2</v>
      </c>
      <c r="H2039" s="286" t="s">
        <v>475</v>
      </c>
      <c r="I2039" s="284" t="s">
        <v>353</v>
      </c>
      <c r="J2039" s="287">
        <v>8</v>
      </c>
      <c r="K2039" s="287">
        <f t="shared" si="128"/>
        <v>1</v>
      </c>
      <c r="L2039" s="203">
        <v>1000</v>
      </c>
      <c r="M2039" s="203">
        <f t="shared" si="129"/>
        <v>1000</v>
      </c>
    </row>
    <row r="2040" spans="1:13" hidden="1">
      <c r="A2040" s="284" t="s">
        <v>461</v>
      </c>
      <c r="B2040" s="230" t="str">
        <f t="shared" si="126"/>
        <v>Measure 252</v>
      </c>
      <c r="C2040" s="284" t="s">
        <v>469</v>
      </c>
      <c r="D2040" s="285">
        <v>44197</v>
      </c>
      <c r="E2040" s="285">
        <v>44408</v>
      </c>
      <c r="F2040" s="285">
        <v>44238</v>
      </c>
      <c r="G2040" s="41">
        <f t="shared" si="127"/>
        <v>2</v>
      </c>
      <c r="H2040" s="286" t="s">
        <v>474</v>
      </c>
      <c r="I2040" s="284" t="s">
        <v>353</v>
      </c>
      <c r="J2040" s="287">
        <v>8</v>
      </c>
      <c r="K2040" s="287">
        <f t="shared" si="128"/>
        <v>1</v>
      </c>
      <c r="L2040" s="203">
        <v>1350</v>
      </c>
      <c r="M2040" s="203">
        <f t="shared" si="129"/>
        <v>1350</v>
      </c>
    </row>
    <row r="2041" spans="1:13" hidden="1">
      <c r="A2041" s="284" t="s">
        <v>461</v>
      </c>
      <c r="B2041" s="230" t="str">
        <f t="shared" si="126"/>
        <v>Measure 252</v>
      </c>
      <c r="C2041" s="284" t="s">
        <v>469</v>
      </c>
      <c r="D2041" s="285">
        <v>44197</v>
      </c>
      <c r="E2041" s="285">
        <v>44408</v>
      </c>
      <c r="F2041" s="285">
        <v>44239</v>
      </c>
      <c r="G2041" s="41">
        <f t="shared" si="127"/>
        <v>2</v>
      </c>
      <c r="H2041" s="286" t="s">
        <v>52</v>
      </c>
      <c r="I2041" s="284" t="s">
        <v>353</v>
      </c>
      <c r="J2041" s="287">
        <v>2</v>
      </c>
      <c r="K2041" s="287">
        <f t="shared" si="128"/>
        <v>0.25</v>
      </c>
      <c r="L2041" s="203">
        <v>1000</v>
      </c>
      <c r="M2041" s="203">
        <f t="shared" si="129"/>
        <v>250</v>
      </c>
    </row>
    <row r="2042" spans="1:13" hidden="1">
      <c r="A2042" s="284" t="s">
        <v>461</v>
      </c>
      <c r="B2042" s="230" t="str">
        <f t="shared" si="126"/>
        <v>Measure 252</v>
      </c>
      <c r="C2042" s="284" t="s">
        <v>469</v>
      </c>
      <c r="D2042" s="285">
        <v>44197</v>
      </c>
      <c r="E2042" s="285">
        <v>44408</v>
      </c>
      <c r="F2042" s="285">
        <v>44239</v>
      </c>
      <c r="G2042" s="41">
        <f t="shared" si="127"/>
        <v>2</v>
      </c>
      <c r="H2042" s="286" t="s">
        <v>551</v>
      </c>
      <c r="I2042" s="284" t="s">
        <v>353</v>
      </c>
      <c r="J2042" s="287">
        <v>6</v>
      </c>
      <c r="K2042" s="287">
        <f t="shared" si="128"/>
        <v>0.75</v>
      </c>
      <c r="L2042" s="203">
        <v>1350</v>
      </c>
      <c r="M2042" s="203">
        <f t="shared" si="129"/>
        <v>1012.5</v>
      </c>
    </row>
    <row r="2043" spans="1:13" hidden="1">
      <c r="A2043" s="284" t="s">
        <v>461</v>
      </c>
      <c r="B2043" s="230" t="str">
        <f t="shared" si="126"/>
        <v>Measure 252</v>
      </c>
      <c r="C2043" s="284" t="s">
        <v>469</v>
      </c>
      <c r="D2043" s="285">
        <v>44197</v>
      </c>
      <c r="E2043" s="285">
        <v>44408</v>
      </c>
      <c r="F2043" s="285">
        <v>44242</v>
      </c>
      <c r="G2043" s="41">
        <f t="shared" si="127"/>
        <v>2</v>
      </c>
      <c r="H2043" s="286" t="s">
        <v>29</v>
      </c>
      <c r="I2043" s="284" t="s">
        <v>353</v>
      </c>
      <c r="J2043" s="287">
        <v>8</v>
      </c>
      <c r="K2043" s="287">
        <f t="shared" si="128"/>
        <v>1</v>
      </c>
      <c r="L2043" s="203">
        <v>1350</v>
      </c>
      <c r="M2043" s="203">
        <f t="shared" si="129"/>
        <v>1350</v>
      </c>
    </row>
    <row r="2044" spans="1:13" hidden="1">
      <c r="A2044" s="284" t="s">
        <v>461</v>
      </c>
      <c r="B2044" s="230" t="str">
        <f t="shared" si="126"/>
        <v>Measure 252</v>
      </c>
      <c r="C2044" s="284" t="s">
        <v>469</v>
      </c>
      <c r="D2044" s="285">
        <v>44197</v>
      </c>
      <c r="E2044" s="285">
        <v>44408</v>
      </c>
      <c r="F2044" s="285">
        <v>44242</v>
      </c>
      <c r="G2044" s="41">
        <f t="shared" si="127"/>
        <v>2</v>
      </c>
      <c r="H2044" s="286" t="s">
        <v>549</v>
      </c>
      <c r="I2044" s="284" t="s">
        <v>353</v>
      </c>
      <c r="J2044" s="287">
        <v>8</v>
      </c>
      <c r="K2044" s="287">
        <f t="shared" si="128"/>
        <v>1</v>
      </c>
      <c r="L2044" s="203">
        <v>1350</v>
      </c>
      <c r="M2044" s="203">
        <f t="shared" si="129"/>
        <v>1350</v>
      </c>
    </row>
    <row r="2045" spans="1:13" hidden="1">
      <c r="A2045" s="284" t="s">
        <v>461</v>
      </c>
      <c r="B2045" s="230" t="str">
        <f t="shared" si="126"/>
        <v>Measure 252</v>
      </c>
      <c r="C2045" s="284" t="s">
        <v>469</v>
      </c>
      <c r="D2045" s="285">
        <v>44197</v>
      </c>
      <c r="E2045" s="285">
        <v>44408</v>
      </c>
      <c r="F2045" s="285">
        <v>44242</v>
      </c>
      <c r="G2045" s="41">
        <f t="shared" si="127"/>
        <v>2</v>
      </c>
      <c r="H2045" s="286" t="s">
        <v>52</v>
      </c>
      <c r="I2045" s="284" t="s">
        <v>353</v>
      </c>
      <c r="J2045" s="287">
        <v>1</v>
      </c>
      <c r="K2045" s="287">
        <f t="shared" si="128"/>
        <v>0.125</v>
      </c>
      <c r="L2045" s="203">
        <v>1000</v>
      </c>
      <c r="M2045" s="203">
        <f t="shared" si="129"/>
        <v>125</v>
      </c>
    </row>
    <row r="2046" spans="1:13" hidden="1">
      <c r="A2046" s="284" t="s">
        <v>461</v>
      </c>
      <c r="B2046" s="230" t="str">
        <f t="shared" si="126"/>
        <v>Measure 252</v>
      </c>
      <c r="C2046" s="284" t="s">
        <v>469</v>
      </c>
      <c r="D2046" s="285">
        <v>44197</v>
      </c>
      <c r="E2046" s="285">
        <v>44408</v>
      </c>
      <c r="F2046" s="285">
        <v>44242</v>
      </c>
      <c r="G2046" s="41">
        <f t="shared" si="127"/>
        <v>2</v>
      </c>
      <c r="H2046" s="286" t="s">
        <v>550</v>
      </c>
      <c r="I2046" s="284" t="s">
        <v>353</v>
      </c>
      <c r="J2046" s="287">
        <v>8</v>
      </c>
      <c r="K2046" s="287">
        <f t="shared" si="128"/>
        <v>1</v>
      </c>
      <c r="L2046" s="203">
        <v>1350</v>
      </c>
      <c r="M2046" s="203">
        <f t="shared" si="129"/>
        <v>1350</v>
      </c>
    </row>
    <row r="2047" spans="1:13" hidden="1">
      <c r="A2047" s="284" t="s">
        <v>461</v>
      </c>
      <c r="B2047" s="230" t="str">
        <f t="shared" si="126"/>
        <v>Measure 252</v>
      </c>
      <c r="C2047" s="284" t="s">
        <v>469</v>
      </c>
      <c r="D2047" s="285">
        <v>44197</v>
      </c>
      <c r="E2047" s="285">
        <v>44408</v>
      </c>
      <c r="F2047" s="285">
        <v>44242</v>
      </c>
      <c r="G2047" s="41">
        <f t="shared" si="127"/>
        <v>2</v>
      </c>
      <c r="H2047" s="286" t="s">
        <v>551</v>
      </c>
      <c r="I2047" s="284" t="s">
        <v>353</v>
      </c>
      <c r="J2047" s="287">
        <v>3.25</v>
      </c>
      <c r="K2047" s="287">
        <f t="shared" si="128"/>
        <v>0.40625</v>
      </c>
      <c r="L2047" s="203">
        <v>1350</v>
      </c>
      <c r="M2047" s="203">
        <f t="shared" si="129"/>
        <v>548.4375</v>
      </c>
    </row>
    <row r="2048" spans="1:13" hidden="1">
      <c r="A2048" s="284" t="s">
        <v>461</v>
      </c>
      <c r="B2048" s="230" t="str">
        <f t="shared" ref="B2048:B2111" si="130">MID(C2048,9,11)</f>
        <v>Measure 252</v>
      </c>
      <c r="C2048" s="284" t="s">
        <v>469</v>
      </c>
      <c r="D2048" s="285">
        <v>44197</v>
      </c>
      <c r="E2048" s="285">
        <v>44408</v>
      </c>
      <c r="F2048" s="285">
        <v>44242</v>
      </c>
      <c r="G2048" s="41">
        <f t="shared" ref="G2048:G2111" si="131">MONTH(F2048)</f>
        <v>2</v>
      </c>
      <c r="H2048" s="286" t="s">
        <v>475</v>
      </c>
      <c r="I2048" s="284" t="s">
        <v>353</v>
      </c>
      <c r="J2048" s="287">
        <v>8</v>
      </c>
      <c r="K2048" s="287">
        <f t="shared" si="128"/>
        <v>1</v>
      </c>
      <c r="L2048" s="203">
        <v>1000</v>
      </c>
      <c r="M2048" s="203">
        <f t="shared" si="129"/>
        <v>1000</v>
      </c>
    </row>
    <row r="2049" spans="1:13" hidden="1">
      <c r="A2049" s="284" t="s">
        <v>461</v>
      </c>
      <c r="B2049" s="230" t="str">
        <f t="shared" si="130"/>
        <v>Measure 252</v>
      </c>
      <c r="C2049" s="284" t="s">
        <v>469</v>
      </c>
      <c r="D2049" s="285">
        <v>44197</v>
      </c>
      <c r="E2049" s="285">
        <v>44408</v>
      </c>
      <c r="F2049" s="285">
        <v>44242</v>
      </c>
      <c r="G2049" s="41">
        <f t="shared" si="131"/>
        <v>2</v>
      </c>
      <c r="H2049" s="286" t="s">
        <v>474</v>
      </c>
      <c r="I2049" s="284" t="s">
        <v>353</v>
      </c>
      <c r="J2049" s="287">
        <v>8</v>
      </c>
      <c r="K2049" s="287">
        <f t="shared" si="128"/>
        <v>1</v>
      </c>
      <c r="L2049" s="203">
        <v>1350</v>
      </c>
      <c r="M2049" s="203">
        <f t="shared" si="129"/>
        <v>1350</v>
      </c>
    </row>
    <row r="2050" spans="1:13" hidden="1">
      <c r="A2050" s="284" t="s">
        <v>461</v>
      </c>
      <c r="B2050" s="230" t="str">
        <f t="shared" si="130"/>
        <v>Measure 252</v>
      </c>
      <c r="C2050" s="284" t="s">
        <v>469</v>
      </c>
      <c r="D2050" s="285">
        <v>44197</v>
      </c>
      <c r="E2050" s="285">
        <v>44408</v>
      </c>
      <c r="F2050" s="285">
        <v>44243</v>
      </c>
      <c r="G2050" s="41">
        <f t="shared" si="131"/>
        <v>2</v>
      </c>
      <c r="H2050" s="286" t="s">
        <v>29</v>
      </c>
      <c r="I2050" s="284" t="s">
        <v>353</v>
      </c>
      <c r="J2050" s="287">
        <v>8</v>
      </c>
      <c r="K2050" s="287">
        <f t="shared" si="128"/>
        <v>1</v>
      </c>
      <c r="L2050" s="203">
        <v>1350</v>
      </c>
      <c r="M2050" s="203">
        <f t="shared" si="129"/>
        <v>1350</v>
      </c>
    </row>
    <row r="2051" spans="1:13" hidden="1">
      <c r="A2051" s="284" t="s">
        <v>461</v>
      </c>
      <c r="B2051" s="230" t="str">
        <f t="shared" si="130"/>
        <v>Measure 252</v>
      </c>
      <c r="C2051" s="284" t="s">
        <v>469</v>
      </c>
      <c r="D2051" s="285">
        <v>44197</v>
      </c>
      <c r="E2051" s="285">
        <v>44408</v>
      </c>
      <c r="F2051" s="285">
        <v>44243</v>
      </c>
      <c r="G2051" s="41">
        <f t="shared" si="131"/>
        <v>2</v>
      </c>
      <c r="H2051" s="286" t="s">
        <v>549</v>
      </c>
      <c r="I2051" s="284" t="s">
        <v>353</v>
      </c>
      <c r="J2051" s="287">
        <v>8</v>
      </c>
      <c r="K2051" s="287">
        <f t="shared" ref="K2051:K2114" si="132">J2051/8</f>
        <v>1</v>
      </c>
      <c r="L2051" s="203">
        <v>1350</v>
      </c>
      <c r="M2051" s="203">
        <f t="shared" ref="M2051:M2114" si="133">L2051*K2051</f>
        <v>1350</v>
      </c>
    </row>
    <row r="2052" spans="1:13" hidden="1">
      <c r="A2052" s="284" t="s">
        <v>461</v>
      </c>
      <c r="B2052" s="230" t="str">
        <f t="shared" si="130"/>
        <v>Measure 252</v>
      </c>
      <c r="C2052" s="284" t="s">
        <v>469</v>
      </c>
      <c r="D2052" s="285">
        <v>44197</v>
      </c>
      <c r="E2052" s="285">
        <v>44408</v>
      </c>
      <c r="F2052" s="285">
        <v>44243</v>
      </c>
      <c r="G2052" s="41">
        <f t="shared" si="131"/>
        <v>2</v>
      </c>
      <c r="H2052" s="286" t="s">
        <v>550</v>
      </c>
      <c r="I2052" s="284" t="s">
        <v>353</v>
      </c>
      <c r="J2052" s="287">
        <v>8</v>
      </c>
      <c r="K2052" s="287">
        <f t="shared" si="132"/>
        <v>1</v>
      </c>
      <c r="L2052" s="203">
        <v>1350</v>
      </c>
      <c r="M2052" s="203">
        <f t="shared" si="133"/>
        <v>1350</v>
      </c>
    </row>
    <row r="2053" spans="1:13" hidden="1">
      <c r="A2053" s="284" t="s">
        <v>461</v>
      </c>
      <c r="B2053" s="230" t="str">
        <f t="shared" si="130"/>
        <v>Measure 252</v>
      </c>
      <c r="C2053" s="284" t="s">
        <v>469</v>
      </c>
      <c r="D2053" s="285">
        <v>44197</v>
      </c>
      <c r="E2053" s="285">
        <v>44408</v>
      </c>
      <c r="F2053" s="285">
        <v>44243</v>
      </c>
      <c r="G2053" s="41">
        <f t="shared" si="131"/>
        <v>2</v>
      </c>
      <c r="H2053" s="286" t="s">
        <v>551</v>
      </c>
      <c r="I2053" s="284" t="s">
        <v>353</v>
      </c>
      <c r="J2053" s="287">
        <v>3.75</v>
      </c>
      <c r="K2053" s="287">
        <f t="shared" si="132"/>
        <v>0.46875</v>
      </c>
      <c r="L2053" s="203">
        <v>1350</v>
      </c>
      <c r="M2053" s="203">
        <f t="shared" si="133"/>
        <v>632.8125</v>
      </c>
    </row>
    <row r="2054" spans="1:13" hidden="1">
      <c r="A2054" s="284" t="s">
        <v>461</v>
      </c>
      <c r="B2054" s="230" t="str">
        <f t="shared" si="130"/>
        <v>Measure 252</v>
      </c>
      <c r="C2054" s="284" t="s">
        <v>469</v>
      </c>
      <c r="D2054" s="285">
        <v>44197</v>
      </c>
      <c r="E2054" s="285">
        <v>44408</v>
      </c>
      <c r="F2054" s="285">
        <v>44243</v>
      </c>
      <c r="G2054" s="41">
        <f t="shared" si="131"/>
        <v>2</v>
      </c>
      <c r="H2054" s="286" t="s">
        <v>475</v>
      </c>
      <c r="I2054" s="284" t="s">
        <v>353</v>
      </c>
      <c r="J2054" s="287">
        <v>8</v>
      </c>
      <c r="K2054" s="287">
        <f t="shared" si="132"/>
        <v>1</v>
      </c>
      <c r="L2054" s="203">
        <v>1000</v>
      </c>
      <c r="M2054" s="203">
        <f t="shared" si="133"/>
        <v>1000</v>
      </c>
    </row>
    <row r="2055" spans="1:13" hidden="1">
      <c r="A2055" s="284" t="s">
        <v>461</v>
      </c>
      <c r="B2055" s="230" t="str">
        <f t="shared" si="130"/>
        <v>Measure 252</v>
      </c>
      <c r="C2055" s="284" t="s">
        <v>469</v>
      </c>
      <c r="D2055" s="285">
        <v>44197</v>
      </c>
      <c r="E2055" s="285">
        <v>44408</v>
      </c>
      <c r="F2055" s="285">
        <v>44243</v>
      </c>
      <c r="G2055" s="41">
        <f t="shared" si="131"/>
        <v>2</v>
      </c>
      <c r="H2055" s="286" t="s">
        <v>474</v>
      </c>
      <c r="I2055" s="284" t="s">
        <v>353</v>
      </c>
      <c r="J2055" s="287">
        <v>8</v>
      </c>
      <c r="K2055" s="287">
        <f t="shared" si="132"/>
        <v>1</v>
      </c>
      <c r="L2055" s="203">
        <v>1350</v>
      </c>
      <c r="M2055" s="203">
        <f t="shared" si="133"/>
        <v>1350</v>
      </c>
    </row>
    <row r="2056" spans="1:13" hidden="1">
      <c r="A2056" s="284" t="s">
        <v>461</v>
      </c>
      <c r="B2056" s="230" t="str">
        <f t="shared" si="130"/>
        <v>Measure 252</v>
      </c>
      <c r="C2056" s="284" t="s">
        <v>469</v>
      </c>
      <c r="D2056" s="285">
        <v>44197</v>
      </c>
      <c r="E2056" s="285">
        <v>44408</v>
      </c>
      <c r="F2056" s="285">
        <v>44244</v>
      </c>
      <c r="G2056" s="41">
        <f t="shared" si="131"/>
        <v>2</v>
      </c>
      <c r="H2056" s="286" t="s">
        <v>29</v>
      </c>
      <c r="I2056" s="284" t="s">
        <v>353</v>
      </c>
      <c r="J2056" s="287">
        <v>8</v>
      </c>
      <c r="K2056" s="287">
        <f t="shared" si="132"/>
        <v>1</v>
      </c>
      <c r="L2056" s="203">
        <v>1350</v>
      </c>
      <c r="M2056" s="203">
        <f t="shared" si="133"/>
        <v>1350</v>
      </c>
    </row>
    <row r="2057" spans="1:13" hidden="1">
      <c r="A2057" s="284" t="s">
        <v>461</v>
      </c>
      <c r="B2057" s="230" t="str">
        <f t="shared" si="130"/>
        <v>Measure 252</v>
      </c>
      <c r="C2057" s="284" t="s">
        <v>469</v>
      </c>
      <c r="D2057" s="285">
        <v>44197</v>
      </c>
      <c r="E2057" s="285">
        <v>44408</v>
      </c>
      <c r="F2057" s="285">
        <v>44244</v>
      </c>
      <c r="G2057" s="41">
        <f t="shared" si="131"/>
        <v>2</v>
      </c>
      <c r="H2057" s="286" t="s">
        <v>549</v>
      </c>
      <c r="I2057" s="284" t="s">
        <v>353</v>
      </c>
      <c r="J2057" s="287">
        <v>8</v>
      </c>
      <c r="K2057" s="287">
        <f t="shared" si="132"/>
        <v>1</v>
      </c>
      <c r="L2057" s="203">
        <v>1350</v>
      </c>
      <c r="M2057" s="203">
        <f t="shared" si="133"/>
        <v>1350</v>
      </c>
    </row>
    <row r="2058" spans="1:13" hidden="1">
      <c r="A2058" s="284" t="s">
        <v>461</v>
      </c>
      <c r="B2058" s="230" t="str">
        <f t="shared" si="130"/>
        <v>Measure 252</v>
      </c>
      <c r="C2058" s="284" t="s">
        <v>469</v>
      </c>
      <c r="D2058" s="285">
        <v>44197</v>
      </c>
      <c r="E2058" s="285">
        <v>44408</v>
      </c>
      <c r="F2058" s="285">
        <v>44244</v>
      </c>
      <c r="G2058" s="41">
        <f t="shared" si="131"/>
        <v>2</v>
      </c>
      <c r="H2058" s="286" t="s">
        <v>52</v>
      </c>
      <c r="I2058" s="284" t="s">
        <v>353</v>
      </c>
      <c r="J2058" s="287">
        <v>4</v>
      </c>
      <c r="K2058" s="287">
        <f t="shared" si="132"/>
        <v>0.5</v>
      </c>
      <c r="L2058" s="203">
        <v>1000</v>
      </c>
      <c r="M2058" s="203">
        <f t="shared" si="133"/>
        <v>500</v>
      </c>
    </row>
    <row r="2059" spans="1:13" hidden="1">
      <c r="A2059" s="284" t="s">
        <v>461</v>
      </c>
      <c r="B2059" s="230" t="str">
        <f t="shared" si="130"/>
        <v>Measure 252</v>
      </c>
      <c r="C2059" s="284" t="s">
        <v>469</v>
      </c>
      <c r="D2059" s="285">
        <v>44197</v>
      </c>
      <c r="E2059" s="285">
        <v>44408</v>
      </c>
      <c r="F2059" s="285">
        <v>44244</v>
      </c>
      <c r="G2059" s="41">
        <f t="shared" si="131"/>
        <v>2</v>
      </c>
      <c r="H2059" s="286" t="s">
        <v>550</v>
      </c>
      <c r="I2059" s="284" t="s">
        <v>353</v>
      </c>
      <c r="J2059" s="287">
        <v>8</v>
      </c>
      <c r="K2059" s="287">
        <f t="shared" si="132"/>
        <v>1</v>
      </c>
      <c r="L2059" s="203">
        <v>1350</v>
      </c>
      <c r="M2059" s="203">
        <f t="shared" si="133"/>
        <v>1350</v>
      </c>
    </row>
    <row r="2060" spans="1:13" hidden="1">
      <c r="A2060" s="284" t="s">
        <v>461</v>
      </c>
      <c r="B2060" s="230" t="str">
        <f t="shared" si="130"/>
        <v>Measure 252</v>
      </c>
      <c r="C2060" s="284" t="s">
        <v>469</v>
      </c>
      <c r="D2060" s="285">
        <v>44197</v>
      </c>
      <c r="E2060" s="285">
        <v>44408</v>
      </c>
      <c r="F2060" s="285">
        <v>44244</v>
      </c>
      <c r="G2060" s="41">
        <f t="shared" si="131"/>
        <v>2</v>
      </c>
      <c r="H2060" s="286" t="s">
        <v>475</v>
      </c>
      <c r="I2060" s="284" t="s">
        <v>353</v>
      </c>
      <c r="J2060" s="287">
        <v>8</v>
      </c>
      <c r="K2060" s="287">
        <f t="shared" si="132"/>
        <v>1</v>
      </c>
      <c r="L2060" s="203">
        <v>1000</v>
      </c>
      <c r="M2060" s="203">
        <f t="shared" si="133"/>
        <v>1000</v>
      </c>
    </row>
    <row r="2061" spans="1:13" hidden="1">
      <c r="A2061" s="284" t="s">
        <v>461</v>
      </c>
      <c r="B2061" s="230" t="str">
        <f t="shared" si="130"/>
        <v>Measure 252</v>
      </c>
      <c r="C2061" s="284" t="s">
        <v>469</v>
      </c>
      <c r="D2061" s="285">
        <v>44197</v>
      </c>
      <c r="E2061" s="285">
        <v>44408</v>
      </c>
      <c r="F2061" s="285">
        <v>44244</v>
      </c>
      <c r="G2061" s="41">
        <f t="shared" si="131"/>
        <v>2</v>
      </c>
      <c r="H2061" s="286" t="s">
        <v>474</v>
      </c>
      <c r="I2061" s="284" t="s">
        <v>353</v>
      </c>
      <c r="J2061" s="287">
        <v>8</v>
      </c>
      <c r="K2061" s="287">
        <f t="shared" si="132"/>
        <v>1</v>
      </c>
      <c r="L2061" s="203">
        <v>1350</v>
      </c>
      <c r="M2061" s="203">
        <f t="shared" si="133"/>
        <v>1350</v>
      </c>
    </row>
    <row r="2062" spans="1:13" hidden="1">
      <c r="A2062" s="284" t="s">
        <v>461</v>
      </c>
      <c r="B2062" s="230" t="str">
        <f t="shared" si="130"/>
        <v>Measure 252</v>
      </c>
      <c r="C2062" s="284" t="s">
        <v>469</v>
      </c>
      <c r="D2062" s="285">
        <v>44197</v>
      </c>
      <c r="E2062" s="285">
        <v>44408</v>
      </c>
      <c r="F2062" s="285">
        <v>44245</v>
      </c>
      <c r="G2062" s="41">
        <f t="shared" si="131"/>
        <v>2</v>
      </c>
      <c r="H2062" s="286" t="s">
        <v>29</v>
      </c>
      <c r="I2062" s="284" t="s">
        <v>353</v>
      </c>
      <c r="J2062" s="287">
        <v>8</v>
      </c>
      <c r="K2062" s="287">
        <f t="shared" si="132"/>
        <v>1</v>
      </c>
      <c r="L2062" s="203">
        <v>1350</v>
      </c>
      <c r="M2062" s="203">
        <f t="shared" si="133"/>
        <v>1350</v>
      </c>
    </row>
    <row r="2063" spans="1:13" hidden="1">
      <c r="A2063" s="284" t="s">
        <v>461</v>
      </c>
      <c r="B2063" s="230" t="str">
        <f t="shared" si="130"/>
        <v>Measure 252</v>
      </c>
      <c r="C2063" s="284" t="s">
        <v>469</v>
      </c>
      <c r="D2063" s="285">
        <v>44197</v>
      </c>
      <c r="E2063" s="285">
        <v>44408</v>
      </c>
      <c r="F2063" s="285">
        <v>44245</v>
      </c>
      <c r="G2063" s="41">
        <f t="shared" si="131"/>
        <v>2</v>
      </c>
      <c r="H2063" s="286" t="s">
        <v>549</v>
      </c>
      <c r="I2063" s="284" t="s">
        <v>353</v>
      </c>
      <c r="J2063" s="287">
        <v>8</v>
      </c>
      <c r="K2063" s="287">
        <f t="shared" si="132"/>
        <v>1</v>
      </c>
      <c r="L2063" s="203">
        <v>1350</v>
      </c>
      <c r="M2063" s="203">
        <f t="shared" si="133"/>
        <v>1350</v>
      </c>
    </row>
    <row r="2064" spans="1:13" hidden="1">
      <c r="A2064" s="284" t="s">
        <v>461</v>
      </c>
      <c r="B2064" s="230" t="str">
        <f t="shared" si="130"/>
        <v>Measure 252</v>
      </c>
      <c r="C2064" s="284" t="s">
        <v>469</v>
      </c>
      <c r="D2064" s="285">
        <v>44197</v>
      </c>
      <c r="E2064" s="285">
        <v>44408</v>
      </c>
      <c r="F2064" s="285">
        <v>44245</v>
      </c>
      <c r="G2064" s="41">
        <f t="shared" si="131"/>
        <v>2</v>
      </c>
      <c r="H2064" s="286" t="s">
        <v>52</v>
      </c>
      <c r="I2064" s="284" t="s">
        <v>353</v>
      </c>
      <c r="J2064" s="287">
        <v>3.5</v>
      </c>
      <c r="K2064" s="287">
        <f t="shared" si="132"/>
        <v>0.4375</v>
      </c>
      <c r="L2064" s="203">
        <v>1000</v>
      </c>
      <c r="M2064" s="203">
        <f t="shared" si="133"/>
        <v>437.5</v>
      </c>
    </row>
    <row r="2065" spans="1:13" hidden="1">
      <c r="A2065" s="284" t="s">
        <v>461</v>
      </c>
      <c r="B2065" s="230" t="str">
        <f t="shared" si="130"/>
        <v>Measure 252</v>
      </c>
      <c r="C2065" s="284" t="s">
        <v>469</v>
      </c>
      <c r="D2065" s="285">
        <v>44197</v>
      </c>
      <c r="E2065" s="285">
        <v>44408</v>
      </c>
      <c r="F2065" s="285">
        <v>44245</v>
      </c>
      <c r="G2065" s="41">
        <f t="shared" si="131"/>
        <v>2</v>
      </c>
      <c r="H2065" s="286" t="s">
        <v>550</v>
      </c>
      <c r="I2065" s="284" t="s">
        <v>353</v>
      </c>
      <c r="J2065" s="287">
        <v>8</v>
      </c>
      <c r="K2065" s="287">
        <f t="shared" si="132"/>
        <v>1</v>
      </c>
      <c r="L2065" s="203">
        <v>1350</v>
      </c>
      <c r="M2065" s="203">
        <f t="shared" si="133"/>
        <v>1350</v>
      </c>
    </row>
    <row r="2066" spans="1:13" hidden="1">
      <c r="A2066" s="284" t="s">
        <v>461</v>
      </c>
      <c r="B2066" s="230" t="str">
        <f t="shared" si="130"/>
        <v>Measure 252</v>
      </c>
      <c r="C2066" s="284" t="s">
        <v>469</v>
      </c>
      <c r="D2066" s="285">
        <v>44197</v>
      </c>
      <c r="E2066" s="285">
        <v>44408</v>
      </c>
      <c r="F2066" s="285">
        <v>44245</v>
      </c>
      <c r="G2066" s="41">
        <f t="shared" si="131"/>
        <v>2</v>
      </c>
      <c r="H2066" s="286" t="s">
        <v>475</v>
      </c>
      <c r="I2066" s="284" t="s">
        <v>353</v>
      </c>
      <c r="J2066" s="287">
        <v>8</v>
      </c>
      <c r="K2066" s="287">
        <f t="shared" si="132"/>
        <v>1</v>
      </c>
      <c r="L2066" s="203">
        <v>1000</v>
      </c>
      <c r="M2066" s="203">
        <f t="shared" si="133"/>
        <v>1000</v>
      </c>
    </row>
    <row r="2067" spans="1:13" hidden="1">
      <c r="A2067" s="284" t="s">
        <v>461</v>
      </c>
      <c r="B2067" s="230" t="str">
        <f t="shared" si="130"/>
        <v>Measure 252</v>
      </c>
      <c r="C2067" s="284" t="s">
        <v>469</v>
      </c>
      <c r="D2067" s="285">
        <v>44197</v>
      </c>
      <c r="E2067" s="285">
        <v>44408</v>
      </c>
      <c r="F2067" s="285">
        <v>44245</v>
      </c>
      <c r="G2067" s="41">
        <f t="shared" si="131"/>
        <v>2</v>
      </c>
      <c r="H2067" s="286" t="s">
        <v>474</v>
      </c>
      <c r="I2067" s="284" t="s">
        <v>353</v>
      </c>
      <c r="J2067" s="287">
        <v>8</v>
      </c>
      <c r="K2067" s="287">
        <f t="shared" si="132"/>
        <v>1</v>
      </c>
      <c r="L2067" s="203">
        <v>1350</v>
      </c>
      <c r="M2067" s="203">
        <f t="shared" si="133"/>
        <v>1350</v>
      </c>
    </row>
    <row r="2068" spans="1:13" hidden="1">
      <c r="A2068" s="284" t="s">
        <v>461</v>
      </c>
      <c r="B2068" s="230" t="str">
        <f t="shared" si="130"/>
        <v>Measure 252</v>
      </c>
      <c r="C2068" s="284" t="s">
        <v>469</v>
      </c>
      <c r="D2068" s="285">
        <v>44197</v>
      </c>
      <c r="E2068" s="285">
        <v>44408</v>
      </c>
      <c r="F2068" s="285">
        <v>44246</v>
      </c>
      <c r="G2068" s="41">
        <f t="shared" si="131"/>
        <v>2</v>
      </c>
      <c r="H2068" s="286" t="s">
        <v>52</v>
      </c>
      <c r="I2068" s="284" t="s">
        <v>353</v>
      </c>
      <c r="J2068" s="287">
        <v>1.75</v>
      </c>
      <c r="K2068" s="287">
        <f t="shared" si="132"/>
        <v>0.21875</v>
      </c>
      <c r="L2068" s="203">
        <v>1000</v>
      </c>
      <c r="M2068" s="203">
        <f t="shared" si="133"/>
        <v>218.75</v>
      </c>
    </row>
    <row r="2069" spans="1:13" hidden="1">
      <c r="A2069" s="284" t="s">
        <v>461</v>
      </c>
      <c r="B2069" s="230" t="str">
        <f t="shared" si="130"/>
        <v>Measure 252</v>
      </c>
      <c r="C2069" s="284" t="s">
        <v>469</v>
      </c>
      <c r="D2069" s="285">
        <v>44197</v>
      </c>
      <c r="E2069" s="285">
        <v>44408</v>
      </c>
      <c r="F2069" s="285">
        <v>44249</v>
      </c>
      <c r="G2069" s="41">
        <f t="shared" si="131"/>
        <v>2</v>
      </c>
      <c r="H2069" s="286" t="s">
        <v>29</v>
      </c>
      <c r="I2069" s="284" t="s">
        <v>353</v>
      </c>
      <c r="J2069" s="287">
        <v>8</v>
      </c>
      <c r="K2069" s="287">
        <f t="shared" si="132"/>
        <v>1</v>
      </c>
      <c r="L2069" s="203">
        <v>1350</v>
      </c>
      <c r="M2069" s="203">
        <f t="shared" si="133"/>
        <v>1350</v>
      </c>
    </row>
    <row r="2070" spans="1:13" hidden="1">
      <c r="A2070" s="284" t="s">
        <v>461</v>
      </c>
      <c r="B2070" s="230" t="str">
        <f t="shared" si="130"/>
        <v>Measure 252</v>
      </c>
      <c r="C2070" s="284" t="s">
        <v>469</v>
      </c>
      <c r="D2070" s="285">
        <v>44197</v>
      </c>
      <c r="E2070" s="285">
        <v>44408</v>
      </c>
      <c r="F2070" s="285">
        <v>44249</v>
      </c>
      <c r="G2070" s="41">
        <f t="shared" si="131"/>
        <v>2</v>
      </c>
      <c r="H2070" s="286" t="s">
        <v>549</v>
      </c>
      <c r="I2070" s="284" t="s">
        <v>353</v>
      </c>
      <c r="J2070" s="287">
        <v>8</v>
      </c>
      <c r="K2070" s="287">
        <f t="shared" si="132"/>
        <v>1</v>
      </c>
      <c r="L2070" s="203">
        <v>1350</v>
      </c>
      <c r="M2070" s="203">
        <f t="shared" si="133"/>
        <v>1350</v>
      </c>
    </row>
    <row r="2071" spans="1:13" hidden="1">
      <c r="A2071" s="284" t="s">
        <v>461</v>
      </c>
      <c r="B2071" s="230" t="str">
        <f t="shared" si="130"/>
        <v>Measure 252</v>
      </c>
      <c r="C2071" s="284" t="s">
        <v>469</v>
      </c>
      <c r="D2071" s="285">
        <v>44197</v>
      </c>
      <c r="E2071" s="285">
        <v>44408</v>
      </c>
      <c r="F2071" s="285">
        <v>44249</v>
      </c>
      <c r="G2071" s="41">
        <f t="shared" si="131"/>
        <v>2</v>
      </c>
      <c r="H2071" s="286" t="s">
        <v>52</v>
      </c>
      <c r="I2071" s="284" t="s">
        <v>353</v>
      </c>
      <c r="J2071" s="287">
        <v>4.5</v>
      </c>
      <c r="K2071" s="287">
        <f t="shared" si="132"/>
        <v>0.5625</v>
      </c>
      <c r="L2071" s="203">
        <v>1000</v>
      </c>
      <c r="M2071" s="203">
        <f t="shared" si="133"/>
        <v>562.5</v>
      </c>
    </row>
    <row r="2072" spans="1:13" hidden="1">
      <c r="A2072" s="284" t="s">
        <v>461</v>
      </c>
      <c r="B2072" s="230" t="str">
        <f t="shared" si="130"/>
        <v>Measure 252</v>
      </c>
      <c r="C2072" s="284" t="s">
        <v>469</v>
      </c>
      <c r="D2072" s="285">
        <v>44197</v>
      </c>
      <c r="E2072" s="285">
        <v>44408</v>
      </c>
      <c r="F2072" s="285">
        <v>44249</v>
      </c>
      <c r="G2072" s="41">
        <f t="shared" si="131"/>
        <v>2</v>
      </c>
      <c r="H2072" s="286" t="s">
        <v>550</v>
      </c>
      <c r="I2072" s="284" t="s">
        <v>353</v>
      </c>
      <c r="J2072" s="287">
        <v>8</v>
      </c>
      <c r="K2072" s="287">
        <f t="shared" si="132"/>
        <v>1</v>
      </c>
      <c r="L2072" s="203">
        <v>1350</v>
      </c>
      <c r="M2072" s="203">
        <f t="shared" si="133"/>
        <v>1350</v>
      </c>
    </row>
    <row r="2073" spans="1:13" hidden="1">
      <c r="A2073" s="284" t="s">
        <v>461</v>
      </c>
      <c r="B2073" s="230" t="str">
        <f t="shared" si="130"/>
        <v>Measure 252</v>
      </c>
      <c r="C2073" s="284" t="s">
        <v>469</v>
      </c>
      <c r="D2073" s="285">
        <v>44197</v>
      </c>
      <c r="E2073" s="285">
        <v>44408</v>
      </c>
      <c r="F2073" s="285">
        <v>44249</v>
      </c>
      <c r="G2073" s="41">
        <f t="shared" si="131"/>
        <v>2</v>
      </c>
      <c r="H2073" s="286" t="s">
        <v>475</v>
      </c>
      <c r="I2073" s="284" t="s">
        <v>353</v>
      </c>
      <c r="J2073" s="287">
        <v>8</v>
      </c>
      <c r="K2073" s="287">
        <f t="shared" si="132"/>
        <v>1</v>
      </c>
      <c r="L2073" s="203">
        <v>1000</v>
      </c>
      <c r="M2073" s="203">
        <f t="shared" si="133"/>
        <v>1000</v>
      </c>
    </row>
    <row r="2074" spans="1:13" hidden="1">
      <c r="A2074" s="284" t="s">
        <v>461</v>
      </c>
      <c r="B2074" s="230" t="str">
        <f t="shared" si="130"/>
        <v>Measure 252</v>
      </c>
      <c r="C2074" s="284" t="s">
        <v>469</v>
      </c>
      <c r="D2074" s="285">
        <v>44197</v>
      </c>
      <c r="E2074" s="285">
        <v>44408</v>
      </c>
      <c r="F2074" s="285">
        <v>44249</v>
      </c>
      <c r="G2074" s="41">
        <f t="shared" si="131"/>
        <v>2</v>
      </c>
      <c r="H2074" s="286" t="s">
        <v>474</v>
      </c>
      <c r="I2074" s="284" t="s">
        <v>353</v>
      </c>
      <c r="J2074" s="287">
        <v>8</v>
      </c>
      <c r="K2074" s="287">
        <f t="shared" si="132"/>
        <v>1</v>
      </c>
      <c r="L2074" s="203">
        <v>1350</v>
      </c>
      <c r="M2074" s="203">
        <f t="shared" si="133"/>
        <v>1350</v>
      </c>
    </row>
    <row r="2075" spans="1:13" hidden="1">
      <c r="A2075" s="284" t="s">
        <v>461</v>
      </c>
      <c r="B2075" s="230" t="str">
        <f t="shared" si="130"/>
        <v>Measure 252</v>
      </c>
      <c r="C2075" s="284" t="s">
        <v>469</v>
      </c>
      <c r="D2075" s="285">
        <v>44197</v>
      </c>
      <c r="E2075" s="285">
        <v>44408</v>
      </c>
      <c r="F2075" s="285">
        <v>44250</v>
      </c>
      <c r="G2075" s="41">
        <f t="shared" si="131"/>
        <v>2</v>
      </c>
      <c r="H2075" s="286" t="s">
        <v>29</v>
      </c>
      <c r="I2075" s="284" t="s">
        <v>353</v>
      </c>
      <c r="J2075" s="287">
        <v>8</v>
      </c>
      <c r="K2075" s="287">
        <f t="shared" si="132"/>
        <v>1</v>
      </c>
      <c r="L2075" s="203">
        <v>1350</v>
      </c>
      <c r="M2075" s="203">
        <f t="shared" si="133"/>
        <v>1350</v>
      </c>
    </row>
    <row r="2076" spans="1:13" hidden="1">
      <c r="A2076" s="284" t="s">
        <v>461</v>
      </c>
      <c r="B2076" s="230" t="str">
        <f t="shared" si="130"/>
        <v>Measure 252</v>
      </c>
      <c r="C2076" s="284" t="s">
        <v>469</v>
      </c>
      <c r="D2076" s="285">
        <v>44197</v>
      </c>
      <c r="E2076" s="285">
        <v>44408</v>
      </c>
      <c r="F2076" s="285">
        <v>44250</v>
      </c>
      <c r="G2076" s="41">
        <f t="shared" si="131"/>
        <v>2</v>
      </c>
      <c r="H2076" s="286" t="s">
        <v>549</v>
      </c>
      <c r="I2076" s="284" t="s">
        <v>353</v>
      </c>
      <c r="J2076" s="287">
        <v>8</v>
      </c>
      <c r="K2076" s="287">
        <f t="shared" si="132"/>
        <v>1</v>
      </c>
      <c r="L2076" s="203">
        <v>1350</v>
      </c>
      <c r="M2076" s="203">
        <f t="shared" si="133"/>
        <v>1350</v>
      </c>
    </row>
    <row r="2077" spans="1:13" hidden="1">
      <c r="A2077" s="284" t="s">
        <v>461</v>
      </c>
      <c r="B2077" s="230" t="str">
        <f t="shared" si="130"/>
        <v>Measure 252</v>
      </c>
      <c r="C2077" s="284" t="s">
        <v>469</v>
      </c>
      <c r="D2077" s="285">
        <v>44197</v>
      </c>
      <c r="E2077" s="285">
        <v>44408</v>
      </c>
      <c r="F2077" s="285">
        <v>44250</v>
      </c>
      <c r="G2077" s="41">
        <f t="shared" si="131"/>
        <v>2</v>
      </c>
      <c r="H2077" s="286" t="s">
        <v>52</v>
      </c>
      <c r="I2077" s="284" t="s">
        <v>353</v>
      </c>
      <c r="J2077" s="287">
        <v>3.25</v>
      </c>
      <c r="K2077" s="287">
        <f t="shared" si="132"/>
        <v>0.40625</v>
      </c>
      <c r="L2077" s="203">
        <v>1000</v>
      </c>
      <c r="M2077" s="203">
        <f t="shared" si="133"/>
        <v>406.25</v>
      </c>
    </row>
    <row r="2078" spans="1:13" hidden="1">
      <c r="A2078" s="284" t="s">
        <v>461</v>
      </c>
      <c r="B2078" s="230" t="str">
        <f t="shared" si="130"/>
        <v>Measure 252</v>
      </c>
      <c r="C2078" s="284" t="s">
        <v>469</v>
      </c>
      <c r="D2078" s="285">
        <v>44197</v>
      </c>
      <c r="E2078" s="285">
        <v>44408</v>
      </c>
      <c r="F2078" s="285">
        <v>44250</v>
      </c>
      <c r="G2078" s="41">
        <f t="shared" si="131"/>
        <v>2</v>
      </c>
      <c r="H2078" s="286" t="s">
        <v>550</v>
      </c>
      <c r="I2078" s="284" t="s">
        <v>353</v>
      </c>
      <c r="J2078" s="287">
        <v>8</v>
      </c>
      <c r="K2078" s="287">
        <f t="shared" si="132"/>
        <v>1</v>
      </c>
      <c r="L2078" s="203">
        <v>1350</v>
      </c>
      <c r="M2078" s="203">
        <f t="shared" si="133"/>
        <v>1350</v>
      </c>
    </row>
    <row r="2079" spans="1:13" hidden="1">
      <c r="A2079" s="284" t="s">
        <v>461</v>
      </c>
      <c r="B2079" s="230" t="str">
        <f t="shared" si="130"/>
        <v>Measure 252</v>
      </c>
      <c r="C2079" s="284" t="s">
        <v>469</v>
      </c>
      <c r="D2079" s="285">
        <v>44197</v>
      </c>
      <c r="E2079" s="285">
        <v>44408</v>
      </c>
      <c r="F2079" s="285">
        <v>44250</v>
      </c>
      <c r="G2079" s="41">
        <f t="shared" si="131"/>
        <v>2</v>
      </c>
      <c r="H2079" s="286" t="s">
        <v>475</v>
      </c>
      <c r="I2079" s="284" t="s">
        <v>353</v>
      </c>
      <c r="J2079" s="287">
        <v>8</v>
      </c>
      <c r="K2079" s="287">
        <f t="shared" si="132"/>
        <v>1</v>
      </c>
      <c r="L2079" s="203">
        <v>1000</v>
      </c>
      <c r="M2079" s="203">
        <f t="shared" si="133"/>
        <v>1000</v>
      </c>
    </row>
    <row r="2080" spans="1:13" hidden="1">
      <c r="A2080" s="284" t="s">
        <v>461</v>
      </c>
      <c r="B2080" s="230" t="str">
        <f t="shared" si="130"/>
        <v>Measure 252</v>
      </c>
      <c r="C2080" s="284" t="s">
        <v>469</v>
      </c>
      <c r="D2080" s="285">
        <v>44197</v>
      </c>
      <c r="E2080" s="285">
        <v>44408</v>
      </c>
      <c r="F2080" s="285">
        <v>44250</v>
      </c>
      <c r="G2080" s="41">
        <f t="shared" si="131"/>
        <v>2</v>
      </c>
      <c r="H2080" s="286" t="s">
        <v>474</v>
      </c>
      <c r="I2080" s="284" t="s">
        <v>353</v>
      </c>
      <c r="J2080" s="287">
        <v>8</v>
      </c>
      <c r="K2080" s="287">
        <f t="shared" si="132"/>
        <v>1</v>
      </c>
      <c r="L2080" s="203">
        <v>1350</v>
      </c>
      <c r="M2080" s="203">
        <f t="shared" si="133"/>
        <v>1350</v>
      </c>
    </row>
    <row r="2081" spans="1:13" hidden="1">
      <c r="A2081" s="284" t="s">
        <v>461</v>
      </c>
      <c r="B2081" s="230" t="str">
        <f t="shared" si="130"/>
        <v>Measure 252</v>
      </c>
      <c r="C2081" s="284" t="s">
        <v>469</v>
      </c>
      <c r="D2081" s="285">
        <v>44197</v>
      </c>
      <c r="E2081" s="285">
        <v>44408</v>
      </c>
      <c r="F2081" s="285">
        <v>44251</v>
      </c>
      <c r="G2081" s="41">
        <f t="shared" si="131"/>
        <v>2</v>
      </c>
      <c r="H2081" s="286" t="s">
        <v>29</v>
      </c>
      <c r="I2081" s="284" t="s">
        <v>353</v>
      </c>
      <c r="J2081" s="287">
        <v>8</v>
      </c>
      <c r="K2081" s="287">
        <f t="shared" si="132"/>
        <v>1</v>
      </c>
      <c r="L2081" s="203">
        <v>1350</v>
      </c>
      <c r="M2081" s="203">
        <f t="shared" si="133"/>
        <v>1350</v>
      </c>
    </row>
    <row r="2082" spans="1:13" hidden="1">
      <c r="A2082" s="284" t="s">
        <v>461</v>
      </c>
      <c r="B2082" s="230" t="str">
        <f t="shared" si="130"/>
        <v>Measure 252</v>
      </c>
      <c r="C2082" s="284" t="s">
        <v>469</v>
      </c>
      <c r="D2082" s="285">
        <v>44197</v>
      </c>
      <c r="E2082" s="285">
        <v>44408</v>
      </c>
      <c r="F2082" s="285">
        <v>44251</v>
      </c>
      <c r="G2082" s="41">
        <f t="shared" si="131"/>
        <v>2</v>
      </c>
      <c r="H2082" s="286" t="s">
        <v>549</v>
      </c>
      <c r="I2082" s="284" t="s">
        <v>353</v>
      </c>
      <c r="J2082" s="287">
        <v>8</v>
      </c>
      <c r="K2082" s="287">
        <f t="shared" si="132"/>
        <v>1</v>
      </c>
      <c r="L2082" s="203">
        <v>1350</v>
      </c>
      <c r="M2082" s="203">
        <f t="shared" si="133"/>
        <v>1350</v>
      </c>
    </row>
    <row r="2083" spans="1:13" hidden="1">
      <c r="A2083" s="284" t="s">
        <v>461</v>
      </c>
      <c r="B2083" s="230" t="str">
        <f t="shared" si="130"/>
        <v>Measure 252</v>
      </c>
      <c r="C2083" s="284" t="s">
        <v>469</v>
      </c>
      <c r="D2083" s="285">
        <v>44197</v>
      </c>
      <c r="E2083" s="285">
        <v>44408</v>
      </c>
      <c r="F2083" s="285">
        <v>44251</v>
      </c>
      <c r="G2083" s="41">
        <f t="shared" si="131"/>
        <v>2</v>
      </c>
      <c r="H2083" s="286" t="s">
        <v>52</v>
      </c>
      <c r="I2083" s="284" t="s">
        <v>353</v>
      </c>
      <c r="J2083" s="287">
        <v>3.5</v>
      </c>
      <c r="K2083" s="287">
        <f t="shared" si="132"/>
        <v>0.4375</v>
      </c>
      <c r="L2083" s="203">
        <v>1000</v>
      </c>
      <c r="M2083" s="203">
        <f t="shared" si="133"/>
        <v>437.5</v>
      </c>
    </row>
    <row r="2084" spans="1:13" hidden="1">
      <c r="A2084" s="284" t="s">
        <v>461</v>
      </c>
      <c r="B2084" s="230" t="str">
        <f t="shared" si="130"/>
        <v>Measure 252</v>
      </c>
      <c r="C2084" s="284" t="s">
        <v>469</v>
      </c>
      <c r="D2084" s="285">
        <v>44197</v>
      </c>
      <c r="E2084" s="285">
        <v>44408</v>
      </c>
      <c r="F2084" s="285">
        <v>44251</v>
      </c>
      <c r="G2084" s="41">
        <f t="shared" si="131"/>
        <v>2</v>
      </c>
      <c r="H2084" s="286" t="s">
        <v>550</v>
      </c>
      <c r="I2084" s="284" t="s">
        <v>353</v>
      </c>
      <c r="J2084" s="287">
        <v>8</v>
      </c>
      <c r="K2084" s="287">
        <f t="shared" si="132"/>
        <v>1</v>
      </c>
      <c r="L2084" s="203">
        <v>1350</v>
      </c>
      <c r="M2084" s="203">
        <f t="shared" si="133"/>
        <v>1350</v>
      </c>
    </row>
    <row r="2085" spans="1:13" hidden="1">
      <c r="A2085" s="284" t="s">
        <v>461</v>
      </c>
      <c r="B2085" s="230" t="str">
        <f t="shared" si="130"/>
        <v>Measure 252</v>
      </c>
      <c r="C2085" s="284" t="s">
        <v>469</v>
      </c>
      <c r="D2085" s="285">
        <v>44197</v>
      </c>
      <c r="E2085" s="285">
        <v>44408</v>
      </c>
      <c r="F2085" s="285">
        <v>44251</v>
      </c>
      <c r="G2085" s="41">
        <f t="shared" si="131"/>
        <v>2</v>
      </c>
      <c r="H2085" s="286" t="s">
        <v>475</v>
      </c>
      <c r="I2085" s="284" t="s">
        <v>353</v>
      </c>
      <c r="J2085" s="287">
        <v>8</v>
      </c>
      <c r="K2085" s="287">
        <f t="shared" si="132"/>
        <v>1</v>
      </c>
      <c r="L2085" s="203">
        <v>1000</v>
      </c>
      <c r="M2085" s="203">
        <f t="shared" si="133"/>
        <v>1000</v>
      </c>
    </row>
    <row r="2086" spans="1:13" hidden="1">
      <c r="A2086" s="284" t="s">
        <v>461</v>
      </c>
      <c r="B2086" s="230" t="str">
        <f t="shared" si="130"/>
        <v>Measure 252</v>
      </c>
      <c r="C2086" s="284" t="s">
        <v>469</v>
      </c>
      <c r="D2086" s="285">
        <v>44197</v>
      </c>
      <c r="E2086" s="285">
        <v>44408</v>
      </c>
      <c r="F2086" s="285">
        <v>44251</v>
      </c>
      <c r="G2086" s="41">
        <f t="shared" si="131"/>
        <v>2</v>
      </c>
      <c r="H2086" s="286" t="s">
        <v>474</v>
      </c>
      <c r="I2086" s="284" t="s">
        <v>353</v>
      </c>
      <c r="J2086" s="287">
        <v>8</v>
      </c>
      <c r="K2086" s="287">
        <f t="shared" si="132"/>
        <v>1</v>
      </c>
      <c r="L2086" s="203">
        <v>1350</v>
      </c>
      <c r="M2086" s="203">
        <f t="shared" si="133"/>
        <v>1350</v>
      </c>
    </row>
    <row r="2087" spans="1:13" hidden="1">
      <c r="A2087" s="284" t="s">
        <v>461</v>
      </c>
      <c r="B2087" s="230" t="str">
        <f t="shared" si="130"/>
        <v>Measure 252</v>
      </c>
      <c r="C2087" s="284" t="s">
        <v>469</v>
      </c>
      <c r="D2087" s="285">
        <v>44197</v>
      </c>
      <c r="E2087" s="285">
        <v>44408</v>
      </c>
      <c r="F2087" s="285">
        <v>44252</v>
      </c>
      <c r="G2087" s="41">
        <f t="shared" si="131"/>
        <v>2</v>
      </c>
      <c r="H2087" s="286" t="s">
        <v>29</v>
      </c>
      <c r="I2087" s="284" t="s">
        <v>353</v>
      </c>
      <c r="J2087" s="287">
        <v>8</v>
      </c>
      <c r="K2087" s="287">
        <f t="shared" si="132"/>
        <v>1</v>
      </c>
      <c r="L2087" s="203">
        <v>1350</v>
      </c>
      <c r="M2087" s="203">
        <f t="shared" si="133"/>
        <v>1350</v>
      </c>
    </row>
    <row r="2088" spans="1:13" hidden="1">
      <c r="A2088" s="284" t="s">
        <v>461</v>
      </c>
      <c r="B2088" s="230" t="str">
        <f t="shared" si="130"/>
        <v>Measure 252</v>
      </c>
      <c r="C2088" s="284" t="s">
        <v>469</v>
      </c>
      <c r="D2088" s="285">
        <v>44197</v>
      </c>
      <c r="E2088" s="285">
        <v>44408</v>
      </c>
      <c r="F2088" s="285">
        <v>44252</v>
      </c>
      <c r="G2088" s="41">
        <f t="shared" si="131"/>
        <v>2</v>
      </c>
      <c r="H2088" s="286" t="s">
        <v>549</v>
      </c>
      <c r="I2088" s="284" t="s">
        <v>353</v>
      </c>
      <c r="J2088" s="287">
        <v>8</v>
      </c>
      <c r="K2088" s="287">
        <f t="shared" si="132"/>
        <v>1</v>
      </c>
      <c r="L2088" s="203">
        <v>1350</v>
      </c>
      <c r="M2088" s="203">
        <f t="shared" si="133"/>
        <v>1350</v>
      </c>
    </row>
    <row r="2089" spans="1:13" hidden="1">
      <c r="A2089" s="284" t="s">
        <v>461</v>
      </c>
      <c r="B2089" s="230" t="str">
        <f t="shared" si="130"/>
        <v>Measure 252</v>
      </c>
      <c r="C2089" s="284" t="s">
        <v>469</v>
      </c>
      <c r="D2089" s="285">
        <v>44197</v>
      </c>
      <c r="E2089" s="285">
        <v>44408</v>
      </c>
      <c r="F2089" s="285">
        <v>44252</v>
      </c>
      <c r="G2089" s="41">
        <f t="shared" si="131"/>
        <v>2</v>
      </c>
      <c r="H2089" s="286" t="s">
        <v>52</v>
      </c>
      <c r="I2089" s="284" t="s">
        <v>353</v>
      </c>
      <c r="J2089" s="287">
        <v>3</v>
      </c>
      <c r="K2089" s="287">
        <f t="shared" si="132"/>
        <v>0.375</v>
      </c>
      <c r="L2089" s="203">
        <v>1000</v>
      </c>
      <c r="M2089" s="203">
        <f t="shared" si="133"/>
        <v>375</v>
      </c>
    </row>
    <row r="2090" spans="1:13" hidden="1">
      <c r="A2090" s="284" t="s">
        <v>461</v>
      </c>
      <c r="B2090" s="230" t="str">
        <f t="shared" si="130"/>
        <v>Measure 252</v>
      </c>
      <c r="C2090" s="284" t="s">
        <v>469</v>
      </c>
      <c r="D2090" s="285">
        <v>44197</v>
      </c>
      <c r="E2090" s="285">
        <v>44408</v>
      </c>
      <c r="F2090" s="285">
        <v>44252</v>
      </c>
      <c r="G2090" s="41">
        <f t="shared" si="131"/>
        <v>2</v>
      </c>
      <c r="H2090" s="286" t="s">
        <v>550</v>
      </c>
      <c r="I2090" s="284" t="s">
        <v>353</v>
      </c>
      <c r="J2090" s="287">
        <v>8</v>
      </c>
      <c r="K2090" s="287">
        <f t="shared" si="132"/>
        <v>1</v>
      </c>
      <c r="L2090" s="203">
        <v>1350</v>
      </c>
      <c r="M2090" s="203">
        <f t="shared" si="133"/>
        <v>1350</v>
      </c>
    </row>
    <row r="2091" spans="1:13" hidden="1">
      <c r="A2091" s="284" t="s">
        <v>461</v>
      </c>
      <c r="B2091" s="230" t="str">
        <f t="shared" si="130"/>
        <v>Measure 252</v>
      </c>
      <c r="C2091" s="284" t="s">
        <v>469</v>
      </c>
      <c r="D2091" s="285">
        <v>44197</v>
      </c>
      <c r="E2091" s="285">
        <v>44408</v>
      </c>
      <c r="F2091" s="285">
        <v>44252</v>
      </c>
      <c r="G2091" s="41">
        <f t="shared" si="131"/>
        <v>2</v>
      </c>
      <c r="H2091" s="286" t="s">
        <v>551</v>
      </c>
      <c r="I2091" s="284" t="s">
        <v>353</v>
      </c>
      <c r="J2091" s="287">
        <v>0.5</v>
      </c>
      <c r="K2091" s="287">
        <f t="shared" si="132"/>
        <v>6.25E-2</v>
      </c>
      <c r="L2091" s="203">
        <v>1350</v>
      </c>
      <c r="M2091" s="203">
        <f t="shared" si="133"/>
        <v>84.375</v>
      </c>
    </row>
    <row r="2092" spans="1:13" hidden="1">
      <c r="A2092" s="284" t="s">
        <v>461</v>
      </c>
      <c r="B2092" s="230" t="str">
        <f t="shared" si="130"/>
        <v>Measure 252</v>
      </c>
      <c r="C2092" s="284" t="s">
        <v>469</v>
      </c>
      <c r="D2092" s="285">
        <v>44197</v>
      </c>
      <c r="E2092" s="285">
        <v>44408</v>
      </c>
      <c r="F2092" s="285">
        <v>44252</v>
      </c>
      <c r="G2092" s="41">
        <f t="shared" si="131"/>
        <v>2</v>
      </c>
      <c r="H2092" s="286" t="s">
        <v>551</v>
      </c>
      <c r="I2092" s="284" t="s">
        <v>353</v>
      </c>
      <c r="J2092" s="287">
        <v>0.5</v>
      </c>
      <c r="K2092" s="287">
        <f t="shared" si="132"/>
        <v>6.25E-2</v>
      </c>
      <c r="L2092" s="203">
        <v>1350</v>
      </c>
      <c r="M2092" s="203">
        <f t="shared" si="133"/>
        <v>84.375</v>
      </c>
    </row>
    <row r="2093" spans="1:13" hidden="1">
      <c r="A2093" s="284" t="s">
        <v>461</v>
      </c>
      <c r="B2093" s="230" t="str">
        <f t="shared" si="130"/>
        <v>Measure 252</v>
      </c>
      <c r="C2093" s="284" t="s">
        <v>469</v>
      </c>
      <c r="D2093" s="285">
        <v>44197</v>
      </c>
      <c r="E2093" s="285">
        <v>44408</v>
      </c>
      <c r="F2093" s="285">
        <v>44252</v>
      </c>
      <c r="G2093" s="41">
        <f t="shared" si="131"/>
        <v>2</v>
      </c>
      <c r="H2093" s="286" t="s">
        <v>475</v>
      </c>
      <c r="I2093" s="284" t="s">
        <v>353</v>
      </c>
      <c r="J2093" s="287">
        <v>8</v>
      </c>
      <c r="K2093" s="287">
        <f t="shared" si="132"/>
        <v>1</v>
      </c>
      <c r="L2093" s="203">
        <v>1000</v>
      </c>
      <c r="M2093" s="203">
        <f t="shared" si="133"/>
        <v>1000</v>
      </c>
    </row>
    <row r="2094" spans="1:13" hidden="1">
      <c r="A2094" s="284" t="s">
        <v>461</v>
      </c>
      <c r="B2094" s="230" t="str">
        <f t="shared" si="130"/>
        <v>Measure 252</v>
      </c>
      <c r="C2094" s="284" t="s">
        <v>469</v>
      </c>
      <c r="D2094" s="285">
        <v>44197</v>
      </c>
      <c r="E2094" s="285">
        <v>44408</v>
      </c>
      <c r="F2094" s="285">
        <v>44252</v>
      </c>
      <c r="G2094" s="41">
        <f t="shared" si="131"/>
        <v>2</v>
      </c>
      <c r="H2094" s="286" t="s">
        <v>474</v>
      </c>
      <c r="I2094" s="284" t="s">
        <v>353</v>
      </c>
      <c r="J2094" s="287">
        <v>8</v>
      </c>
      <c r="K2094" s="287">
        <f t="shared" si="132"/>
        <v>1</v>
      </c>
      <c r="L2094" s="203">
        <v>1350</v>
      </c>
      <c r="M2094" s="203">
        <f t="shared" si="133"/>
        <v>1350</v>
      </c>
    </row>
    <row r="2095" spans="1:13" hidden="1">
      <c r="A2095" s="284" t="s">
        <v>461</v>
      </c>
      <c r="B2095" s="230" t="str">
        <f t="shared" si="130"/>
        <v>Measure 252</v>
      </c>
      <c r="C2095" s="284" t="s">
        <v>469</v>
      </c>
      <c r="D2095" s="285">
        <v>44197</v>
      </c>
      <c r="E2095" s="285">
        <v>44408</v>
      </c>
      <c r="F2095" s="285">
        <v>44253</v>
      </c>
      <c r="G2095" s="41">
        <f t="shared" si="131"/>
        <v>2</v>
      </c>
      <c r="H2095" s="286" t="s">
        <v>52</v>
      </c>
      <c r="I2095" s="284" t="s">
        <v>353</v>
      </c>
      <c r="J2095" s="287">
        <v>1.75</v>
      </c>
      <c r="K2095" s="287">
        <f t="shared" si="132"/>
        <v>0.21875</v>
      </c>
      <c r="L2095" s="203">
        <v>1000</v>
      </c>
      <c r="M2095" s="203">
        <f t="shared" si="133"/>
        <v>218.75</v>
      </c>
    </row>
    <row r="2096" spans="1:13" hidden="1">
      <c r="A2096" s="284" t="s">
        <v>461</v>
      </c>
      <c r="B2096" s="230" t="str">
        <f t="shared" si="130"/>
        <v>Measure 252</v>
      </c>
      <c r="C2096" s="284" t="s">
        <v>469</v>
      </c>
      <c r="D2096" s="285">
        <v>44197</v>
      </c>
      <c r="E2096" s="285">
        <v>44408</v>
      </c>
      <c r="F2096" s="285">
        <v>44253</v>
      </c>
      <c r="G2096" s="41">
        <f t="shared" si="131"/>
        <v>2</v>
      </c>
      <c r="H2096" s="286" t="s">
        <v>551</v>
      </c>
      <c r="I2096" s="284" t="s">
        <v>353</v>
      </c>
      <c r="J2096" s="287">
        <v>0.5</v>
      </c>
      <c r="K2096" s="287">
        <f t="shared" si="132"/>
        <v>6.25E-2</v>
      </c>
      <c r="L2096" s="203">
        <v>1350</v>
      </c>
      <c r="M2096" s="203">
        <f t="shared" si="133"/>
        <v>84.375</v>
      </c>
    </row>
    <row r="2097" spans="1:13" hidden="1">
      <c r="A2097" s="284" t="s">
        <v>461</v>
      </c>
      <c r="B2097" s="230" t="str">
        <f t="shared" si="130"/>
        <v>Measure 252</v>
      </c>
      <c r="C2097" s="284" t="s">
        <v>469</v>
      </c>
      <c r="D2097" s="285">
        <v>44197</v>
      </c>
      <c r="E2097" s="285">
        <v>44408</v>
      </c>
      <c r="F2097" s="285">
        <v>44256</v>
      </c>
      <c r="G2097" s="41">
        <f t="shared" si="131"/>
        <v>3</v>
      </c>
      <c r="H2097" s="286" t="s">
        <v>29</v>
      </c>
      <c r="I2097" s="284" t="s">
        <v>353</v>
      </c>
      <c r="J2097" s="287">
        <v>8</v>
      </c>
      <c r="K2097" s="287">
        <f t="shared" si="132"/>
        <v>1</v>
      </c>
      <c r="L2097" s="203">
        <v>1350</v>
      </c>
      <c r="M2097" s="203">
        <f t="shared" si="133"/>
        <v>1350</v>
      </c>
    </row>
    <row r="2098" spans="1:13" hidden="1">
      <c r="A2098" s="284" t="s">
        <v>461</v>
      </c>
      <c r="B2098" s="230" t="str">
        <f t="shared" si="130"/>
        <v>Measure 252</v>
      </c>
      <c r="C2098" s="284" t="s">
        <v>469</v>
      </c>
      <c r="D2098" s="285">
        <v>44197</v>
      </c>
      <c r="E2098" s="285">
        <v>44408</v>
      </c>
      <c r="F2098" s="285">
        <v>44256</v>
      </c>
      <c r="G2098" s="41">
        <f t="shared" si="131"/>
        <v>3</v>
      </c>
      <c r="H2098" s="286" t="s">
        <v>52</v>
      </c>
      <c r="I2098" s="284" t="s">
        <v>353</v>
      </c>
      <c r="J2098" s="287">
        <v>1</v>
      </c>
      <c r="K2098" s="287">
        <f t="shared" si="132"/>
        <v>0.125</v>
      </c>
      <c r="L2098" s="203">
        <v>1000</v>
      </c>
      <c r="M2098" s="203">
        <f t="shared" si="133"/>
        <v>125</v>
      </c>
    </row>
    <row r="2099" spans="1:13" hidden="1">
      <c r="A2099" s="284" t="s">
        <v>461</v>
      </c>
      <c r="B2099" s="230" t="str">
        <f t="shared" si="130"/>
        <v>Measure 252</v>
      </c>
      <c r="C2099" s="284" t="s">
        <v>469</v>
      </c>
      <c r="D2099" s="285">
        <v>44197</v>
      </c>
      <c r="E2099" s="285">
        <v>44408</v>
      </c>
      <c r="F2099" s="285">
        <v>44256</v>
      </c>
      <c r="G2099" s="41">
        <f t="shared" si="131"/>
        <v>3</v>
      </c>
      <c r="H2099" s="286" t="s">
        <v>475</v>
      </c>
      <c r="I2099" s="284" t="s">
        <v>353</v>
      </c>
      <c r="J2099" s="287">
        <v>8</v>
      </c>
      <c r="K2099" s="287">
        <f t="shared" si="132"/>
        <v>1</v>
      </c>
      <c r="L2099" s="203">
        <v>1000</v>
      </c>
      <c r="M2099" s="203">
        <f t="shared" si="133"/>
        <v>1000</v>
      </c>
    </row>
    <row r="2100" spans="1:13" hidden="1">
      <c r="A2100" s="284" t="s">
        <v>461</v>
      </c>
      <c r="B2100" s="230" t="str">
        <f t="shared" si="130"/>
        <v>Measure 252</v>
      </c>
      <c r="C2100" s="284" t="s">
        <v>469</v>
      </c>
      <c r="D2100" s="285">
        <v>44197</v>
      </c>
      <c r="E2100" s="285">
        <v>44408</v>
      </c>
      <c r="F2100" s="285">
        <v>44256</v>
      </c>
      <c r="G2100" s="41">
        <f t="shared" si="131"/>
        <v>3</v>
      </c>
      <c r="H2100" s="286" t="s">
        <v>474</v>
      </c>
      <c r="I2100" s="284" t="s">
        <v>353</v>
      </c>
      <c r="J2100" s="287">
        <v>8</v>
      </c>
      <c r="K2100" s="287">
        <f t="shared" si="132"/>
        <v>1</v>
      </c>
      <c r="L2100" s="203">
        <v>1350</v>
      </c>
      <c r="M2100" s="203">
        <f t="shared" si="133"/>
        <v>1350</v>
      </c>
    </row>
    <row r="2101" spans="1:13" hidden="1">
      <c r="A2101" s="284" t="s">
        <v>461</v>
      </c>
      <c r="B2101" s="230" t="str">
        <f t="shared" si="130"/>
        <v>Measure 252</v>
      </c>
      <c r="C2101" s="284" t="s">
        <v>469</v>
      </c>
      <c r="D2101" s="285">
        <v>44197</v>
      </c>
      <c r="E2101" s="285">
        <v>44408</v>
      </c>
      <c r="F2101" s="285">
        <v>44257</v>
      </c>
      <c r="G2101" s="41">
        <f t="shared" si="131"/>
        <v>3</v>
      </c>
      <c r="H2101" s="286" t="s">
        <v>29</v>
      </c>
      <c r="I2101" s="284" t="s">
        <v>353</v>
      </c>
      <c r="J2101" s="287">
        <v>8</v>
      </c>
      <c r="K2101" s="287">
        <f t="shared" si="132"/>
        <v>1</v>
      </c>
      <c r="L2101" s="203">
        <v>1350</v>
      </c>
      <c r="M2101" s="203">
        <f t="shared" si="133"/>
        <v>1350</v>
      </c>
    </row>
    <row r="2102" spans="1:13" hidden="1">
      <c r="A2102" s="284" t="s">
        <v>461</v>
      </c>
      <c r="B2102" s="230" t="str">
        <f t="shared" si="130"/>
        <v>Measure 252</v>
      </c>
      <c r="C2102" s="284" t="s">
        <v>469</v>
      </c>
      <c r="D2102" s="285">
        <v>44197</v>
      </c>
      <c r="E2102" s="285">
        <v>44408</v>
      </c>
      <c r="F2102" s="285">
        <v>44257</v>
      </c>
      <c r="G2102" s="41">
        <f t="shared" si="131"/>
        <v>3</v>
      </c>
      <c r="H2102" s="286" t="s">
        <v>52</v>
      </c>
      <c r="I2102" s="284" t="s">
        <v>353</v>
      </c>
      <c r="J2102" s="287">
        <v>3</v>
      </c>
      <c r="K2102" s="287">
        <f t="shared" si="132"/>
        <v>0.375</v>
      </c>
      <c r="L2102" s="203">
        <v>1000</v>
      </c>
      <c r="M2102" s="203">
        <f t="shared" si="133"/>
        <v>375</v>
      </c>
    </row>
    <row r="2103" spans="1:13" hidden="1">
      <c r="A2103" s="284" t="s">
        <v>461</v>
      </c>
      <c r="B2103" s="230" t="str">
        <f t="shared" si="130"/>
        <v>Measure 252</v>
      </c>
      <c r="C2103" s="284" t="s">
        <v>469</v>
      </c>
      <c r="D2103" s="285">
        <v>44197</v>
      </c>
      <c r="E2103" s="285">
        <v>44408</v>
      </c>
      <c r="F2103" s="285">
        <v>44257</v>
      </c>
      <c r="G2103" s="41">
        <f t="shared" si="131"/>
        <v>3</v>
      </c>
      <c r="H2103" s="286" t="s">
        <v>475</v>
      </c>
      <c r="I2103" s="284" t="s">
        <v>353</v>
      </c>
      <c r="J2103" s="287">
        <v>8</v>
      </c>
      <c r="K2103" s="287">
        <f t="shared" si="132"/>
        <v>1</v>
      </c>
      <c r="L2103" s="203">
        <v>1000</v>
      </c>
      <c r="M2103" s="203">
        <f t="shared" si="133"/>
        <v>1000</v>
      </c>
    </row>
    <row r="2104" spans="1:13" hidden="1">
      <c r="A2104" s="284" t="s">
        <v>461</v>
      </c>
      <c r="B2104" s="230" t="str">
        <f t="shared" si="130"/>
        <v>Measure 252</v>
      </c>
      <c r="C2104" s="284" t="s">
        <v>469</v>
      </c>
      <c r="D2104" s="285">
        <v>44197</v>
      </c>
      <c r="E2104" s="285">
        <v>44408</v>
      </c>
      <c r="F2104" s="285">
        <v>44257</v>
      </c>
      <c r="G2104" s="41">
        <f t="shared" si="131"/>
        <v>3</v>
      </c>
      <c r="H2104" s="286" t="s">
        <v>474</v>
      </c>
      <c r="I2104" s="284" t="s">
        <v>353</v>
      </c>
      <c r="J2104" s="287">
        <v>8</v>
      </c>
      <c r="K2104" s="287">
        <f t="shared" si="132"/>
        <v>1</v>
      </c>
      <c r="L2104" s="203">
        <v>1350</v>
      </c>
      <c r="M2104" s="203">
        <f t="shared" si="133"/>
        <v>1350</v>
      </c>
    </row>
    <row r="2105" spans="1:13" hidden="1">
      <c r="A2105" s="284" t="s">
        <v>461</v>
      </c>
      <c r="B2105" s="230" t="str">
        <f t="shared" si="130"/>
        <v>Measure 252</v>
      </c>
      <c r="C2105" s="284" t="s">
        <v>469</v>
      </c>
      <c r="D2105" s="285">
        <v>44197</v>
      </c>
      <c r="E2105" s="285">
        <v>44408</v>
      </c>
      <c r="F2105" s="285">
        <v>44258</v>
      </c>
      <c r="G2105" s="41">
        <f t="shared" si="131"/>
        <v>3</v>
      </c>
      <c r="H2105" s="286" t="s">
        <v>29</v>
      </c>
      <c r="I2105" s="284" t="s">
        <v>353</v>
      </c>
      <c r="J2105" s="287">
        <v>8</v>
      </c>
      <c r="K2105" s="287">
        <f t="shared" si="132"/>
        <v>1</v>
      </c>
      <c r="L2105" s="203">
        <v>1350</v>
      </c>
      <c r="M2105" s="203">
        <f t="shared" si="133"/>
        <v>1350</v>
      </c>
    </row>
    <row r="2106" spans="1:13" hidden="1">
      <c r="A2106" s="284" t="s">
        <v>461</v>
      </c>
      <c r="B2106" s="230" t="str">
        <f t="shared" si="130"/>
        <v>Measure 252</v>
      </c>
      <c r="C2106" s="284" t="s">
        <v>469</v>
      </c>
      <c r="D2106" s="285">
        <v>44197</v>
      </c>
      <c r="E2106" s="285">
        <v>44408</v>
      </c>
      <c r="F2106" s="285">
        <v>44258</v>
      </c>
      <c r="G2106" s="41">
        <f t="shared" si="131"/>
        <v>3</v>
      </c>
      <c r="H2106" s="286" t="s">
        <v>52</v>
      </c>
      <c r="I2106" s="284" t="s">
        <v>353</v>
      </c>
      <c r="J2106" s="287">
        <v>4</v>
      </c>
      <c r="K2106" s="287">
        <f t="shared" si="132"/>
        <v>0.5</v>
      </c>
      <c r="L2106" s="203">
        <v>1000</v>
      </c>
      <c r="M2106" s="203">
        <f t="shared" si="133"/>
        <v>500</v>
      </c>
    </row>
    <row r="2107" spans="1:13" hidden="1">
      <c r="A2107" s="284" t="s">
        <v>461</v>
      </c>
      <c r="B2107" s="230" t="str">
        <f t="shared" si="130"/>
        <v>Measure 252</v>
      </c>
      <c r="C2107" s="284" t="s">
        <v>469</v>
      </c>
      <c r="D2107" s="285">
        <v>44197</v>
      </c>
      <c r="E2107" s="285">
        <v>44408</v>
      </c>
      <c r="F2107" s="285">
        <v>44258</v>
      </c>
      <c r="G2107" s="41">
        <f t="shared" si="131"/>
        <v>3</v>
      </c>
      <c r="H2107" s="286" t="s">
        <v>475</v>
      </c>
      <c r="I2107" s="284" t="s">
        <v>353</v>
      </c>
      <c r="J2107" s="287">
        <v>8</v>
      </c>
      <c r="K2107" s="287">
        <f t="shared" si="132"/>
        <v>1</v>
      </c>
      <c r="L2107" s="203">
        <v>1000</v>
      </c>
      <c r="M2107" s="203">
        <f t="shared" si="133"/>
        <v>1000</v>
      </c>
    </row>
    <row r="2108" spans="1:13" hidden="1">
      <c r="A2108" s="284" t="s">
        <v>461</v>
      </c>
      <c r="B2108" s="230" t="str">
        <f t="shared" si="130"/>
        <v>Measure 252</v>
      </c>
      <c r="C2108" s="284" t="s">
        <v>469</v>
      </c>
      <c r="D2108" s="285">
        <v>44197</v>
      </c>
      <c r="E2108" s="285">
        <v>44408</v>
      </c>
      <c r="F2108" s="285">
        <v>44258</v>
      </c>
      <c r="G2108" s="41">
        <f t="shared" si="131"/>
        <v>3</v>
      </c>
      <c r="H2108" s="286" t="s">
        <v>474</v>
      </c>
      <c r="I2108" s="284" t="s">
        <v>353</v>
      </c>
      <c r="J2108" s="287">
        <v>8</v>
      </c>
      <c r="K2108" s="287">
        <f t="shared" si="132"/>
        <v>1</v>
      </c>
      <c r="L2108" s="203">
        <v>1350</v>
      </c>
      <c r="M2108" s="203">
        <f t="shared" si="133"/>
        <v>1350</v>
      </c>
    </row>
    <row r="2109" spans="1:13" hidden="1">
      <c r="A2109" s="284" t="s">
        <v>461</v>
      </c>
      <c r="B2109" s="230" t="str">
        <f t="shared" si="130"/>
        <v>Measure 252</v>
      </c>
      <c r="C2109" s="284" t="s">
        <v>469</v>
      </c>
      <c r="D2109" s="285">
        <v>44197</v>
      </c>
      <c r="E2109" s="285">
        <v>44408</v>
      </c>
      <c r="F2109" s="285">
        <v>44259</v>
      </c>
      <c r="G2109" s="41">
        <f t="shared" si="131"/>
        <v>3</v>
      </c>
      <c r="H2109" s="286" t="s">
        <v>29</v>
      </c>
      <c r="I2109" s="284" t="s">
        <v>353</v>
      </c>
      <c r="J2109" s="287">
        <v>8</v>
      </c>
      <c r="K2109" s="287">
        <f t="shared" si="132"/>
        <v>1</v>
      </c>
      <c r="L2109" s="203">
        <v>1350</v>
      </c>
      <c r="M2109" s="203">
        <f t="shared" si="133"/>
        <v>1350</v>
      </c>
    </row>
    <row r="2110" spans="1:13" hidden="1">
      <c r="A2110" s="284" t="s">
        <v>461</v>
      </c>
      <c r="B2110" s="230" t="str">
        <f t="shared" si="130"/>
        <v>Measure 252</v>
      </c>
      <c r="C2110" s="284" t="s">
        <v>469</v>
      </c>
      <c r="D2110" s="285">
        <v>44197</v>
      </c>
      <c r="E2110" s="285">
        <v>44408</v>
      </c>
      <c r="F2110" s="285">
        <v>44259</v>
      </c>
      <c r="G2110" s="41">
        <f t="shared" si="131"/>
        <v>3</v>
      </c>
      <c r="H2110" s="286" t="s">
        <v>52</v>
      </c>
      <c r="I2110" s="284" t="s">
        <v>353</v>
      </c>
      <c r="J2110" s="287">
        <v>4</v>
      </c>
      <c r="K2110" s="287">
        <f t="shared" si="132"/>
        <v>0.5</v>
      </c>
      <c r="L2110" s="203">
        <v>1000</v>
      </c>
      <c r="M2110" s="203">
        <f t="shared" si="133"/>
        <v>500</v>
      </c>
    </row>
    <row r="2111" spans="1:13" hidden="1">
      <c r="A2111" s="284" t="s">
        <v>461</v>
      </c>
      <c r="B2111" s="230" t="str">
        <f t="shared" si="130"/>
        <v>Measure 252</v>
      </c>
      <c r="C2111" s="284" t="s">
        <v>469</v>
      </c>
      <c r="D2111" s="285">
        <v>44197</v>
      </c>
      <c r="E2111" s="285">
        <v>44408</v>
      </c>
      <c r="F2111" s="285">
        <v>44259</v>
      </c>
      <c r="G2111" s="41">
        <f t="shared" si="131"/>
        <v>3</v>
      </c>
      <c r="H2111" s="286" t="s">
        <v>551</v>
      </c>
      <c r="I2111" s="284" t="s">
        <v>353</v>
      </c>
      <c r="J2111" s="287">
        <v>8</v>
      </c>
      <c r="K2111" s="287">
        <f t="shared" si="132"/>
        <v>1</v>
      </c>
      <c r="L2111" s="203">
        <v>1350</v>
      </c>
      <c r="M2111" s="203">
        <f t="shared" si="133"/>
        <v>1350</v>
      </c>
    </row>
    <row r="2112" spans="1:13" hidden="1">
      <c r="A2112" s="284" t="s">
        <v>461</v>
      </c>
      <c r="B2112" s="230" t="str">
        <f t="shared" ref="B2112:B2175" si="134">MID(C2112,9,11)</f>
        <v>Measure 252</v>
      </c>
      <c r="C2112" s="284" t="s">
        <v>469</v>
      </c>
      <c r="D2112" s="285">
        <v>44197</v>
      </c>
      <c r="E2112" s="285">
        <v>44408</v>
      </c>
      <c r="F2112" s="285">
        <v>44259</v>
      </c>
      <c r="G2112" s="41">
        <f t="shared" ref="G2112:G2175" si="135">MONTH(F2112)</f>
        <v>3</v>
      </c>
      <c r="H2112" s="286" t="s">
        <v>475</v>
      </c>
      <c r="I2112" s="284" t="s">
        <v>353</v>
      </c>
      <c r="J2112" s="287">
        <v>8</v>
      </c>
      <c r="K2112" s="287">
        <f t="shared" si="132"/>
        <v>1</v>
      </c>
      <c r="L2112" s="203">
        <v>1000</v>
      </c>
      <c r="M2112" s="203">
        <f t="shared" si="133"/>
        <v>1000</v>
      </c>
    </row>
    <row r="2113" spans="1:13" hidden="1">
      <c r="A2113" s="284" t="s">
        <v>461</v>
      </c>
      <c r="B2113" s="230" t="str">
        <f t="shared" si="134"/>
        <v>Measure 252</v>
      </c>
      <c r="C2113" s="284" t="s">
        <v>469</v>
      </c>
      <c r="D2113" s="285">
        <v>44197</v>
      </c>
      <c r="E2113" s="285">
        <v>44408</v>
      </c>
      <c r="F2113" s="285">
        <v>44259</v>
      </c>
      <c r="G2113" s="41">
        <f t="shared" si="135"/>
        <v>3</v>
      </c>
      <c r="H2113" s="286" t="s">
        <v>474</v>
      </c>
      <c r="I2113" s="284" t="s">
        <v>353</v>
      </c>
      <c r="J2113" s="287">
        <v>8</v>
      </c>
      <c r="K2113" s="287">
        <f t="shared" si="132"/>
        <v>1</v>
      </c>
      <c r="L2113" s="203">
        <v>1350</v>
      </c>
      <c r="M2113" s="203">
        <f t="shared" si="133"/>
        <v>1350</v>
      </c>
    </row>
    <row r="2114" spans="1:13" hidden="1">
      <c r="A2114" s="284" t="s">
        <v>461</v>
      </c>
      <c r="B2114" s="230" t="str">
        <f t="shared" si="134"/>
        <v>Measure 252</v>
      </c>
      <c r="C2114" s="284" t="s">
        <v>469</v>
      </c>
      <c r="D2114" s="285">
        <v>44197</v>
      </c>
      <c r="E2114" s="285">
        <v>44408</v>
      </c>
      <c r="F2114" s="285">
        <v>44260</v>
      </c>
      <c r="G2114" s="41">
        <f t="shared" si="135"/>
        <v>3</v>
      </c>
      <c r="H2114" s="286" t="s">
        <v>52</v>
      </c>
      <c r="I2114" s="284" t="s">
        <v>353</v>
      </c>
      <c r="J2114" s="287">
        <v>1</v>
      </c>
      <c r="K2114" s="287">
        <f t="shared" si="132"/>
        <v>0.125</v>
      </c>
      <c r="L2114" s="203">
        <v>1000</v>
      </c>
      <c r="M2114" s="203">
        <f t="shared" si="133"/>
        <v>125</v>
      </c>
    </row>
    <row r="2115" spans="1:13" hidden="1">
      <c r="A2115" s="284" t="s">
        <v>461</v>
      </c>
      <c r="B2115" s="230" t="str">
        <f t="shared" si="134"/>
        <v>Measure 252</v>
      </c>
      <c r="C2115" s="284" t="s">
        <v>469</v>
      </c>
      <c r="D2115" s="285">
        <v>44197</v>
      </c>
      <c r="E2115" s="285">
        <v>44408</v>
      </c>
      <c r="F2115" s="285">
        <v>44260</v>
      </c>
      <c r="G2115" s="41">
        <f t="shared" si="135"/>
        <v>3</v>
      </c>
      <c r="H2115" s="286" t="s">
        <v>551</v>
      </c>
      <c r="I2115" s="284" t="s">
        <v>353</v>
      </c>
      <c r="J2115" s="287">
        <v>8</v>
      </c>
      <c r="K2115" s="287">
        <f t="shared" ref="K2115:K2178" si="136">J2115/8</f>
        <v>1</v>
      </c>
      <c r="L2115" s="203">
        <v>1350</v>
      </c>
      <c r="M2115" s="203">
        <f t="shared" ref="M2115:M2178" si="137">L2115*K2115</f>
        <v>1350</v>
      </c>
    </row>
    <row r="2116" spans="1:13" hidden="1">
      <c r="A2116" s="284" t="s">
        <v>461</v>
      </c>
      <c r="B2116" s="230" t="str">
        <f t="shared" si="134"/>
        <v>Measure 252</v>
      </c>
      <c r="C2116" s="284" t="s">
        <v>469</v>
      </c>
      <c r="D2116" s="285">
        <v>44197</v>
      </c>
      <c r="E2116" s="285">
        <v>44408</v>
      </c>
      <c r="F2116" s="285">
        <v>44260</v>
      </c>
      <c r="G2116" s="41">
        <f t="shared" si="135"/>
        <v>3</v>
      </c>
      <c r="H2116" s="286" t="s">
        <v>474</v>
      </c>
      <c r="I2116" s="284" t="s">
        <v>353</v>
      </c>
      <c r="J2116" s="287">
        <v>8</v>
      </c>
      <c r="K2116" s="287">
        <f t="shared" si="136"/>
        <v>1</v>
      </c>
      <c r="L2116" s="203">
        <v>1350</v>
      </c>
      <c r="M2116" s="203">
        <f t="shared" si="137"/>
        <v>1350</v>
      </c>
    </row>
    <row r="2117" spans="1:13" hidden="1">
      <c r="A2117" s="284" t="s">
        <v>461</v>
      </c>
      <c r="B2117" s="230" t="str">
        <f t="shared" si="134"/>
        <v>Measure 252</v>
      </c>
      <c r="C2117" s="284" t="s">
        <v>469</v>
      </c>
      <c r="D2117" s="285">
        <v>44197</v>
      </c>
      <c r="E2117" s="285">
        <v>44408</v>
      </c>
      <c r="F2117" s="285">
        <v>44263</v>
      </c>
      <c r="G2117" s="41">
        <f t="shared" si="135"/>
        <v>3</v>
      </c>
      <c r="H2117" s="286" t="s">
        <v>29</v>
      </c>
      <c r="I2117" s="284" t="s">
        <v>353</v>
      </c>
      <c r="J2117" s="287">
        <v>8</v>
      </c>
      <c r="K2117" s="287">
        <f t="shared" si="136"/>
        <v>1</v>
      </c>
      <c r="L2117" s="203">
        <v>1350</v>
      </c>
      <c r="M2117" s="203">
        <f t="shared" si="137"/>
        <v>1350</v>
      </c>
    </row>
    <row r="2118" spans="1:13" hidden="1">
      <c r="A2118" s="284" t="s">
        <v>461</v>
      </c>
      <c r="B2118" s="230" t="str">
        <f t="shared" si="134"/>
        <v>Measure 252</v>
      </c>
      <c r="C2118" s="284" t="s">
        <v>469</v>
      </c>
      <c r="D2118" s="285">
        <v>44197</v>
      </c>
      <c r="E2118" s="285">
        <v>44408</v>
      </c>
      <c r="F2118" s="285">
        <v>44263</v>
      </c>
      <c r="G2118" s="41">
        <f t="shared" si="135"/>
        <v>3</v>
      </c>
      <c r="H2118" s="286" t="s">
        <v>549</v>
      </c>
      <c r="I2118" s="284" t="s">
        <v>353</v>
      </c>
      <c r="J2118" s="287">
        <v>8</v>
      </c>
      <c r="K2118" s="287">
        <f t="shared" si="136"/>
        <v>1</v>
      </c>
      <c r="L2118" s="203">
        <v>1350</v>
      </c>
      <c r="M2118" s="203">
        <f t="shared" si="137"/>
        <v>1350</v>
      </c>
    </row>
    <row r="2119" spans="1:13" hidden="1">
      <c r="A2119" s="284" t="s">
        <v>461</v>
      </c>
      <c r="B2119" s="230" t="str">
        <f t="shared" si="134"/>
        <v>Measure 252</v>
      </c>
      <c r="C2119" s="284" t="s">
        <v>469</v>
      </c>
      <c r="D2119" s="285">
        <v>44197</v>
      </c>
      <c r="E2119" s="285">
        <v>44408</v>
      </c>
      <c r="F2119" s="285">
        <v>44263</v>
      </c>
      <c r="G2119" s="41">
        <f t="shared" si="135"/>
        <v>3</v>
      </c>
      <c r="H2119" s="286" t="s">
        <v>52</v>
      </c>
      <c r="I2119" s="284" t="s">
        <v>353</v>
      </c>
      <c r="J2119" s="287">
        <v>4</v>
      </c>
      <c r="K2119" s="287">
        <f t="shared" si="136"/>
        <v>0.5</v>
      </c>
      <c r="L2119" s="203">
        <v>1000</v>
      </c>
      <c r="M2119" s="203">
        <f t="shared" si="137"/>
        <v>500</v>
      </c>
    </row>
    <row r="2120" spans="1:13" hidden="1">
      <c r="A2120" s="284" t="s">
        <v>461</v>
      </c>
      <c r="B2120" s="230" t="str">
        <f t="shared" si="134"/>
        <v>Measure 252</v>
      </c>
      <c r="C2120" s="284" t="s">
        <v>469</v>
      </c>
      <c r="D2120" s="285">
        <v>44197</v>
      </c>
      <c r="E2120" s="285">
        <v>44408</v>
      </c>
      <c r="F2120" s="285">
        <v>44263</v>
      </c>
      <c r="G2120" s="41">
        <f t="shared" si="135"/>
        <v>3</v>
      </c>
      <c r="H2120" s="286" t="s">
        <v>474</v>
      </c>
      <c r="I2120" s="284" t="s">
        <v>353</v>
      </c>
      <c r="J2120" s="287">
        <v>8</v>
      </c>
      <c r="K2120" s="287">
        <f t="shared" si="136"/>
        <v>1</v>
      </c>
      <c r="L2120" s="203">
        <v>1350</v>
      </c>
      <c r="M2120" s="203">
        <f t="shared" si="137"/>
        <v>1350</v>
      </c>
    </row>
    <row r="2121" spans="1:13" hidden="1">
      <c r="A2121" s="284" t="s">
        <v>461</v>
      </c>
      <c r="B2121" s="230" t="str">
        <f t="shared" si="134"/>
        <v>Measure 252</v>
      </c>
      <c r="C2121" s="284" t="s">
        <v>469</v>
      </c>
      <c r="D2121" s="285">
        <v>44197</v>
      </c>
      <c r="E2121" s="285">
        <v>44408</v>
      </c>
      <c r="F2121" s="285">
        <v>44264</v>
      </c>
      <c r="G2121" s="41">
        <f t="shared" si="135"/>
        <v>3</v>
      </c>
      <c r="H2121" s="286" t="s">
        <v>29</v>
      </c>
      <c r="I2121" s="284" t="s">
        <v>353</v>
      </c>
      <c r="J2121" s="287">
        <v>8</v>
      </c>
      <c r="K2121" s="287">
        <f t="shared" si="136"/>
        <v>1</v>
      </c>
      <c r="L2121" s="203">
        <v>1350</v>
      </c>
      <c r="M2121" s="203">
        <f t="shared" si="137"/>
        <v>1350</v>
      </c>
    </row>
    <row r="2122" spans="1:13" hidden="1">
      <c r="A2122" s="284" t="s">
        <v>461</v>
      </c>
      <c r="B2122" s="230" t="str">
        <f t="shared" si="134"/>
        <v>Measure 252</v>
      </c>
      <c r="C2122" s="284" t="s">
        <v>469</v>
      </c>
      <c r="D2122" s="285">
        <v>44197</v>
      </c>
      <c r="E2122" s="285">
        <v>44408</v>
      </c>
      <c r="F2122" s="285">
        <v>44264</v>
      </c>
      <c r="G2122" s="41">
        <f t="shared" si="135"/>
        <v>3</v>
      </c>
      <c r="H2122" s="286" t="s">
        <v>549</v>
      </c>
      <c r="I2122" s="284" t="s">
        <v>353</v>
      </c>
      <c r="J2122" s="287">
        <v>8</v>
      </c>
      <c r="K2122" s="287">
        <f t="shared" si="136"/>
        <v>1</v>
      </c>
      <c r="L2122" s="203">
        <v>1350</v>
      </c>
      <c r="M2122" s="203">
        <f t="shared" si="137"/>
        <v>1350</v>
      </c>
    </row>
    <row r="2123" spans="1:13" hidden="1">
      <c r="A2123" s="284" t="s">
        <v>461</v>
      </c>
      <c r="B2123" s="230" t="str">
        <f t="shared" si="134"/>
        <v>Measure 252</v>
      </c>
      <c r="C2123" s="284" t="s">
        <v>469</v>
      </c>
      <c r="D2123" s="285">
        <v>44197</v>
      </c>
      <c r="E2123" s="285">
        <v>44408</v>
      </c>
      <c r="F2123" s="285">
        <v>44264</v>
      </c>
      <c r="G2123" s="41">
        <f t="shared" si="135"/>
        <v>3</v>
      </c>
      <c r="H2123" s="286" t="s">
        <v>52</v>
      </c>
      <c r="I2123" s="284" t="s">
        <v>353</v>
      </c>
      <c r="J2123" s="287">
        <v>3.5</v>
      </c>
      <c r="K2123" s="287">
        <f t="shared" si="136"/>
        <v>0.4375</v>
      </c>
      <c r="L2123" s="203">
        <v>1000</v>
      </c>
      <c r="M2123" s="203">
        <f t="shared" si="137"/>
        <v>437.5</v>
      </c>
    </row>
    <row r="2124" spans="1:13" hidden="1">
      <c r="A2124" s="284" t="s">
        <v>461</v>
      </c>
      <c r="B2124" s="230" t="str">
        <f t="shared" si="134"/>
        <v>Measure 252</v>
      </c>
      <c r="C2124" s="284" t="s">
        <v>469</v>
      </c>
      <c r="D2124" s="285">
        <v>44197</v>
      </c>
      <c r="E2124" s="285">
        <v>44408</v>
      </c>
      <c r="F2124" s="285">
        <v>44264</v>
      </c>
      <c r="G2124" s="41">
        <f t="shared" si="135"/>
        <v>3</v>
      </c>
      <c r="H2124" s="286" t="s">
        <v>551</v>
      </c>
      <c r="I2124" s="284" t="s">
        <v>353</v>
      </c>
      <c r="J2124" s="287">
        <v>2</v>
      </c>
      <c r="K2124" s="287">
        <f t="shared" si="136"/>
        <v>0.25</v>
      </c>
      <c r="L2124" s="203">
        <v>1350</v>
      </c>
      <c r="M2124" s="203">
        <f t="shared" si="137"/>
        <v>337.5</v>
      </c>
    </row>
    <row r="2125" spans="1:13" hidden="1">
      <c r="A2125" s="284" t="s">
        <v>461</v>
      </c>
      <c r="B2125" s="230" t="str">
        <f t="shared" si="134"/>
        <v>Measure 252</v>
      </c>
      <c r="C2125" s="284" t="s">
        <v>469</v>
      </c>
      <c r="D2125" s="285">
        <v>44197</v>
      </c>
      <c r="E2125" s="285">
        <v>44408</v>
      </c>
      <c r="F2125" s="285">
        <v>44264</v>
      </c>
      <c r="G2125" s="41">
        <f t="shared" si="135"/>
        <v>3</v>
      </c>
      <c r="H2125" s="286" t="s">
        <v>475</v>
      </c>
      <c r="I2125" s="284" t="s">
        <v>353</v>
      </c>
      <c r="J2125" s="287">
        <v>8</v>
      </c>
      <c r="K2125" s="287">
        <f t="shared" si="136"/>
        <v>1</v>
      </c>
      <c r="L2125" s="203">
        <v>1000</v>
      </c>
      <c r="M2125" s="203">
        <f t="shared" si="137"/>
        <v>1000</v>
      </c>
    </row>
    <row r="2126" spans="1:13" hidden="1">
      <c r="A2126" s="284" t="s">
        <v>461</v>
      </c>
      <c r="B2126" s="230" t="str">
        <f t="shared" si="134"/>
        <v>Measure 252</v>
      </c>
      <c r="C2126" s="284" t="s">
        <v>469</v>
      </c>
      <c r="D2126" s="285">
        <v>44197</v>
      </c>
      <c r="E2126" s="285">
        <v>44408</v>
      </c>
      <c r="F2126" s="285">
        <v>44264</v>
      </c>
      <c r="G2126" s="41">
        <f t="shared" si="135"/>
        <v>3</v>
      </c>
      <c r="H2126" s="286" t="s">
        <v>474</v>
      </c>
      <c r="I2126" s="284" t="s">
        <v>353</v>
      </c>
      <c r="J2126" s="287">
        <v>8</v>
      </c>
      <c r="K2126" s="287">
        <f t="shared" si="136"/>
        <v>1</v>
      </c>
      <c r="L2126" s="203">
        <v>1350</v>
      </c>
      <c r="M2126" s="203">
        <f t="shared" si="137"/>
        <v>1350</v>
      </c>
    </row>
    <row r="2127" spans="1:13" hidden="1">
      <c r="A2127" s="284" t="s">
        <v>461</v>
      </c>
      <c r="B2127" s="230" t="str">
        <f t="shared" si="134"/>
        <v>Measure 252</v>
      </c>
      <c r="C2127" s="284" t="s">
        <v>469</v>
      </c>
      <c r="D2127" s="285">
        <v>44197</v>
      </c>
      <c r="E2127" s="285">
        <v>44408</v>
      </c>
      <c r="F2127" s="285">
        <v>44265</v>
      </c>
      <c r="G2127" s="41">
        <f t="shared" si="135"/>
        <v>3</v>
      </c>
      <c r="H2127" s="286" t="s">
        <v>29</v>
      </c>
      <c r="I2127" s="284" t="s">
        <v>353</v>
      </c>
      <c r="J2127" s="287">
        <v>8</v>
      </c>
      <c r="K2127" s="287">
        <f t="shared" si="136"/>
        <v>1</v>
      </c>
      <c r="L2127" s="203">
        <v>1350</v>
      </c>
      <c r="M2127" s="203">
        <f t="shared" si="137"/>
        <v>1350</v>
      </c>
    </row>
    <row r="2128" spans="1:13" hidden="1">
      <c r="A2128" s="284" t="s">
        <v>461</v>
      </c>
      <c r="B2128" s="230" t="str">
        <f t="shared" si="134"/>
        <v>Measure 252</v>
      </c>
      <c r="C2128" s="284" t="s">
        <v>469</v>
      </c>
      <c r="D2128" s="285">
        <v>44197</v>
      </c>
      <c r="E2128" s="285">
        <v>44408</v>
      </c>
      <c r="F2128" s="285">
        <v>44265</v>
      </c>
      <c r="G2128" s="41">
        <f t="shared" si="135"/>
        <v>3</v>
      </c>
      <c r="H2128" s="286" t="s">
        <v>549</v>
      </c>
      <c r="I2128" s="284" t="s">
        <v>353</v>
      </c>
      <c r="J2128" s="287">
        <v>8</v>
      </c>
      <c r="K2128" s="287">
        <f t="shared" si="136"/>
        <v>1</v>
      </c>
      <c r="L2128" s="203">
        <v>1350</v>
      </c>
      <c r="M2128" s="203">
        <f t="shared" si="137"/>
        <v>1350</v>
      </c>
    </row>
    <row r="2129" spans="1:13" hidden="1">
      <c r="A2129" s="284" t="s">
        <v>461</v>
      </c>
      <c r="B2129" s="230" t="str">
        <f t="shared" si="134"/>
        <v>Measure 252</v>
      </c>
      <c r="C2129" s="284" t="s">
        <v>469</v>
      </c>
      <c r="D2129" s="285">
        <v>44197</v>
      </c>
      <c r="E2129" s="285">
        <v>44408</v>
      </c>
      <c r="F2129" s="285">
        <v>44265</v>
      </c>
      <c r="G2129" s="41">
        <f t="shared" si="135"/>
        <v>3</v>
      </c>
      <c r="H2129" s="286" t="s">
        <v>52</v>
      </c>
      <c r="I2129" s="284" t="s">
        <v>353</v>
      </c>
      <c r="J2129" s="287">
        <v>6.5</v>
      </c>
      <c r="K2129" s="287">
        <f t="shared" si="136"/>
        <v>0.8125</v>
      </c>
      <c r="L2129" s="203">
        <v>1000</v>
      </c>
      <c r="M2129" s="203">
        <f t="shared" si="137"/>
        <v>812.5</v>
      </c>
    </row>
    <row r="2130" spans="1:13" hidden="1">
      <c r="A2130" s="284" t="s">
        <v>461</v>
      </c>
      <c r="B2130" s="230" t="str">
        <f t="shared" si="134"/>
        <v>Measure 252</v>
      </c>
      <c r="C2130" s="284" t="s">
        <v>469</v>
      </c>
      <c r="D2130" s="285">
        <v>44197</v>
      </c>
      <c r="E2130" s="285">
        <v>44408</v>
      </c>
      <c r="F2130" s="285">
        <v>44265</v>
      </c>
      <c r="G2130" s="41">
        <f t="shared" si="135"/>
        <v>3</v>
      </c>
      <c r="H2130" s="286" t="s">
        <v>551</v>
      </c>
      <c r="I2130" s="284" t="s">
        <v>353</v>
      </c>
      <c r="J2130" s="287">
        <v>1</v>
      </c>
      <c r="K2130" s="287">
        <f t="shared" si="136"/>
        <v>0.125</v>
      </c>
      <c r="L2130" s="203">
        <v>1350</v>
      </c>
      <c r="M2130" s="203">
        <f t="shared" si="137"/>
        <v>168.75</v>
      </c>
    </row>
    <row r="2131" spans="1:13" hidden="1">
      <c r="A2131" s="284" t="s">
        <v>461</v>
      </c>
      <c r="B2131" s="230" t="str">
        <f t="shared" si="134"/>
        <v>Measure 252</v>
      </c>
      <c r="C2131" s="284" t="s">
        <v>469</v>
      </c>
      <c r="D2131" s="285">
        <v>44197</v>
      </c>
      <c r="E2131" s="285">
        <v>44408</v>
      </c>
      <c r="F2131" s="285">
        <v>44265</v>
      </c>
      <c r="G2131" s="41">
        <f t="shared" si="135"/>
        <v>3</v>
      </c>
      <c r="H2131" s="286" t="s">
        <v>475</v>
      </c>
      <c r="I2131" s="284" t="s">
        <v>353</v>
      </c>
      <c r="J2131" s="287">
        <v>8</v>
      </c>
      <c r="K2131" s="287">
        <f t="shared" si="136"/>
        <v>1</v>
      </c>
      <c r="L2131" s="203">
        <v>1000</v>
      </c>
      <c r="M2131" s="203">
        <f t="shared" si="137"/>
        <v>1000</v>
      </c>
    </row>
    <row r="2132" spans="1:13" hidden="1">
      <c r="A2132" s="284" t="s">
        <v>461</v>
      </c>
      <c r="B2132" s="230" t="str">
        <f t="shared" si="134"/>
        <v>Measure 252</v>
      </c>
      <c r="C2132" s="284" t="s">
        <v>469</v>
      </c>
      <c r="D2132" s="285">
        <v>44197</v>
      </c>
      <c r="E2132" s="285">
        <v>44408</v>
      </c>
      <c r="F2132" s="285">
        <v>44265</v>
      </c>
      <c r="G2132" s="41">
        <f t="shared" si="135"/>
        <v>3</v>
      </c>
      <c r="H2132" s="286" t="s">
        <v>474</v>
      </c>
      <c r="I2132" s="284" t="s">
        <v>353</v>
      </c>
      <c r="J2132" s="287">
        <v>8</v>
      </c>
      <c r="K2132" s="287">
        <f t="shared" si="136"/>
        <v>1</v>
      </c>
      <c r="L2132" s="203">
        <v>1350</v>
      </c>
      <c r="M2132" s="203">
        <f t="shared" si="137"/>
        <v>1350</v>
      </c>
    </row>
    <row r="2133" spans="1:13" hidden="1">
      <c r="A2133" s="284" t="s">
        <v>461</v>
      </c>
      <c r="B2133" s="230" t="str">
        <f t="shared" si="134"/>
        <v>Measure 252</v>
      </c>
      <c r="C2133" s="284" t="s">
        <v>469</v>
      </c>
      <c r="D2133" s="285">
        <v>44197</v>
      </c>
      <c r="E2133" s="285">
        <v>44408</v>
      </c>
      <c r="F2133" s="285">
        <v>44266</v>
      </c>
      <c r="G2133" s="41">
        <f t="shared" si="135"/>
        <v>3</v>
      </c>
      <c r="H2133" s="286" t="s">
        <v>29</v>
      </c>
      <c r="I2133" s="284" t="s">
        <v>353</v>
      </c>
      <c r="J2133" s="287">
        <v>8</v>
      </c>
      <c r="K2133" s="287">
        <f t="shared" si="136"/>
        <v>1</v>
      </c>
      <c r="L2133" s="203">
        <v>1350</v>
      </c>
      <c r="M2133" s="203">
        <f t="shared" si="137"/>
        <v>1350</v>
      </c>
    </row>
    <row r="2134" spans="1:13" hidden="1">
      <c r="A2134" s="284" t="s">
        <v>461</v>
      </c>
      <c r="B2134" s="230" t="str">
        <f t="shared" si="134"/>
        <v>Measure 252</v>
      </c>
      <c r="C2134" s="284" t="s">
        <v>469</v>
      </c>
      <c r="D2134" s="285">
        <v>44197</v>
      </c>
      <c r="E2134" s="285">
        <v>44408</v>
      </c>
      <c r="F2134" s="285">
        <v>44266</v>
      </c>
      <c r="G2134" s="41">
        <f t="shared" si="135"/>
        <v>3</v>
      </c>
      <c r="H2134" s="286" t="s">
        <v>549</v>
      </c>
      <c r="I2134" s="284" t="s">
        <v>353</v>
      </c>
      <c r="J2134" s="287">
        <v>8</v>
      </c>
      <c r="K2134" s="287">
        <f t="shared" si="136"/>
        <v>1</v>
      </c>
      <c r="L2134" s="203">
        <v>1350</v>
      </c>
      <c r="M2134" s="203">
        <f t="shared" si="137"/>
        <v>1350</v>
      </c>
    </row>
    <row r="2135" spans="1:13" hidden="1">
      <c r="A2135" s="284" t="s">
        <v>461</v>
      </c>
      <c r="B2135" s="230" t="str">
        <f t="shared" si="134"/>
        <v>Measure 252</v>
      </c>
      <c r="C2135" s="284" t="s">
        <v>469</v>
      </c>
      <c r="D2135" s="285">
        <v>44197</v>
      </c>
      <c r="E2135" s="285">
        <v>44408</v>
      </c>
      <c r="F2135" s="285">
        <v>44266</v>
      </c>
      <c r="G2135" s="41">
        <f t="shared" si="135"/>
        <v>3</v>
      </c>
      <c r="H2135" s="286" t="s">
        <v>52</v>
      </c>
      <c r="I2135" s="284" t="s">
        <v>353</v>
      </c>
      <c r="J2135" s="287">
        <v>4</v>
      </c>
      <c r="K2135" s="287">
        <f t="shared" si="136"/>
        <v>0.5</v>
      </c>
      <c r="L2135" s="203">
        <v>1000</v>
      </c>
      <c r="M2135" s="203">
        <f t="shared" si="137"/>
        <v>500</v>
      </c>
    </row>
    <row r="2136" spans="1:13" hidden="1">
      <c r="A2136" s="284" t="s">
        <v>461</v>
      </c>
      <c r="B2136" s="230" t="str">
        <f t="shared" si="134"/>
        <v>Measure 252</v>
      </c>
      <c r="C2136" s="284" t="s">
        <v>469</v>
      </c>
      <c r="D2136" s="285">
        <v>44197</v>
      </c>
      <c r="E2136" s="285">
        <v>44408</v>
      </c>
      <c r="F2136" s="285">
        <v>44266</v>
      </c>
      <c r="G2136" s="41">
        <f t="shared" si="135"/>
        <v>3</v>
      </c>
      <c r="H2136" s="286" t="s">
        <v>551</v>
      </c>
      <c r="I2136" s="284" t="s">
        <v>353</v>
      </c>
      <c r="J2136" s="287">
        <v>0.3</v>
      </c>
      <c r="K2136" s="287">
        <f t="shared" si="136"/>
        <v>3.7499999999999999E-2</v>
      </c>
      <c r="L2136" s="203">
        <v>1350</v>
      </c>
      <c r="M2136" s="203">
        <f t="shared" si="137"/>
        <v>50.625</v>
      </c>
    </row>
    <row r="2137" spans="1:13" hidden="1">
      <c r="A2137" s="284" t="s">
        <v>461</v>
      </c>
      <c r="B2137" s="230" t="str">
        <f t="shared" si="134"/>
        <v>Measure 252</v>
      </c>
      <c r="C2137" s="284" t="s">
        <v>469</v>
      </c>
      <c r="D2137" s="285">
        <v>44197</v>
      </c>
      <c r="E2137" s="285">
        <v>44408</v>
      </c>
      <c r="F2137" s="285">
        <v>44266</v>
      </c>
      <c r="G2137" s="41">
        <f t="shared" si="135"/>
        <v>3</v>
      </c>
      <c r="H2137" s="286" t="s">
        <v>475</v>
      </c>
      <c r="I2137" s="284" t="s">
        <v>353</v>
      </c>
      <c r="J2137" s="287">
        <v>8</v>
      </c>
      <c r="K2137" s="287">
        <f t="shared" si="136"/>
        <v>1</v>
      </c>
      <c r="L2137" s="203">
        <v>1000</v>
      </c>
      <c r="M2137" s="203">
        <f t="shared" si="137"/>
        <v>1000</v>
      </c>
    </row>
    <row r="2138" spans="1:13" hidden="1">
      <c r="A2138" s="284" t="s">
        <v>461</v>
      </c>
      <c r="B2138" s="230" t="str">
        <f t="shared" si="134"/>
        <v>Measure 252</v>
      </c>
      <c r="C2138" s="284" t="s">
        <v>469</v>
      </c>
      <c r="D2138" s="285">
        <v>44197</v>
      </c>
      <c r="E2138" s="285">
        <v>44408</v>
      </c>
      <c r="F2138" s="285">
        <v>44266</v>
      </c>
      <c r="G2138" s="41">
        <f t="shared" si="135"/>
        <v>3</v>
      </c>
      <c r="H2138" s="286" t="s">
        <v>474</v>
      </c>
      <c r="I2138" s="284" t="s">
        <v>353</v>
      </c>
      <c r="J2138" s="287">
        <v>8</v>
      </c>
      <c r="K2138" s="287">
        <f t="shared" si="136"/>
        <v>1</v>
      </c>
      <c r="L2138" s="203">
        <v>1350</v>
      </c>
      <c r="M2138" s="203">
        <f t="shared" si="137"/>
        <v>1350</v>
      </c>
    </row>
    <row r="2139" spans="1:13" hidden="1">
      <c r="A2139" s="284" t="s">
        <v>461</v>
      </c>
      <c r="B2139" s="230" t="str">
        <f t="shared" si="134"/>
        <v>Measure 252</v>
      </c>
      <c r="C2139" s="284" t="s">
        <v>469</v>
      </c>
      <c r="D2139" s="285">
        <v>44197</v>
      </c>
      <c r="E2139" s="285">
        <v>44408</v>
      </c>
      <c r="F2139" s="285">
        <v>44267</v>
      </c>
      <c r="G2139" s="41">
        <f t="shared" si="135"/>
        <v>3</v>
      </c>
      <c r="H2139" s="286" t="s">
        <v>549</v>
      </c>
      <c r="I2139" s="284" t="s">
        <v>353</v>
      </c>
      <c r="J2139" s="287">
        <v>8</v>
      </c>
      <c r="K2139" s="287">
        <f t="shared" si="136"/>
        <v>1</v>
      </c>
      <c r="L2139" s="203">
        <v>1350</v>
      </c>
      <c r="M2139" s="203">
        <f t="shared" si="137"/>
        <v>1350</v>
      </c>
    </row>
    <row r="2140" spans="1:13" hidden="1">
      <c r="A2140" s="284" t="s">
        <v>461</v>
      </c>
      <c r="B2140" s="230" t="str">
        <f t="shared" si="134"/>
        <v>Measure 252</v>
      </c>
      <c r="C2140" s="284" t="s">
        <v>469</v>
      </c>
      <c r="D2140" s="285">
        <v>44197</v>
      </c>
      <c r="E2140" s="285">
        <v>44408</v>
      </c>
      <c r="F2140" s="285">
        <v>44267</v>
      </c>
      <c r="G2140" s="41">
        <f t="shared" si="135"/>
        <v>3</v>
      </c>
      <c r="H2140" s="286" t="s">
        <v>52</v>
      </c>
      <c r="I2140" s="284" t="s">
        <v>353</v>
      </c>
      <c r="J2140" s="287">
        <v>5</v>
      </c>
      <c r="K2140" s="287">
        <f t="shared" si="136"/>
        <v>0.625</v>
      </c>
      <c r="L2140" s="203">
        <v>1000</v>
      </c>
      <c r="M2140" s="203">
        <f t="shared" si="137"/>
        <v>625</v>
      </c>
    </row>
    <row r="2141" spans="1:13" hidden="1">
      <c r="A2141" s="284" t="s">
        <v>461</v>
      </c>
      <c r="B2141" s="230" t="str">
        <f t="shared" si="134"/>
        <v>Measure 252</v>
      </c>
      <c r="C2141" s="284" t="s">
        <v>469</v>
      </c>
      <c r="D2141" s="285">
        <v>44197</v>
      </c>
      <c r="E2141" s="285">
        <v>44408</v>
      </c>
      <c r="F2141" s="285">
        <v>44267</v>
      </c>
      <c r="G2141" s="41">
        <f t="shared" si="135"/>
        <v>3</v>
      </c>
      <c r="H2141" s="286" t="s">
        <v>551</v>
      </c>
      <c r="I2141" s="284" t="s">
        <v>353</v>
      </c>
      <c r="J2141" s="287">
        <v>4.7</v>
      </c>
      <c r="K2141" s="287">
        <f t="shared" si="136"/>
        <v>0.58750000000000002</v>
      </c>
      <c r="L2141" s="203">
        <v>1350</v>
      </c>
      <c r="M2141" s="203">
        <f t="shared" si="137"/>
        <v>793.125</v>
      </c>
    </row>
    <row r="2142" spans="1:13" hidden="1">
      <c r="A2142" s="284" t="s">
        <v>461</v>
      </c>
      <c r="B2142" s="230" t="str">
        <f t="shared" si="134"/>
        <v>Measure 252</v>
      </c>
      <c r="C2142" s="284" t="s">
        <v>469</v>
      </c>
      <c r="D2142" s="285">
        <v>44197</v>
      </c>
      <c r="E2142" s="285">
        <v>44408</v>
      </c>
      <c r="F2142" s="285">
        <v>44267</v>
      </c>
      <c r="G2142" s="41">
        <f t="shared" si="135"/>
        <v>3</v>
      </c>
      <c r="H2142" s="286" t="s">
        <v>475</v>
      </c>
      <c r="I2142" s="284" t="s">
        <v>353</v>
      </c>
      <c r="J2142" s="287">
        <v>8</v>
      </c>
      <c r="K2142" s="287">
        <f t="shared" si="136"/>
        <v>1</v>
      </c>
      <c r="L2142" s="203">
        <v>1000</v>
      </c>
      <c r="M2142" s="203">
        <f t="shared" si="137"/>
        <v>1000</v>
      </c>
    </row>
    <row r="2143" spans="1:13" hidden="1">
      <c r="A2143" s="284" t="s">
        <v>461</v>
      </c>
      <c r="B2143" s="230" t="str">
        <f t="shared" si="134"/>
        <v>Measure 252</v>
      </c>
      <c r="C2143" s="284" t="s">
        <v>469</v>
      </c>
      <c r="D2143" s="285">
        <v>44197</v>
      </c>
      <c r="E2143" s="285">
        <v>44408</v>
      </c>
      <c r="F2143" s="285">
        <v>44267</v>
      </c>
      <c r="G2143" s="41">
        <f t="shared" si="135"/>
        <v>3</v>
      </c>
      <c r="H2143" s="286" t="s">
        <v>474</v>
      </c>
      <c r="I2143" s="284" t="s">
        <v>353</v>
      </c>
      <c r="J2143" s="287">
        <v>8</v>
      </c>
      <c r="K2143" s="287">
        <f t="shared" si="136"/>
        <v>1</v>
      </c>
      <c r="L2143" s="203">
        <v>1350</v>
      </c>
      <c r="M2143" s="203">
        <f t="shared" si="137"/>
        <v>1350</v>
      </c>
    </row>
    <row r="2144" spans="1:13" hidden="1">
      <c r="A2144" s="284" t="s">
        <v>461</v>
      </c>
      <c r="B2144" s="230" t="str">
        <f t="shared" si="134"/>
        <v>Measure 252</v>
      </c>
      <c r="C2144" s="284" t="s">
        <v>469</v>
      </c>
      <c r="D2144" s="285">
        <v>44197</v>
      </c>
      <c r="E2144" s="285">
        <v>44408</v>
      </c>
      <c r="F2144" s="285">
        <v>44270</v>
      </c>
      <c r="G2144" s="41">
        <f t="shared" si="135"/>
        <v>3</v>
      </c>
      <c r="H2144" s="286" t="s">
        <v>29</v>
      </c>
      <c r="I2144" s="284" t="s">
        <v>353</v>
      </c>
      <c r="J2144" s="287">
        <v>8</v>
      </c>
      <c r="K2144" s="287">
        <f t="shared" si="136"/>
        <v>1</v>
      </c>
      <c r="L2144" s="203">
        <v>1350</v>
      </c>
      <c r="M2144" s="203">
        <f t="shared" si="137"/>
        <v>1350</v>
      </c>
    </row>
    <row r="2145" spans="1:13" hidden="1">
      <c r="A2145" s="284" t="s">
        <v>461</v>
      </c>
      <c r="B2145" s="230" t="str">
        <f t="shared" si="134"/>
        <v>Measure 252</v>
      </c>
      <c r="C2145" s="284" t="s">
        <v>469</v>
      </c>
      <c r="D2145" s="285">
        <v>44197</v>
      </c>
      <c r="E2145" s="285">
        <v>44408</v>
      </c>
      <c r="F2145" s="285">
        <v>44270</v>
      </c>
      <c r="G2145" s="41">
        <f t="shared" si="135"/>
        <v>3</v>
      </c>
      <c r="H2145" s="286" t="s">
        <v>549</v>
      </c>
      <c r="I2145" s="284" t="s">
        <v>353</v>
      </c>
      <c r="J2145" s="287">
        <v>8</v>
      </c>
      <c r="K2145" s="287">
        <f t="shared" si="136"/>
        <v>1</v>
      </c>
      <c r="L2145" s="203">
        <v>1350</v>
      </c>
      <c r="M2145" s="203">
        <f t="shared" si="137"/>
        <v>1350</v>
      </c>
    </row>
    <row r="2146" spans="1:13" hidden="1">
      <c r="A2146" s="284" t="s">
        <v>461</v>
      </c>
      <c r="B2146" s="230" t="str">
        <f t="shared" si="134"/>
        <v>Measure 252</v>
      </c>
      <c r="C2146" s="284" t="s">
        <v>469</v>
      </c>
      <c r="D2146" s="285">
        <v>44197</v>
      </c>
      <c r="E2146" s="285">
        <v>44408</v>
      </c>
      <c r="F2146" s="285">
        <v>44270</v>
      </c>
      <c r="G2146" s="41">
        <f t="shared" si="135"/>
        <v>3</v>
      </c>
      <c r="H2146" s="286" t="s">
        <v>52</v>
      </c>
      <c r="I2146" s="284" t="s">
        <v>353</v>
      </c>
      <c r="J2146" s="287">
        <v>4.75</v>
      </c>
      <c r="K2146" s="287">
        <f t="shared" si="136"/>
        <v>0.59375</v>
      </c>
      <c r="L2146" s="203">
        <v>1000</v>
      </c>
      <c r="M2146" s="203">
        <f t="shared" si="137"/>
        <v>593.75</v>
      </c>
    </row>
    <row r="2147" spans="1:13" hidden="1">
      <c r="A2147" s="284" t="s">
        <v>461</v>
      </c>
      <c r="B2147" s="230" t="str">
        <f t="shared" si="134"/>
        <v>Measure 252</v>
      </c>
      <c r="C2147" s="284" t="s">
        <v>469</v>
      </c>
      <c r="D2147" s="285">
        <v>44197</v>
      </c>
      <c r="E2147" s="285">
        <v>44408</v>
      </c>
      <c r="F2147" s="285">
        <v>44270</v>
      </c>
      <c r="G2147" s="41">
        <f t="shared" si="135"/>
        <v>3</v>
      </c>
      <c r="H2147" s="286" t="s">
        <v>475</v>
      </c>
      <c r="I2147" s="284" t="s">
        <v>353</v>
      </c>
      <c r="J2147" s="287">
        <v>8</v>
      </c>
      <c r="K2147" s="287">
        <f t="shared" si="136"/>
        <v>1</v>
      </c>
      <c r="L2147" s="203">
        <v>1000</v>
      </c>
      <c r="M2147" s="203">
        <f t="shared" si="137"/>
        <v>1000</v>
      </c>
    </row>
    <row r="2148" spans="1:13" hidden="1">
      <c r="A2148" s="284" t="s">
        <v>461</v>
      </c>
      <c r="B2148" s="230" t="str">
        <f t="shared" si="134"/>
        <v>Measure 252</v>
      </c>
      <c r="C2148" s="284" t="s">
        <v>469</v>
      </c>
      <c r="D2148" s="285">
        <v>44197</v>
      </c>
      <c r="E2148" s="285">
        <v>44408</v>
      </c>
      <c r="F2148" s="285">
        <v>44270</v>
      </c>
      <c r="G2148" s="41">
        <f t="shared" si="135"/>
        <v>3</v>
      </c>
      <c r="H2148" s="286" t="s">
        <v>474</v>
      </c>
      <c r="I2148" s="284" t="s">
        <v>353</v>
      </c>
      <c r="J2148" s="287">
        <v>8</v>
      </c>
      <c r="K2148" s="287">
        <f t="shared" si="136"/>
        <v>1</v>
      </c>
      <c r="L2148" s="203">
        <v>1350</v>
      </c>
      <c r="M2148" s="203">
        <f t="shared" si="137"/>
        <v>1350</v>
      </c>
    </row>
    <row r="2149" spans="1:13" hidden="1">
      <c r="A2149" s="284" t="s">
        <v>461</v>
      </c>
      <c r="B2149" s="230" t="str">
        <f t="shared" si="134"/>
        <v>Measure 252</v>
      </c>
      <c r="C2149" s="284" t="s">
        <v>469</v>
      </c>
      <c r="D2149" s="285">
        <v>44197</v>
      </c>
      <c r="E2149" s="285">
        <v>44408</v>
      </c>
      <c r="F2149" s="285">
        <v>44271</v>
      </c>
      <c r="G2149" s="41">
        <f t="shared" si="135"/>
        <v>3</v>
      </c>
      <c r="H2149" s="286" t="s">
        <v>29</v>
      </c>
      <c r="I2149" s="284" t="s">
        <v>353</v>
      </c>
      <c r="J2149" s="287">
        <v>8</v>
      </c>
      <c r="K2149" s="287">
        <f t="shared" si="136"/>
        <v>1</v>
      </c>
      <c r="L2149" s="203">
        <v>1350</v>
      </c>
      <c r="M2149" s="203">
        <f t="shared" si="137"/>
        <v>1350</v>
      </c>
    </row>
    <row r="2150" spans="1:13" hidden="1">
      <c r="A2150" s="284" t="s">
        <v>461</v>
      </c>
      <c r="B2150" s="230" t="str">
        <f t="shared" si="134"/>
        <v>Measure 252</v>
      </c>
      <c r="C2150" s="284" t="s">
        <v>469</v>
      </c>
      <c r="D2150" s="285">
        <v>44197</v>
      </c>
      <c r="E2150" s="285">
        <v>44408</v>
      </c>
      <c r="F2150" s="285">
        <v>44271</v>
      </c>
      <c r="G2150" s="41">
        <f t="shared" si="135"/>
        <v>3</v>
      </c>
      <c r="H2150" s="286" t="s">
        <v>549</v>
      </c>
      <c r="I2150" s="284" t="s">
        <v>353</v>
      </c>
      <c r="J2150" s="287">
        <v>8</v>
      </c>
      <c r="K2150" s="287">
        <f t="shared" si="136"/>
        <v>1</v>
      </c>
      <c r="L2150" s="203">
        <v>1350</v>
      </c>
      <c r="M2150" s="203">
        <f t="shared" si="137"/>
        <v>1350</v>
      </c>
    </row>
    <row r="2151" spans="1:13" hidden="1">
      <c r="A2151" s="284" t="s">
        <v>461</v>
      </c>
      <c r="B2151" s="230" t="str">
        <f t="shared" si="134"/>
        <v>Measure 252</v>
      </c>
      <c r="C2151" s="284" t="s">
        <v>469</v>
      </c>
      <c r="D2151" s="285">
        <v>44197</v>
      </c>
      <c r="E2151" s="285">
        <v>44408</v>
      </c>
      <c r="F2151" s="285">
        <v>44271</v>
      </c>
      <c r="G2151" s="41">
        <f t="shared" si="135"/>
        <v>3</v>
      </c>
      <c r="H2151" s="286" t="s">
        <v>52</v>
      </c>
      <c r="I2151" s="284" t="s">
        <v>353</v>
      </c>
      <c r="J2151" s="287">
        <v>4</v>
      </c>
      <c r="K2151" s="287">
        <f t="shared" si="136"/>
        <v>0.5</v>
      </c>
      <c r="L2151" s="203">
        <v>1000</v>
      </c>
      <c r="M2151" s="203">
        <f t="shared" si="137"/>
        <v>500</v>
      </c>
    </row>
    <row r="2152" spans="1:13" hidden="1">
      <c r="A2152" s="284" t="s">
        <v>461</v>
      </c>
      <c r="B2152" s="230" t="str">
        <f t="shared" si="134"/>
        <v>Measure 252</v>
      </c>
      <c r="C2152" s="284" t="s">
        <v>469</v>
      </c>
      <c r="D2152" s="285">
        <v>44197</v>
      </c>
      <c r="E2152" s="285">
        <v>44408</v>
      </c>
      <c r="F2152" s="285">
        <v>44271</v>
      </c>
      <c r="G2152" s="41">
        <f t="shared" si="135"/>
        <v>3</v>
      </c>
      <c r="H2152" s="286" t="s">
        <v>551</v>
      </c>
      <c r="I2152" s="284" t="s">
        <v>353</v>
      </c>
      <c r="J2152" s="287">
        <v>8</v>
      </c>
      <c r="K2152" s="287">
        <f t="shared" si="136"/>
        <v>1</v>
      </c>
      <c r="L2152" s="203">
        <v>1350</v>
      </c>
      <c r="M2152" s="203">
        <f t="shared" si="137"/>
        <v>1350</v>
      </c>
    </row>
    <row r="2153" spans="1:13" hidden="1">
      <c r="A2153" s="284" t="s">
        <v>461</v>
      </c>
      <c r="B2153" s="230" t="str">
        <f t="shared" si="134"/>
        <v>Measure 252</v>
      </c>
      <c r="C2153" s="284" t="s">
        <v>469</v>
      </c>
      <c r="D2153" s="285">
        <v>44197</v>
      </c>
      <c r="E2153" s="285">
        <v>44408</v>
      </c>
      <c r="F2153" s="285">
        <v>44271</v>
      </c>
      <c r="G2153" s="41">
        <f t="shared" si="135"/>
        <v>3</v>
      </c>
      <c r="H2153" s="286" t="s">
        <v>475</v>
      </c>
      <c r="I2153" s="284" t="s">
        <v>353</v>
      </c>
      <c r="J2153" s="287">
        <v>8</v>
      </c>
      <c r="K2153" s="287">
        <f t="shared" si="136"/>
        <v>1</v>
      </c>
      <c r="L2153" s="203">
        <v>1000</v>
      </c>
      <c r="M2153" s="203">
        <f t="shared" si="137"/>
        <v>1000</v>
      </c>
    </row>
    <row r="2154" spans="1:13" hidden="1">
      <c r="A2154" s="284" t="s">
        <v>461</v>
      </c>
      <c r="B2154" s="230" t="str">
        <f t="shared" si="134"/>
        <v>Measure 252</v>
      </c>
      <c r="C2154" s="284" t="s">
        <v>469</v>
      </c>
      <c r="D2154" s="285">
        <v>44197</v>
      </c>
      <c r="E2154" s="285">
        <v>44408</v>
      </c>
      <c r="F2154" s="285">
        <v>44271</v>
      </c>
      <c r="G2154" s="41">
        <f t="shared" si="135"/>
        <v>3</v>
      </c>
      <c r="H2154" s="286" t="s">
        <v>474</v>
      </c>
      <c r="I2154" s="284" t="s">
        <v>353</v>
      </c>
      <c r="J2154" s="287">
        <v>8</v>
      </c>
      <c r="K2154" s="287">
        <f t="shared" si="136"/>
        <v>1</v>
      </c>
      <c r="L2154" s="203">
        <v>1350</v>
      </c>
      <c r="M2154" s="203">
        <f t="shared" si="137"/>
        <v>1350</v>
      </c>
    </row>
    <row r="2155" spans="1:13" hidden="1">
      <c r="A2155" s="284" t="s">
        <v>461</v>
      </c>
      <c r="B2155" s="230" t="str">
        <f t="shared" si="134"/>
        <v>Measure 252</v>
      </c>
      <c r="C2155" s="284" t="s">
        <v>469</v>
      </c>
      <c r="D2155" s="285">
        <v>44197</v>
      </c>
      <c r="E2155" s="285">
        <v>44408</v>
      </c>
      <c r="F2155" s="285">
        <v>44272</v>
      </c>
      <c r="G2155" s="41">
        <f t="shared" si="135"/>
        <v>3</v>
      </c>
      <c r="H2155" s="286" t="s">
        <v>29</v>
      </c>
      <c r="I2155" s="284" t="s">
        <v>353</v>
      </c>
      <c r="J2155" s="287">
        <v>8</v>
      </c>
      <c r="K2155" s="287">
        <f t="shared" si="136"/>
        <v>1</v>
      </c>
      <c r="L2155" s="203">
        <v>1350</v>
      </c>
      <c r="M2155" s="203">
        <f t="shared" si="137"/>
        <v>1350</v>
      </c>
    </row>
    <row r="2156" spans="1:13" hidden="1">
      <c r="A2156" s="284" t="s">
        <v>461</v>
      </c>
      <c r="B2156" s="230" t="str">
        <f t="shared" si="134"/>
        <v>Measure 252</v>
      </c>
      <c r="C2156" s="284" t="s">
        <v>469</v>
      </c>
      <c r="D2156" s="285">
        <v>44197</v>
      </c>
      <c r="E2156" s="285">
        <v>44408</v>
      </c>
      <c r="F2156" s="285">
        <v>44272</v>
      </c>
      <c r="G2156" s="41">
        <f t="shared" si="135"/>
        <v>3</v>
      </c>
      <c r="H2156" s="286" t="s">
        <v>549</v>
      </c>
      <c r="I2156" s="284" t="s">
        <v>353</v>
      </c>
      <c r="J2156" s="287">
        <v>8</v>
      </c>
      <c r="K2156" s="287">
        <f t="shared" si="136"/>
        <v>1</v>
      </c>
      <c r="L2156" s="203">
        <v>1350</v>
      </c>
      <c r="M2156" s="203">
        <f t="shared" si="137"/>
        <v>1350</v>
      </c>
    </row>
    <row r="2157" spans="1:13" hidden="1">
      <c r="A2157" s="284" t="s">
        <v>461</v>
      </c>
      <c r="B2157" s="230" t="str">
        <f t="shared" si="134"/>
        <v>Measure 252</v>
      </c>
      <c r="C2157" s="284" t="s">
        <v>469</v>
      </c>
      <c r="D2157" s="285">
        <v>44197</v>
      </c>
      <c r="E2157" s="285">
        <v>44408</v>
      </c>
      <c r="F2157" s="285">
        <v>44272</v>
      </c>
      <c r="G2157" s="41">
        <f t="shared" si="135"/>
        <v>3</v>
      </c>
      <c r="H2157" s="286" t="s">
        <v>52</v>
      </c>
      <c r="I2157" s="284" t="s">
        <v>353</v>
      </c>
      <c r="J2157" s="287">
        <v>4</v>
      </c>
      <c r="K2157" s="287">
        <f t="shared" si="136"/>
        <v>0.5</v>
      </c>
      <c r="L2157" s="203">
        <v>1000</v>
      </c>
      <c r="M2157" s="203">
        <f t="shared" si="137"/>
        <v>500</v>
      </c>
    </row>
    <row r="2158" spans="1:13" hidden="1">
      <c r="A2158" s="284" t="s">
        <v>461</v>
      </c>
      <c r="B2158" s="230" t="str">
        <f t="shared" si="134"/>
        <v>Measure 252</v>
      </c>
      <c r="C2158" s="284" t="s">
        <v>469</v>
      </c>
      <c r="D2158" s="285">
        <v>44197</v>
      </c>
      <c r="E2158" s="285">
        <v>44408</v>
      </c>
      <c r="F2158" s="285">
        <v>44272</v>
      </c>
      <c r="G2158" s="41">
        <f t="shared" si="135"/>
        <v>3</v>
      </c>
      <c r="H2158" s="286" t="s">
        <v>551</v>
      </c>
      <c r="I2158" s="284" t="s">
        <v>353</v>
      </c>
      <c r="J2158" s="287">
        <v>4</v>
      </c>
      <c r="K2158" s="287">
        <f t="shared" si="136"/>
        <v>0.5</v>
      </c>
      <c r="L2158" s="203">
        <v>1350</v>
      </c>
      <c r="M2158" s="203">
        <f t="shared" si="137"/>
        <v>675</v>
      </c>
    </row>
    <row r="2159" spans="1:13" hidden="1">
      <c r="A2159" s="284" t="s">
        <v>461</v>
      </c>
      <c r="B2159" s="230" t="str">
        <f t="shared" si="134"/>
        <v>Measure 252</v>
      </c>
      <c r="C2159" s="284" t="s">
        <v>469</v>
      </c>
      <c r="D2159" s="285">
        <v>44197</v>
      </c>
      <c r="E2159" s="285">
        <v>44408</v>
      </c>
      <c r="F2159" s="285">
        <v>44272</v>
      </c>
      <c r="G2159" s="41">
        <f t="shared" si="135"/>
        <v>3</v>
      </c>
      <c r="H2159" s="286" t="s">
        <v>551</v>
      </c>
      <c r="I2159" s="284" t="s">
        <v>353</v>
      </c>
      <c r="J2159" s="287">
        <v>2</v>
      </c>
      <c r="K2159" s="287">
        <f t="shared" si="136"/>
        <v>0.25</v>
      </c>
      <c r="L2159" s="203">
        <v>1350</v>
      </c>
      <c r="M2159" s="203">
        <f t="shared" si="137"/>
        <v>337.5</v>
      </c>
    </row>
    <row r="2160" spans="1:13" hidden="1">
      <c r="A2160" s="284" t="s">
        <v>461</v>
      </c>
      <c r="B2160" s="230" t="str">
        <f t="shared" si="134"/>
        <v>Measure 252</v>
      </c>
      <c r="C2160" s="284" t="s">
        <v>469</v>
      </c>
      <c r="D2160" s="285">
        <v>44197</v>
      </c>
      <c r="E2160" s="285">
        <v>44408</v>
      </c>
      <c r="F2160" s="285">
        <v>44272</v>
      </c>
      <c r="G2160" s="41">
        <f t="shared" si="135"/>
        <v>3</v>
      </c>
      <c r="H2160" s="286" t="s">
        <v>475</v>
      </c>
      <c r="I2160" s="284" t="s">
        <v>353</v>
      </c>
      <c r="J2160" s="287">
        <v>8</v>
      </c>
      <c r="K2160" s="287">
        <f t="shared" si="136"/>
        <v>1</v>
      </c>
      <c r="L2160" s="203">
        <v>1000</v>
      </c>
      <c r="M2160" s="203">
        <f t="shared" si="137"/>
        <v>1000</v>
      </c>
    </row>
    <row r="2161" spans="1:13" hidden="1">
      <c r="A2161" s="284" t="s">
        <v>461</v>
      </c>
      <c r="B2161" s="230" t="str">
        <f t="shared" si="134"/>
        <v>Measure 252</v>
      </c>
      <c r="C2161" s="284" t="s">
        <v>469</v>
      </c>
      <c r="D2161" s="285">
        <v>44197</v>
      </c>
      <c r="E2161" s="285">
        <v>44408</v>
      </c>
      <c r="F2161" s="285">
        <v>44272</v>
      </c>
      <c r="G2161" s="41">
        <f t="shared" si="135"/>
        <v>3</v>
      </c>
      <c r="H2161" s="286" t="s">
        <v>474</v>
      </c>
      <c r="I2161" s="284" t="s">
        <v>353</v>
      </c>
      <c r="J2161" s="287">
        <v>8</v>
      </c>
      <c r="K2161" s="287">
        <f t="shared" si="136"/>
        <v>1</v>
      </c>
      <c r="L2161" s="203">
        <v>1350</v>
      </c>
      <c r="M2161" s="203">
        <f t="shared" si="137"/>
        <v>1350</v>
      </c>
    </row>
    <row r="2162" spans="1:13" hidden="1">
      <c r="A2162" s="284" t="s">
        <v>461</v>
      </c>
      <c r="B2162" s="230" t="str">
        <f t="shared" si="134"/>
        <v>Measure 252</v>
      </c>
      <c r="C2162" s="284" t="s">
        <v>469</v>
      </c>
      <c r="D2162" s="285">
        <v>44197</v>
      </c>
      <c r="E2162" s="285">
        <v>44408</v>
      </c>
      <c r="F2162" s="285">
        <v>44273</v>
      </c>
      <c r="G2162" s="41">
        <f t="shared" si="135"/>
        <v>3</v>
      </c>
      <c r="H2162" s="286" t="s">
        <v>29</v>
      </c>
      <c r="I2162" s="284" t="s">
        <v>353</v>
      </c>
      <c r="J2162" s="287">
        <v>8</v>
      </c>
      <c r="K2162" s="287">
        <f t="shared" si="136"/>
        <v>1</v>
      </c>
      <c r="L2162" s="203">
        <v>1350</v>
      </c>
      <c r="M2162" s="203">
        <f t="shared" si="137"/>
        <v>1350</v>
      </c>
    </row>
    <row r="2163" spans="1:13" hidden="1">
      <c r="A2163" s="284" t="s">
        <v>461</v>
      </c>
      <c r="B2163" s="230" t="str">
        <f t="shared" si="134"/>
        <v>Measure 252</v>
      </c>
      <c r="C2163" s="284" t="s">
        <v>469</v>
      </c>
      <c r="D2163" s="285">
        <v>44197</v>
      </c>
      <c r="E2163" s="285">
        <v>44408</v>
      </c>
      <c r="F2163" s="285">
        <v>44273</v>
      </c>
      <c r="G2163" s="41">
        <f t="shared" si="135"/>
        <v>3</v>
      </c>
      <c r="H2163" s="286" t="s">
        <v>549</v>
      </c>
      <c r="I2163" s="284" t="s">
        <v>353</v>
      </c>
      <c r="J2163" s="287">
        <v>8</v>
      </c>
      <c r="K2163" s="287">
        <f t="shared" si="136"/>
        <v>1</v>
      </c>
      <c r="L2163" s="203">
        <v>1350</v>
      </c>
      <c r="M2163" s="203">
        <f t="shared" si="137"/>
        <v>1350</v>
      </c>
    </row>
    <row r="2164" spans="1:13" hidden="1">
      <c r="A2164" s="284" t="s">
        <v>461</v>
      </c>
      <c r="B2164" s="230" t="str">
        <f t="shared" si="134"/>
        <v>Measure 252</v>
      </c>
      <c r="C2164" s="284" t="s">
        <v>469</v>
      </c>
      <c r="D2164" s="285">
        <v>44197</v>
      </c>
      <c r="E2164" s="285">
        <v>44408</v>
      </c>
      <c r="F2164" s="285">
        <v>44273</v>
      </c>
      <c r="G2164" s="41">
        <f t="shared" si="135"/>
        <v>3</v>
      </c>
      <c r="H2164" s="286" t="s">
        <v>52</v>
      </c>
      <c r="I2164" s="284" t="s">
        <v>353</v>
      </c>
      <c r="J2164" s="287">
        <v>5</v>
      </c>
      <c r="K2164" s="287">
        <f t="shared" si="136"/>
        <v>0.625</v>
      </c>
      <c r="L2164" s="203">
        <v>1000</v>
      </c>
      <c r="M2164" s="203">
        <f t="shared" si="137"/>
        <v>625</v>
      </c>
    </row>
    <row r="2165" spans="1:13" hidden="1">
      <c r="A2165" s="284" t="s">
        <v>461</v>
      </c>
      <c r="B2165" s="230" t="str">
        <f t="shared" si="134"/>
        <v>Measure 252</v>
      </c>
      <c r="C2165" s="284" t="s">
        <v>469</v>
      </c>
      <c r="D2165" s="285">
        <v>44197</v>
      </c>
      <c r="E2165" s="285">
        <v>44408</v>
      </c>
      <c r="F2165" s="285">
        <v>44273</v>
      </c>
      <c r="G2165" s="41">
        <f t="shared" si="135"/>
        <v>3</v>
      </c>
      <c r="H2165" s="286" t="s">
        <v>551</v>
      </c>
      <c r="I2165" s="284" t="s">
        <v>353</v>
      </c>
      <c r="J2165" s="287">
        <v>6.5</v>
      </c>
      <c r="K2165" s="287">
        <f t="shared" si="136"/>
        <v>0.8125</v>
      </c>
      <c r="L2165" s="203">
        <v>1350</v>
      </c>
      <c r="M2165" s="203">
        <f t="shared" si="137"/>
        <v>1096.875</v>
      </c>
    </row>
    <row r="2166" spans="1:13" hidden="1">
      <c r="A2166" s="284" t="s">
        <v>461</v>
      </c>
      <c r="B2166" s="230" t="str">
        <f t="shared" si="134"/>
        <v>Measure 252</v>
      </c>
      <c r="C2166" s="284" t="s">
        <v>469</v>
      </c>
      <c r="D2166" s="285">
        <v>44197</v>
      </c>
      <c r="E2166" s="285">
        <v>44408</v>
      </c>
      <c r="F2166" s="285">
        <v>44273</v>
      </c>
      <c r="G2166" s="41">
        <f t="shared" si="135"/>
        <v>3</v>
      </c>
      <c r="H2166" s="286" t="s">
        <v>474</v>
      </c>
      <c r="I2166" s="284" t="s">
        <v>353</v>
      </c>
      <c r="J2166" s="287">
        <v>8</v>
      </c>
      <c r="K2166" s="287">
        <f t="shared" si="136"/>
        <v>1</v>
      </c>
      <c r="L2166" s="203">
        <v>1350</v>
      </c>
      <c r="M2166" s="203">
        <f t="shared" si="137"/>
        <v>1350</v>
      </c>
    </row>
    <row r="2167" spans="1:13" hidden="1">
      <c r="A2167" s="284" t="s">
        <v>461</v>
      </c>
      <c r="B2167" s="230" t="str">
        <f t="shared" si="134"/>
        <v>Measure 252</v>
      </c>
      <c r="C2167" s="284" t="s">
        <v>469</v>
      </c>
      <c r="D2167" s="285">
        <v>44197</v>
      </c>
      <c r="E2167" s="285">
        <v>44408</v>
      </c>
      <c r="F2167" s="285">
        <v>44274</v>
      </c>
      <c r="G2167" s="41">
        <f t="shared" si="135"/>
        <v>3</v>
      </c>
      <c r="H2167" s="286" t="s">
        <v>549</v>
      </c>
      <c r="I2167" s="284" t="s">
        <v>353</v>
      </c>
      <c r="J2167" s="287">
        <v>8</v>
      </c>
      <c r="K2167" s="287">
        <f t="shared" si="136"/>
        <v>1</v>
      </c>
      <c r="L2167" s="203">
        <v>1350</v>
      </c>
      <c r="M2167" s="203">
        <f t="shared" si="137"/>
        <v>1350</v>
      </c>
    </row>
    <row r="2168" spans="1:13" hidden="1">
      <c r="A2168" s="284" t="s">
        <v>461</v>
      </c>
      <c r="B2168" s="230" t="str">
        <f t="shared" si="134"/>
        <v>Measure 252</v>
      </c>
      <c r="C2168" s="284" t="s">
        <v>469</v>
      </c>
      <c r="D2168" s="285">
        <v>44197</v>
      </c>
      <c r="E2168" s="285">
        <v>44408</v>
      </c>
      <c r="F2168" s="285">
        <v>44274</v>
      </c>
      <c r="G2168" s="41">
        <f t="shared" si="135"/>
        <v>3</v>
      </c>
      <c r="H2168" s="286" t="s">
        <v>52</v>
      </c>
      <c r="I2168" s="284" t="s">
        <v>353</v>
      </c>
      <c r="J2168" s="287">
        <v>3.5</v>
      </c>
      <c r="K2168" s="287">
        <f t="shared" si="136"/>
        <v>0.4375</v>
      </c>
      <c r="L2168" s="203">
        <v>1000</v>
      </c>
      <c r="M2168" s="203">
        <f t="shared" si="137"/>
        <v>437.5</v>
      </c>
    </row>
    <row r="2169" spans="1:13" hidden="1">
      <c r="A2169" s="284" t="s">
        <v>461</v>
      </c>
      <c r="B2169" s="230" t="str">
        <f t="shared" si="134"/>
        <v>Measure 252</v>
      </c>
      <c r="C2169" s="284" t="s">
        <v>469</v>
      </c>
      <c r="D2169" s="285">
        <v>44197</v>
      </c>
      <c r="E2169" s="285">
        <v>44408</v>
      </c>
      <c r="F2169" s="285">
        <v>44274</v>
      </c>
      <c r="G2169" s="41">
        <f t="shared" si="135"/>
        <v>3</v>
      </c>
      <c r="H2169" s="286" t="s">
        <v>550</v>
      </c>
      <c r="I2169" s="284" t="s">
        <v>353</v>
      </c>
      <c r="J2169" s="287">
        <v>8</v>
      </c>
      <c r="K2169" s="287">
        <f t="shared" si="136"/>
        <v>1</v>
      </c>
      <c r="L2169" s="203">
        <v>1350</v>
      </c>
      <c r="M2169" s="203">
        <f t="shared" si="137"/>
        <v>1350</v>
      </c>
    </row>
    <row r="2170" spans="1:13" hidden="1">
      <c r="A2170" s="284" t="s">
        <v>461</v>
      </c>
      <c r="B2170" s="230" t="str">
        <f t="shared" si="134"/>
        <v>Measure 252</v>
      </c>
      <c r="C2170" s="284" t="s">
        <v>469</v>
      </c>
      <c r="D2170" s="285">
        <v>44197</v>
      </c>
      <c r="E2170" s="285">
        <v>44408</v>
      </c>
      <c r="F2170" s="285">
        <v>44274</v>
      </c>
      <c r="G2170" s="41">
        <f t="shared" si="135"/>
        <v>3</v>
      </c>
      <c r="H2170" s="286" t="s">
        <v>551</v>
      </c>
      <c r="I2170" s="284" t="s">
        <v>353</v>
      </c>
      <c r="J2170" s="287">
        <v>8</v>
      </c>
      <c r="K2170" s="287">
        <f t="shared" si="136"/>
        <v>1</v>
      </c>
      <c r="L2170" s="203">
        <v>1350</v>
      </c>
      <c r="M2170" s="203">
        <f t="shared" si="137"/>
        <v>1350</v>
      </c>
    </row>
    <row r="2171" spans="1:13" hidden="1">
      <c r="A2171" s="284" t="s">
        <v>461</v>
      </c>
      <c r="B2171" s="230" t="str">
        <f t="shared" si="134"/>
        <v>Measure 252</v>
      </c>
      <c r="C2171" s="284" t="s">
        <v>469</v>
      </c>
      <c r="D2171" s="285">
        <v>44197</v>
      </c>
      <c r="E2171" s="285">
        <v>44408</v>
      </c>
      <c r="F2171" s="285">
        <v>44274</v>
      </c>
      <c r="G2171" s="41">
        <f t="shared" si="135"/>
        <v>3</v>
      </c>
      <c r="H2171" s="286" t="s">
        <v>475</v>
      </c>
      <c r="I2171" s="284" t="s">
        <v>353</v>
      </c>
      <c r="J2171" s="287">
        <v>8</v>
      </c>
      <c r="K2171" s="287">
        <f t="shared" si="136"/>
        <v>1</v>
      </c>
      <c r="L2171" s="203">
        <v>1000</v>
      </c>
      <c r="M2171" s="203">
        <f t="shared" si="137"/>
        <v>1000</v>
      </c>
    </row>
    <row r="2172" spans="1:13" hidden="1">
      <c r="A2172" s="284" t="s">
        <v>461</v>
      </c>
      <c r="B2172" s="230" t="str">
        <f t="shared" si="134"/>
        <v>Measure 252</v>
      </c>
      <c r="C2172" s="284" t="s">
        <v>469</v>
      </c>
      <c r="D2172" s="285">
        <v>44197</v>
      </c>
      <c r="E2172" s="285">
        <v>44408</v>
      </c>
      <c r="F2172" s="285">
        <v>44274</v>
      </c>
      <c r="G2172" s="41">
        <f t="shared" si="135"/>
        <v>3</v>
      </c>
      <c r="H2172" s="286" t="s">
        <v>474</v>
      </c>
      <c r="I2172" s="284" t="s">
        <v>353</v>
      </c>
      <c r="J2172" s="287">
        <v>8</v>
      </c>
      <c r="K2172" s="287">
        <f t="shared" si="136"/>
        <v>1</v>
      </c>
      <c r="L2172" s="203">
        <v>1350</v>
      </c>
      <c r="M2172" s="203">
        <f t="shared" si="137"/>
        <v>1350</v>
      </c>
    </row>
    <row r="2173" spans="1:13" hidden="1">
      <c r="A2173" s="284" t="s">
        <v>461</v>
      </c>
      <c r="B2173" s="230" t="str">
        <f t="shared" si="134"/>
        <v>Measure 252</v>
      </c>
      <c r="C2173" s="284" t="s">
        <v>469</v>
      </c>
      <c r="D2173" s="285">
        <v>44197</v>
      </c>
      <c r="E2173" s="285">
        <v>44408</v>
      </c>
      <c r="F2173" s="285">
        <v>44277</v>
      </c>
      <c r="G2173" s="41">
        <f t="shared" si="135"/>
        <v>3</v>
      </c>
      <c r="H2173" s="286" t="s">
        <v>29</v>
      </c>
      <c r="I2173" s="284" t="s">
        <v>353</v>
      </c>
      <c r="J2173" s="287">
        <v>8</v>
      </c>
      <c r="K2173" s="287">
        <f t="shared" si="136"/>
        <v>1</v>
      </c>
      <c r="L2173" s="203">
        <v>1350</v>
      </c>
      <c r="M2173" s="203">
        <f t="shared" si="137"/>
        <v>1350</v>
      </c>
    </row>
    <row r="2174" spans="1:13" hidden="1">
      <c r="A2174" s="284" t="s">
        <v>461</v>
      </c>
      <c r="B2174" s="230" t="str">
        <f t="shared" si="134"/>
        <v>Measure 252</v>
      </c>
      <c r="C2174" s="284" t="s">
        <v>469</v>
      </c>
      <c r="D2174" s="285">
        <v>44197</v>
      </c>
      <c r="E2174" s="285">
        <v>44408</v>
      </c>
      <c r="F2174" s="285">
        <v>44277</v>
      </c>
      <c r="G2174" s="41">
        <f t="shared" si="135"/>
        <v>3</v>
      </c>
      <c r="H2174" s="286" t="s">
        <v>549</v>
      </c>
      <c r="I2174" s="284" t="s">
        <v>353</v>
      </c>
      <c r="J2174" s="287">
        <v>8</v>
      </c>
      <c r="K2174" s="287">
        <f t="shared" si="136"/>
        <v>1</v>
      </c>
      <c r="L2174" s="203">
        <v>1350</v>
      </c>
      <c r="M2174" s="203">
        <f t="shared" si="137"/>
        <v>1350</v>
      </c>
    </row>
    <row r="2175" spans="1:13" hidden="1">
      <c r="A2175" s="284" t="s">
        <v>461</v>
      </c>
      <c r="B2175" s="230" t="str">
        <f t="shared" si="134"/>
        <v>Measure 252</v>
      </c>
      <c r="C2175" s="284" t="s">
        <v>469</v>
      </c>
      <c r="D2175" s="285">
        <v>44197</v>
      </c>
      <c r="E2175" s="285">
        <v>44408</v>
      </c>
      <c r="F2175" s="285">
        <v>44277</v>
      </c>
      <c r="G2175" s="41">
        <f t="shared" si="135"/>
        <v>3</v>
      </c>
      <c r="H2175" s="286" t="s">
        <v>52</v>
      </c>
      <c r="I2175" s="284" t="s">
        <v>353</v>
      </c>
      <c r="J2175" s="287">
        <v>4.25</v>
      </c>
      <c r="K2175" s="287">
        <f t="shared" si="136"/>
        <v>0.53125</v>
      </c>
      <c r="L2175" s="203">
        <v>1000</v>
      </c>
      <c r="M2175" s="203">
        <f t="shared" si="137"/>
        <v>531.25</v>
      </c>
    </row>
    <row r="2176" spans="1:13" hidden="1">
      <c r="A2176" s="284" t="s">
        <v>461</v>
      </c>
      <c r="B2176" s="230" t="str">
        <f t="shared" ref="B2176:B2239" si="138">MID(C2176,9,11)</f>
        <v>Measure 252</v>
      </c>
      <c r="C2176" s="284" t="s">
        <v>469</v>
      </c>
      <c r="D2176" s="285">
        <v>44197</v>
      </c>
      <c r="E2176" s="285">
        <v>44408</v>
      </c>
      <c r="F2176" s="285">
        <v>44277</v>
      </c>
      <c r="G2176" s="41">
        <f t="shared" ref="G2176:G2239" si="139">MONTH(F2176)</f>
        <v>3</v>
      </c>
      <c r="H2176" s="286" t="s">
        <v>550</v>
      </c>
      <c r="I2176" s="284" t="s">
        <v>353</v>
      </c>
      <c r="J2176" s="287">
        <v>7</v>
      </c>
      <c r="K2176" s="287">
        <f t="shared" si="136"/>
        <v>0.875</v>
      </c>
      <c r="L2176" s="203">
        <v>1350</v>
      </c>
      <c r="M2176" s="203">
        <f t="shared" si="137"/>
        <v>1181.25</v>
      </c>
    </row>
    <row r="2177" spans="1:13" hidden="1">
      <c r="A2177" s="284" t="s">
        <v>461</v>
      </c>
      <c r="B2177" s="230" t="str">
        <f t="shared" si="138"/>
        <v>Measure 252</v>
      </c>
      <c r="C2177" s="284" t="s">
        <v>469</v>
      </c>
      <c r="D2177" s="285">
        <v>44197</v>
      </c>
      <c r="E2177" s="285">
        <v>44408</v>
      </c>
      <c r="F2177" s="285">
        <v>44277</v>
      </c>
      <c r="G2177" s="41">
        <f t="shared" si="139"/>
        <v>3</v>
      </c>
      <c r="H2177" s="286" t="s">
        <v>551</v>
      </c>
      <c r="I2177" s="284" t="s">
        <v>353</v>
      </c>
      <c r="J2177" s="287">
        <v>8</v>
      </c>
      <c r="K2177" s="287">
        <f t="shared" si="136"/>
        <v>1</v>
      </c>
      <c r="L2177" s="203">
        <v>1350</v>
      </c>
      <c r="M2177" s="203">
        <f t="shared" si="137"/>
        <v>1350</v>
      </c>
    </row>
    <row r="2178" spans="1:13" hidden="1">
      <c r="A2178" s="284" t="s">
        <v>461</v>
      </c>
      <c r="B2178" s="230" t="str">
        <f t="shared" si="138"/>
        <v>Measure 252</v>
      </c>
      <c r="C2178" s="284" t="s">
        <v>469</v>
      </c>
      <c r="D2178" s="285">
        <v>44197</v>
      </c>
      <c r="E2178" s="285">
        <v>44408</v>
      </c>
      <c r="F2178" s="285">
        <v>44277</v>
      </c>
      <c r="G2178" s="41">
        <f t="shared" si="139"/>
        <v>3</v>
      </c>
      <c r="H2178" s="286" t="s">
        <v>475</v>
      </c>
      <c r="I2178" s="284" t="s">
        <v>353</v>
      </c>
      <c r="J2178" s="287">
        <v>8</v>
      </c>
      <c r="K2178" s="287">
        <f t="shared" si="136"/>
        <v>1</v>
      </c>
      <c r="L2178" s="203">
        <v>1000</v>
      </c>
      <c r="M2178" s="203">
        <f t="shared" si="137"/>
        <v>1000</v>
      </c>
    </row>
    <row r="2179" spans="1:13" hidden="1">
      <c r="A2179" s="284" t="s">
        <v>461</v>
      </c>
      <c r="B2179" s="230" t="str">
        <f t="shared" si="138"/>
        <v>Measure 252</v>
      </c>
      <c r="C2179" s="284" t="s">
        <v>469</v>
      </c>
      <c r="D2179" s="285">
        <v>44197</v>
      </c>
      <c r="E2179" s="285">
        <v>44408</v>
      </c>
      <c r="F2179" s="285">
        <v>44277</v>
      </c>
      <c r="G2179" s="41">
        <f t="shared" si="139"/>
        <v>3</v>
      </c>
      <c r="H2179" s="286" t="s">
        <v>474</v>
      </c>
      <c r="I2179" s="284" t="s">
        <v>353</v>
      </c>
      <c r="J2179" s="287">
        <v>8</v>
      </c>
      <c r="K2179" s="287">
        <f t="shared" ref="K2179:K2242" si="140">J2179/8</f>
        <v>1</v>
      </c>
      <c r="L2179" s="203">
        <v>1350</v>
      </c>
      <c r="M2179" s="203">
        <f t="shared" ref="M2179:M2242" si="141">L2179*K2179</f>
        <v>1350</v>
      </c>
    </row>
    <row r="2180" spans="1:13" hidden="1">
      <c r="A2180" s="284" t="s">
        <v>461</v>
      </c>
      <c r="B2180" s="230" t="str">
        <f t="shared" si="138"/>
        <v>Measure 252</v>
      </c>
      <c r="C2180" s="284" t="s">
        <v>469</v>
      </c>
      <c r="D2180" s="285">
        <v>44197</v>
      </c>
      <c r="E2180" s="285">
        <v>44408</v>
      </c>
      <c r="F2180" s="285">
        <v>44278</v>
      </c>
      <c r="G2180" s="41">
        <f t="shared" si="139"/>
        <v>3</v>
      </c>
      <c r="H2180" s="286" t="s">
        <v>29</v>
      </c>
      <c r="I2180" s="284" t="s">
        <v>353</v>
      </c>
      <c r="J2180" s="287">
        <v>8</v>
      </c>
      <c r="K2180" s="287">
        <f t="shared" si="140"/>
        <v>1</v>
      </c>
      <c r="L2180" s="203">
        <v>1350</v>
      </c>
      <c r="M2180" s="203">
        <f t="shared" si="141"/>
        <v>1350</v>
      </c>
    </row>
    <row r="2181" spans="1:13" hidden="1">
      <c r="A2181" s="284" t="s">
        <v>461</v>
      </c>
      <c r="B2181" s="230" t="str">
        <f t="shared" si="138"/>
        <v>Measure 252</v>
      </c>
      <c r="C2181" s="284" t="s">
        <v>469</v>
      </c>
      <c r="D2181" s="285">
        <v>44197</v>
      </c>
      <c r="E2181" s="285">
        <v>44408</v>
      </c>
      <c r="F2181" s="285">
        <v>44278</v>
      </c>
      <c r="G2181" s="41">
        <f t="shared" si="139"/>
        <v>3</v>
      </c>
      <c r="H2181" s="286" t="s">
        <v>549</v>
      </c>
      <c r="I2181" s="284" t="s">
        <v>353</v>
      </c>
      <c r="J2181" s="287">
        <v>8</v>
      </c>
      <c r="K2181" s="287">
        <f t="shared" si="140"/>
        <v>1</v>
      </c>
      <c r="L2181" s="203">
        <v>1350</v>
      </c>
      <c r="M2181" s="203">
        <f t="shared" si="141"/>
        <v>1350</v>
      </c>
    </row>
    <row r="2182" spans="1:13" hidden="1">
      <c r="A2182" s="284" t="s">
        <v>461</v>
      </c>
      <c r="B2182" s="230" t="str">
        <f t="shared" si="138"/>
        <v>Measure 252</v>
      </c>
      <c r="C2182" s="284" t="s">
        <v>469</v>
      </c>
      <c r="D2182" s="285">
        <v>44197</v>
      </c>
      <c r="E2182" s="285">
        <v>44408</v>
      </c>
      <c r="F2182" s="285">
        <v>44278</v>
      </c>
      <c r="G2182" s="41">
        <f t="shared" si="139"/>
        <v>3</v>
      </c>
      <c r="H2182" s="286" t="s">
        <v>52</v>
      </c>
      <c r="I2182" s="284" t="s">
        <v>353</v>
      </c>
      <c r="J2182" s="287">
        <v>2.5</v>
      </c>
      <c r="K2182" s="287">
        <f t="shared" si="140"/>
        <v>0.3125</v>
      </c>
      <c r="L2182" s="203">
        <v>1000</v>
      </c>
      <c r="M2182" s="203">
        <f t="shared" si="141"/>
        <v>312.5</v>
      </c>
    </row>
    <row r="2183" spans="1:13" hidden="1">
      <c r="A2183" s="284" t="s">
        <v>461</v>
      </c>
      <c r="B2183" s="230" t="str">
        <f t="shared" si="138"/>
        <v>Measure 252</v>
      </c>
      <c r="C2183" s="284" t="s">
        <v>469</v>
      </c>
      <c r="D2183" s="285">
        <v>44197</v>
      </c>
      <c r="E2183" s="285">
        <v>44408</v>
      </c>
      <c r="F2183" s="285">
        <v>44278</v>
      </c>
      <c r="G2183" s="41">
        <f t="shared" si="139"/>
        <v>3</v>
      </c>
      <c r="H2183" s="286" t="s">
        <v>550</v>
      </c>
      <c r="I2183" s="284" t="s">
        <v>353</v>
      </c>
      <c r="J2183" s="287">
        <v>8</v>
      </c>
      <c r="K2183" s="287">
        <f t="shared" si="140"/>
        <v>1</v>
      </c>
      <c r="L2183" s="203">
        <v>1350</v>
      </c>
      <c r="M2183" s="203">
        <f t="shared" si="141"/>
        <v>1350</v>
      </c>
    </row>
    <row r="2184" spans="1:13" hidden="1">
      <c r="A2184" s="284" t="s">
        <v>461</v>
      </c>
      <c r="B2184" s="230" t="str">
        <f t="shared" si="138"/>
        <v>Measure 252</v>
      </c>
      <c r="C2184" s="284" t="s">
        <v>469</v>
      </c>
      <c r="D2184" s="285">
        <v>44197</v>
      </c>
      <c r="E2184" s="285">
        <v>44408</v>
      </c>
      <c r="F2184" s="285">
        <v>44278</v>
      </c>
      <c r="G2184" s="41">
        <f t="shared" si="139"/>
        <v>3</v>
      </c>
      <c r="H2184" s="286" t="s">
        <v>551</v>
      </c>
      <c r="I2184" s="284" t="s">
        <v>353</v>
      </c>
      <c r="J2184" s="287">
        <v>5.25</v>
      </c>
      <c r="K2184" s="287">
        <f t="shared" si="140"/>
        <v>0.65625</v>
      </c>
      <c r="L2184" s="203">
        <v>1350</v>
      </c>
      <c r="M2184" s="203">
        <f t="shared" si="141"/>
        <v>885.9375</v>
      </c>
    </row>
    <row r="2185" spans="1:13" hidden="1">
      <c r="A2185" s="284" t="s">
        <v>461</v>
      </c>
      <c r="B2185" s="230" t="str">
        <f t="shared" si="138"/>
        <v>Measure 252</v>
      </c>
      <c r="C2185" s="284" t="s">
        <v>469</v>
      </c>
      <c r="D2185" s="285">
        <v>44197</v>
      </c>
      <c r="E2185" s="285">
        <v>44408</v>
      </c>
      <c r="F2185" s="285">
        <v>44278</v>
      </c>
      <c r="G2185" s="41">
        <f t="shared" si="139"/>
        <v>3</v>
      </c>
      <c r="H2185" s="286" t="s">
        <v>475</v>
      </c>
      <c r="I2185" s="284" t="s">
        <v>353</v>
      </c>
      <c r="J2185" s="287">
        <v>8</v>
      </c>
      <c r="K2185" s="287">
        <f t="shared" si="140"/>
        <v>1</v>
      </c>
      <c r="L2185" s="203">
        <v>1000</v>
      </c>
      <c r="M2185" s="203">
        <f t="shared" si="141"/>
        <v>1000</v>
      </c>
    </row>
    <row r="2186" spans="1:13" hidden="1">
      <c r="A2186" s="284" t="s">
        <v>461</v>
      </c>
      <c r="B2186" s="230" t="str">
        <f t="shared" si="138"/>
        <v>Measure 252</v>
      </c>
      <c r="C2186" s="284" t="s">
        <v>469</v>
      </c>
      <c r="D2186" s="285">
        <v>44197</v>
      </c>
      <c r="E2186" s="285">
        <v>44408</v>
      </c>
      <c r="F2186" s="285">
        <v>44278</v>
      </c>
      <c r="G2186" s="41">
        <f t="shared" si="139"/>
        <v>3</v>
      </c>
      <c r="H2186" s="286" t="s">
        <v>474</v>
      </c>
      <c r="I2186" s="284" t="s">
        <v>353</v>
      </c>
      <c r="J2186" s="287">
        <v>8</v>
      </c>
      <c r="K2186" s="287">
        <f t="shared" si="140"/>
        <v>1</v>
      </c>
      <c r="L2186" s="203">
        <v>1350</v>
      </c>
      <c r="M2186" s="203">
        <f t="shared" si="141"/>
        <v>1350</v>
      </c>
    </row>
    <row r="2187" spans="1:13" hidden="1">
      <c r="A2187" s="284" t="s">
        <v>461</v>
      </c>
      <c r="B2187" s="230" t="str">
        <f t="shared" si="138"/>
        <v>Measure 252</v>
      </c>
      <c r="C2187" s="284" t="s">
        <v>469</v>
      </c>
      <c r="D2187" s="285">
        <v>44197</v>
      </c>
      <c r="E2187" s="285">
        <v>44408</v>
      </c>
      <c r="F2187" s="285">
        <v>44279</v>
      </c>
      <c r="G2187" s="41">
        <f t="shared" si="139"/>
        <v>3</v>
      </c>
      <c r="H2187" s="286" t="s">
        <v>29</v>
      </c>
      <c r="I2187" s="284" t="s">
        <v>353</v>
      </c>
      <c r="J2187" s="287">
        <v>8</v>
      </c>
      <c r="K2187" s="287">
        <f t="shared" si="140"/>
        <v>1</v>
      </c>
      <c r="L2187" s="203">
        <v>1350</v>
      </c>
      <c r="M2187" s="203">
        <f t="shared" si="141"/>
        <v>1350</v>
      </c>
    </row>
    <row r="2188" spans="1:13" hidden="1">
      <c r="A2188" s="284" t="s">
        <v>461</v>
      </c>
      <c r="B2188" s="230" t="str">
        <f t="shared" si="138"/>
        <v>Measure 252</v>
      </c>
      <c r="C2188" s="284" t="s">
        <v>469</v>
      </c>
      <c r="D2188" s="285">
        <v>44197</v>
      </c>
      <c r="E2188" s="285">
        <v>44408</v>
      </c>
      <c r="F2188" s="285">
        <v>44279</v>
      </c>
      <c r="G2188" s="41">
        <f t="shared" si="139"/>
        <v>3</v>
      </c>
      <c r="H2188" s="286" t="s">
        <v>549</v>
      </c>
      <c r="I2188" s="284" t="s">
        <v>353</v>
      </c>
      <c r="J2188" s="287">
        <v>8</v>
      </c>
      <c r="K2188" s="287">
        <f t="shared" si="140"/>
        <v>1</v>
      </c>
      <c r="L2188" s="203">
        <v>1350</v>
      </c>
      <c r="M2188" s="203">
        <f t="shared" si="141"/>
        <v>1350</v>
      </c>
    </row>
    <row r="2189" spans="1:13" hidden="1">
      <c r="A2189" s="284" t="s">
        <v>461</v>
      </c>
      <c r="B2189" s="230" t="str">
        <f t="shared" si="138"/>
        <v>Measure 252</v>
      </c>
      <c r="C2189" s="284" t="s">
        <v>469</v>
      </c>
      <c r="D2189" s="285">
        <v>44197</v>
      </c>
      <c r="E2189" s="285">
        <v>44408</v>
      </c>
      <c r="F2189" s="285">
        <v>44279</v>
      </c>
      <c r="G2189" s="41">
        <f t="shared" si="139"/>
        <v>3</v>
      </c>
      <c r="H2189" s="286" t="s">
        <v>52</v>
      </c>
      <c r="I2189" s="284" t="s">
        <v>353</v>
      </c>
      <c r="J2189" s="287">
        <v>4</v>
      </c>
      <c r="K2189" s="287">
        <f t="shared" si="140"/>
        <v>0.5</v>
      </c>
      <c r="L2189" s="203">
        <v>1000</v>
      </c>
      <c r="M2189" s="203">
        <f t="shared" si="141"/>
        <v>500</v>
      </c>
    </row>
    <row r="2190" spans="1:13" hidden="1">
      <c r="A2190" s="284" t="s">
        <v>461</v>
      </c>
      <c r="B2190" s="230" t="str">
        <f t="shared" si="138"/>
        <v>Measure 252</v>
      </c>
      <c r="C2190" s="284" t="s">
        <v>469</v>
      </c>
      <c r="D2190" s="285">
        <v>44197</v>
      </c>
      <c r="E2190" s="285">
        <v>44408</v>
      </c>
      <c r="F2190" s="285">
        <v>44279</v>
      </c>
      <c r="G2190" s="41">
        <f t="shared" si="139"/>
        <v>3</v>
      </c>
      <c r="H2190" s="286" t="s">
        <v>550</v>
      </c>
      <c r="I2190" s="284" t="s">
        <v>353</v>
      </c>
      <c r="J2190" s="287">
        <v>8</v>
      </c>
      <c r="K2190" s="287">
        <f t="shared" si="140"/>
        <v>1</v>
      </c>
      <c r="L2190" s="203">
        <v>1350</v>
      </c>
      <c r="M2190" s="203">
        <f t="shared" si="141"/>
        <v>1350</v>
      </c>
    </row>
    <row r="2191" spans="1:13" hidden="1">
      <c r="A2191" s="284" t="s">
        <v>461</v>
      </c>
      <c r="B2191" s="230" t="str">
        <f t="shared" si="138"/>
        <v>Measure 252</v>
      </c>
      <c r="C2191" s="284" t="s">
        <v>469</v>
      </c>
      <c r="D2191" s="285">
        <v>44197</v>
      </c>
      <c r="E2191" s="285">
        <v>44408</v>
      </c>
      <c r="F2191" s="285">
        <v>44279</v>
      </c>
      <c r="G2191" s="41">
        <f t="shared" si="139"/>
        <v>3</v>
      </c>
      <c r="H2191" s="286" t="s">
        <v>551</v>
      </c>
      <c r="I2191" s="284" t="s">
        <v>353</v>
      </c>
      <c r="J2191" s="287">
        <v>4.5</v>
      </c>
      <c r="K2191" s="287">
        <f t="shared" si="140"/>
        <v>0.5625</v>
      </c>
      <c r="L2191" s="203">
        <v>1350</v>
      </c>
      <c r="M2191" s="203">
        <f t="shared" si="141"/>
        <v>759.375</v>
      </c>
    </row>
    <row r="2192" spans="1:13" hidden="1">
      <c r="A2192" s="284" t="s">
        <v>461</v>
      </c>
      <c r="B2192" s="230" t="str">
        <f t="shared" si="138"/>
        <v>Measure 252</v>
      </c>
      <c r="C2192" s="284" t="s">
        <v>469</v>
      </c>
      <c r="D2192" s="285">
        <v>44197</v>
      </c>
      <c r="E2192" s="285">
        <v>44408</v>
      </c>
      <c r="F2192" s="285">
        <v>44279</v>
      </c>
      <c r="G2192" s="41">
        <f t="shared" si="139"/>
        <v>3</v>
      </c>
      <c r="H2192" s="286" t="s">
        <v>475</v>
      </c>
      <c r="I2192" s="284" t="s">
        <v>353</v>
      </c>
      <c r="J2192" s="287">
        <v>8</v>
      </c>
      <c r="K2192" s="287">
        <f t="shared" si="140"/>
        <v>1</v>
      </c>
      <c r="L2192" s="203">
        <v>1000</v>
      </c>
      <c r="M2192" s="203">
        <f t="shared" si="141"/>
        <v>1000</v>
      </c>
    </row>
    <row r="2193" spans="1:13" hidden="1">
      <c r="A2193" s="284" t="s">
        <v>461</v>
      </c>
      <c r="B2193" s="230" t="str">
        <f t="shared" si="138"/>
        <v>Measure 252</v>
      </c>
      <c r="C2193" s="284" t="s">
        <v>469</v>
      </c>
      <c r="D2193" s="285">
        <v>44197</v>
      </c>
      <c r="E2193" s="285">
        <v>44408</v>
      </c>
      <c r="F2193" s="285">
        <v>44279</v>
      </c>
      <c r="G2193" s="41">
        <f t="shared" si="139"/>
        <v>3</v>
      </c>
      <c r="H2193" s="286" t="s">
        <v>474</v>
      </c>
      <c r="I2193" s="284" t="s">
        <v>353</v>
      </c>
      <c r="J2193" s="287">
        <v>8</v>
      </c>
      <c r="K2193" s="287">
        <f t="shared" si="140"/>
        <v>1</v>
      </c>
      <c r="L2193" s="203">
        <v>1350</v>
      </c>
      <c r="M2193" s="203">
        <f t="shared" si="141"/>
        <v>1350</v>
      </c>
    </row>
    <row r="2194" spans="1:13" hidden="1">
      <c r="A2194" s="284" t="s">
        <v>461</v>
      </c>
      <c r="B2194" s="230" t="str">
        <f t="shared" si="138"/>
        <v>Measure 252</v>
      </c>
      <c r="C2194" s="284" t="s">
        <v>469</v>
      </c>
      <c r="D2194" s="285">
        <v>44197</v>
      </c>
      <c r="E2194" s="285">
        <v>44408</v>
      </c>
      <c r="F2194" s="285">
        <v>44280</v>
      </c>
      <c r="G2194" s="41">
        <f t="shared" si="139"/>
        <v>3</v>
      </c>
      <c r="H2194" s="286" t="s">
        <v>29</v>
      </c>
      <c r="I2194" s="284" t="s">
        <v>353</v>
      </c>
      <c r="J2194" s="287">
        <v>8</v>
      </c>
      <c r="K2194" s="287">
        <f t="shared" si="140"/>
        <v>1</v>
      </c>
      <c r="L2194" s="203">
        <v>1350</v>
      </c>
      <c r="M2194" s="203">
        <f t="shared" si="141"/>
        <v>1350</v>
      </c>
    </row>
    <row r="2195" spans="1:13" hidden="1">
      <c r="A2195" s="284" t="s">
        <v>461</v>
      </c>
      <c r="B2195" s="230" t="str">
        <f t="shared" si="138"/>
        <v>Measure 252</v>
      </c>
      <c r="C2195" s="284" t="s">
        <v>469</v>
      </c>
      <c r="D2195" s="285">
        <v>44197</v>
      </c>
      <c r="E2195" s="285">
        <v>44408</v>
      </c>
      <c r="F2195" s="285">
        <v>44280</v>
      </c>
      <c r="G2195" s="41">
        <f t="shared" si="139"/>
        <v>3</v>
      </c>
      <c r="H2195" s="286" t="s">
        <v>549</v>
      </c>
      <c r="I2195" s="284" t="s">
        <v>353</v>
      </c>
      <c r="J2195" s="287">
        <v>8</v>
      </c>
      <c r="K2195" s="287">
        <f t="shared" si="140"/>
        <v>1</v>
      </c>
      <c r="L2195" s="203">
        <v>1350</v>
      </c>
      <c r="M2195" s="203">
        <f t="shared" si="141"/>
        <v>1350</v>
      </c>
    </row>
    <row r="2196" spans="1:13" hidden="1">
      <c r="A2196" s="284" t="s">
        <v>461</v>
      </c>
      <c r="B2196" s="230" t="str">
        <f t="shared" si="138"/>
        <v>Measure 252</v>
      </c>
      <c r="C2196" s="284" t="s">
        <v>469</v>
      </c>
      <c r="D2196" s="285">
        <v>44197</v>
      </c>
      <c r="E2196" s="285">
        <v>44408</v>
      </c>
      <c r="F2196" s="285">
        <v>44280</v>
      </c>
      <c r="G2196" s="41">
        <f t="shared" si="139"/>
        <v>3</v>
      </c>
      <c r="H2196" s="286" t="s">
        <v>52</v>
      </c>
      <c r="I2196" s="284" t="s">
        <v>353</v>
      </c>
      <c r="J2196" s="287">
        <v>3</v>
      </c>
      <c r="K2196" s="287">
        <f t="shared" si="140"/>
        <v>0.375</v>
      </c>
      <c r="L2196" s="203">
        <v>1000</v>
      </c>
      <c r="M2196" s="203">
        <f t="shared" si="141"/>
        <v>375</v>
      </c>
    </row>
    <row r="2197" spans="1:13" hidden="1">
      <c r="A2197" s="284" t="s">
        <v>461</v>
      </c>
      <c r="B2197" s="230" t="str">
        <f t="shared" si="138"/>
        <v>Measure 252</v>
      </c>
      <c r="C2197" s="284" t="s">
        <v>469</v>
      </c>
      <c r="D2197" s="285">
        <v>44197</v>
      </c>
      <c r="E2197" s="285">
        <v>44408</v>
      </c>
      <c r="F2197" s="285">
        <v>44280</v>
      </c>
      <c r="G2197" s="41">
        <f t="shared" si="139"/>
        <v>3</v>
      </c>
      <c r="H2197" s="286" t="s">
        <v>550</v>
      </c>
      <c r="I2197" s="284" t="s">
        <v>353</v>
      </c>
      <c r="J2197" s="287">
        <v>8</v>
      </c>
      <c r="K2197" s="287">
        <f t="shared" si="140"/>
        <v>1</v>
      </c>
      <c r="L2197" s="203">
        <v>1350</v>
      </c>
      <c r="M2197" s="203">
        <f t="shared" si="141"/>
        <v>1350</v>
      </c>
    </row>
    <row r="2198" spans="1:13" hidden="1">
      <c r="A2198" s="284" t="s">
        <v>461</v>
      </c>
      <c r="B2198" s="230" t="str">
        <f t="shared" si="138"/>
        <v>Measure 252</v>
      </c>
      <c r="C2198" s="284" t="s">
        <v>469</v>
      </c>
      <c r="D2198" s="285">
        <v>44197</v>
      </c>
      <c r="E2198" s="285">
        <v>44408</v>
      </c>
      <c r="F2198" s="285">
        <v>44280</v>
      </c>
      <c r="G2198" s="41">
        <f t="shared" si="139"/>
        <v>3</v>
      </c>
      <c r="H2198" s="286" t="s">
        <v>551</v>
      </c>
      <c r="I2198" s="284" t="s">
        <v>353</v>
      </c>
      <c r="J2198" s="287">
        <v>0.25</v>
      </c>
      <c r="K2198" s="287">
        <f t="shared" si="140"/>
        <v>3.125E-2</v>
      </c>
      <c r="L2198" s="203">
        <v>1350</v>
      </c>
      <c r="M2198" s="203">
        <f t="shared" si="141"/>
        <v>42.1875</v>
      </c>
    </row>
    <row r="2199" spans="1:13" hidden="1">
      <c r="A2199" s="284" t="s">
        <v>461</v>
      </c>
      <c r="B2199" s="230" t="str">
        <f t="shared" si="138"/>
        <v>Measure 252</v>
      </c>
      <c r="C2199" s="284" t="s">
        <v>469</v>
      </c>
      <c r="D2199" s="285">
        <v>44197</v>
      </c>
      <c r="E2199" s="285">
        <v>44408</v>
      </c>
      <c r="F2199" s="285">
        <v>44280</v>
      </c>
      <c r="G2199" s="41">
        <f t="shared" si="139"/>
        <v>3</v>
      </c>
      <c r="H2199" s="286" t="s">
        <v>475</v>
      </c>
      <c r="I2199" s="284" t="s">
        <v>353</v>
      </c>
      <c r="J2199" s="287">
        <v>8</v>
      </c>
      <c r="K2199" s="287">
        <f t="shared" si="140"/>
        <v>1</v>
      </c>
      <c r="L2199" s="203">
        <v>1000</v>
      </c>
      <c r="M2199" s="203">
        <f t="shared" si="141"/>
        <v>1000</v>
      </c>
    </row>
    <row r="2200" spans="1:13" hidden="1">
      <c r="A2200" s="284" t="s">
        <v>461</v>
      </c>
      <c r="B2200" s="230" t="str">
        <f t="shared" si="138"/>
        <v>Measure 252</v>
      </c>
      <c r="C2200" s="284" t="s">
        <v>469</v>
      </c>
      <c r="D2200" s="285">
        <v>44197</v>
      </c>
      <c r="E2200" s="285">
        <v>44408</v>
      </c>
      <c r="F2200" s="285">
        <v>44280</v>
      </c>
      <c r="G2200" s="41">
        <f t="shared" si="139"/>
        <v>3</v>
      </c>
      <c r="H2200" s="286" t="s">
        <v>474</v>
      </c>
      <c r="I2200" s="284" t="s">
        <v>353</v>
      </c>
      <c r="J2200" s="287">
        <v>8</v>
      </c>
      <c r="K2200" s="287">
        <f t="shared" si="140"/>
        <v>1</v>
      </c>
      <c r="L2200" s="203">
        <v>1350</v>
      </c>
      <c r="M2200" s="203">
        <f t="shared" si="141"/>
        <v>1350</v>
      </c>
    </row>
    <row r="2201" spans="1:13" hidden="1">
      <c r="A2201" s="284" t="s">
        <v>461</v>
      </c>
      <c r="B2201" s="230" t="str">
        <f t="shared" si="138"/>
        <v>Measure 252</v>
      </c>
      <c r="C2201" s="284" t="s">
        <v>469</v>
      </c>
      <c r="D2201" s="285">
        <v>44197</v>
      </c>
      <c r="E2201" s="285">
        <v>44408</v>
      </c>
      <c r="F2201" s="285">
        <v>44281</v>
      </c>
      <c r="G2201" s="41">
        <f t="shared" si="139"/>
        <v>3</v>
      </c>
      <c r="H2201" s="286" t="s">
        <v>549</v>
      </c>
      <c r="I2201" s="284" t="s">
        <v>353</v>
      </c>
      <c r="J2201" s="287">
        <v>8</v>
      </c>
      <c r="K2201" s="287">
        <f t="shared" si="140"/>
        <v>1</v>
      </c>
      <c r="L2201" s="203">
        <v>1350</v>
      </c>
      <c r="M2201" s="203">
        <f t="shared" si="141"/>
        <v>1350</v>
      </c>
    </row>
    <row r="2202" spans="1:13" hidden="1">
      <c r="A2202" s="284" t="s">
        <v>461</v>
      </c>
      <c r="B2202" s="230" t="str">
        <f t="shared" si="138"/>
        <v>Measure 252</v>
      </c>
      <c r="C2202" s="284" t="s">
        <v>469</v>
      </c>
      <c r="D2202" s="285">
        <v>44197</v>
      </c>
      <c r="E2202" s="285">
        <v>44408</v>
      </c>
      <c r="F2202" s="285">
        <v>44281</v>
      </c>
      <c r="G2202" s="41">
        <f t="shared" si="139"/>
        <v>3</v>
      </c>
      <c r="H2202" s="286" t="s">
        <v>52</v>
      </c>
      <c r="I2202" s="284" t="s">
        <v>353</v>
      </c>
      <c r="J2202" s="287">
        <v>5.25</v>
      </c>
      <c r="K2202" s="287">
        <f t="shared" si="140"/>
        <v>0.65625</v>
      </c>
      <c r="L2202" s="203">
        <v>1000</v>
      </c>
      <c r="M2202" s="203">
        <f t="shared" si="141"/>
        <v>656.25</v>
      </c>
    </row>
    <row r="2203" spans="1:13" hidden="1">
      <c r="A2203" s="284" t="s">
        <v>461</v>
      </c>
      <c r="B2203" s="230" t="str">
        <f t="shared" si="138"/>
        <v>Measure 252</v>
      </c>
      <c r="C2203" s="284" t="s">
        <v>469</v>
      </c>
      <c r="D2203" s="285">
        <v>44197</v>
      </c>
      <c r="E2203" s="285">
        <v>44408</v>
      </c>
      <c r="F2203" s="285">
        <v>44281</v>
      </c>
      <c r="G2203" s="41">
        <f t="shared" si="139"/>
        <v>3</v>
      </c>
      <c r="H2203" s="286" t="s">
        <v>550</v>
      </c>
      <c r="I2203" s="284" t="s">
        <v>353</v>
      </c>
      <c r="J2203" s="287">
        <v>7</v>
      </c>
      <c r="K2203" s="287">
        <f t="shared" si="140"/>
        <v>0.875</v>
      </c>
      <c r="L2203" s="203">
        <v>1350</v>
      </c>
      <c r="M2203" s="203">
        <f t="shared" si="141"/>
        <v>1181.25</v>
      </c>
    </row>
    <row r="2204" spans="1:13" hidden="1">
      <c r="A2204" s="284" t="s">
        <v>461</v>
      </c>
      <c r="B2204" s="230" t="str">
        <f t="shared" si="138"/>
        <v>Measure 252</v>
      </c>
      <c r="C2204" s="284" t="s">
        <v>469</v>
      </c>
      <c r="D2204" s="285">
        <v>44197</v>
      </c>
      <c r="E2204" s="285">
        <v>44408</v>
      </c>
      <c r="F2204" s="285">
        <v>44281</v>
      </c>
      <c r="G2204" s="41">
        <f t="shared" si="139"/>
        <v>3</v>
      </c>
      <c r="H2204" s="286" t="s">
        <v>551</v>
      </c>
      <c r="I2204" s="284" t="s">
        <v>353</v>
      </c>
      <c r="J2204" s="287">
        <v>3.5</v>
      </c>
      <c r="K2204" s="287">
        <f t="shared" si="140"/>
        <v>0.4375</v>
      </c>
      <c r="L2204" s="203">
        <v>1350</v>
      </c>
      <c r="M2204" s="203">
        <f t="shared" si="141"/>
        <v>590.625</v>
      </c>
    </row>
    <row r="2205" spans="1:13" hidden="1">
      <c r="A2205" s="284" t="s">
        <v>461</v>
      </c>
      <c r="B2205" s="230" t="str">
        <f t="shared" si="138"/>
        <v>Measure 252</v>
      </c>
      <c r="C2205" s="284" t="s">
        <v>469</v>
      </c>
      <c r="D2205" s="285">
        <v>44197</v>
      </c>
      <c r="E2205" s="285">
        <v>44408</v>
      </c>
      <c r="F2205" s="285">
        <v>44281</v>
      </c>
      <c r="G2205" s="41">
        <f t="shared" si="139"/>
        <v>3</v>
      </c>
      <c r="H2205" s="286" t="s">
        <v>475</v>
      </c>
      <c r="I2205" s="284" t="s">
        <v>353</v>
      </c>
      <c r="J2205" s="287">
        <v>8</v>
      </c>
      <c r="K2205" s="287">
        <f t="shared" si="140"/>
        <v>1</v>
      </c>
      <c r="L2205" s="203">
        <v>1000</v>
      </c>
      <c r="M2205" s="203">
        <f t="shared" si="141"/>
        <v>1000</v>
      </c>
    </row>
    <row r="2206" spans="1:13" hidden="1">
      <c r="A2206" s="284" t="s">
        <v>461</v>
      </c>
      <c r="B2206" s="230" t="str">
        <f t="shared" si="138"/>
        <v>Measure 252</v>
      </c>
      <c r="C2206" s="284" t="s">
        <v>469</v>
      </c>
      <c r="D2206" s="285">
        <v>44197</v>
      </c>
      <c r="E2206" s="285">
        <v>44408</v>
      </c>
      <c r="F2206" s="285">
        <v>44281</v>
      </c>
      <c r="G2206" s="41">
        <f t="shared" si="139"/>
        <v>3</v>
      </c>
      <c r="H2206" s="286" t="s">
        <v>474</v>
      </c>
      <c r="I2206" s="284" t="s">
        <v>353</v>
      </c>
      <c r="J2206" s="287">
        <v>8</v>
      </c>
      <c r="K2206" s="287">
        <f t="shared" si="140"/>
        <v>1</v>
      </c>
      <c r="L2206" s="203">
        <v>1350</v>
      </c>
      <c r="M2206" s="203">
        <f t="shared" si="141"/>
        <v>1350</v>
      </c>
    </row>
    <row r="2207" spans="1:13" hidden="1">
      <c r="A2207" s="284" t="s">
        <v>461</v>
      </c>
      <c r="B2207" s="230" t="str">
        <f t="shared" si="138"/>
        <v>Measure 252</v>
      </c>
      <c r="C2207" s="284" t="s">
        <v>469</v>
      </c>
      <c r="D2207" s="285">
        <v>44197</v>
      </c>
      <c r="E2207" s="285">
        <v>44408</v>
      </c>
      <c r="F2207" s="285">
        <v>44284</v>
      </c>
      <c r="G2207" s="41">
        <f t="shared" si="139"/>
        <v>3</v>
      </c>
      <c r="H2207" s="286" t="s">
        <v>29</v>
      </c>
      <c r="I2207" s="284" t="s">
        <v>353</v>
      </c>
      <c r="J2207" s="287">
        <v>8</v>
      </c>
      <c r="K2207" s="287">
        <f t="shared" si="140"/>
        <v>1</v>
      </c>
      <c r="L2207" s="203">
        <v>1350</v>
      </c>
      <c r="M2207" s="203">
        <f t="shared" si="141"/>
        <v>1350</v>
      </c>
    </row>
    <row r="2208" spans="1:13" hidden="1">
      <c r="A2208" s="284" t="s">
        <v>461</v>
      </c>
      <c r="B2208" s="230" t="str">
        <f t="shared" si="138"/>
        <v>Measure 252</v>
      </c>
      <c r="C2208" s="284" t="s">
        <v>469</v>
      </c>
      <c r="D2208" s="285">
        <v>44197</v>
      </c>
      <c r="E2208" s="285">
        <v>44408</v>
      </c>
      <c r="F2208" s="285">
        <v>44284</v>
      </c>
      <c r="G2208" s="41">
        <f t="shared" si="139"/>
        <v>3</v>
      </c>
      <c r="H2208" s="286" t="s">
        <v>549</v>
      </c>
      <c r="I2208" s="284" t="s">
        <v>353</v>
      </c>
      <c r="J2208" s="287">
        <v>8</v>
      </c>
      <c r="K2208" s="287">
        <f t="shared" si="140"/>
        <v>1</v>
      </c>
      <c r="L2208" s="203">
        <v>1350</v>
      </c>
      <c r="M2208" s="203">
        <f t="shared" si="141"/>
        <v>1350</v>
      </c>
    </row>
    <row r="2209" spans="1:13" hidden="1">
      <c r="A2209" s="284" t="s">
        <v>461</v>
      </c>
      <c r="B2209" s="230" t="str">
        <f t="shared" si="138"/>
        <v>Measure 252</v>
      </c>
      <c r="C2209" s="284" t="s">
        <v>469</v>
      </c>
      <c r="D2209" s="285">
        <v>44197</v>
      </c>
      <c r="E2209" s="285">
        <v>44408</v>
      </c>
      <c r="F2209" s="285">
        <v>44284</v>
      </c>
      <c r="G2209" s="41">
        <f t="shared" si="139"/>
        <v>3</v>
      </c>
      <c r="H2209" s="286" t="s">
        <v>52</v>
      </c>
      <c r="I2209" s="284" t="s">
        <v>353</v>
      </c>
      <c r="J2209" s="287">
        <v>3</v>
      </c>
      <c r="K2209" s="287">
        <f t="shared" si="140"/>
        <v>0.375</v>
      </c>
      <c r="L2209" s="203">
        <v>1000</v>
      </c>
      <c r="M2209" s="203">
        <f t="shared" si="141"/>
        <v>375</v>
      </c>
    </row>
    <row r="2210" spans="1:13" hidden="1">
      <c r="A2210" s="284" t="s">
        <v>461</v>
      </c>
      <c r="B2210" s="230" t="str">
        <f t="shared" si="138"/>
        <v>Measure 252</v>
      </c>
      <c r="C2210" s="284" t="s">
        <v>469</v>
      </c>
      <c r="D2210" s="285">
        <v>44197</v>
      </c>
      <c r="E2210" s="285">
        <v>44408</v>
      </c>
      <c r="F2210" s="285">
        <v>44284</v>
      </c>
      <c r="G2210" s="41">
        <f t="shared" si="139"/>
        <v>3</v>
      </c>
      <c r="H2210" s="286" t="s">
        <v>550</v>
      </c>
      <c r="I2210" s="284" t="s">
        <v>353</v>
      </c>
      <c r="J2210" s="287">
        <v>8</v>
      </c>
      <c r="K2210" s="287">
        <f t="shared" si="140"/>
        <v>1</v>
      </c>
      <c r="L2210" s="203">
        <v>1350</v>
      </c>
      <c r="M2210" s="203">
        <f t="shared" si="141"/>
        <v>1350</v>
      </c>
    </row>
    <row r="2211" spans="1:13" hidden="1">
      <c r="A2211" s="284" t="s">
        <v>461</v>
      </c>
      <c r="B2211" s="230" t="str">
        <f t="shared" si="138"/>
        <v>Measure 252</v>
      </c>
      <c r="C2211" s="284" t="s">
        <v>469</v>
      </c>
      <c r="D2211" s="285">
        <v>44197</v>
      </c>
      <c r="E2211" s="285">
        <v>44408</v>
      </c>
      <c r="F2211" s="285">
        <v>44284</v>
      </c>
      <c r="G2211" s="41">
        <f t="shared" si="139"/>
        <v>3</v>
      </c>
      <c r="H2211" s="286" t="s">
        <v>551</v>
      </c>
      <c r="I2211" s="284" t="s">
        <v>353</v>
      </c>
      <c r="J2211" s="287">
        <v>2.5</v>
      </c>
      <c r="K2211" s="287">
        <f t="shared" si="140"/>
        <v>0.3125</v>
      </c>
      <c r="L2211" s="203">
        <v>1350</v>
      </c>
      <c r="M2211" s="203">
        <f t="shared" si="141"/>
        <v>421.875</v>
      </c>
    </row>
    <row r="2212" spans="1:13" hidden="1">
      <c r="A2212" s="284" t="s">
        <v>461</v>
      </c>
      <c r="B2212" s="230" t="str">
        <f t="shared" si="138"/>
        <v>Measure 252</v>
      </c>
      <c r="C2212" s="284" t="s">
        <v>469</v>
      </c>
      <c r="D2212" s="285">
        <v>44197</v>
      </c>
      <c r="E2212" s="285">
        <v>44408</v>
      </c>
      <c r="F2212" s="285">
        <v>44284</v>
      </c>
      <c r="G2212" s="41">
        <f t="shared" si="139"/>
        <v>3</v>
      </c>
      <c r="H2212" s="286" t="s">
        <v>475</v>
      </c>
      <c r="I2212" s="284" t="s">
        <v>353</v>
      </c>
      <c r="J2212" s="287">
        <v>8</v>
      </c>
      <c r="K2212" s="287">
        <f t="shared" si="140"/>
        <v>1</v>
      </c>
      <c r="L2212" s="203">
        <v>1000</v>
      </c>
      <c r="M2212" s="203">
        <f t="shared" si="141"/>
        <v>1000</v>
      </c>
    </row>
    <row r="2213" spans="1:13" hidden="1">
      <c r="A2213" s="284" t="s">
        <v>461</v>
      </c>
      <c r="B2213" s="230" t="str">
        <f t="shared" si="138"/>
        <v>Measure 252</v>
      </c>
      <c r="C2213" s="284" t="s">
        <v>469</v>
      </c>
      <c r="D2213" s="285">
        <v>44197</v>
      </c>
      <c r="E2213" s="285">
        <v>44408</v>
      </c>
      <c r="F2213" s="285">
        <v>44284</v>
      </c>
      <c r="G2213" s="41">
        <f t="shared" si="139"/>
        <v>3</v>
      </c>
      <c r="H2213" s="286" t="s">
        <v>474</v>
      </c>
      <c r="I2213" s="284" t="s">
        <v>353</v>
      </c>
      <c r="J2213" s="287">
        <v>8</v>
      </c>
      <c r="K2213" s="287">
        <f t="shared" si="140"/>
        <v>1</v>
      </c>
      <c r="L2213" s="203">
        <v>1350</v>
      </c>
      <c r="M2213" s="203">
        <f t="shared" si="141"/>
        <v>1350</v>
      </c>
    </row>
    <row r="2214" spans="1:13" hidden="1">
      <c r="A2214" s="284" t="s">
        <v>461</v>
      </c>
      <c r="B2214" s="230" t="str">
        <f t="shared" si="138"/>
        <v>Measure 252</v>
      </c>
      <c r="C2214" s="284" t="s">
        <v>469</v>
      </c>
      <c r="D2214" s="285">
        <v>44197</v>
      </c>
      <c r="E2214" s="285">
        <v>44408</v>
      </c>
      <c r="F2214" s="285">
        <v>44285</v>
      </c>
      <c r="G2214" s="41">
        <f t="shared" si="139"/>
        <v>3</v>
      </c>
      <c r="H2214" s="286" t="s">
        <v>29</v>
      </c>
      <c r="I2214" s="284" t="s">
        <v>353</v>
      </c>
      <c r="J2214" s="287">
        <v>8</v>
      </c>
      <c r="K2214" s="287">
        <f t="shared" si="140"/>
        <v>1</v>
      </c>
      <c r="L2214" s="203">
        <v>1350</v>
      </c>
      <c r="M2214" s="203">
        <f t="shared" si="141"/>
        <v>1350</v>
      </c>
    </row>
    <row r="2215" spans="1:13" hidden="1">
      <c r="A2215" s="284" t="s">
        <v>461</v>
      </c>
      <c r="B2215" s="230" t="str">
        <f t="shared" si="138"/>
        <v>Measure 252</v>
      </c>
      <c r="C2215" s="284" t="s">
        <v>469</v>
      </c>
      <c r="D2215" s="285">
        <v>44197</v>
      </c>
      <c r="E2215" s="285">
        <v>44408</v>
      </c>
      <c r="F2215" s="285">
        <v>44285</v>
      </c>
      <c r="G2215" s="41">
        <f t="shared" si="139"/>
        <v>3</v>
      </c>
      <c r="H2215" s="286" t="s">
        <v>549</v>
      </c>
      <c r="I2215" s="284" t="s">
        <v>353</v>
      </c>
      <c r="J2215" s="287">
        <v>8</v>
      </c>
      <c r="K2215" s="287">
        <f t="shared" si="140"/>
        <v>1</v>
      </c>
      <c r="L2215" s="203">
        <v>1350</v>
      </c>
      <c r="M2215" s="203">
        <f t="shared" si="141"/>
        <v>1350</v>
      </c>
    </row>
    <row r="2216" spans="1:13" hidden="1">
      <c r="A2216" s="284" t="s">
        <v>461</v>
      </c>
      <c r="B2216" s="230" t="str">
        <f t="shared" si="138"/>
        <v>Measure 252</v>
      </c>
      <c r="C2216" s="284" t="s">
        <v>469</v>
      </c>
      <c r="D2216" s="285">
        <v>44197</v>
      </c>
      <c r="E2216" s="285">
        <v>44408</v>
      </c>
      <c r="F2216" s="285">
        <v>44285</v>
      </c>
      <c r="G2216" s="41">
        <f t="shared" si="139"/>
        <v>3</v>
      </c>
      <c r="H2216" s="286" t="s">
        <v>52</v>
      </c>
      <c r="I2216" s="284" t="s">
        <v>353</v>
      </c>
      <c r="J2216" s="287">
        <v>2.5</v>
      </c>
      <c r="K2216" s="287">
        <f t="shared" si="140"/>
        <v>0.3125</v>
      </c>
      <c r="L2216" s="203">
        <v>1000</v>
      </c>
      <c r="M2216" s="203">
        <f t="shared" si="141"/>
        <v>312.5</v>
      </c>
    </row>
    <row r="2217" spans="1:13" hidden="1">
      <c r="A2217" s="284" t="s">
        <v>461</v>
      </c>
      <c r="B2217" s="230" t="str">
        <f t="shared" si="138"/>
        <v>Measure 252</v>
      </c>
      <c r="C2217" s="284" t="s">
        <v>469</v>
      </c>
      <c r="D2217" s="285">
        <v>44197</v>
      </c>
      <c r="E2217" s="285">
        <v>44408</v>
      </c>
      <c r="F2217" s="285">
        <v>44285</v>
      </c>
      <c r="G2217" s="41">
        <f t="shared" si="139"/>
        <v>3</v>
      </c>
      <c r="H2217" s="286" t="s">
        <v>550</v>
      </c>
      <c r="I2217" s="284" t="s">
        <v>353</v>
      </c>
      <c r="J2217" s="287">
        <v>8</v>
      </c>
      <c r="K2217" s="287">
        <f t="shared" si="140"/>
        <v>1</v>
      </c>
      <c r="L2217" s="203">
        <v>1350</v>
      </c>
      <c r="M2217" s="203">
        <f t="shared" si="141"/>
        <v>1350</v>
      </c>
    </row>
    <row r="2218" spans="1:13" hidden="1">
      <c r="A2218" s="284" t="s">
        <v>461</v>
      </c>
      <c r="B2218" s="230" t="str">
        <f t="shared" si="138"/>
        <v>Measure 252</v>
      </c>
      <c r="C2218" s="284" t="s">
        <v>469</v>
      </c>
      <c r="D2218" s="285">
        <v>44197</v>
      </c>
      <c r="E2218" s="285">
        <v>44408</v>
      </c>
      <c r="F2218" s="285">
        <v>44285</v>
      </c>
      <c r="G2218" s="41">
        <f t="shared" si="139"/>
        <v>3</v>
      </c>
      <c r="H2218" s="286" t="s">
        <v>551</v>
      </c>
      <c r="I2218" s="284" t="s">
        <v>353</v>
      </c>
      <c r="J2218" s="287">
        <v>1.5</v>
      </c>
      <c r="K2218" s="287">
        <f t="shared" si="140"/>
        <v>0.1875</v>
      </c>
      <c r="L2218" s="203">
        <v>1350</v>
      </c>
      <c r="M2218" s="203">
        <f t="shared" si="141"/>
        <v>253.125</v>
      </c>
    </row>
    <row r="2219" spans="1:13" hidden="1">
      <c r="A2219" s="284" t="s">
        <v>461</v>
      </c>
      <c r="B2219" s="230" t="str">
        <f t="shared" si="138"/>
        <v>Measure 252</v>
      </c>
      <c r="C2219" s="284" t="s">
        <v>469</v>
      </c>
      <c r="D2219" s="285">
        <v>44197</v>
      </c>
      <c r="E2219" s="285">
        <v>44408</v>
      </c>
      <c r="F2219" s="285">
        <v>44285</v>
      </c>
      <c r="G2219" s="41">
        <f t="shared" si="139"/>
        <v>3</v>
      </c>
      <c r="H2219" s="286" t="s">
        <v>475</v>
      </c>
      <c r="I2219" s="284" t="s">
        <v>353</v>
      </c>
      <c r="J2219" s="287">
        <v>8</v>
      </c>
      <c r="K2219" s="287">
        <f t="shared" si="140"/>
        <v>1</v>
      </c>
      <c r="L2219" s="203">
        <v>1000</v>
      </c>
      <c r="M2219" s="203">
        <f t="shared" si="141"/>
        <v>1000</v>
      </c>
    </row>
    <row r="2220" spans="1:13" hidden="1">
      <c r="A2220" s="284" t="s">
        <v>461</v>
      </c>
      <c r="B2220" s="230" t="str">
        <f t="shared" si="138"/>
        <v>Measure 252</v>
      </c>
      <c r="C2220" s="284" t="s">
        <v>469</v>
      </c>
      <c r="D2220" s="285">
        <v>44197</v>
      </c>
      <c r="E2220" s="285">
        <v>44408</v>
      </c>
      <c r="F2220" s="285">
        <v>44285</v>
      </c>
      <c r="G2220" s="41">
        <f t="shared" si="139"/>
        <v>3</v>
      </c>
      <c r="H2220" s="286" t="s">
        <v>474</v>
      </c>
      <c r="I2220" s="284" t="s">
        <v>353</v>
      </c>
      <c r="J2220" s="287">
        <v>8</v>
      </c>
      <c r="K2220" s="287">
        <f t="shared" si="140"/>
        <v>1</v>
      </c>
      <c r="L2220" s="203">
        <v>1350</v>
      </c>
      <c r="M2220" s="203">
        <f t="shared" si="141"/>
        <v>1350</v>
      </c>
    </row>
    <row r="2221" spans="1:13" hidden="1">
      <c r="A2221" s="284" t="s">
        <v>461</v>
      </c>
      <c r="B2221" s="230" t="str">
        <f t="shared" si="138"/>
        <v>Measure 252</v>
      </c>
      <c r="C2221" s="284" t="s">
        <v>469</v>
      </c>
      <c r="D2221" s="285">
        <v>44197</v>
      </c>
      <c r="E2221" s="285">
        <v>44408</v>
      </c>
      <c r="F2221" s="285">
        <v>44286</v>
      </c>
      <c r="G2221" s="41">
        <f t="shared" si="139"/>
        <v>3</v>
      </c>
      <c r="H2221" s="286" t="s">
        <v>29</v>
      </c>
      <c r="I2221" s="284" t="s">
        <v>353</v>
      </c>
      <c r="J2221" s="287">
        <v>8</v>
      </c>
      <c r="K2221" s="287">
        <f t="shared" si="140"/>
        <v>1</v>
      </c>
      <c r="L2221" s="203">
        <v>1350</v>
      </c>
      <c r="M2221" s="203">
        <f t="shared" si="141"/>
        <v>1350</v>
      </c>
    </row>
    <row r="2222" spans="1:13" hidden="1">
      <c r="A2222" s="284" t="s">
        <v>461</v>
      </c>
      <c r="B2222" s="230" t="str">
        <f t="shared" si="138"/>
        <v>Measure 252</v>
      </c>
      <c r="C2222" s="284" t="s">
        <v>469</v>
      </c>
      <c r="D2222" s="285">
        <v>44197</v>
      </c>
      <c r="E2222" s="285">
        <v>44408</v>
      </c>
      <c r="F2222" s="285">
        <v>44286</v>
      </c>
      <c r="G2222" s="41">
        <f t="shared" si="139"/>
        <v>3</v>
      </c>
      <c r="H2222" s="286" t="s">
        <v>549</v>
      </c>
      <c r="I2222" s="284" t="s">
        <v>353</v>
      </c>
      <c r="J2222" s="287">
        <v>8</v>
      </c>
      <c r="K2222" s="287">
        <f t="shared" si="140"/>
        <v>1</v>
      </c>
      <c r="L2222" s="203">
        <v>1350</v>
      </c>
      <c r="M2222" s="203">
        <f t="shared" si="141"/>
        <v>1350</v>
      </c>
    </row>
    <row r="2223" spans="1:13" hidden="1">
      <c r="A2223" s="284" t="s">
        <v>461</v>
      </c>
      <c r="B2223" s="230" t="str">
        <f t="shared" si="138"/>
        <v>Measure 252</v>
      </c>
      <c r="C2223" s="284" t="s">
        <v>469</v>
      </c>
      <c r="D2223" s="285">
        <v>44197</v>
      </c>
      <c r="E2223" s="285">
        <v>44408</v>
      </c>
      <c r="F2223" s="285">
        <v>44286</v>
      </c>
      <c r="G2223" s="41">
        <f t="shared" si="139"/>
        <v>3</v>
      </c>
      <c r="H2223" s="286" t="s">
        <v>52</v>
      </c>
      <c r="I2223" s="284" t="s">
        <v>353</v>
      </c>
      <c r="J2223" s="287">
        <v>4</v>
      </c>
      <c r="K2223" s="287">
        <f t="shared" si="140"/>
        <v>0.5</v>
      </c>
      <c r="L2223" s="203">
        <v>1000</v>
      </c>
      <c r="M2223" s="203">
        <f t="shared" si="141"/>
        <v>500</v>
      </c>
    </row>
    <row r="2224" spans="1:13" hidden="1">
      <c r="A2224" s="284" t="s">
        <v>461</v>
      </c>
      <c r="B2224" s="230" t="str">
        <f t="shared" si="138"/>
        <v>Measure 252</v>
      </c>
      <c r="C2224" s="284" t="s">
        <v>469</v>
      </c>
      <c r="D2224" s="285">
        <v>44197</v>
      </c>
      <c r="E2224" s="285">
        <v>44408</v>
      </c>
      <c r="F2224" s="285">
        <v>44286</v>
      </c>
      <c r="G2224" s="41">
        <f t="shared" si="139"/>
        <v>3</v>
      </c>
      <c r="H2224" s="286" t="s">
        <v>550</v>
      </c>
      <c r="I2224" s="284" t="s">
        <v>353</v>
      </c>
      <c r="J2224" s="287">
        <v>8</v>
      </c>
      <c r="K2224" s="287">
        <f t="shared" si="140"/>
        <v>1</v>
      </c>
      <c r="L2224" s="203">
        <v>1350</v>
      </c>
      <c r="M2224" s="203">
        <f t="shared" si="141"/>
        <v>1350</v>
      </c>
    </row>
    <row r="2225" spans="1:13" hidden="1">
      <c r="A2225" s="284" t="s">
        <v>461</v>
      </c>
      <c r="B2225" s="230" t="str">
        <f t="shared" si="138"/>
        <v>Measure 252</v>
      </c>
      <c r="C2225" s="284" t="s">
        <v>469</v>
      </c>
      <c r="D2225" s="285">
        <v>44197</v>
      </c>
      <c r="E2225" s="285">
        <v>44408</v>
      </c>
      <c r="F2225" s="285">
        <v>44286</v>
      </c>
      <c r="G2225" s="41">
        <f t="shared" si="139"/>
        <v>3</v>
      </c>
      <c r="H2225" s="286" t="s">
        <v>551</v>
      </c>
      <c r="I2225" s="284" t="s">
        <v>353</v>
      </c>
      <c r="J2225" s="287">
        <v>1.5</v>
      </c>
      <c r="K2225" s="287">
        <f t="shared" si="140"/>
        <v>0.1875</v>
      </c>
      <c r="L2225" s="203">
        <v>1350</v>
      </c>
      <c r="M2225" s="203">
        <f t="shared" si="141"/>
        <v>253.125</v>
      </c>
    </row>
    <row r="2226" spans="1:13" hidden="1">
      <c r="A2226" s="284" t="s">
        <v>461</v>
      </c>
      <c r="B2226" s="230" t="str">
        <f t="shared" si="138"/>
        <v>Measure 252</v>
      </c>
      <c r="C2226" s="284" t="s">
        <v>469</v>
      </c>
      <c r="D2226" s="285">
        <v>44197</v>
      </c>
      <c r="E2226" s="285">
        <v>44408</v>
      </c>
      <c r="F2226" s="285">
        <v>44286</v>
      </c>
      <c r="G2226" s="41">
        <f t="shared" si="139"/>
        <v>3</v>
      </c>
      <c r="H2226" s="286" t="s">
        <v>475</v>
      </c>
      <c r="I2226" s="284" t="s">
        <v>353</v>
      </c>
      <c r="J2226" s="287">
        <v>8</v>
      </c>
      <c r="K2226" s="287">
        <f t="shared" si="140"/>
        <v>1</v>
      </c>
      <c r="L2226" s="203">
        <v>1000</v>
      </c>
      <c r="M2226" s="203">
        <f t="shared" si="141"/>
        <v>1000</v>
      </c>
    </row>
    <row r="2227" spans="1:13" hidden="1">
      <c r="A2227" s="284" t="s">
        <v>461</v>
      </c>
      <c r="B2227" s="230" t="str">
        <f t="shared" si="138"/>
        <v>Measure 252</v>
      </c>
      <c r="C2227" s="284" t="s">
        <v>469</v>
      </c>
      <c r="D2227" s="285">
        <v>44197</v>
      </c>
      <c r="E2227" s="285">
        <v>44408</v>
      </c>
      <c r="F2227" s="285">
        <v>44286</v>
      </c>
      <c r="G2227" s="41">
        <f t="shared" si="139"/>
        <v>3</v>
      </c>
      <c r="H2227" s="286" t="s">
        <v>474</v>
      </c>
      <c r="I2227" s="284" t="s">
        <v>353</v>
      </c>
      <c r="J2227" s="287">
        <v>8</v>
      </c>
      <c r="K2227" s="287">
        <f t="shared" si="140"/>
        <v>1</v>
      </c>
      <c r="L2227" s="203">
        <v>1350</v>
      </c>
      <c r="M2227" s="203">
        <f t="shared" si="141"/>
        <v>1350</v>
      </c>
    </row>
    <row r="2228" spans="1:13" hidden="1">
      <c r="A2228" s="284" t="s">
        <v>461</v>
      </c>
      <c r="B2228" s="230" t="str">
        <f t="shared" si="138"/>
        <v>Measure 252</v>
      </c>
      <c r="C2228" s="284" t="s">
        <v>469</v>
      </c>
      <c r="D2228" s="285">
        <v>44197</v>
      </c>
      <c r="E2228" s="285">
        <v>44408</v>
      </c>
      <c r="F2228" s="285">
        <v>44287</v>
      </c>
      <c r="G2228" s="41">
        <f t="shared" si="139"/>
        <v>4</v>
      </c>
      <c r="H2228" s="286" t="s">
        <v>29</v>
      </c>
      <c r="I2228" s="284" t="s">
        <v>353</v>
      </c>
      <c r="J2228" s="287">
        <v>8</v>
      </c>
      <c r="K2228" s="287">
        <f t="shared" si="140"/>
        <v>1</v>
      </c>
      <c r="L2228" s="203">
        <v>1350</v>
      </c>
      <c r="M2228" s="203">
        <f t="shared" si="141"/>
        <v>1350</v>
      </c>
    </row>
    <row r="2229" spans="1:13" hidden="1">
      <c r="A2229" s="284" t="s">
        <v>461</v>
      </c>
      <c r="B2229" s="230" t="str">
        <f t="shared" si="138"/>
        <v>Measure 252</v>
      </c>
      <c r="C2229" s="284" t="s">
        <v>469</v>
      </c>
      <c r="D2229" s="285">
        <v>44197</v>
      </c>
      <c r="E2229" s="285">
        <v>44408</v>
      </c>
      <c r="F2229" s="285">
        <v>44287</v>
      </c>
      <c r="G2229" s="41">
        <f t="shared" si="139"/>
        <v>4</v>
      </c>
      <c r="H2229" s="286" t="s">
        <v>52</v>
      </c>
      <c r="I2229" s="284" t="s">
        <v>353</v>
      </c>
      <c r="J2229" s="287">
        <v>4</v>
      </c>
      <c r="K2229" s="287">
        <f t="shared" si="140"/>
        <v>0.5</v>
      </c>
      <c r="L2229" s="203">
        <v>1000</v>
      </c>
      <c r="M2229" s="203">
        <f t="shared" si="141"/>
        <v>500</v>
      </c>
    </row>
    <row r="2230" spans="1:13" hidden="1">
      <c r="A2230" s="284" t="s">
        <v>461</v>
      </c>
      <c r="B2230" s="230" t="str">
        <f t="shared" si="138"/>
        <v>Measure 252</v>
      </c>
      <c r="C2230" s="284" t="s">
        <v>469</v>
      </c>
      <c r="D2230" s="285">
        <v>44197</v>
      </c>
      <c r="E2230" s="285">
        <v>44408</v>
      </c>
      <c r="F2230" s="285">
        <v>44287</v>
      </c>
      <c r="G2230" s="41">
        <f t="shared" si="139"/>
        <v>4</v>
      </c>
      <c r="H2230" s="286" t="s">
        <v>550</v>
      </c>
      <c r="I2230" s="284" t="s">
        <v>353</v>
      </c>
      <c r="J2230" s="287">
        <v>8</v>
      </c>
      <c r="K2230" s="287">
        <f t="shared" si="140"/>
        <v>1</v>
      </c>
      <c r="L2230" s="203">
        <v>1350</v>
      </c>
      <c r="M2230" s="203">
        <f t="shared" si="141"/>
        <v>1350</v>
      </c>
    </row>
    <row r="2231" spans="1:13" hidden="1">
      <c r="A2231" s="284" t="s">
        <v>461</v>
      </c>
      <c r="B2231" s="230" t="str">
        <f t="shared" si="138"/>
        <v>Measure 252</v>
      </c>
      <c r="C2231" s="284" t="s">
        <v>469</v>
      </c>
      <c r="D2231" s="285">
        <v>44197</v>
      </c>
      <c r="E2231" s="285">
        <v>44408</v>
      </c>
      <c r="F2231" s="285">
        <v>44287</v>
      </c>
      <c r="G2231" s="41">
        <f t="shared" si="139"/>
        <v>4</v>
      </c>
      <c r="H2231" s="286" t="s">
        <v>475</v>
      </c>
      <c r="I2231" s="284" t="s">
        <v>353</v>
      </c>
      <c r="J2231" s="287">
        <v>8</v>
      </c>
      <c r="K2231" s="287">
        <f t="shared" si="140"/>
        <v>1</v>
      </c>
      <c r="L2231" s="203">
        <v>1000</v>
      </c>
      <c r="M2231" s="203">
        <f t="shared" si="141"/>
        <v>1000</v>
      </c>
    </row>
    <row r="2232" spans="1:13" hidden="1">
      <c r="A2232" s="284" t="s">
        <v>461</v>
      </c>
      <c r="B2232" s="230" t="str">
        <f t="shared" si="138"/>
        <v>Measure 252</v>
      </c>
      <c r="C2232" s="284" t="s">
        <v>469</v>
      </c>
      <c r="D2232" s="285">
        <v>44197</v>
      </c>
      <c r="E2232" s="285">
        <v>44408</v>
      </c>
      <c r="F2232" s="285">
        <v>44287</v>
      </c>
      <c r="G2232" s="41">
        <f t="shared" si="139"/>
        <v>4</v>
      </c>
      <c r="H2232" s="286" t="s">
        <v>474</v>
      </c>
      <c r="I2232" s="284" t="s">
        <v>353</v>
      </c>
      <c r="J2232" s="287">
        <v>8</v>
      </c>
      <c r="K2232" s="287">
        <f t="shared" si="140"/>
        <v>1</v>
      </c>
      <c r="L2232" s="203">
        <v>1350</v>
      </c>
      <c r="M2232" s="203">
        <f t="shared" si="141"/>
        <v>1350</v>
      </c>
    </row>
    <row r="2233" spans="1:13" hidden="1">
      <c r="A2233" s="284" t="s">
        <v>461</v>
      </c>
      <c r="B2233" s="230" t="str">
        <f t="shared" si="138"/>
        <v>Measure 252</v>
      </c>
      <c r="C2233" s="284" t="s">
        <v>469</v>
      </c>
      <c r="D2233" s="285">
        <v>44197</v>
      </c>
      <c r="E2233" s="285">
        <v>44408</v>
      </c>
      <c r="F2233" s="285">
        <v>44288</v>
      </c>
      <c r="G2233" s="41">
        <f t="shared" si="139"/>
        <v>4</v>
      </c>
      <c r="H2233" s="286" t="s">
        <v>550</v>
      </c>
      <c r="I2233" s="284" t="s">
        <v>353</v>
      </c>
      <c r="J2233" s="287">
        <v>8</v>
      </c>
      <c r="K2233" s="287">
        <f t="shared" si="140"/>
        <v>1</v>
      </c>
      <c r="L2233" s="203">
        <v>1350</v>
      </c>
      <c r="M2233" s="203">
        <f t="shared" si="141"/>
        <v>1350</v>
      </c>
    </row>
    <row r="2234" spans="1:13" hidden="1">
      <c r="A2234" s="284" t="s">
        <v>461</v>
      </c>
      <c r="B2234" s="230" t="str">
        <f t="shared" si="138"/>
        <v>Measure 252</v>
      </c>
      <c r="C2234" s="284" t="s">
        <v>469</v>
      </c>
      <c r="D2234" s="285">
        <v>44197</v>
      </c>
      <c r="E2234" s="285">
        <v>44408</v>
      </c>
      <c r="F2234" s="285">
        <v>44291</v>
      </c>
      <c r="G2234" s="41">
        <f t="shared" si="139"/>
        <v>4</v>
      </c>
      <c r="H2234" s="286" t="s">
        <v>549</v>
      </c>
      <c r="I2234" s="284" t="s">
        <v>353</v>
      </c>
      <c r="J2234" s="287">
        <v>8</v>
      </c>
      <c r="K2234" s="287">
        <f t="shared" si="140"/>
        <v>1</v>
      </c>
      <c r="L2234" s="203">
        <v>1350</v>
      </c>
      <c r="M2234" s="203">
        <f t="shared" si="141"/>
        <v>1350</v>
      </c>
    </row>
    <row r="2235" spans="1:13" hidden="1">
      <c r="A2235" s="284" t="s">
        <v>461</v>
      </c>
      <c r="B2235" s="230" t="str">
        <f t="shared" si="138"/>
        <v>Measure 252</v>
      </c>
      <c r="C2235" s="284" t="s">
        <v>469</v>
      </c>
      <c r="D2235" s="285">
        <v>44197</v>
      </c>
      <c r="E2235" s="285">
        <v>44408</v>
      </c>
      <c r="F2235" s="285">
        <v>44291</v>
      </c>
      <c r="G2235" s="41">
        <f t="shared" si="139"/>
        <v>4</v>
      </c>
      <c r="H2235" s="286" t="s">
        <v>550</v>
      </c>
      <c r="I2235" s="284" t="s">
        <v>353</v>
      </c>
      <c r="J2235" s="287">
        <v>8</v>
      </c>
      <c r="K2235" s="287">
        <f t="shared" si="140"/>
        <v>1</v>
      </c>
      <c r="L2235" s="203">
        <v>1350</v>
      </c>
      <c r="M2235" s="203">
        <f t="shared" si="141"/>
        <v>1350</v>
      </c>
    </row>
    <row r="2236" spans="1:13" hidden="1">
      <c r="A2236" s="284" t="s">
        <v>461</v>
      </c>
      <c r="B2236" s="230" t="str">
        <f t="shared" si="138"/>
        <v>Measure 252</v>
      </c>
      <c r="C2236" s="284" t="s">
        <v>469</v>
      </c>
      <c r="D2236" s="285">
        <v>44197</v>
      </c>
      <c r="E2236" s="285">
        <v>44408</v>
      </c>
      <c r="F2236" s="285">
        <v>44291</v>
      </c>
      <c r="G2236" s="41">
        <f t="shared" si="139"/>
        <v>4</v>
      </c>
      <c r="H2236" s="286" t="s">
        <v>551</v>
      </c>
      <c r="I2236" s="284" t="s">
        <v>353</v>
      </c>
      <c r="J2236" s="287">
        <v>8</v>
      </c>
      <c r="K2236" s="287">
        <f t="shared" si="140"/>
        <v>1</v>
      </c>
      <c r="L2236" s="203">
        <v>1350</v>
      </c>
      <c r="M2236" s="203">
        <f t="shared" si="141"/>
        <v>1350</v>
      </c>
    </row>
    <row r="2237" spans="1:13" hidden="1">
      <c r="A2237" s="284" t="s">
        <v>461</v>
      </c>
      <c r="B2237" s="230" t="str">
        <f t="shared" si="138"/>
        <v>Measure 252</v>
      </c>
      <c r="C2237" s="284" t="s">
        <v>469</v>
      </c>
      <c r="D2237" s="285">
        <v>44197</v>
      </c>
      <c r="E2237" s="285">
        <v>44408</v>
      </c>
      <c r="F2237" s="285">
        <v>44291</v>
      </c>
      <c r="G2237" s="41">
        <f t="shared" si="139"/>
        <v>4</v>
      </c>
      <c r="H2237" s="286" t="s">
        <v>474</v>
      </c>
      <c r="I2237" s="284" t="s">
        <v>353</v>
      </c>
      <c r="J2237" s="287">
        <v>8</v>
      </c>
      <c r="K2237" s="287">
        <f t="shared" si="140"/>
        <v>1</v>
      </c>
      <c r="L2237" s="203">
        <v>1350</v>
      </c>
      <c r="M2237" s="203">
        <f t="shared" si="141"/>
        <v>1350</v>
      </c>
    </row>
    <row r="2238" spans="1:13" hidden="1">
      <c r="A2238" s="284" t="s">
        <v>461</v>
      </c>
      <c r="B2238" s="230" t="str">
        <f t="shared" si="138"/>
        <v>Measure 252</v>
      </c>
      <c r="C2238" s="284" t="s">
        <v>469</v>
      </c>
      <c r="D2238" s="285">
        <v>44197</v>
      </c>
      <c r="E2238" s="285">
        <v>44408</v>
      </c>
      <c r="F2238" s="285">
        <v>44292</v>
      </c>
      <c r="G2238" s="41">
        <f t="shared" si="139"/>
        <v>4</v>
      </c>
      <c r="H2238" s="286" t="s">
        <v>29</v>
      </c>
      <c r="I2238" s="284" t="s">
        <v>353</v>
      </c>
      <c r="J2238" s="287">
        <v>8</v>
      </c>
      <c r="K2238" s="287">
        <f t="shared" si="140"/>
        <v>1</v>
      </c>
      <c r="L2238" s="203">
        <v>1350</v>
      </c>
      <c r="M2238" s="203">
        <f t="shared" si="141"/>
        <v>1350</v>
      </c>
    </row>
    <row r="2239" spans="1:13" hidden="1">
      <c r="A2239" s="284" t="s">
        <v>461</v>
      </c>
      <c r="B2239" s="230" t="str">
        <f t="shared" si="138"/>
        <v>Measure 252</v>
      </c>
      <c r="C2239" s="284" t="s">
        <v>469</v>
      </c>
      <c r="D2239" s="285">
        <v>44197</v>
      </c>
      <c r="E2239" s="285">
        <v>44408</v>
      </c>
      <c r="F2239" s="285">
        <v>44292</v>
      </c>
      <c r="G2239" s="41">
        <f t="shared" si="139"/>
        <v>4</v>
      </c>
      <c r="H2239" s="286" t="s">
        <v>549</v>
      </c>
      <c r="I2239" s="284" t="s">
        <v>353</v>
      </c>
      <c r="J2239" s="287">
        <v>8</v>
      </c>
      <c r="K2239" s="287">
        <f t="shared" si="140"/>
        <v>1</v>
      </c>
      <c r="L2239" s="203">
        <v>1350</v>
      </c>
      <c r="M2239" s="203">
        <f t="shared" si="141"/>
        <v>1350</v>
      </c>
    </row>
    <row r="2240" spans="1:13" hidden="1">
      <c r="A2240" s="284" t="s">
        <v>461</v>
      </c>
      <c r="B2240" s="230" t="str">
        <f t="shared" ref="B2240:B2303" si="142">MID(C2240,9,11)</f>
        <v>Measure 252</v>
      </c>
      <c r="C2240" s="284" t="s">
        <v>469</v>
      </c>
      <c r="D2240" s="285">
        <v>44197</v>
      </c>
      <c r="E2240" s="285">
        <v>44408</v>
      </c>
      <c r="F2240" s="285">
        <v>44292</v>
      </c>
      <c r="G2240" s="41">
        <f t="shared" ref="G2240:G2303" si="143">MONTH(F2240)</f>
        <v>4</v>
      </c>
      <c r="H2240" s="286" t="s">
        <v>550</v>
      </c>
      <c r="I2240" s="284" t="s">
        <v>353</v>
      </c>
      <c r="J2240" s="287">
        <v>8</v>
      </c>
      <c r="K2240" s="287">
        <f t="shared" si="140"/>
        <v>1</v>
      </c>
      <c r="L2240" s="203">
        <v>1350</v>
      </c>
      <c r="M2240" s="203">
        <f t="shared" si="141"/>
        <v>1350</v>
      </c>
    </row>
    <row r="2241" spans="1:13" hidden="1">
      <c r="A2241" s="284" t="s">
        <v>461</v>
      </c>
      <c r="B2241" s="230" t="str">
        <f t="shared" si="142"/>
        <v>Measure 252</v>
      </c>
      <c r="C2241" s="284" t="s">
        <v>469</v>
      </c>
      <c r="D2241" s="285">
        <v>44197</v>
      </c>
      <c r="E2241" s="285">
        <v>44408</v>
      </c>
      <c r="F2241" s="285">
        <v>44292</v>
      </c>
      <c r="G2241" s="41">
        <f t="shared" si="143"/>
        <v>4</v>
      </c>
      <c r="H2241" s="286" t="s">
        <v>551</v>
      </c>
      <c r="I2241" s="284" t="s">
        <v>353</v>
      </c>
      <c r="J2241" s="287">
        <v>8</v>
      </c>
      <c r="K2241" s="287">
        <f t="shared" si="140"/>
        <v>1</v>
      </c>
      <c r="L2241" s="203">
        <v>1350</v>
      </c>
      <c r="M2241" s="203">
        <f t="shared" si="141"/>
        <v>1350</v>
      </c>
    </row>
    <row r="2242" spans="1:13" hidden="1">
      <c r="A2242" s="284" t="s">
        <v>461</v>
      </c>
      <c r="B2242" s="230" t="str">
        <f t="shared" si="142"/>
        <v>Measure 252</v>
      </c>
      <c r="C2242" s="284" t="s">
        <v>469</v>
      </c>
      <c r="D2242" s="285">
        <v>44197</v>
      </c>
      <c r="E2242" s="285">
        <v>44408</v>
      </c>
      <c r="F2242" s="285">
        <v>44292</v>
      </c>
      <c r="G2242" s="41">
        <f t="shared" si="143"/>
        <v>4</v>
      </c>
      <c r="H2242" s="286" t="s">
        <v>474</v>
      </c>
      <c r="I2242" s="284" t="s">
        <v>353</v>
      </c>
      <c r="J2242" s="287">
        <v>8</v>
      </c>
      <c r="K2242" s="287">
        <f t="shared" si="140"/>
        <v>1</v>
      </c>
      <c r="L2242" s="203">
        <v>1350</v>
      </c>
      <c r="M2242" s="203">
        <f t="shared" si="141"/>
        <v>1350</v>
      </c>
    </row>
    <row r="2243" spans="1:13" hidden="1">
      <c r="A2243" s="284" t="s">
        <v>461</v>
      </c>
      <c r="B2243" s="230" t="str">
        <f t="shared" si="142"/>
        <v>Measure 252</v>
      </c>
      <c r="C2243" s="284" t="s">
        <v>469</v>
      </c>
      <c r="D2243" s="285">
        <v>44197</v>
      </c>
      <c r="E2243" s="285">
        <v>44408</v>
      </c>
      <c r="F2243" s="285">
        <v>44293</v>
      </c>
      <c r="G2243" s="41">
        <f t="shared" si="143"/>
        <v>4</v>
      </c>
      <c r="H2243" s="286" t="s">
        <v>29</v>
      </c>
      <c r="I2243" s="284" t="s">
        <v>353</v>
      </c>
      <c r="J2243" s="287">
        <v>8</v>
      </c>
      <c r="K2243" s="287">
        <f t="shared" ref="K2243:K2306" si="144">J2243/8</f>
        <v>1</v>
      </c>
      <c r="L2243" s="203">
        <v>1350</v>
      </c>
      <c r="M2243" s="203">
        <f t="shared" ref="M2243:M2306" si="145">L2243*K2243</f>
        <v>1350</v>
      </c>
    </row>
    <row r="2244" spans="1:13" hidden="1">
      <c r="A2244" s="284" t="s">
        <v>461</v>
      </c>
      <c r="B2244" s="230" t="str">
        <f t="shared" si="142"/>
        <v>Measure 252</v>
      </c>
      <c r="C2244" s="284" t="s">
        <v>469</v>
      </c>
      <c r="D2244" s="285">
        <v>44197</v>
      </c>
      <c r="E2244" s="285">
        <v>44408</v>
      </c>
      <c r="F2244" s="285">
        <v>44293</v>
      </c>
      <c r="G2244" s="41">
        <f t="shared" si="143"/>
        <v>4</v>
      </c>
      <c r="H2244" s="286" t="s">
        <v>549</v>
      </c>
      <c r="I2244" s="284" t="s">
        <v>353</v>
      </c>
      <c r="J2244" s="287">
        <v>8</v>
      </c>
      <c r="K2244" s="287">
        <f t="shared" si="144"/>
        <v>1</v>
      </c>
      <c r="L2244" s="203">
        <v>1350</v>
      </c>
      <c r="M2244" s="203">
        <f t="shared" si="145"/>
        <v>1350</v>
      </c>
    </row>
    <row r="2245" spans="1:13" hidden="1">
      <c r="A2245" s="284" t="s">
        <v>461</v>
      </c>
      <c r="B2245" s="230" t="str">
        <f t="shared" si="142"/>
        <v>Measure 252</v>
      </c>
      <c r="C2245" s="284" t="s">
        <v>469</v>
      </c>
      <c r="D2245" s="285">
        <v>44197</v>
      </c>
      <c r="E2245" s="285">
        <v>44408</v>
      </c>
      <c r="F2245" s="285">
        <v>44293</v>
      </c>
      <c r="G2245" s="41">
        <f t="shared" si="143"/>
        <v>4</v>
      </c>
      <c r="H2245" s="286" t="s">
        <v>52</v>
      </c>
      <c r="I2245" s="284" t="s">
        <v>353</v>
      </c>
      <c r="J2245" s="287">
        <v>3.5</v>
      </c>
      <c r="K2245" s="287">
        <f t="shared" si="144"/>
        <v>0.4375</v>
      </c>
      <c r="L2245" s="203">
        <v>1000</v>
      </c>
      <c r="M2245" s="203">
        <f t="shared" si="145"/>
        <v>437.5</v>
      </c>
    </row>
    <row r="2246" spans="1:13" hidden="1">
      <c r="A2246" s="284" t="s">
        <v>461</v>
      </c>
      <c r="B2246" s="230" t="str">
        <f t="shared" si="142"/>
        <v>Measure 252</v>
      </c>
      <c r="C2246" s="284" t="s">
        <v>469</v>
      </c>
      <c r="D2246" s="285">
        <v>44197</v>
      </c>
      <c r="E2246" s="285">
        <v>44408</v>
      </c>
      <c r="F2246" s="285">
        <v>44293</v>
      </c>
      <c r="G2246" s="41">
        <f t="shared" si="143"/>
        <v>4</v>
      </c>
      <c r="H2246" s="286" t="s">
        <v>550</v>
      </c>
      <c r="I2246" s="284" t="s">
        <v>353</v>
      </c>
      <c r="J2246" s="287">
        <v>8</v>
      </c>
      <c r="K2246" s="287">
        <f t="shared" si="144"/>
        <v>1</v>
      </c>
      <c r="L2246" s="203">
        <v>1350</v>
      </c>
      <c r="M2246" s="203">
        <f t="shared" si="145"/>
        <v>1350</v>
      </c>
    </row>
    <row r="2247" spans="1:13" hidden="1">
      <c r="A2247" s="284" t="s">
        <v>461</v>
      </c>
      <c r="B2247" s="230" t="str">
        <f t="shared" si="142"/>
        <v>Measure 252</v>
      </c>
      <c r="C2247" s="284" t="s">
        <v>469</v>
      </c>
      <c r="D2247" s="285">
        <v>44197</v>
      </c>
      <c r="E2247" s="285">
        <v>44408</v>
      </c>
      <c r="F2247" s="285">
        <v>44293</v>
      </c>
      <c r="G2247" s="41">
        <f t="shared" si="143"/>
        <v>4</v>
      </c>
      <c r="H2247" s="286" t="s">
        <v>551</v>
      </c>
      <c r="I2247" s="284" t="s">
        <v>353</v>
      </c>
      <c r="J2247" s="287">
        <v>8</v>
      </c>
      <c r="K2247" s="287">
        <f t="shared" si="144"/>
        <v>1</v>
      </c>
      <c r="L2247" s="203">
        <v>1350</v>
      </c>
      <c r="M2247" s="203">
        <f t="shared" si="145"/>
        <v>1350</v>
      </c>
    </row>
    <row r="2248" spans="1:13" hidden="1">
      <c r="A2248" s="284" t="s">
        <v>461</v>
      </c>
      <c r="B2248" s="230" t="str">
        <f t="shared" si="142"/>
        <v>Measure 252</v>
      </c>
      <c r="C2248" s="284" t="s">
        <v>469</v>
      </c>
      <c r="D2248" s="285">
        <v>44197</v>
      </c>
      <c r="E2248" s="285">
        <v>44408</v>
      </c>
      <c r="F2248" s="285">
        <v>44293</v>
      </c>
      <c r="G2248" s="41">
        <f t="shared" si="143"/>
        <v>4</v>
      </c>
      <c r="H2248" s="286" t="s">
        <v>475</v>
      </c>
      <c r="I2248" s="284" t="s">
        <v>353</v>
      </c>
      <c r="J2248" s="287">
        <v>8</v>
      </c>
      <c r="K2248" s="287">
        <f t="shared" si="144"/>
        <v>1</v>
      </c>
      <c r="L2248" s="203">
        <v>1000</v>
      </c>
      <c r="M2248" s="203">
        <f t="shared" si="145"/>
        <v>1000</v>
      </c>
    </row>
    <row r="2249" spans="1:13" hidden="1">
      <c r="A2249" s="284" t="s">
        <v>461</v>
      </c>
      <c r="B2249" s="230" t="str">
        <f t="shared" si="142"/>
        <v>Measure 252</v>
      </c>
      <c r="C2249" s="284" t="s">
        <v>469</v>
      </c>
      <c r="D2249" s="285">
        <v>44197</v>
      </c>
      <c r="E2249" s="285">
        <v>44408</v>
      </c>
      <c r="F2249" s="285">
        <v>44293</v>
      </c>
      <c r="G2249" s="41">
        <f t="shared" si="143"/>
        <v>4</v>
      </c>
      <c r="H2249" s="286" t="s">
        <v>474</v>
      </c>
      <c r="I2249" s="284" t="s">
        <v>353</v>
      </c>
      <c r="J2249" s="287">
        <v>8</v>
      </c>
      <c r="K2249" s="287">
        <f t="shared" si="144"/>
        <v>1</v>
      </c>
      <c r="L2249" s="203">
        <v>1350</v>
      </c>
      <c r="M2249" s="203">
        <f t="shared" si="145"/>
        <v>1350</v>
      </c>
    </row>
    <row r="2250" spans="1:13" hidden="1">
      <c r="A2250" s="284" t="s">
        <v>461</v>
      </c>
      <c r="B2250" s="230" t="str">
        <f t="shared" si="142"/>
        <v>Measure 252</v>
      </c>
      <c r="C2250" s="284" t="s">
        <v>469</v>
      </c>
      <c r="D2250" s="285">
        <v>44197</v>
      </c>
      <c r="E2250" s="285">
        <v>44408</v>
      </c>
      <c r="F2250" s="285">
        <v>44294</v>
      </c>
      <c r="G2250" s="41">
        <f t="shared" si="143"/>
        <v>4</v>
      </c>
      <c r="H2250" s="286" t="s">
        <v>29</v>
      </c>
      <c r="I2250" s="284" t="s">
        <v>353</v>
      </c>
      <c r="J2250" s="287">
        <v>8</v>
      </c>
      <c r="K2250" s="287">
        <f t="shared" si="144"/>
        <v>1</v>
      </c>
      <c r="L2250" s="203">
        <v>1350</v>
      </c>
      <c r="M2250" s="203">
        <f t="shared" si="145"/>
        <v>1350</v>
      </c>
    </row>
    <row r="2251" spans="1:13" hidden="1">
      <c r="A2251" s="284" t="s">
        <v>461</v>
      </c>
      <c r="B2251" s="230" t="str">
        <f t="shared" si="142"/>
        <v>Measure 252</v>
      </c>
      <c r="C2251" s="284" t="s">
        <v>469</v>
      </c>
      <c r="D2251" s="285">
        <v>44197</v>
      </c>
      <c r="E2251" s="285">
        <v>44408</v>
      </c>
      <c r="F2251" s="285">
        <v>44294</v>
      </c>
      <c r="G2251" s="41">
        <f t="shared" si="143"/>
        <v>4</v>
      </c>
      <c r="H2251" s="286" t="s">
        <v>549</v>
      </c>
      <c r="I2251" s="284" t="s">
        <v>353</v>
      </c>
      <c r="J2251" s="287">
        <v>8</v>
      </c>
      <c r="K2251" s="287">
        <f t="shared" si="144"/>
        <v>1</v>
      </c>
      <c r="L2251" s="203">
        <v>1350</v>
      </c>
      <c r="M2251" s="203">
        <f t="shared" si="145"/>
        <v>1350</v>
      </c>
    </row>
    <row r="2252" spans="1:13" hidden="1">
      <c r="A2252" s="284" t="s">
        <v>461</v>
      </c>
      <c r="B2252" s="230" t="str">
        <f t="shared" si="142"/>
        <v>Measure 252</v>
      </c>
      <c r="C2252" s="284" t="s">
        <v>469</v>
      </c>
      <c r="D2252" s="285">
        <v>44197</v>
      </c>
      <c r="E2252" s="285">
        <v>44408</v>
      </c>
      <c r="F2252" s="285">
        <v>44294</v>
      </c>
      <c r="G2252" s="41">
        <f t="shared" si="143"/>
        <v>4</v>
      </c>
      <c r="H2252" s="286" t="s">
        <v>550</v>
      </c>
      <c r="I2252" s="284" t="s">
        <v>353</v>
      </c>
      <c r="J2252" s="287">
        <v>8</v>
      </c>
      <c r="K2252" s="287">
        <f t="shared" si="144"/>
        <v>1</v>
      </c>
      <c r="L2252" s="203">
        <v>1350</v>
      </c>
      <c r="M2252" s="203">
        <f t="shared" si="145"/>
        <v>1350</v>
      </c>
    </row>
    <row r="2253" spans="1:13" hidden="1">
      <c r="A2253" s="284" t="s">
        <v>461</v>
      </c>
      <c r="B2253" s="230" t="str">
        <f t="shared" si="142"/>
        <v>Measure 252</v>
      </c>
      <c r="C2253" s="284" t="s">
        <v>469</v>
      </c>
      <c r="D2253" s="285">
        <v>44197</v>
      </c>
      <c r="E2253" s="285">
        <v>44408</v>
      </c>
      <c r="F2253" s="285">
        <v>44294</v>
      </c>
      <c r="G2253" s="41">
        <f t="shared" si="143"/>
        <v>4</v>
      </c>
      <c r="H2253" s="286" t="s">
        <v>551</v>
      </c>
      <c r="I2253" s="284" t="s">
        <v>353</v>
      </c>
      <c r="J2253" s="287">
        <v>8</v>
      </c>
      <c r="K2253" s="287">
        <f t="shared" si="144"/>
        <v>1</v>
      </c>
      <c r="L2253" s="203">
        <v>1350</v>
      </c>
      <c r="M2253" s="203">
        <f t="shared" si="145"/>
        <v>1350</v>
      </c>
    </row>
    <row r="2254" spans="1:13" hidden="1">
      <c r="A2254" s="284" t="s">
        <v>461</v>
      </c>
      <c r="B2254" s="230" t="str">
        <f t="shared" si="142"/>
        <v>Measure 252</v>
      </c>
      <c r="C2254" s="284" t="s">
        <v>469</v>
      </c>
      <c r="D2254" s="285">
        <v>44197</v>
      </c>
      <c r="E2254" s="285">
        <v>44408</v>
      </c>
      <c r="F2254" s="285">
        <v>44294</v>
      </c>
      <c r="G2254" s="41">
        <f t="shared" si="143"/>
        <v>4</v>
      </c>
      <c r="H2254" s="286" t="s">
        <v>475</v>
      </c>
      <c r="I2254" s="284" t="s">
        <v>353</v>
      </c>
      <c r="J2254" s="287">
        <v>8</v>
      </c>
      <c r="K2254" s="287">
        <f t="shared" si="144"/>
        <v>1</v>
      </c>
      <c r="L2254" s="203">
        <v>1000</v>
      </c>
      <c r="M2254" s="203">
        <f t="shared" si="145"/>
        <v>1000</v>
      </c>
    </row>
    <row r="2255" spans="1:13" hidden="1">
      <c r="A2255" s="284" t="s">
        <v>461</v>
      </c>
      <c r="B2255" s="230" t="str">
        <f t="shared" si="142"/>
        <v>Measure 252</v>
      </c>
      <c r="C2255" s="284" t="s">
        <v>469</v>
      </c>
      <c r="D2255" s="285">
        <v>44197</v>
      </c>
      <c r="E2255" s="285">
        <v>44408</v>
      </c>
      <c r="F2255" s="285">
        <v>44295</v>
      </c>
      <c r="G2255" s="41">
        <f t="shared" si="143"/>
        <v>4</v>
      </c>
      <c r="H2255" s="286" t="s">
        <v>549</v>
      </c>
      <c r="I2255" s="284" t="s">
        <v>353</v>
      </c>
      <c r="J2255" s="287">
        <v>8</v>
      </c>
      <c r="K2255" s="287">
        <f t="shared" si="144"/>
        <v>1</v>
      </c>
      <c r="L2255" s="203">
        <v>1350</v>
      </c>
      <c r="M2255" s="203">
        <f t="shared" si="145"/>
        <v>1350</v>
      </c>
    </row>
    <row r="2256" spans="1:13" hidden="1">
      <c r="A2256" s="284" t="s">
        <v>461</v>
      </c>
      <c r="B2256" s="230" t="str">
        <f t="shared" si="142"/>
        <v>Measure 252</v>
      </c>
      <c r="C2256" s="284" t="s">
        <v>469</v>
      </c>
      <c r="D2256" s="285">
        <v>44197</v>
      </c>
      <c r="E2256" s="285">
        <v>44408</v>
      </c>
      <c r="F2256" s="285">
        <v>44295</v>
      </c>
      <c r="G2256" s="41">
        <f t="shared" si="143"/>
        <v>4</v>
      </c>
      <c r="H2256" s="286" t="s">
        <v>550</v>
      </c>
      <c r="I2256" s="284" t="s">
        <v>353</v>
      </c>
      <c r="J2256" s="287">
        <v>8</v>
      </c>
      <c r="K2256" s="287">
        <f t="shared" si="144"/>
        <v>1</v>
      </c>
      <c r="L2256" s="203">
        <v>1350</v>
      </c>
      <c r="M2256" s="203">
        <f t="shared" si="145"/>
        <v>1350</v>
      </c>
    </row>
    <row r="2257" spans="1:13" hidden="1">
      <c r="A2257" s="284" t="s">
        <v>461</v>
      </c>
      <c r="B2257" s="230" t="str">
        <f t="shared" si="142"/>
        <v>Measure 252</v>
      </c>
      <c r="C2257" s="284" t="s">
        <v>469</v>
      </c>
      <c r="D2257" s="285">
        <v>44197</v>
      </c>
      <c r="E2257" s="285">
        <v>44408</v>
      </c>
      <c r="F2257" s="285">
        <v>44295</v>
      </c>
      <c r="G2257" s="41">
        <f t="shared" si="143"/>
        <v>4</v>
      </c>
      <c r="H2257" s="286" t="s">
        <v>551</v>
      </c>
      <c r="I2257" s="284" t="s">
        <v>353</v>
      </c>
      <c r="J2257" s="287">
        <v>8</v>
      </c>
      <c r="K2257" s="287">
        <f t="shared" si="144"/>
        <v>1</v>
      </c>
      <c r="L2257" s="203">
        <v>1350</v>
      </c>
      <c r="M2257" s="203">
        <f t="shared" si="145"/>
        <v>1350</v>
      </c>
    </row>
    <row r="2258" spans="1:13" hidden="1">
      <c r="A2258" s="284" t="s">
        <v>461</v>
      </c>
      <c r="B2258" s="230" t="str">
        <f t="shared" si="142"/>
        <v>Measure 252</v>
      </c>
      <c r="C2258" s="284" t="s">
        <v>469</v>
      </c>
      <c r="D2258" s="285">
        <v>44197</v>
      </c>
      <c r="E2258" s="285">
        <v>44408</v>
      </c>
      <c r="F2258" s="285">
        <v>44295</v>
      </c>
      <c r="G2258" s="41">
        <f t="shared" si="143"/>
        <v>4</v>
      </c>
      <c r="H2258" s="286" t="s">
        <v>475</v>
      </c>
      <c r="I2258" s="284" t="s">
        <v>353</v>
      </c>
      <c r="J2258" s="287">
        <v>8</v>
      </c>
      <c r="K2258" s="287">
        <f t="shared" si="144"/>
        <v>1</v>
      </c>
      <c r="L2258" s="203">
        <v>1000</v>
      </c>
      <c r="M2258" s="203">
        <f t="shared" si="145"/>
        <v>1000</v>
      </c>
    </row>
    <row r="2259" spans="1:13" hidden="1">
      <c r="A2259" s="284" t="s">
        <v>461</v>
      </c>
      <c r="B2259" s="230" t="str">
        <f t="shared" si="142"/>
        <v>Measure 252</v>
      </c>
      <c r="C2259" s="284" t="s">
        <v>469</v>
      </c>
      <c r="D2259" s="285">
        <v>44197</v>
      </c>
      <c r="E2259" s="285">
        <v>44408</v>
      </c>
      <c r="F2259" s="285">
        <v>44298</v>
      </c>
      <c r="G2259" s="41">
        <f t="shared" si="143"/>
        <v>4</v>
      </c>
      <c r="H2259" s="286" t="s">
        <v>29</v>
      </c>
      <c r="I2259" s="284" t="s">
        <v>353</v>
      </c>
      <c r="J2259" s="287">
        <v>8</v>
      </c>
      <c r="K2259" s="287">
        <f t="shared" si="144"/>
        <v>1</v>
      </c>
      <c r="L2259" s="203">
        <v>1350</v>
      </c>
      <c r="M2259" s="203">
        <f t="shared" si="145"/>
        <v>1350</v>
      </c>
    </row>
    <row r="2260" spans="1:13" hidden="1">
      <c r="A2260" s="284" t="s">
        <v>461</v>
      </c>
      <c r="B2260" s="230" t="str">
        <f t="shared" si="142"/>
        <v>Measure 252</v>
      </c>
      <c r="C2260" s="284" t="s">
        <v>469</v>
      </c>
      <c r="D2260" s="285">
        <v>44197</v>
      </c>
      <c r="E2260" s="285">
        <v>44408</v>
      </c>
      <c r="F2260" s="285">
        <v>44298</v>
      </c>
      <c r="G2260" s="41">
        <f t="shared" si="143"/>
        <v>4</v>
      </c>
      <c r="H2260" s="286" t="s">
        <v>549</v>
      </c>
      <c r="I2260" s="284" t="s">
        <v>353</v>
      </c>
      <c r="J2260" s="287">
        <v>8</v>
      </c>
      <c r="K2260" s="287">
        <f t="shared" si="144"/>
        <v>1</v>
      </c>
      <c r="L2260" s="203">
        <v>1350</v>
      </c>
      <c r="M2260" s="203">
        <f t="shared" si="145"/>
        <v>1350</v>
      </c>
    </row>
    <row r="2261" spans="1:13" hidden="1">
      <c r="A2261" s="284" t="s">
        <v>461</v>
      </c>
      <c r="B2261" s="230" t="str">
        <f t="shared" si="142"/>
        <v>Measure 252</v>
      </c>
      <c r="C2261" s="284" t="s">
        <v>469</v>
      </c>
      <c r="D2261" s="285">
        <v>44197</v>
      </c>
      <c r="E2261" s="285">
        <v>44408</v>
      </c>
      <c r="F2261" s="285">
        <v>44298</v>
      </c>
      <c r="G2261" s="41">
        <f t="shared" si="143"/>
        <v>4</v>
      </c>
      <c r="H2261" s="286" t="s">
        <v>52</v>
      </c>
      <c r="I2261" s="284" t="s">
        <v>353</v>
      </c>
      <c r="J2261" s="287">
        <v>0.5</v>
      </c>
      <c r="K2261" s="287">
        <f t="shared" si="144"/>
        <v>6.25E-2</v>
      </c>
      <c r="L2261" s="203">
        <v>1000</v>
      </c>
      <c r="M2261" s="203">
        <f t="shared" si="145"/>
        <v>62.5</v>
      </c>
    </row>
    <row r="2262" spans="1:13" hidden="1">
      <c r="A2262" s="284" t="s">
        <v>461</v>
      </c>
      <c r="B2262" s="230" t="str">
        <f t="shared" si="142"/>
        <v>Measure 252</v>
      </c>
      <c r="C2262" s="284" t="s">
        <v>469</v>
      </c>
      <c r="D2262" s="285">
        <v>44197</v>
      </c>
      <c r="E2262" s="285">
        <v>44408</v>
      </c>
      <c r="F2262" s="285">
        <v>44298</v>
      </c>
      <c r="G2262" s="41">
        <f t="shared" si="143"/>
        <v>4</v>
      </c>
      <c r="H2262" s="286" t="s">
        <v>550</v>
      </c>
      <c r="I2262" s="284" t="s">
        <v>353</v>
      </c>
      <c r="J2262" s="287">
        <v>9</v>
      </c>
      <c r="K2262" s="287">
        <f t="shared" si="144"/>
        <v>1.125</v>
      </c>
      <c r="L2262" s="203">
        <v>1350</v>
      </c>
      <c r="M2262" s="203">
        <f t="shared" si="145"/>
        <v>1518.75</v>
      </c>
    </row>
    <row r="2263" spans="1:13" hidden="1">
      <c r="A2263" s="284" t="s">
        <v>461</v>
      </c>
      <c r="B2263" s="230" t="str">
        <f t="shared" si="142"/>
        <v>Measure 252</v>
      </c>
      <c r="C2263" s="284" t="s">
        <v>469</v>
      </c>
      <c r="D2263" s="285">
        <v>44197</v>
      </c>
      <c r="E2263" s="285">
        <v>44408</v>
      </c>
      <c r="F2263" s="285">
        <v>44298</v>
      </c>
      <c r="G2263" s="41">
        <f t="shared" si="143"/>
        <v>4</v>
      </c>
      <c r="H2263" s="286" t="s">
        <v>551</v>
      </c>
      <c r="I2263" s="284" t="s">
        <v>353</v>
      </c>
      <c r="J2263" s="287">
        <v>8</v>
      </c>
      <c r="K2263" s="287">
        <f t="shared" si="144"/>
        <v>1</v>
      </c>
      <c r="L2263" s="203">
        <v>1350</v>
      </c>
      <c r="M2263" s="203">
        <f t="shared" si="145"/>
        <v>1350</v>
      </c>
    </row>
    <row r="2264" spans="1:13" hidden="1">
      <c r="A2264" s="284" t="s">
        <v>461</v>
      </c>
      <c r="B2264" s="230" t="str">
        <f t="shared" si="142"/>
        <v>Measure 252</v>
      </c>
      <c r="C2264" s="284" t="s">
        <v>469</v>
      </c>
      <c r="D2264" s="285">
        <v>44197</v>
      </c>
      <c r="E2264" s="285">
        <v>44408</v>
      </c>
      <c r="F2264" s="285">
        <v>44298</v>
      </c>
      <c r="G2264" s="41">
        <f t="shared" si="143"/>
        <v>4</v>
      </c>
      <c r="H2264" s="286" t="s">
        <v>475</v>
      </c>
      <c r="I2264" s="284" t="s">
        <v>353</v>
      </c>
      <c r="J2264" s="287">
        <v>8</v>
      </c>
      <c r="K2264" s="287">
        <f t="shared" si="144"/>
        <v>1</v>
      </c>
      <c r="L2264" s="203">
        <v>1000</v>
      </c>
      <c r="M2264" s="203">
        <f t="shared" si="145"/>
        <v>1000</v>
      </c>
    </row>
    <row r="2265" spans="1:13" hidden="1">
      <c r="A2265" s="284" t="s">
        <v>461</v>
      </c>
      <c r="B2265" s="230" t="str">
        <f t="shared" si="142"/>
        <v>Measure 252</v>
      </c>
      <c r="C2265" s="284" t="s">
        <v>469</v>
      </c>
      <c r="D2265" s="285">
        <v>44197</v>
      </c>
      <c r="E2265" s="285">
        <v>44408</v>
      </c>
      <c r="F2265" s="285">
        <v>44299</v>
      </c>
      <c r="G2265" s="41">
        <f t="shared" si="143"/>
        <v>4</v>
      </c>
      <c r="H2265" s="286" t="s">
        <v>29</v>
      </c>
      <c r="I2265" s="284" t="s">
        <v>353</v>
      </c>
      <c r="J2265" s="287">
        <v>8</v>
      </c>
      <c r="K2265" s="287">
        <f t="shared" si="144"/>
        <v>1</v>
      </c>
      <c r="L2265" s="203">
        <v>1350</v>
      </c>
      <c r="M2265" s="203">
        <f t="shared" si="145"/>
        <v>1350</v>
      </c>
    </row>
    <row r="2266" spans="1:13" hidden="1">
      <c r="A2266" s="284" t="s">
        <v>461</v>
      </c>
      <c r="B2266" s="230" t="str">
        <f t="shared" si="142"/>
        <v>Measure 252</v>
      </c>
      <c r="C2266" s="284" t="s">
        <v>469</v>
      </c>
      <c r="D2266" s="285">
        <v>44197</v>
      </c>
      <c r="E2266" s="285">
        <v>44408</v>
      </c>
      <c r="F2266" s="285">
        <v>44299</v>
      </c>
      <c r="G2266" s="41">
        <f t="shared" si="143"/>
        <v>4</v>
      </c>
      <c r="H2266" s="286" t="s">
        <v>549</v>
      </c>
      <c r="I2266" s="284" t="s">
        <v>353</v>
      </c>
      <c r="J2266" s="287">
        <v>8</v>
      </c>
      <c r="K2266" s="287">
        <f t="shared" si="144"/>
        <v>1</v>
      </c>
      <c r="L2266" s="203">
        <v>1350</v>
      </c>
      <c r="M2266" s="203">
        <f t="shared" si="145"/>
        <v>1350</v>
      </c>
    </row>
    <row r="2267" spans="1:13" hidden="1">
      <c r="A2267" s="284" t="s">
        <v>461</v>
      </c>
      <c r="B2267" s="230" t="str">
        <f t="shared" si="142"/>
        <v>Measure 252</v>
      </c>
      <c r="C2267" s="284" t="s">
        <v>469</v>
      </c>
      <c r="D2267" s="285">
        <v>44197</v>
      </c>
      <c r="E2267" s="285">
        <v>44408</v>
      </c>
      <c r="F2267" s="285">
        <v>44299</v>
      </c>
      <c r="G2267" s="41">
        <f t="shared" si="143"/>
        <v>4</v>
      </c>
      <c r="H2267" s="286" t="s">
        <v>52</v>
      </c>
      <c r="I2267" s="284" t="s">
        <v>353</v>
      </c>
      <c r="J2267" s="287">
        <v>1</v>
      </c>
      <c r="K2267" s="287">
        <f t="shared" si="144"/>
        <v>0.125</v>
      </c>
      <c r="L2267" s="203">
        <v>1000</v>
      </c>
      <c r="M2267" s="203">
        <f t="shared" si="145"/>
        <v>125</v>
      </c>
    </row>
    <row r="2268" spans="1:13" hidden="1">
      <c r="A2268" s="284" t="s">
        <v>461</v>
      </c>
      <c r="B2268" s="230" t="str">
        <f t="shared" si="142"/>
        <v>Measure 252</v>
      </c>
      <c r="C2268" s="284" t="s">
        <v>469</v>
      </c>
      <c r="D2268" s="285">
        <v>44197</v>
      </c>
      <c r="E2268" s="285">
        <v>44408</v>
      </c>
      <c r="F2268" s="285">
        <v>44299</v>
      </c>
      <c r="G2268" s="41">
        <f t="shared" si="143"/>
        <v>4</v>
      </c>
      <c r="H2268" s="286" t="s">
        <v>551</v>
      </c>
      <c r="I2268" s="284" t="s">
        <v>353</v>
      </c>
      <c r="J2268" s="287">
        <v>8</v>
      </c>
      <c r="K2268" s="287">
        <f t="shared" si="144"/>
        <v>1</v>
      </c>
      <c r="L2268" s="203">
        <v>1350</v>
      </c>
      <c r="M2268" s="203">
        <f t="shared" si="145"/>
        <v>1350</v>
      </c>
    </row>
    <row r="2269" spans="1:13" hidden="1">
      <c r="A2269" s="284" t="s">
        <v>461</v>
      </c>
      <c r="B2269" s="230" t="str">
        <f t="shared" si="142"/>
        <v>Measure 252</v>
      </c>
      <c r="C2269" s="284" t="s">
        <v>469</v>
      </c>
      <c r="D2269" s="285">
        <v>44197</v>
      </c>
      <c r="E2269" s="285">
        <v>44408</v>
      </c>
      <c r="F2269" s="285">
        <v>44299</v>
      </c>
      <c r="G2269" s="41">
        <f t="shared" si="143"/>
        <v>4</v>
      </c>
      <c r="H2269" s="286" t="s">
        <v>475</v>
      </c>
      <c r="I2269" s="284" t="s">
        <v>353</v>
      </c>
      <c r="J2269" s="287">
        <v>8</v>
      </c>
      <c r="K2269" s="287">
        <f t="shared" si="144"/>
        <v>1</v>
      </c>
      <c r="L2269" s="203">
        <v>1000</v>
      </c>
      <c r="M2269" s="203">
        <f t="shared" si="145"/>
        <v>1000</v>
      </c>
    </row>
    <row r="2270" spans="1:13" hidden="1">
      <c r="A2270" s="284" t="s">
        <v>461</v>
      </c>
      <c r="B2270" s="230" t="str">
        <f t="shared" si="142"/>
        <v>Measure 252</v>
      </c>
      <c r="C2270" s="284" t="s">
        <v>469</v>
      </c>
      <c r="D2270" s="285">
        <v>44197</v>
      </c>
      <c r="E2270" s="285">
        <v>44408</v>
      </c>
      <c r="F2270" s="285">
        <v>44300</v>
      </c>
      <c r="G2270" s="41">
        <f t="shared" si="143"/>
        <v>4</v>
      </c>
      <c r="H2270" s="286" t="s">
        <v>29</v>
      </c>
      <c r="I2270" s="284" t="s">
        <v>353</v>
      </c>
      <c r="J2270" s="287">
        <v>8</v>
      </c>
      <c r="K2270" s="287">
        <f t="shared" si="144"/>
        <v>1</v>
      </c>
      <c r="L2270" s="203">
        <v>1350</v>
      </c>
      <c r="M2270" s="203">
        <f t="shared" si="145"/>
        <v>1350</v>
      </c>
    </row>
    <row r="2271" spans="1:13" hidden="1">
      <c r="A2271" s="284" t="s">
        <v>461</v>
      </c>
      <c r="B2271" s="230" t="str">
        <f t="shared" si="142"/>
        <v>Measure 252</v>
      </c>
      <c r="C2271" s="284" t="s">
        <v>469</v>
      </c>
      <c r="D2271" s="285">
        <v>44197</v>
      </c>
      <c r="E2271" s="285">
        <v>44408</v>
      </c>
      <c r="F2271" s="285">
        <v>44300</v>
      </c>
      <c r="G2271" s="41">
        <f t="shared" si="143"/>
        <v>4</v>
      </c>
      <c r="H2271" s="286" t="s">
        <v>549</v>
      </c>
      <c r="I2271" s="284" t="s">
        <v>353</v>
      </c>
      <c r="J2271" s="287">
        <v>8</v>
      </c>
      <c r="K2271" s="287">
        <f t="shared" si="144"/>
        <v>1</v>
      </c>
      <c r="L2271" s="203">
        <v>1350</v>
      </c>
      <c r="M2271" s="203">
        <f t="shared" si="145"/>
        <v>1350</v>
      </c>
    </row>
    <row r="2272" spans="1:13" hidden="1">
      <c r="A2272" s="284" t="s">
        <v>461</v>
      </c>
      <c r="B2272" s="230" t="str">
        <f t="shared" si="142"/>
        <v>Measure 252</v>
      </c>
      <c r="C2272" s="284" t="s">
        <v>469</v>
      </c>
      <c r="D2272" s="285">
        <v>44197</v>
      </c>
      <c r="E2272" s="285">
        <v>44408</v>
      </c>
      <c r="F2272" s="285">
        <v>44300</v>
      </c>
      <c r="G2272" s="41">
        <f t="shared" si="143"/>
        <v>4</v>
      </c>
      <c r="H2272" s="286" t="s">
        <v>52</v>
      </c>
      <c r="I2272" s="284" t="s">
        <v>353</v>
      </c>
      <c r="J2272" s="287">
        <v>1</v>
      </c>
      <c r="K2272" s="287">
        <f t="shared" si="144"/>
        <v>0.125</v>
      </c>
      <c r="L2272" s="203">
        <v>1000</v>
      </c>
      <c r="M2272" s="203">
        <f t="shared" si="145"/>
        <v>125</v>
      </c>
    </row>
    <row r="2273" spans="1:13" hidden="1">
      <c r="A2273" s="284" t="s">
        <v>461</v>
      </c>
      <c r="B2273" s="230" t="str">
        <f t="shared" si="142"/>
        <v>Measure 252</v>
      </c>
      <c r="C2273" s="284" t="s">
        <v>469</v>
      </c>
      <c r="D2273" s="285">
        <v>44197</v>
      </c>
      <c r="E2273" s="285">
        <v>44408</v>
      </c>
      <c r="F2273" s="285">
        <v>44300</v>
      </c>
      <c r="G2273" s="41">
        <f t="shared" si="143"/>
        <v>4</v>
      </c>
      <c r="H2273" s="286" t="s">
        <v>550</v>
      </c>
      <c r="I2273" s="284" t="s">
        <v>353</v>
      </c>
      <c r="J2273" s="287">
        <v>9</v>
      </c>
      <c r="K2273" s="287">
        <f t="shared" si="144"/>
        <v>1.125</v>
      </c>
      <c r="L2273" s="203">
        <v>1350</v>
      </c>
      <c r="M2273" s="203">
        <f t="shared" si="145"/>
        <v>1518.75</v>
      </c>
    </row>
    <row r="2274" spans="1:13" hidden="1">
      <c r="A2274" s="284" t="s">
        <v>461</v>
      </c>
      <c r="B2274" s="230" t="str">
        <f t="shared" si="142"/>
        <v>Measure 252</v>
      </c>
      <c r="C2274" s="284" t="s">
        <v>469</v>
      </c>
      <c r="D2274" s="285">
        <v>44197</v>
      </c>
      <c r="E2274" s="285">
        <v>44408</v>
      </c>
      <c r="F2274" s="285">
        <v>44300</v>
      </c>
      <c r="G2274" s="41">
        <f t="shared" si="143"/>
        <v>4</v>
      </c>
      <c r="H2274" s="286" t="s">
        <v>551</v>
      </c>
      <c r="I2274" s="284" t="s">
        <v>353</v>
      </c>
      <c r="J2274" s="287">
        <v>8</v>
      </c>
      <c r="K2274" s="287">
        <f t="shared" si="144"/>
        <v>1</v>
      </c>
      <c r="L2274" s="203">
        <v>1350</v>
      </c>
      <c r="M2274" s="203">
        <f t="shared" si="145"/>
        <v>1350</v>
      </c>
    </row>
    <row r="2275" spans="1:13" hidden="1">
      <c r="A2275" s="284" t="s">
        <v>461</v>
      </c>
      <c r="B2275" s="230" t="str">
        <f t="shared" si="142"/>
        <v>Measure 252</v>
      </c>
      <c r="C2275" s="284" t="s">
        <v>469</v>
      </c>
      <c r="D2275" s="285">
        <v>44197</v>
      </c>
      <c r="E2275" s="285">
        <v>44408</v>
      </c>
      <c r="F2275" s="285">
        <v>44300</v>
      </c>
      <c r="G2275" s="41">
        <f t="shared" si="143"/>
        <v>4</v>
      </c>
      <c r="H2275" s="286" t="s">
        <v>475</v>
      </c>
      <c r="I2275" s="284" t="s">
        <v>353</v>
      </c>
      <c r="J2275" s="287">
        <v>8</v>
      </c>
      <c r="K2275" s="287">
        <f t="shared" si="144"/>
        <v>1</v>
      </c>
      <c r="L2275" s="203">
        <v>1000</v>
      </c>
      <c r="M2275" s="203">
        <f t="shared" si="145"/>
        <v>1000</v>
      </c>
    </row>
    <row r="2276" spans="1:13" hidden="1">
      <c r="A2276" s="284" t="s">
        <v>461</v>
      </c>
      <c r="B2276" s="230" t="str">
        <f t="shared" si="142"/>
        <v>Measure 252</v>
      </c>
      <c r="C2276" s="284" t="s">
        <v>469</v>
      </c>
      <c r="D2276" s="285">
        <v>44197</v>
      </c>
      <c r="E2276" s="285">
        <v>44408</v>
      </c>
      <c r="F2276" s="285">
        <v>44301</v>
      </c>
      <c r="G2276" s="41">
        <f t="shared" si="143"/>
        <v>4</v>
      </c>
      <c r="H2276" s="286" t="s">
        <v>29</v>
      </c>
      <c r="I2276" s="284" t="s">
        <v>353</v>
      </c>
      <c r="J2276" s="287">
        <v>8</v>
      </c>
      <c r="K2276" s="287">
        <f t="shared" si="144"/>
        <v>1</v>
      </c>
      <c r="L2276" s="203">
        <v>1350</v>
      </c>
      <c r="M2276" s="203">
        <f t="shared" si="145"/>
        <v>1350</v>
      </c>
    </row>
    <row r="2277" spans="1:13" hidden="1">
      <c r="A2277" s="284" t="s">
        <v>461</v>
      </c>
      <c r="B2277" s="230" t="str">
        <f t="shared" si="142"/>
        <v>Measure 252</v>
      </c>
      <c r="C2277" s="284" t="s">
        <v>469</v>
      </c>
      <c r="D2277" s="285">
        <v>44197</v>
      </c>
      <c r="E2277" s="285">
        <v>44408</v>
      </c>
      <c r="F2277" s="285">
        <v>44301</v>
      </c>
      <c r="G2277" s="41">
        <f t="shared" si="143"/>
        <v>4</v>
      </c>
      <c r="H2277" s="286" t="s">
        <v>549</v>
      </c>
      <c r="I2277" s="284" t="s">
        <v>353</v>
      </c>
      <c r="J2277" s="287">
        <v>8</v>
      </c>
      <c r="K2277" s="287">
        <f t="shared" si="144"/>
        <v>1</v>
      </c>
      <c r="L2277" s="203">
        <v>1350</v>
      </c>
      <c r="M2277" s="203">
        <f t="shared" si="145"/>
        <v>1350</v>
      </c>
    </row>
    <row r="2278" spans="1:13" hidden="1">
      <c r="A2278" s="284" t="s">
        <v>461</v>
      </c>
      <c r="B2278" s="230" t="str">
        <f t="shared" si="142"/>
        <v>Measure 252</v>
      </c>
      <c r="C2278" s="284" t="s">
        <v>469</v>
      </c>
      <c r="D2278" s="285">
        <v>44197</v>
      </c>
      <c r="E2278" s="285">
        <v>44408</v>
      </c>
      <c r="F2278" s="285">
        <v>44301</v>
      </c>
      <c r="G2278" s="41">
        <f t="shared" si="143"/>
        <v>4</v>
      </c>
      <c r="H2278" s="286" t="s">
        <v>52</v>
      </c>
      <c r="I2278" s="284" t="s">
        <v>353</v>
      </c>
      <c r="J2278" s="287">
        <v>4</v>
      </c>
      <c r="K2278" s="287">
        <f t="shared" si="144"/>
        <v>0.5</v>
      </c>
      <c r="L2278" s="203">
        <v>1000</v>
      </c>
      <c r="M2278" s="203">
        <f t="shared" si="145"/>
        <v>500</v>
      </c>
    </row>
    <row r="2279" spans="1:13" hidden="1">
      <c r="A2279" s="284" t="s">
        <v>461</v>
      </c>
      <c r="B2279" s="230" t="str">
        <f t="shared" si="142"/>
        <v>Measure 252</v>
      </c>
      <c r="C2279" s="284" t="s">
        <v>469</v>
      </c>
      <c r="D2279" s="285">
        <v>44197</v>
      </c>
      <c r="E2279" s="285">
        <v>44408</v>
      </c>
      <c r="F2279" s="285">
        <v>44301</v>
      </c>
      <c r="G2279" s="41">
        <f t="shared" si="143"/>
        <v>4</v>
      </c>
      <c r="H2279" s="286" t="s">
        <v>550</v>
      </c>
      <c r="I2279" s="284" t="s">
        <v>353</v>
      </c>
      <c r="J2279" s="287">
        <v>9</v>
      </c>
      <c r="K2279" s="287">
        <f t="shared" si="144"/>
        <v>1.125</v>
      </c>
      <c r="L2279" s="203">
        <v>1350</v>
      </c>
      <c r="M2279" s="203">
        <f t="shared" si="145"/>
        <v>1518.75</v>
      </c>
    </row>
    <row r="2280" spans="1:13" hidden="1">
      <c r="A2280" s="284" t="s">
        <v>461</v>
      </c>
      <c r="B2280" s="230" t="str">
        <f t="shared" si="142"/>
        <v>Measure 252</v>
      </c>
      <c r="C2280" s="284" t="s">
        <v>469</v>
      </c>
      <c r="D2280" s="285">
        <v>44197</v>
      </c>
      <c r="E2280" s="285">
        <v>44408</v>
      </c>
      <c r="F2280" s="285">
        <v>44301</v>
      </c>
      <c r="G2280" s="41">
        <f t="shared" si="143"/>
        <v>4</v>
      </c>
      <c r="H2280" s="286" t="s">
        <v>551</v>
      </c>
      <c r="I2280" s="284" t="s">
        <v>353</v>
      </c>
      <c r="J2280" s="287">
        <v>8</v>
      </c>
      <c r="K2280" s="287">
        <f t="shared" si="144"/>
        <v>1</v>
      </c>
      <c r="L2280" s="203">
        <v>1350</v>
      </c>
      <c r="M2280" s="203">
        <f t="shared" si="145"/>
        <v>1350</v>
      </c>
    </row>
    <row r="2281" spans="1:13" hidden="1">
      <c r="A2281" s="284" t="s">
        <v>461</v>
      </c>
      <c r="B2281" s="230" t="str">
        <f t="shared" si="142"/>
        <v>Measure 252</v>
      </c>
      <c r="C2281" s="284" t="s">
        <v>469</v>
      </c>
      <c r="D2281" s="285">
        <v>44197</v>
      </c>
      <c r="E2281" s="285">
        <v>44408</v>
      </c>
      <c r="F2281" s="285">
        <v>44301</v>
      </c>
      <c r="G2281" s="41">
        <f t="shared" si="143"/>
        <v>4</v>
      </c>
      <c r="H2281" s="286" t="s">
        <v>475</v>
      </c>
      <c r="I2281" s="284" t="s">
        <v>353</v>
      </c>
      <c r="J2281" s="287">
        <v>8</v>
      </c>
      <c r="K2281" s="287">
        <f t="shared" si="144"/>
        <v>1</v>
      </c>
      <c r="L2281" s="203">
        <v>1000</v>
      </c>
      <c r="M2281" s="203">
        <f t="shared" si="145"/>
        <v>1000</v>
      </c>
    </row>
    <row r="2282" spans="1:13" hidden="1">
      <c r="A2282" s="284" t="s">
        <v>461</v>
      </c>
      <c r="B2282" s="230" t="str">
        <f t="shared" si="142"/>
        <v>Measure 252</v>
      </c>
      <c r="C2282" s="284" t="s">
        <v>469</v>
      </c>
      <c r="D2282" s="285">
        <v>44197</v>
      </c>
      <c r="E2282" s="285">
        <v>44408</v>
      </c>
      <c r="F2282" s="285">
        <v>44302</v>
      </c>
      <c r="G2282" s="41">
        <f t="shared" si="143"/>
        <v>4</v>
      </c>
      <c r="H2282" s="286" t="s">
        <v>549</v>
      </c>
      <c r="I2282" s="284" t="s">
        <v>353</v>
      </c>
      <c r="J2282" s="287">
        <v>8</v>
      </c>
      <c r="K2282" s="287">
        <f t="shared" si="144"/>
        <v>1</v>
      </c>
      <c r="L2282" s="203">
        <v>1350</v>
      </c>
      <c r="M2282" s="203">
        <f t="shared" si="145"/>
        <v>1350</v>
      </c>
    </row>
    <row r="2283" spans="1:13" hidden="1">
      <c r="A2283" s="284" t="s">
        <v>461</v>
      </c>
      <c r="B2283" s="230" t="str">
        <f t="shared" si="142"/>
        <v>Measure 252</v>
      </c>
      <c r="C2283" s="284" t="s">
        <v>469</v>
      </c>
      <c r="D2283" s="285">
        <v>44197</v>
      </c>
      <c r="E2283" s="285">
        <v>44408</v>
      </c>
      <c r="F2283" s="285">
        <v>44302</v>
      </c>
      <c r="G2283" s="41">
        <f t="shared" si="143"/>
        <v>4</v>
      </c>
      <c r="H2283" s="286" t="s">
        <v>52</v>
      </c>
      <c r="I2283" s="284" t="s">
        <v>353</v>
      </c>
      <c r="J2283" s="287">
        <v>3.5</v>
      </c>
      <c r="K2283" s="287">
        <f t="shared" si="144"/>
        <v>0.4375</v>
      </c>
      <c r="L2283" s="203">
        <v>1000</v>
      </c>
      <c r="M2283" s="203">
        <f t="shared" si="145"/>
        <v>437.5</v>
      </c>
    </row>
    <row r="2284" spans="1:13" hidden="1">
      <c r="A2284" s="284" t="s">
        <v>461</v>
      </c>
      <c r="B2284" s="230" t="str">
        <f t="shared" si="142"/>
        <v>Measure 252</v>
      </c>
      <c r="C2284" s="284" t="s">
        <v>469</v>
      </c>
      <c r="D2284" s="285">
        <v>44197</v>
      </c>
      <c r="E2284" s="285">
        <v>44408</v>
      </c>
      <c r="F2284" s="285">
        <v>44302</v>
      </c>
      <c r="G2284" s="41">
        <f t="shared" si="143"/>
        <v>4</v>
      </c>
      <c r="H2284" s="286" t="s">
        <v>550</v>
      </c>
      <c r="I2284" s="284" t="s">
        <v>353</v>
      </c>
      <c r="J2284" s="287">
        <v>8</v>
      </c>
      <c r="K2284" s="287">
        <f t="shared" si="144"/>
        <v>1</v>
      </c>
      <c r="L2284" s="203">
        <v>1350</v>
      </c>
      <c r="M2284" s="203">
        <f t="shared" si="145"/>
        <v>1350</v>
      </c>
    </row>
    <row r="2285" spans="1:13" hidden="1">
      <c r="A2285" s="284" t="s">
        <v>461</v>
      </c>
      <c r="B2285" s="230" t="str">
        <f t="shared" si="142"/>
        <v>Measure 252</v>
      </c>
      <c r="C2285" s="284" t="s">
        <v>469</v>
      </c>
      <c r="D2285" s="285">
        <v>44197</v>
      </c>
      <c r="E2285" s="285">
        <v>44408</v>
      </c>
      <c r="F2285" s="285">
        <v>44302</v>
      </c>
      <c r="G2285" s="41">
        <f t="shared" si="143"/>
        <v>4</v>
      </c>
      <c r="H2285" s="286" t="s">
        <v>551</v>
      </c>
      <c r="I2285" s="284" t="s">
        <v>353</v>
      </c>
      <c r="J2285" s="287">
        <v>8</v>
      </c>
      <c r="K2285" s="287">
        <f t="shared" si="144"/>
        <v>1</v>
      </c>
      <c r="L2285" s="203">
        <v>1350</v>
      </c>
      <c r="M2285" s="203">
        <f t="shared" si="145"/>
        <v>1350</v>
      </c>
    </row>
    <row r="2286" spans="1:13" hidden="1">
      <c r="A2286" s="284" t="s">
        <v>461</v>
      </c>
      <c r="B2286" s="230" t="str">
        <f t="shared" si="142"/>
        <v>Measure 252</v>
      </c>
      <c r="C2286" s="284" t="s">
        <v>469</v>
      </c>
      <c r="D2286" s="285">
        <v>44197</v>
      </c>
      <c r="E2286" s="285">
        <v>44408</v>
      </c>
      <c r="F2286" s="285">
        <v>44302</v>
      </c>
      <c r="G2286" s="41">
        <f t="shared" si="143"/>
        <v>4</v>
      </c>
      <c r="H2286" s="286" t="s">
        <v>475</v>
      </c>
      <c r="I2286" s="284" t="s">
        <v>353</v>
      </c>
      <c r="J2286" s="287">
        <v>8</v>
      </c>
      <c r="K2286" s="287">
        <f t="shared" si="144"/>
        <v>1</v>
      </c>
      <c r="L2286" s="203">
        <v>1000</v>
      </c>
      <c r="M2286" s="203">
        <f t="shared" si="145"/>
        <v>1000</v>
      </c>
    </row>
    <row r="2287" spans="1:13" hidden="1">
      <c r="A2287" s="284" t="s">
        <v>461</v>
      </c>
      <c r="B2287" s="230" t="str">
        <f t="shared" si="142"/>
        <v>Measure 252</v>
      </c>
      <c r="C2287" s="284" t="s">
        <v>469</v>
      </c>
      <c r="D2287" s="285">
        <v>44197</v>
      </c>
      <c r="E2287" s="285">
        <v>44408</v>
      </c>
      <c r="F2287" s="285">
        <v>44305</v>
      </c>
      <c r="G2287" s="41">
        <f t="shared" si="143"/>
        <v>4</v>
      </c>
      <c r="H2287" s="286" t="s">
        <v>29</v>
      </c>
      <c r="I2287" s="284" t="s">
        <v>353</v>
      </c>
      <c r="J2287" s="287">
        <v>8</v>
      </c>
      <c r="K2287" s="287">
        <f t="shared" si="144"/>
        <v>1</v>
      </c>
      <c r="L2287" s="203">
        <v>1350</v>
      </c>
      <c r="M2287" s="203">
        <f t="shared" si="145"/>
        <v>1350</v>
      </c>
    </row>
    <row r="2288" spans="1:13" hidden="1">
      <c r="A2288" s="284" t="s">
        <v>461</v>
      </c>
      <c r="B2288" s="230" t="str">
        <f t="shared" si="142"/>
        <v>Measure 252</v>
      </c>
      <c r="C2288" s="284" t="s">
        <v>469</v>
      </c>
      <c r="D2288" s="285">
        <v>44197</v>
      </c>
      <c r="E2288" s="285">
        <v>44408</v>
      </c>
      <c r="F2288" s="285">
        <v>44305</v>
      </c>
      <c r="G2288" s="41">
        <f t="shared" si="143"/>
        <v>4</v>
      </c>
      <c r="H2288" s="286" t="s">
        <v>549</v>
      </c>
      <c r="I2288" s="284" t="s">
        <v>353</v>
      </c>
      <c r="J2288" s="287">
        <v>8</v>
      </c>
      <c r="K2288" s="287">
        <f t="shared" si="144"/>
        <v>1</v>
      </c>
      <c r="L2288" s="203">
        <v>1350</v>
      </c>
      <c r="M2288" s="203">
        <f t="shared" si="145"/>
        <v>1350</v>
      </c>
    </row>
    <row r="2289" spans="1:13" hidden="1">
      <c r="A2289" s="284" t="s">
        <v>461</v>
      </c>
      <c r="B2289" s="230" t="str">
        <f t="shared" si="142"/>
        <v>Measure 252</v>
      </c>
      <c r="C2289" s="284" t="s">
        <v>469</v>
      </c>
      <c r="D2289" s="285">
        <v>44197</v>
      </c>
      <c r="E2289" s="285">
        <v>44408</v>
      </c>
      <c r="F2289" s="285">
        <v>44305</v>
      </c>
      <c r="G2289" s="41">
        <f t="shared" si="143"/>
        <v>4</v>
      </c>
      <c r="H2289" s="286" t="s">
        <v>52</v>
      </c>
      <c r="I2289" s="284" t="s">
        <v>353</v>
      </c>
      <c r="J2289" s="287">
        <v>3</v>
      </c>
      <c r="K2289" s="287">
        <f t="shared" si="144"/>
        <v>0.375</v>
      </c>
      <c r="L2289" s="203">
        <v>1000</v>
      </c>
      <c r="M2289" s="203">
        <f t="shared" si="145"/>
        <v>375</v>
      </c>
    </row>
    <row r="2290" spans="1:13" hidden="1">
      <c r="A2290" s="284" t="s">
        <v>461</v>
      </c>
      <c r="B2290" s="230" t="str">
        <f t="shared" si="142"/>
        <v>Measure 252</v>
      </c>
      <c r="C2290" s="284" t="s">
        <v>469</v>
      </c>
      <c r="D2290" s="285">
        <v>44197</v>
      </c>
      <c r="E2290" s="285">
        <v>44408</v>
      </c>
      <c r="F2290" s="285">
        <v>44305</v>
      </c>
      <c r="G2290" s="41">
        <f t="shared" si="143"/>
        <v>4</v>
      </c>
      <c r="H2290" s="286" t="s">
        <v>550</v>
      </c>
      <c r="I2290" s="284" t="s">
        <v>353</v>
      </c>
      <c r="J2290" s="287">
        <v>9</v>
      </c>
      <c r="K2290" s="287">
        <f t="shared" si="144"/>
        <v>1.125</v>
      </c>
      <c r="L2290" s="203">
        <v>1350</v>
      </c>
      <c r="M2290" s="203">
        <f t="shared" si="145"/>
        <v>1518.75</v>
      </c>
    </row>
    <row r="2291" spans="1:13" hidden="1">
      <c r="A2291" s="284" t="s">
        <v>461</v>
      </c>
      <c r="B2291" s="230" t="str">
        <f t="shared" si="142"/>
        <v>Measure 252</v>
      </c>
      <c r="C2291" s="284" t="s">
        <v>469</v>
      </c>
      <c r="D2291" s="285">
        <v>44197</v>
      </c>
      <c r="E2291" s="285">
        <v>44408</v>
      </c>
      <c r="F2291" s="285">
        <v>44305</v>
      </c>
      <c r="G2291" s="41">
        <f t="shared" si="143"/>
        <v>4</v>
      </c>
      <c r="H2291" s="286" t="s">
        <v>551</v>
      </c>
      <c r="I2291" s="284" t="s">
        <v>353</v>
      </c>
      <c r="J2291" s="287">
        <v>8</v>
      </c>
      <c r="K2291" s="287">
        <f t="shared" si="144"/>
        <v>1</v>
      </c>
      <c r="L2291" s="203">
        <v>1350</v>
      </c>
      <c r="M2291" s="203">
        <f t="shared" si="145"/>
        <v>1350</v>
      </c>
    </row>
    <row r="2292" spans="1:13" hidden="1">
      <c r="A2292" s="284" t="s">
        <v>461</v>
      </c>
      <c r="B2292" s="230" t="str">
        <f t="shared" si="142"/>
        <v>Measure 252</v>
      </c>
      <c r="C2292" s="284" t="s">
        <v>469</v>
      </c>
      <c r="D2292" s="285">
        <v>44197</v>
      </c>
      <c r="E2292" s="285">
        <v>44408</v>
      </c>
      <c r="F2292" s="285">
        <v>44305</v>
      </c>
      <c r="G2292" s="41">
        <f t="shared" si="143"/>
        <v>4</v>
      </c>
      <c r="H2292" s="286" t="s">
        <v>475</v>
      </c>
      <c r="I2292" s="284" t="s">
        <v>353</v>
      </c>
      <c r="J2292" s="287">
        <v>8</v>
      </c>
      <c r="K2292" s="287">
        <f t="shared" si="144"/>
        <v>1</v>
      </c>
      <c r="L2292" s="203">
        <v>1000</v>
      </c>
      <c r="M2292" s="203">
        <f t="shared" si="145"/>
        <v>1000</v>
      </c>
    </row>
    <row r="2293" spans="1:13" hidden="1">
      <c r="A2293" s="284" t="s">
        <v>461</v>
      </c>
      <c r="B2293" s="230" t="str">
        <f t="shared" si="142"/>
        <v>Measure 252</v>
      </c>
      <c r="C2293" s="284" t="s">
        <v>469</v>
      </c>
      <c r="D2293" s="285">
        <v>44197</v>
      </c>
      <c r="E2293" s="285">
        <v>44408</v>
      </c>
      <c r="F2293" s="285">
        <v>44306</v>
      </c>
      <c r="G2293" s="41">
        <f t="shared" si="143"/>
        <v>4</v>
      </c>
      <c r="H2293" s="286" t="s">
        <v>29</v>
      </c>
      <c r="I2293" s="284" t="s">
        <v>353</v>
      </c>
      <c r="J2293" s="287">
        <v>8</v>
      </c>
      <c r="K2293" s="287">
        <f t="shared" si="144"/>
        <v>1</v>
      </c>
      <c r="L2293" s="203">
        <v>1350</v>
      </c>
      <c r="M2293" s="203">
        <f t="shared" si="145"/>
        <v>1350</v>
      </c>
    </row>
    <row r="2294" spans="1:13" hidden="1">
      <c r="A2294" s="284" t="s">
        <v>461</v>
      </c>
      <c r="B2294" s="230" t="str">
        <f t="shared" si="142"/>
        <v>Measure 252</v>
      </c>
      <c r="C2294" s="284" t="s">
        <v>469</v>
      </c>
      <c r="D2294" s="285">
        <v>44197</v>
      </c>
      <c r="E2294" s="285">
        <v>44408</v>
      </c>
      <c r="F2294" s="285">
        <v>44306</v>
      </c>
      <c r="G2294" s="41">
        <f t="shared" si="143"/>
        <v>4</v>
      </c>
      <c r="H2294" s="286" t="s">
        <v>549</v>
      </c>
      <c r="I2294" s="284" t="s">
        <v>353</v>
      </c>
      <c r="J2294" s="287">
        <v>8</v>
      </c>
      <c r="K2294" s="287">
        <f t="shared" si="144"/>
        <v>1</v>
      </c>
      <c r="L2294" s="203">
        <v>1350</v>
      </c>
      <c r="M2294" s="203">
        <f t="shared" si="145"/>
        <v>1350</v>
      </c>
    </row>
    <row r="2295" spans="1:13" hidden="1">
      <c r="A2295" s="284" t="s">
        <v>461</v>
      </c>
      <c r="B2295" s="230" t="str">
        <f t="shared" si="142"/>
        <v>Measure 252</v>
      </c>
      <c r="C2295" s="284" t="s">
        <v>469</v>
      </c>
      <c r="D2295" s="285">
        <v>44197</v>
      </c>
      <c r="E2295" s="285">
        <v>44408</v>
      </c>
      <c r="F2295" s="285">
        <v>44306</v>
      </c>
      <c r="G2295" s="41">
        <f t="shared" si="143"/>
        <v>4</v>
      </c>
      <c r="H2295" s="286" t="s">
        <v>52</v>
      </c>
      <c r="I2295" s="284" t="s">
        <v>353</v>
      </c>
      <c r="J2295" s="287">
        <v>2.5</v>
      </c>
      <c r="K2295" s="287">
        <f t="shared" si="144"/>
        <v>0.3125</v>
      </c>
      <c r="L2295" s="203">
        <v>1000</v>
      </c>
      <c r="M2295" s="203">
        <f t="shared" si="145"/>
        <v>312.5</v>
      </c>
    </row>
    <row r="2296" spans="1:13" hidden="1">
      <c r="A2296" s="284" t="s">
        <v>461</v>
      </c>
      <c r="B2296" s="230" t="str">
        <f t="shared" si="142"/>
        <v>Measure 252</v>
      </c>
      <c r="C2296" s="284" t="s">
        <v>469</v>
      </c>
      <c r="D2296" s="285">
        <v>44197</v>
      </c>
      <c r="E2296" s="285">
        <v>44408</v>
      </c>
      <c r="F2296" s="285">
        <v>44306</v>
      </c>
      <c r="G2296" s="41">
        <f t="shared" si="143"/>
        <v>4</v>
      </c>
      <c r="H2296" s="286" t="s">
        <v>550</v>
      </c>
      <c r="I2296" s="284" t="s">
        <v>353</v>
      </c>
      <c r="J2296" s="287">
        <v>6</v>
      </c>
      <c r="K2296" s="287">
        <f t="shared" si="144"/>
        <v>0.75</v>
      </c>
      <c r="L2296" s="203">
        <v>1350</v>
      </c>
      <c r="M2296" s="203">
        <f t="shared" si="145"/>
        <v>1012.5</v>
      </c>
    </row>
    <row r="2297" spans="1:13" hidden="1">
      <c r="A2297" s="284" t="s">
        <v>461</v>
      </c>
      <c r="B2297" s="230" t="str">
        <f t="shared" si="142"/>
        <v>Measure 252</v>
      </c>
      <c r="C2297" s="284" t="s">
        <v>469</v>
      </c>
      <c r="D2297" s="285">
        <v>44197</v>
      </c>
      <c r="E2297" s="285">
        <v>44408</v>
      </c>
      <c r="F2297" s="285">
        <v>44306</v>
      </c>
      <c r="G2297" s="41">
        <f t="shared" si="143"/>
        <v>4</v>
      </c>
      <c r="H2297" s="286" t="s">
        <v>551</v>
      </c>
      <c r="I2297" s="284" t="s">
        <v>353</v>
      </c>
      <c r="J2297" s="287">
        <v>8</v>
      </c>
      <c r="K2297" s="287">
        <f t="shared" si="144"/>
        <v>1</v>
      </c>
      <c r="L2297" s="203">
        <v>1350</v>
      </c>
      <c r="M2297" s="203">
        <f t="shared" si="145"/>
        <v>1350</v>
      </c>
    </row>
    <row r="2298" spans="1:13" hidden="1">
      <c r="A2298" s="284" t="s">
        <v>461</v>
      </c>
      <c r="B2298" s="230" t="str">
        <f t="shared" si="142"/>
        <v>Measure 252</v>
      </c>
      <c r="C2298" s="284" t="s">
        <v>469</v>
      </c>
      <c r="D2298" s="285">
        <v>44197</v>
      </c>
      <c r="E2298" s="285">
        <v>44408</v>
      </c>
      <c r="F2298" s="285">
        <v>44306</v>
      </c>
      <c r="G2298" s="41">
        <f t="shared" si="143"/>
        <v>4</v>
      </c>
      <c r="H2298" s="286" t="s">
        <v>475</v>
      </c>
      <c r="I2298" s="284" t="s">
        <v>353</v>
      </c>
      <c r="J2298" s="287">
        <v>8</v>
      </c>
      <c r="K2298" s="287">
        <f t="shared" si="144"/>
        <v>1</v>
      </c>
      <c r="L2298" s="203">
        <v>1000</v>
      </c>
      <c r="M2298" s="203">
        <f t="shared" si="145"/>
        <v>1000</v>
      </c>
    </row>
    <row r="2299" spans="1:13" hidden="1">
      <c r="A2299" s="284" t="s">
        <v>461</v>
      </c>
      <c r="B2299" s="230" t="str">
        <f t="shared" si="142"/>
        <v>Measure 252</v>
      </c>
      <c r="C2299" s="284" t="s">
        <v>469</v>
      </c>
      <c r="D2299" s="285">
        <v>44197</v>
      </c>
      <c r="E2299" s="285">
        <v>44408</v>
      </c>
      <c r="F2299" s="285">
        <v>44307</v>
      </c>
      <c r="G2299" s="41">
        <f t="shared" si="143"/>
        <v>4</v>
      </c>
      <c r="H2299" s="286" t="s">
        <v>29</v>
      </c>
      <c r="I2299" s="284" t="s">
        <v>353</v>
      </c>
      <c r="J2299" s="287">
        <v>4</v>
      </c>
      <c r="K2299" s="287">
        <f t="shared" si="144"/>
        <v>0.5</v>
      </c>
      <c r="L2299" s="203">
        <v>1350</v>
      </c>
      <c r="M2299" s="203">
        <f t="shared" si="145"/>
        <v>675</v>
      </c>
    </row>
    <row r="2300" spans="1:13" hidden="1">
      <c r="A2300" s="284" t="s">
        <v>461</v>
      </c>
      <c r="B2300" s="230" t="str">
        <f t="shared" si="142"/>
        <v>Measure 252</v>
      </c>
      <c r="C2300" s="284" t="s">
        <v>469</v>
      </c>
      <c r="D2300" s="285">
        <v>44197</v>
      </c>
      <c r="E2300" s="285">
        <v>44408</v>
      </c>
      <c r="F2300" s="285">
        <v>44307</v>
      </c>
      <c r="G2300" s="41">
        <f t="shared" si="143"/>
        <v>4</v>
      </c>
      <c r="H2300" s="286" t="s">
        <v>549</v>
      </c>
      <c r="I2300" s="284" t="s">
        <v>353</v>
      </c>
      <c r="J2300" s="287">
        <v>8</v>
      </c>
      <c r="K2300" s="287">
        <f t="shared" si="144"/>
        <v>1</v>
      </c>
      <c r="L2300" s="203">
        <v>1350</v>
      </c>
      <c r="M2300" s="203">
        <f t="shared" si="145"/>
        <v>1350</v>
      </c>
    </row>
    <row r="2301" spans="1:13" hidden="1">
      <c r="A2301" s="284" t="s">
        <v>461</v>
      </c>
      <c r="B2301" s="230" t="str">
        <f t="shared" si="142"/>
        <v>Measure 252</v>
      </c>
      <c r="C2301" s="284" t="s">
        <v>469</v>
      </c>
      <c r="D2301" s="285">
        <v>44197</v>
      </c>
      <c r="E2301" s="285">
        <v>44408</v>
      </c>
      <c r="F2301" s="285">
        <v>44307</v>
      </c>
      <c r="G2301" s="41">
        <f t="shared" si="143"/>
        <v>4</v>
      </c>
      <c r="H2301" s="286" t="s">
        <v>52</v>
      </c>
      <c r="I2301" s="284" t="s">
        <v>353</v>
      </c>
      <c r="J2301" s="287">
        <v>4</v>
      </c>
      <c r="K2301" s="287">
        <f t="shared" si="144"/>
        <v>0.5</v>
      </c>
      <c r="L2301" s="203">
        <v>1000</v>
      </c>
      <c r="M2301" s="203">
        <f t="shared" si="145"/>
        <v>500</v>
      </c>
    </row>
    <row r="2302" spans="1:13" hidden="1">
      <c r="A2302" s="284" t="s">
        <v>461</v>
      </c>
      <c r="B2302" s="230" t="str">
        <f t="shared" si="142"/>
        <v>Measure 252</v>
      </c>
      <c r="C2302" s="284" t="s">
        <v>469</v>
      </c>
      <c r="D2302" s="285">
        <v>44197</v>
      </c>
      <c r="E2302" s="285">
        <v>44408</v>
      </c>
      <c r="F2302" s="285">
        <v>44307</v>
      </c>
      <c r="G2302" s="41">
        <f t="shared" si="143"/>
        <v>4</v>
      </c>
      <c r="H2302" s="286" t="s">
        <v>550</v>
      </c>
      <c r="I2302" s="284" t="s">
        <v>353</v>
      </c>
      <c r="J2302" s="287">
        <v>8</v>
      </c>
      <c r="K2302" s="287">
        <f t="shared" si="144"/>
        <v>1</v>
      </c>
      <c r="L2302" s="203">
        <v>1350</v>
      </c>
      <c r="M2302" s="203">
        <f t="shared" si="145"/>
        <v>1350</v>
      </c>
    </row>
    <row r="2303" spans="1:13" hidden="1">
      <c r="A2303" s="284" t="s">
        <v>461</v>
      </c>
      <c r="B2303" s="230" t="str">
        <f t="shared" si="142"/>
        <v>Measure 252</v>
      </c>
      <c r="C2303" s="284" t="s">
        <v>469</v>
      </c>
      <c r="D2303" s="285">
        <v>44197</v>
      </c>
      <c r="E2303" s="285">
        <v>44408</v>
      </c>
      <c r="F2303" s="285">
        <v>44307</v>
      </c>
      <c r="G2303" s="41">
        <f t="shared" si="143"/>
        <v>4</v>
      </c>
      <c r="H2303" s="286" t="s">
        <v>475</v>
      </c>
      <c r="I2303" s="284" t="s">
        <v>353</v>
      </c>
      <c r="J2303" s="287">
        <v>8</v>
      </c>
      <c r="K2303" s="287">
        <f t="shared" si="144"/>
        <v>1</v>
      </c>
      <c r="L2303" s="203">
        <v>1000</v>
      </c>
      <c r="M2303" s="203">
        <f t="shared" si="145"/>
        <v>1000</v>
      </c>
    </row>
    <row r="2304" spans="1:13" hidden="1">
      <c r="A2304" s="284" t="s">
        <v>461</v>
      </c>
      <c r="B2304" s="230" t="str">
        <f t="shared" ref="B2304:B2367" si="146">MID(C2304,9,11)</f>
        <v>Measure 252</v>
      </c>
      <c r="C2304" s="284" t="s">
        <v>469</v>
      </c>
      <c r="D2304" s="285">
        <v>44197</v>
      </c>
      <c r="E2304" s="285">
        <v>44408</v>
      </c>
      <c r="F2304" s="285">
        <v>44308</v>
      </c>
      <c r="G2304" s="41">
        <f t="shared" ref="G2304:G2367" si="147">MONTH(F2304)</f>
        <v>4</v>
      </c>
      <c r="H2304" s="286" t="s">
        <v>29</v>
      </c>
      <c r="I2304" s="284" t="s">
        <v>353</v>
      </c>
      <c r="J2304" s="287">
        <v>8</v>
      </c>
      <c r="K2304" s="287">
        <f t="shared" si="144"/>
        <v>1</v>
      </c>
      <c r="L2304" s="203">
        <v>1350</v>
      </c>
      <c r="M2304" s="203">
        <f t="shared" si="145"/>
        <v>1350</v>
      </c>
    </row>
    <row r="2305" spans="1:13" hidden="1">
      <c r="A2305" s="284" t="s">
        <v>461</v>
      </c>
      <c r="B2305" s="230" t="str">
        <f t="shared" si="146"/>
        <v>Measure 252</v>
      </c>
      <c r="C2305" s="284" t="s">
        <v>469</v>
      </c>
      <c r="D2305" s="285">
        <v>44197</v>
      </c>
      <c r="E2305" s="285">
        <v>44408</v>
      </c>
      <c r="F2305" s="285">
        <v>44308</v>
      </c>
      <c r="G2305" s="41">
        <f t="shared" si="147"/>
        <v>4</v>
      </c>
      <c r="H2305" s="286" t="s">
        <v>52</v>
      </c>
      <c r="I2305" s="284" t="s">
        <v>353</v>
      </c>
      <c r="J2305" s="287">
        <v>3</v>
      </c>
      <c r="K2305" s="287">
        <f t="shared" si="144"/>
        <v>0.375</v>
      </c>
      <c r="L2305" s="203">
        <v>1000</v>
      </c>
      <c r="M2305" s="203">
        <f t="shared" si="145"/>
        <v>375</v>
      </c>
    </row>
    <row r="2306" spans="1:13" hidden="1">
      <c r="A2306" s="284" t="s">
        <v>461</v>
      </c>
      <c r="B2306" s="230" t="str">
        <f t="shared" si="146"/>
        <v>Measure 252</v>
      </c>
      <c r="C2306" s="284" t="s">
        <v>469</v>
      </c>
      <c r="D2306" s="285">
        <v>44197</v>
      </c>
      <c r="E2306" s="285">
        <v>44408</v>
      </c>
      <c r="F2306" s="285">
        <v>44308</v>
      </c>
      <c r="G2306" s="41">
        <f t="shared" si="147"/>
        <v>4</v>
      </c>
      <c r="H2306" s="286" t="s">
        <v>550</v>
      </c>
      <c r="I2306" s="284" t="s">
        <v>353</v>
      </c>
      <c r="J2306" s="287">
        <v>8</v>
      </c>
      <c r="K2306" s="287">
        <f t="shared" si="144"/>
        <v>1</v>
      </c>
      <c r="L2306" s="203">
        <v>1350</v>
      </c>
      <c r="M2306" s="203">
        <f t="shared" si="145"/>
        <v>1350</v>
      </c>
    </row>
    <row r="2307" spans="1:13" hidden="1">
      <c r="A2307" s="284" t="s">
        <v>461</v>
      </c>
      <c r="B2307" s="230" t="str">
        <f t="shared" si="146"/>
        <v>Measure 252</v>
      </c>
      <c r="C2307" s="284" t="s">
        <v>469</v>
      </c>
      <c r="D2307" s="285">
        <v>44197</v>
      </c>
      <c r="E2307" s="285">
        <v>44408</v>
      </c>
      <c r="F2307" s="285">
        <v>44308</v>
      </c>
      <c r="G2307" s="41">
        <f t="shared" si="147"/>
        <v>4</v>
      </c>
      <c r="H2307" s="286" t="s">
        <v>475</v>
      </c>
      <c r="I2307" s="284" t="s">
        <v>353</v>
      </c>
      <c r="J2307" s="287">
        <v>8</v>
      </c>
      <c r="K2307" s="287">
        <f t="shared" ref="K2307:K2370" si="148">J2307/8</f>
        <v>1</v>
      </c>
      <c r="L2307" s="203">
        <v>1000</v>
      </c>
      <c r="M2307" s="203">
        <f t="shared" ref="M2307:M2370" si="149">L2307*K2307</f>
        <v>1000</v>
      </c>
    </row>
    <row r="2308" spans="1:13" hidden="1">
      <c r="A2308" s="284" t="s">
        <v>461</v>
      </c>
      <c r="B2308" s="230" t="str">
        <f t="shared" si="146"/>
        <v>Measure 252</v>
      </c>
      <c r="C2308" s="284" t="s">
        <v>469</v>
      </c>
      <c r="D2308" s="285">
        <v>44197</v>
      </c>
      <c r="E2308" s="285">
        <v>44408</v>
      </c>
      <c r="F2308" s="285">
        <v>44309</v>
      </c>
      <c r="G2308" s="41">
        <f t="shared" si="147"/>
        <v>4</v>
      </c>
      <c r="H2308" s="286" t="s">
        <v>29</v>
      </c>
      <c r="I2308" s="284" t="s">
        <v>353</v>
      </c>
      <c r="J2308" s="287">
        <v>4</v>
      </c>
      <c r="K2308" s="287">
        <f t="shared" si="148"/>
        <v>0.5</v>
      </c>
      <c r="L2308" s="203">
        <v>1350</v>
      </c>
      <c r="M2308" s="203">
        <f t="shared" si="149"/>
        <v>675</v>
      </c>
    </row>
    <row r="2309" spans="1:13" hidden="1">
      <c r="A2309" s="284" t="s">
        <v>461</v>
      </c>
      <c r="B2309" s="230" t="str">
        <f t="shared" si="146"/>
        <v>Measure 252</v>
      </c>
      <c r="C2309" s="284" t="s">
        <v>469</v>
      </c>
      <c r="D2309" s="285">
        <v>44197</v>
      </c>
      <c r="E2309" s="285">
        <v>44408</v>
      </c>
      <c r="F2309" s="285">
        <v>44309</v>
      </c>
      <c r="G2309" s="41">
        <f t="shared" si="147"/>
        <v>4</v>
      </c>
      <c r="H2309" s="286" t="s">
        <v>52</v>
      </c>
      <c r="I2309" s="284" t="s">
        <v>353</v>
      </c>
      <c r="J2309" s="287">
        <v>2.75</v>
      </c>
      <c r="K2309" s="287">
        <f t="shared" si="148"/>
        <v>0.34375</v>
      </c>
      <c r="L2309" s="203">
        <v>1000</v>
      </c>
      <c r="M2309" s="203">
        <f t="shared" si="149"/>
        <v>343.75</v>
      </c>
    </row>
    <row r="2310" spans="1:13" hidden="1">
      <c r="A2310" s="284" t="s">
        <v>461</v>
      </c>
      <c r="B2310" s="230" t="str">
        <f t="shared" si="146"/>
        <v>Measure 252</v>
      </c>
      <c r="C2310" s="284" t="s">
        <v>469</v>
      </c>
      <c r="D2310" s="285">
        <v>44197</v>
      </c>
      <c r="E2310" s="285">
        <v>44408</v>
      </c>
      <c r="F2310" s="285">
        <v>44309</v>
      </c>
      <c r="G2310" s="41">
        <f t="shared" si="147"/>
        <v>4</v>
      </c>
      <c r="H2310" s="286" t="s">
        <v>550</v>
      </c>
      <c r="I2310" s="284" t="s">
        <v>353</v>
      </c>
      <c r="J2310" s="287">
        <v>8</v>
      </c>
      <c r="K2310" s="287">
        <f t="shared" si="148"/>
        <v>1</v>
      </c>
      <c r="L2310" s="203">
        <v>1350</v>
      </c>
      <c r="M2310" s="203">
        <f t="shared" si="149"/>
        <v>1350</v>
      </c>
    </row>
    <row r="2311" spans="1:13" hidden="1">
      <c r="A2311" s="284" t="s">
        <v>461</v>
      </c>
      <c r="B2311" s="230" t="str">
        <f t="shared" si="146"/>
        <v>Measure 252</v>
      </c>
      <c r="C2311" s="284" t="s">
        <v>469</v>
      </c>
      <c r="D2311" s="285">
        <v>44197</v>
      </c>
      <c r="E2311" s="285">
        <v>44408</v>
      </c>
      <c r="F2311" s="285">
        <v>44309</v>
      </c>
      <c r="G2311" s="41">
        <f t="shared" si="147"/>
        <v>4</v>
      </c>
      <c r="H2311" s="286" t="s">
        <v>475</v>
      </c>
      <c r="I2311" s="284" t="s">
        <v>353</v>
      </c>
      <c r="J2311" s="287">
        <v>8</v>
      </c>
      <c r="K2311" s="287">
        <f t="shared" si="148"/>
        <v>1</v>
      </c>
      <c r="L2311" s="203">
        <v>1000</v>
      </c>
      <c r="M2311" s="203">
        <f t="shared" si="149"/>
        <v>1000</v>
      </c>
    </row>
    <row r="2312" spans="1:13" hidden="1">
      <c r="A2312" s="284" t="s">
        <v>461</v>
      </c>
      <c r="B2312" s="230" t="str">
        <f t="shared" si="146"/>
        <v>Measure 252</v>
      </c>
      <c r="C2312" s="284" t="s">
        <v>469</v>
      </c>
      <c r="D2312" s="285">
        <v>44197</v>
      </c>
      <c r="E2312" s="285">
        <v>44408</v>
      </c>
      <c r="F2312" s="285">
        <v>44312</v>
      </c>
      <c r="G2312" s="41">
        <f t="shared" si="147"/>
        <v>4</v>
      </c>
      <c r="H2312" s="286" t="s">
        <v>29</v>
      </c>
      <c r="I2312" s="284" t="s">
        <v>353</v>
      </c>
      <c r="J2312" s="287">
        <v>8</v>
      </c>
      <c r="K2312" s="287">
        <f t="shared" si="148"/>
        <v>1</v>
      </c>
      <c r="L2312" s="203">
        <v>1350</v>
      </c>
      <c r="M2312" s="203">
        <f t="shared" si="149"/>
        <v>1350</v>
      </c>
    </row>
    <row r="2313" spans="1:13" hidden="1">
      <c r="A2313" s="284" t="s">
        <v>461</v>
      </c>
      <c r="B2313" s="230" t="str">
        <f t="shared" si="146"/>
        <v>Measure 252</v>
      </c>
      <c r="C2313" s="284" t="s">
        <v>469</v>
      </c>
      <c r="D2313" s="285">
        <v>44197</v>
      </c>
      <c r="E2313" s="285">
        <v>44408</v>
      </c>
      <c r="F2313" s="285">
        <v>44312</v>
      </c>
      <c r="G2313" s="41">
        <f t="shared" si="147"/>
        <v>4</v>
      </c>
      <c r="H2313" s="286" t="s">
        <v>52</v>
      </c>
      <c r="I2313" s="284" t="s">
        <v>353</v>
      </c>
      <c r="J2313" s="287">
        <v>2.25</v>
      </c>
      <c r="K2313" s="287">
        <f t="shared" si="148"/>
        <v>0.28125</v>
      </c>
      <c r="L2313" s="203">
        <v>1000</v>
      </c>
      <c r="M2313" s="203">
        <f t="shared" si="149"/>
        <v>281.25</v>
      </c>
    </row>
    <row r="2314" spans="1:13" hidden="1">
      <c r="A2314" s="284" t="s">
        <v>461</v>
      </c>
      <c r="B2314" s="230" t="str">
        <f t="shared" si="146"/>
        <v>Measure 252</v>
      </c>
      <c r="C2314" s="284" t="s">
        <v>469</v>
      </c>
      <c r="D2314" s="285">
        <v>44197</v>
      </c>
      <c r="E2314" s="285">
        <v>44408</v>
      </c>
      <c r="F2314" s="285">
        <v>44312</v>
      </c>
      <c r="G2314" s="41">
        <f t="shared" si="147"/>
        <v>4</v>
      </c>
      <c r="H2314" s="286" t="s">
        <v>550</v>
      </c>
      <c r="I2314" s="284" t="s">
        <v>353</v>
      </c>
      <c r="J2314" s="287">
        <v>8</v>
      </c>
      <c r="K2314" s="287">
        <f t="shared" si="148"/>
        <v>1</v>
      </c>
      <c r="L2314" s="203">
        <v>1350</v>
      </c>
      <c r="M2314" s="203">
        <f t="shared" si="149"/>
        <v>1350</v>
      </c>
    </row>
    <row r="2315" spans="1:13" hidden="1">
      <c r="A2315" s="284" t="s">
        <v>461</v>
      </c>
      <c r="B2315" s="230" t="str">
        <f t="shared" si="146"/>
        <v>Measure 252</v>
      </c>
      <c r="C2315" s="284" t="s">
        <v>469</v>
      </c>
      <c r="D2315" s="285">
        <v>44197</v>
      </c>
      <c r="E2315" s="285">
        <v>44408</v>
      </c>
      <c r="F2315" s="285">
        <v>44312</v>
      </c>
      <c r="G2315" s="41">
        <f t="shared" si="147"/>
        <v>4</v>
      </c>
      <c r="H2315" s="286" t="s">
        <v>475</v>
      </c>
      <c r="I2315" s="284" t="s">
        <v>353</v>
      </c>
      <c r="J2315" s="287">
        <v>8</v>
      </c>
      <c r="K2315" s="287">
        <f t="shared" si="148"/>
        <v>1</v>
      </c>
      <c r="L2315" s="203">
        <v>1000</v>
      </c>
      <c r="M2315" s="203">
        <f t="shared" si="149"/>
        <v>1000</v>
      </c>
    </row>
    <row r="2316" spans="1:13" hidden="1">
      <c r="A2316" s="284" t="s">
        <v>461</v>
      </c>
      <c r="B2316" s="230" t="str">
        <f t="shared" si="146"/>
        <v>Measure 252</v>
      </c>
      <c r="C2316" s="284" t="s">
        <v>469</v>
      </c>
      <c r="D2316" s="285">
        <v>44197</v>
      </c>
      <c r="E2316" s="285">
        <v>44408</v>
      </c>
      <c r="F2316" s="285">
        <v>44313</v>
      </c>
      <c r="G2316" s="41">
        <f t="shared" si="147"/>
        <v>4</v>
      </c>
      <c r="H2316" s="286" t="s">
        <v>29</v>
      </c>
      <c r="I2316" s="284" t="s">
        <v>353</v>
      </c>
      <c r="J2316" s="287">
        <v>8</v>
      </c>
      <c r="K2316" s="287">
        <f t="shared" si="148"/>
        <v>1</v>
      </c>
      <c r="L2316" s="203">
        <v>1350</v>
      </c>
      <c r="M2316" s="203">
        <f t="shared" si="149"/>
        <v>1350</v>
      </c>
    </row>
    <row r="2317" spans="1:13" hidden="1">
      <c r="A2317" s="284" t="s">
        <v>461</v>
      </c>
      <c r="B2317" s="230" t="str">
        <f t="shared" si="146"/>
        <v>Measure 252</v>
      </c>
      <c r="C2317" s="284" t="s">
        <v>469</v>
      </c>
      <c r="D2317" s="285">
        <v>44197</v>
      </c>
      <c r="E2317" s="285">
        <v>44408</v>
      </c>
      <c r="F2317" s="285">
        <v>44313</v>
      </c>
      <c r="G2317" s="41">
        <f t="shared" si="147"/>
        <v>4</v>
      </c>
      <c r="H2317" s="286" t="s">
        <v>550</v>
      </c>
      <c r="I2317" s="284" t="s">
        <v>353</v>
      </c>
      <c r="J2317" s="287">
        <v>8</v>
      </c>
      <c r="K2317" s="287">
        <f t="shared" si="148"/>
        <v>1</v>
      </c>
      <c r="L2317" s="203">
        <v>1350</v>
      </c>
      <c r="M2317" s="203">
        <f t="shared" si="149"/>
        <v>1350</v>
      </c>
    </row>
    <row r="2318" spans="1:13" hidden="1">
      <c r="A2318" s="284" t="s">
        <v>461</v>
      </c>
      <c r="B2318" s="230" t="str">
        <f t="shared" si="146"/>
        <v>Measure 252</v>
      </c>
      <c r="C2318" s="284" t="s">
        <v>469</v>
      </c>
      <c r="D2318" s="285">
        <v>44197</v>
      </c>
      <c r="E2318" s="285">
        <v>44408</v>
      </c>
      <c r="F2318" s="285">
        <v>44313</v>
      </c>
      <c r="G2318" s="41">
        <f t="shared" si="147"/>
        <v>4</v>
      </c>
      <c r="H2318" s="286" t="s">
        <v>475</v>
      </c>
      <c r="I2318" s="284" t="s">
        <v>353</v>
      </c>
      <c r="J2318" s="287">
        <v>8</v>
      </c>
      <c r="K2318" s="287">
        <f t="shared" si="148"/>
        <v>1</v>
      </c>
      <c r="L2318" s="203">
        <v>1000</v>
      </c>
      <c r="M2318" s="203">
        <f t="shared" si="149"/>
        <v>1000</v>
      </c>
    </row>
    <row r="2319" spans="1:13" hidden="1">
      <c r="A2319" s="284" t="s">
        <v>461</v>
      </c>
      <c r="B2319" s="230" t="str">
        <f t="shared" si="146"/>
        <v>Measure 252</v>
      </c>
      <c r="C2319" s="284" t="s">
        <v>469</v>
      </c>
      <c r="D2319" s="285">
        <v>44197</v>
      </c>
      <c r="E2319" s="285">
        <v>44408</v>
      </c>
      <c r="F2319" s="285">
        <v>44314</v>
      </c>
      <c r="G2319" s="41">
        <f t="shared" si="147"/>
        <v>4</v>
      </c>
      <c r="H2319" s="286" t="s">
        <v>29</v>
      </c>
      <c r="I2319" s="284" t="s">
        <v>353</v>
      </c>
      <c r="J2319" s="287">
        <v>8</v>
      </c>
      <c r="K2319" s="287">
        <f t="shared" si="148"/>
        <v>1</v>
      </c>
      <c r="L2319" s="203">
        <v>1350</v>
      </c>
      <c r="M2319" s="203">
        <f t="shared" si="149"/>
        <v>1350</v>
      </c>
    </row>
    <row r="2320" spans="1:13" hidden="1">
      <c r="A2320" s="284" t="s">
        <v>461</v>
      </c>
      <c r="B2320" s="230" t="str">
        <f t="shared" si="146"/>
        <v>Measure 252</v>
      </c>
      <c r="C2320" s="284" t="s">
        <v>469</v>
      </c>
      <c r="D2320" s="285">
        <v>44197</v>
      </c>
      <c r="E2320" s="285">
        <v>44408</v>
      </c>
      <c r="F2320" s="285">
        <v>44314</v>
      </c>
      <c r="G2320" s="41">
        <f t="shared" si="147"/>
        <v>4</v>
      </c>
      <c r="H2320" s="286" t="s">
        <v>52</v>
      </c>
      <c r="I2320" s="284" t="s">
        <v>353</v>
      </c>
      <c r="J2320" s="287">
        <v>4.25</v>
      </c>
      <c r="K2320" s="287">
        <f t="shared" si="148"/>
        <v>0.53125</v>
      </c>
      <c r="L2320" s="203">
        <v>1000</v>
      </c>
      <c r="M2320" s="203">
        <f t="shared" si="149"/>
        <v>531.25</v>
      </c>
    </row>
    <row r="2321" spans="1:13" hidden="1">
      <c r="A2321" s="284" t="s">
        <v>461</v>
      </c>
      <c r="B2321" s="230" t="str">
        <f t="shared" si="146"/>
        <v>Measure 252</v>
      </c>
      <c r="C2321" s="284" t="s">
        <v>469</v>
      </c>
      <c r="D2321" s="285">
        <v>44197</v>
      </c>
      <c r="E2321" s="285">
        <v>44408</v>
      </c>
      <c r="F2321" s="285">
        <v>44314</v>
      </c>
      <c r="G2321" s="41">
        <f t="shared" si="147"/>
        <v>4</v>
      </c>
      <c r="H2321" s="286" t="s">
        <v>550</v>
      </c>
      <c r="I2321" s="284" t="s">
        <v>353</v>
      </c>
      <c r="J2321" s="287">
        <v>8</v>
      </c>
      <c r="K2321" s="287">
        <f t="shared" si="148"/>
        <v>1</v>
      </c>
      <c r="L2321" s="203">
        <v>1350</v>
      </c>
      <c r="M2321" s="203">
        <f t="shared" si="149"/>
        <v>1350</v>
      </c>
    </row>
    <row r="2322" spans="1:13" hidden="1">
      <c r="A2322" s="284" t="s">
        <v>461</v>
      </c>
      <c r="B2322" s="230" t="str">
        <f t="shared" si="146"/>
        <v>Measure 252</v>
      </c>
      <c r="C2322" s="284" t="s">
        <v>469</v>
      </c>
      <c r="D2322" s="285">
        <v>44197</v>
      </c>
      <c r="E2322" s="285">
        <v>44408</v>
      </c>
      <c r="F2322" s="285">
        <v>44314</v>
      </c>
      <c r="G2322" s="41">
        <f t="shared" si="147"/>
        <v>4</v>
      </c>
      <c r="H2322" s="286" t="s">
        <v>475</v>
      </c>
      <c r="I2322" s="284" t="s">
        <v>353</v>
      </c>
      <c r="J2322" s="287">
        <v>8</v>
      </c>
      <c r="K2322" s="287">
        <f t="shared" si="148"/>
        <v>1</v>
      </c>
      <c r="L2322" s="203">
        <v>1000</v>
      </c>
      <c r="M2322" s="203">
        <f t="shared" si="149"/>
        <v>1000</v>
      </c>
    </row>
    <row r="2323" spans="1:13" hidden="1">
      <c r="A2323" s="284" t="s">
        <v>461</v>
      </c>
      <c r="B2323" s="230" t="str">
        <f t="shared" si="146"/>
        <v>Measure 252</v>
      </c>
      <c r="C2323" s="284" t="s">
        <v>469</v>
      </c>
      <c r="D2323" s="285">
        <v>44197</v>
      </c>
      <c r="E2323" s="285">
        <v>44408</v>
      </c>
      <c r="F2323" s="285">
        <v>44315</v>
      </c>
      <c r="G2323" s="41">
        <f t="shared" si="147"/>
        <v>4</v>
      </c>
      <c r="H2323" s="286" t="s">
        <v>29</v>
      </c>
      <c r="I2323" s="284" t="s">
        <v>353</v>
      </c>
      <c r="J2323" s="287">
        <v>8</v>
      </c>
      <c r="K2323" s="287">
        <f t="shared" si="148"/>
        <v>1</v>
      </c>
      <c r="L2323" s="203">
        <v>1350</v>
      </c>
      <c r="M2323" s="203">
        <f t="shared" si="149"/>
        <v>1350</v>
      </c>
    </row>
    <row r="2324" spans="1:13" hidden="1">
      <c r="A2324" s="284" t="s">
        <v>461</v>
      </c>
      <c r="B2324" s="230" t="str">
        <f t="shared" si="146"/>
        <v>Measure 252</v>
      </c>
      <c r="C2324" s="284" t="s">
        <v>469</v>
      </c>
      <c r="D2324" s="285">
        <v>44197</v>
      </c>
      <c r="E2324" s="285">
        <v>44408</v>
      </c>
      <c r="F2324" s="285">
        <v>44315</v>
      </c>
      <c r="G2324" s="41">
        <f t="shared" si="147"/>
        <v>4</v>
      </c>
      <c r="H2324" s="286" t="s">
        <v>52</v>
      </c>
      <c r="I2324" s="284" t="s">
        <v>353</v>
      </c>
      <c r="J2324" s="287">
        <v>3.5</v>
      </c>
      <c r="K2324" s="287">
        <f t="shared" si="148"/>
        <v>0.4375</v>
      </c>
      <c r="L2324" s="203">
        <v>1000</v>
      </c>
      <c r="M2324" s="203">
        <f t="shared" si="149"/>
        <v>437.5</v>
      </c>
    </row>
    <row r="2325" spans="1:13" hidden="1">
      <c r="A2325" s="284" t="s">
        <v>461</v>
      </c>
      <c r="B2325" s="230" t="str">
        <f t="shared" si="146"/>
        <v>Measure 252</v>
      </c>
      <c r="C2325" s="284" t="s">
        <v>469</v>
      </c>
      <c r="D2325" s="285">
        <v>44197</v>
      </c>
      <c r="E2325" s="285">
        <v>44408</v>
      </c>
      <c r="F2325" s="285">
        <v>44315</v>
      </c>
      <c r="G2325" s="41">
        <f t="shared" si="147"/>
        <v>4</v>
      </c>
      <c r="H2325" s="286" t="s">
        <v>550</v>
      </c>
      <c r="I2325" s="284" t="s">
        <v>353</v>
      </c>
      <c r="J2325" s="287">
        <v>8</v>
      </c>
      <c r="K2325" s="287">
        <f t="shared" si="148"/>
        <v>1</v>
      </c>
      <c r="L2325" s="203">
        <v>1350</v>
      </c>
      <c r="M2325" s="203">
        <f t="shared" si="149"/>
        <v>1350</v>
      </c>
    </row>
    <row r="2326" spans="1:13" hidden="1">
      <c r="A2326" s="284" t="s">
        <v>461</v>
      </c>
      <c r="B2326" s="230" t="str">
        <f t="shared" si="146"/>
        <v>Measure 252</v>
      </c>
      <c r="C2326" s="284" t="s">
        <v>469</v>
      </c>
      <c r="D2326" s="285">
        <v>44197</v>
      </c>
      <c r="E2326" s="285">
        <v>44408</v>
      </c>
      <c r="F2326" s="285">
        <v>44315</v>
      </c>
      <c r="G2326" s="41">
        <f t="shared" si="147"/>
        <v>4</v>
      </c>
      <c r="H2326" s="286" t="s">
        <v>475</v>
      </c>
      <c r="I2326" s="284" t="s">
        <v>353</v>
      </c>
      <c r="J2326" s="287">
        <v>8</v>
      </c>
      <c r="K2326" s="287">
        <f t="shared" si="148"/>
        <v>1</v>
      </c>
      <c r="L2326" s="203">
        <v>1000</v>
      </c>
      <c r="M2326" s="203">
        <f t="shared" si="149"/>
        <v>1000</v>
      </c>
    </row>
    <row r="2327" spans="1:13" hidden="1">
      <c r="A2327" s="284" t="s">
        <v>461</v>
      </c>
      <c r="B2327" s="230" t="str">
        <f t="shared" si="146"/>
        <v>Measure 252</v>
      </c>
      <c r="C2327" s="284" t="s">
        <v>469</v>
      </c>
      <c r="D2327" s="285">
        <v>44197</v>
      </c>
      <c r="E2327" s="285">
        <v>44408</v>
      </c>
      <c r="F2327" s="285">
        <v>44316</v>
      </c>
      <c r="G2327" s="41">
        <f t="shared" si="147"/>
        <v>4</v>
      </c>
      <c r="H2327" s="286" t="s">
        <v>52</v>
      </c>
      <c r="I2327" s="284" t="s">
        <v>353</v>
      </c>
      <c r="J2327" s="287">
        <v>2.5</v>
      </c>
      <c r="K2327" s="287">
        <f t="shared" si="148"/>
        <v>0.3125</v>
      </c>
      <c r="L2327" s="203">
        <v>1000</v>
      </c>
      <c r="M2327" s="203">
        <f t="shared" si="149"/>
        <v>312.5</v>
      </c>
    </row>
    <row r="2328" spans="1:13" hidden="1">
      <c r="A2328" s="284" t="s">
        <v>461</v>
      </c>
      <c r="B2328" s="230" t="str">
        <f t="shared" si="146"/>
        <v>Measure 252</v>
      </c>
      <c r="C2328" s="284" t="s">
        <v>469</v>
      </c>
      <c r="D2328" s="285">
        <v>44197</v>
      </c>
      <c r="E2328" s="285">
        <v>44408</v>
      </c>
      <c r="F2328" s="285">
        <v>44316</v>
      </c>
      <c r="G2328" s="41">
        <f t="shared" si="147"/>
        <v>4</v>
      </c>
      <c r="H2328" s="286" t="s">
        <v>550</v>
      </c>
      <c r="I2328" s="284" t="s">
        <v>353</v>
      </c>
      <c r="J2328" s="287">
        <v>9.5</v>
      </c>
      <c r="K2328" s="287">
        <f t="shared" si="148"/>
        <v>1.1875</v>
      </c>
      <c r="L2328" s="203">
        <v>1350</v>
      </c>
      <c r="M2328" s="203">
        <f t="shared" si="149"/>
        <v>1603.125</v>
      </c>
    </row>
    <row r="2329" spans="1:13" hidden="1">
      <c r="A2329" s="284" t="s">
        <v>461</v>
      </c>
      <c r="B2329" s="230" t="str">
        <f t="shared" si="146"/>
        <v>Measure 252</v>
      </c>
      <c r="C2329" s="284" t="s">
        <v>469</v>
      </c>
      <c r="D2329" s="285">
        <v>44197</v>
      </c>
      <c r="E2329" s="285">
        <v>44408</v>
      </c>
      <c r="F2329" s="285">
        <v>44316</v>
      </c>
      <c r="G2329" s="41">
        <f t="shared" si="147"/>
        <v>4</v>
      </c>
      <c r="H2329" s="286" t="s">
        <v>475</v>
      </c>
      <c r="I2329" s="284" t="s">
        <v>353</v>
      </c>
      <c r="J2329" s="287">
        <v>8</v>
      </c>
      <c r="K2329" s="287">
        <f t="shared" si="148"/>
        <v>1</v>
      </c>
      <c r="L2329" s="203">
        <v>1000</v>
      </c>
      <c r="M2329" s="203">
        <f t="shared" si="149"/>
        <v>1000</v>
      </c>
    </row>
    <row r="2330" spans="1:13" hidden="1">
      <c r="A2330" s="284" t="s">
        <v>460</v>
      </c>
      <c r="B2330" s="230" t="str">
        <f t="shared" si="146"/>
        <v>Measure 273</v>
      </c>
      <c r="C2330" s="284" t="s">
        <v>468</v>
      </c>
      <c r="D2330" s="285">
        <v>44197</v>
      </c>
      <c r="E2330" s="285">
        <v>44408</v>
      </c>
      <c r="F2330" s="285">
        <v>44201</v>
      </c>
      <c r="G2330" s="41">
        <f t="shared" si="147"/>
        <v>1</v>
      </c>
      <c r="H2330" s="286" t="s">
        <v>291</v>
      </c>
      <c r="I2330" s="284" t="s">
        <v>353</v>
      </c>
      <c r="J2330" s="287">
        <v>4</v>
      </c>
      <c r="K2330" s="287">
        <f t="shared" si="148"/>
        <v>0.5</v>
      </c>
      <c r="L2330" s="203">
        <v>1350</v>
      </c>
      <c r="M2330" s="203">
        <f t="shared" si="149"/>
        <v>675</v>
      </c>
    </row>
    <row r="2331" spans="1:13" hidden="1">
      <c r="A2331" s="284" t="s">
        <v>460</v>
      </c>
      <c r="B2331" s="230" t="str">
        <f t="shared" si="146"/>
        <v>Measure 273</v>
      </c>
      <c r="C2331" s="284" t="s">
        <v>468</v>
      </c>
      <c r="D2331" s="285">
        <v>44197</v>
      </c>
      <c r="E2331" s="285">
        <v>44408</v>
      </c>
      <c r="F2331" s="285">
        <v>44203</v>
      </c>
      <c r="G2331" s="41">
        <f t="shared" si="147"/>
        <v>1</v>
      </c>
      <c r="H2331" s="286" t="s">
        <v>291</v>
      </c>
      <c r="I2331" s="284" t="s">
        <v>353</v>
      </c>
      <c r="J2331" s="287">
        <v>2</v>
      </c>
      <c r="K2331" s="287">
        <f t="shared" si="148"/>
        <v>0.25</v>
      </c>
      <c r="L2331" s="203">
        <v>1350</v>
      </c>
      <c r="M2331" s="203">
        <f t="shared" si="149"/>
        <v>337.5</v>
      </c>
    </row>
    <row r="2332" spans="1:13" hidden="1">
      <c r="A2332" s="284" t="s">
        <v>460</v>
      </c>
      <c r="B2332" s="230" t="str">
        <f t="shared" si="146"/>
        <v>Measure 273</v>
      </c>
      <c r="C2332" s="284" t="s">
        <v>468</v>
      </c>
      <c r="D2332" s="285">
        <v>44197</v>
      </c>
      <c r="E2332" s="285">
        <v>44408</v>
      </c>
      <c r="F2332" s="285">
        <v>44207</v>
      </c>
      <c r="G2332" s="41">
        <f t="shared" si="147"/>
        <v>1</v>
      </c>
      <c r="H2332" s="286" t="s">
        <v>357</v>
      </c>
      <c r="I2332" s="284" t="s">
        <v>355</v>
      </c>
      <c r="J2332" s="287">
        <v>8</v>
      </c>
      <c r="K2332" s="287">
        <f t="shared" si="148"/>
        <v>1</v>
      </c>
      <c r="L2332" s="203">
        <v>1450</v>
      </c>
      <c r="M2332" s="203">
        <f t="shared" si="149"/>
        <v>1450</v>
      </c>
    </row>
    <row r="2333" spans="1:13" hidden="1">
      <c r="A2333" s="284" t="s">
        <v>460</v>
      </c>
      <c r="B2333" s="230" t="str">
        <f t="shared" si="146"/>
        <v>Measure 273</v>
      </c>
      <c r="C2333" s="284" t="s">
        <v>468</v>
      </c>
      <c r="D2333" s="285">
        <v>44197</v>
      </c>
      <c r="E2333" s="285">
        <v>44408</v>
      </c>
      <c r="F2333" s="285">
        <v>44207</v>
      </c>
      <c r="G2333" s="41">
        <f t="shared" si="147"/>
        <v>1</v>
      </c>
      <c r="H2333" s="286" t="s">
        <v>291</v>
      </c>
      <c r="I2333" s="284" t="s">
        <v>353</v>
      </c>
      <c r="J2333" s="287">
        <v>1</v>
      </c>
      <c r="K2333" s="287">
        <f t="shared" si="148"/>
        <v>0.125</v>
      </c>
      <c r="L2333" s="203">
        <v>1350</v>
      </c>
      <c r="M2333" s="203">
        <f t="shared" si="149"/>
        <v>168.75</v>
      </c>
    </row>
    <row r="2334" spans="1:13" hidden="1">
      <c r="A2334" s="284" t="s">
        <v>460</v>
      </c>
      <c r="B2334" s="230" t="str">
        <f t="shared" si="146"/>
        <v>Measure 273</v>
      </c>
      <c r="C2334" s="284" t="s">
        <v>468</v>
      </c>
      <c r="D2334" s="285">
        <v>44197</v>
      </c>
      <c r="E2334" s="285">
        <v>44408</v>
      </c>
      <c r="F2334" s="285">
        <v>44207</v>
      </c>
      <c r="G2334" s="41">
        <f t="shared" si="147"/>
        <v>1</v>
      </c>
      <c r="H2334" s="286" t="s">
        <v>291</v>
      </c>
      <c r="I2334" s="284" t="s">
        <v>353</v>
      </c>
      <c r="J2334" s="287">
        <v>4</v>
      </c>
      <c r="K2334" s="287">
        <f t="shared" si="148"/>
        <v>0.5</v>
      </c>
      <c r="L2334" s="203">
        <v>1350</v>
      </c>
      <c r="M2334" s="203">
        <f t="shared" si="149"/>
        <v>675</v>
      </c>
    </row>
    <row r="2335" spans="1:13" hidden="1">
      <c r="A2335" s="284" t="s">
        <v>460</v>
      </c>
      <c r="B2335" s="230" t="str">
        <f t="shared" si="146"/>
        <v>Measure 273</v>
      </c>
      <c r="C2335" s="284" t="s">
        <v>468</v>
      </c>
      <c r="D2335" s="285">
        <v>44197</v>
      </c>
      <c r="E2335" s="285">
        <v>44408</v>
      </c>
      <c r="F2335" s="285">
        <v>44208</v>
      </c>
      <c r="G2335" s="41">
        <f t="shared" si="147"/>
        <v>1</v>
      </c>
      <c r="H2335" s="286" t="s">
        <v>357</v>
      </c>
      <c r="I2335" s="284" t="s">
        <v>355</v>
      </c>
      <c r="J2335" s="287">
        <v>8</v>
      </c>
      <c r="K2335" s="287">
        <f t="shared" si="148"/>
        <v>1</v>
      </c>
      <c r="L2335" s="203">
        <v>1450</v>
      </c>
      <c r="M2335" s="203">
        <f t="shared" si="149"/>
        <v>1450</v>
      </c>
    </row>
    <row r="2336" spans="1:13" hidden="1">
      <c r="A2336" s="284" t="s">
        <v>460</v>
      </c>
      <c r="B2336" s="230" t="str">
        <f t="shared" si="146"/>
        <v>Measure 273</v>
      </c>
      <c r="C2336" s="284" t="s">
        <v>468</v>
      </c>
      <c r="D2336" s="285">
        <v>44197</v>
      </c>
      <c r="E2336" s="285">
        <v>44408</v>
      </c>
      <c r="F2336" s="285">
        <v>44208</v>
      </c>
      <c r="G2336" s="41">
        <f t="shared" si="147"/>
        <v>1</v>
      </c>
      <c r="H2336" s="286" t="s">
        <v>291</v>
      </c>
      <c r="I2336" s="284" t="s">
        <v>353</v>
      </c>
      <c r="J2336" s="287">
        <v>2</v>
      </c>
      <c r="K2336" s="287">
        <f t="shared" si="148"/>
        <v>0.25</v>
      </c>
      <c r="L2336" s="203">
        <v>1350</v>
      </c>
      <c r="M2336" s="203">
        <f t="shared" si="149"/>
        <v>337.5</v>
      </c>
    </row>
    <row r="2337" spans="1:13" hidden="1">
      <c r="A2337" s="284" t="s">
        <v>460</v>
      </c>
      <c r="B2337" s="230" t="str">
        <f t="shared" si="146"/>
        <v>Measure 273</v>
      </c>
      <c r="C2337" s="284" t="s">
        <v>468</v>
      </c>
      <c r="D2337" s="285">
        <v>44197</v>
      </c>
      <c r="E2337" s="285">
        <v>44408</v>
      </c>
      <c r="F2337" s="285">
        <v>44208</v>
      </c>
      <c r="G2337" s="41">
        <f t="shared" si="147"/>
        <v>1</v>
      </c>
      <c r="H2337" s="286" t="s">
        <v>328</v>
      </c>
      <c r="I2337" s="284" t="s">
        <v>353</v>
      </c>
      <c r="J2337" s="287">
        <v>2</v>
      </c>
      <c r="K2337" s="287">
        <f t="shared" si="148"/>
        <v>0.25</v>
      </c>
      <c r="L2337" s="203">
        <v>1000</v>
      </c>
      <c r="M2337" s="203">
        <f t="shared" si="149"/>
        <v>250</v>
      </c>
    </row>
    <row r="2338" spans="1:13" hidden="1">
      <c r="A2338" s="284" t="s">
        <v>460</v>
      </c>
      <c r="B2338" s="230" t="str">
        <f t="shared" si="146"/>
        <v>Measure 273</v>
      </c>
      <c r="C2338" s="284" t="s">
        <v>468</v>
      </c>
      <c r="D2338" s="285">
        <v>44197</v>
      </c>
      <c r="E2338" s="285">
        <v>44408</v>
      </c>
      <c r="F2338" s="285">
        <v>44209</v>
      </c>
      <c r="G2338" s="41">
        <f t="shared" si="147"/>
        <v>1</v>
      </c>
      <c r="H2338" s="286" t="s">
        <v>357</v>
      </c>
      <c r="I2338" s="284" t="s">
        <v>355</v>
      </c>
      <c r="J2338" s="287">
        <v>8</v>
      </c>
      <c r="K2338" s="287">
        <f t="shared" si="148"/>
        <v>1</v>
      </c>
      <c r="L2338" s="203">
        <v>1450</v>
      </c>
      <c r="M2338" s="203">
        <f t="shared" si="149"/>
        <v>1450</v>
      </c>
    </row>
    <row r="2339" spans="1:13" hidden="1">
      <c r="A2339" s="284" t="s">
        <v>460</v>
      </c>
      <c r="B2339" s="230" t="str">
        <f t="shared" si="146"/>
        <v>Measure 273</v>
      </c>
      <c r="C2339" s="284" t="s">
        <v>468</v>
      </c>
      <c r="D2339" s="285">
        <v>44197</v>
      </c>
      <c r="E2339" s="285">
        <v>44408</v>
      </c>
      <c r="F2339" s="285">
        <v>44209</v>
      </c>
      <c r="G2339" s="41">
        <f t="shared" si="147"/>
        <v>1</v>
      </c>
      <c r="H2339" s="286" t="s">
        <v>291</v>
      </c>
      <c r="I2339" s="284" t="s">
        <v>353</v>
      </c>
      <c r="J2339" s="287">
        <v>1</v>
      </c>
      <c r="K2339" s="287">
        <f t="shared" si="148"/>
        <v>0.125</v>
      </c>
      <c r="L2339" s="203">
        <v>1350</v>
      </c>
      <c r="M2339" s="203">
        <f t="shared" si="149"/>
        <v>168.75</v>
      </c>
    </row>
    <row r="2340" spans="1:13" hidden="1">
      <c r="A2340" s="284" t="s">
        <v>460</v>
      </c>
      <c r="B2340" s="230" t="str">
        <f t="shared" si="146"/>
        <v>Measure 273</v>
      </c>
      <c r="C2340" s="284" t="s">
        <v>468</v>
      </c>
      <c r="D2340" s="285">
        <v>44197</v>
      </c>
      <c r="E2340" s="285">
        <v>44408</v>
      </c>
      <c r="F2340" s="285">
        <v>44210</v>
      </c>
      <c r="G2340" s="41">
        <f t="shared" si="147"/>
        <v>1</v>
      </c>
      <c r="H2340" s="286" t="s">
        <v>357</v>
      </c>
      <c r="I2340" s="284" t="s">
        <v>355</v>
      </c>
      <c r="J2340" s="287">
        <v>8</v>
      </c>
      <c r="K2340" s="287">
        <f t="shared" si="148"/>
        <v>1</v>
      </c>
      <c r="L2340" s="203">
        <v>1450</v>
      </c>
      <c r="M2340" s="203">
        <f t="shared" si="149"/>
        <v>1450</v>
      </c>
    </row>
    <row r="2341" spans="1:13" hidden="1">
      <c r="A2341" s="284" t="s">
        <v>460</v>
      </c>
      <c r="B2341" s="230" t="str">
        <f t="shared" si="146"/>
        <v>Measure 273</v>
      </c>
      <c r="C2341" s="284" t="s">
        <v>468</v>
      </c>
      <c r="D2341" s="285">
        <v>44197</v>
      </c>
      <c r="E2341" s="285">
        <v>44408</v>
      </c>
      <c r="F2341" s="285">
        <v>44210</v>
      </c>
      <c r="G2341" s="41">
        <f t="shared" si="147"/>
        <v>1</v>
      </c>
      <c r="H2341" s="286" t="s">
        <v>291</v>
      </c>
      <c r="I2341" s="284" t="s">
        <v>353</v>
      </c>
      <c r="J2341" s="287">
        <v>2</v>
      </c>
      <c r="K2341" s="287">
        <f t="shared" si="148"/>
        <v>0.25</v>
      </c>
      <c r="L2341" s="203">
        <v>1350</v>
      </c>
      <c r="M2341" s="203">
        <f t="shared" si="149"/>
        <v>337.5</v>
      </c>
    </row>
    <row r="2342" spans="1:13" hidden="1">
      <c r="A2342" s="284" t="s">
        <v>460</v>
      </c>
      <c r="B2342" s="230" t="str">
        <f t="shared" si="146"/>
        <v>Measure 273</v>
      </c>
      <c r="C2342" s="284" t="s">
        <v>468</v>
      </c>
      <c r="D2342" s="285">
        <v>44197</v>
      </c>
      <c r="E2342" s="285">
        <v>44408</v>
      </c>
      <c r="F2342" s="285">
        <v>44211</v>
      </c>
      <c r="G2342" s="41">
        <f t="shared" si="147"/>
        <v>1</v>
      </c>
      <c r="H2342" s="286" t="s">
        <v>553</v>
      </c>
      <c r="I2342" s="284" t="s">
        <v>552</v>
      </c>
      <c r="J2342" s="287">
        <v>22.8</v>
      </c>
      <c r="K2342" s="287">
        <f t="shared" si="148"/>
        <v>2.85</v>
      </c>
      <c r="L2342" s="203">
        <v>1200</v>
      </c>
      <c r="M2342" s="203">
        <f t="shared" si="149"/>
        <v>3420</v>
      </c>
    </row>
    <row r="2343" spans="1:13" hidden="1">
      <c r="A2343" s="284" t="s">
        <v>460</v>
      </c>
      <c r="B2343" s="230" t="str">
        <f t="shared" si="146"/>
        <v>Measure 273</v>
      </c>
      <c r="C2343" s="284" t="s">
        <v>468</v>
      </c>
      <c r="D2343" s="285">
        <v>44197</v>
      </c>
      <c r="E2343" s="285">
        <v>44408</v>
      </c>
      <c r="F2343" s="285">
        <v>44211</v>
      </c>
      <c r="G2343" s="41">
        <f t="shared" si="147"/>
        <v>1</v>
      </c>
      <c r="H2343" s="286" t="s">
        <v>357</v>
      </c>
      <c r="I2343" s="284" t="s">
        <v>355</v>
      </c>
      <c r="J2343" s="287">
        <v>8</v>
      </c>
      <c r="K2343" s="287">
        <f t="shared" si="148"/>
        <v>1</v>
      </c>
      <c r="L2343" s="203">
        <v>1450</v>
      </c>
      <c r="M2343" s="203">
        <f t="shared" si="149"/>
        <v>1450</v>
      </c>
    </row>
    <row r="2344" spans="1:13" hidden="1">
      <c r="A2344" s="284" t="s">
        <v>460</v>
      </c>
      <c r="B2344" s="230" t="str">
        <f t="shared" si="146"/>
        <v>Measure 273</v>
      </c>
      <c r="C2344" s="284" t="s">
        <v>468</v>
      </c>
      <c r="D2344" s="285">
        <v>44197</v>
      </c>
      <c r="E2344" s="285">
        <v>44408</v>
      </c>
      <c r="F2344" s="285">
        <v>44214</v>
      </c>
      <c r="G2344" s="41">
        <f t="shared" si="147"/>
        <v>1</v>
      </c>
      <c r="H2344" s="286" t="s">
        <v>357</v>
      </c>
      <c r="I2344" s="284" t="s">
        <v>355</v>
      </c>
      <c r="J2344" s="287">
        <v>8.25</v>
      </c>
      <c r="K2344" s="287">
        <f t="shared" si="148"/>
        <v>1.03125</v>
      </c>
      <c r="L2344" s="203">
        <v>1450</v>
      </c>
      <c r="M2344" s="203">
        <f t="shared" si="149"/>
        <v>1495.3125</v>
      </c>
    </row>
    <row r="2345" spans="1:13" hidden="1">
      <c r="A2345" s="284" t="s">
        <v>460</v>
      </c>
      <c r="B2345" s="230" t="str">
        <f t="shared" si="146"/>
        <v>Measure 273</v>
      </c>
      <c r="C2345" s="284" t="s">
        <v>468</v>
      </c>
      <c r="D2345" s="285">
        <v>44197</v>
      </c>
      <c r="E2345" s="285">
        <v>44408</v>
      </c>
      <c r="F2345" s="285">
        <v>44214</v>
      </c>
      <c r="G2345" s="41">
        <f t="shared" si="147"/>
        <v>1</v>
      </c>
      <c r="H2345" s="286" t="s">
        <v>360</v>
      </c>
      <c r="I2345" s="284" t="s">
        <v>354</v>
      </c>
      <c r="J2345" s="287">
        <v>0.5</v>
      </c>
      <c r="K2345" s="287">
        <f t="shared" si="148"/>
        <v>6.25E-2</v>
      </c>
      <c r="L2345" s="203">
        <v>1350</v>
      </c>
      <c r="M2345" s="203">
        <f t="shared" si="149"/>
        <v>84.375</v>
      </c>
    </row>
    <row r="2346" spans="1:13" hidden="1">
      <c r="A2346" s="284" t="s">
        <v>460</v>
      </c>
      <c r="B2346" s="230" t="str">
        <f t="shared" si="146"/>
        <v>Measure 273</v>
      </c>
      <c r="C2346" s="284" t="s">
        <v>468</v>
      </c>
      <c r="D2346" s="285">
        <v>44197</v>
      </c>
      <c r="E2346" s="285">
        <v>44408</v>
      </c>
      <c r="F2346" s="285">
        <v>44214</v>
      </c>
      <c r="G2346" s="41">
        <f t="shared" si="147"/>
        <v>1</v>
      </c>
      <c r="H2346" s="286" t="s">
        <v>360</v>
      </c>
      <c r="I2346" s="284" t="s">
        <v>354</v>
      </c>
      <c r="J2346" s="287">
        <v>0.5</v>
      </c>
      <c r="K2346" s="287">
        <f t="shared" si="148"/>
        <v>6.25E-2</v>
      </c>
      <c r="L2346" s="203">
        <v>1350</v>
      </c>
      <c r="M2346" s="203">
        <f t="shared" si="149"/>
        <v>84.375</v>
      </c>
    </row>
    <row r="2347" spans="1:13" hidden="1">
      <c r="A2347" s="284" t="s">
        <v>460</v>
      </c>
      <c r="B2347" s="230" t="str">
        <f t="shared" si="146"/>
        <v>Measure 273</v>
      </c>
      <c r="C2347" s="284" t="s">
        <v>468</v>
      </c>
      <c r="D2347" s="285">
        <v>44197</v>
      </c>
      <c r="E2347" s="285">
        <v>44408</v>
      </c>
      <c r="F2347" s="285">
        <v>44214</v>
      </c>
      <c r="G2347" s="41">
        <f t="shared" si="147"/>
        <v>1</v>
      </c>
      <c r="H2347" s="286" t="s">
        <v>291</v>
      </c>
      <c r="I2347" s="284" t="s">
        <v>353</v>
      </c>
      <c r="J2347" s="287">
        <v>2</v>
      </c>
      <c r="K2347" s="287">
        <f t="shared" si="148"/>
        <v>0.25</v>
      </c>
      <c r="L2347" s="203">
        <v>1350</v>
      </c>
      <c r="M2347" s="203">
        <f t="shared" si="149"/>
        <v>337.5</v>
      </c>
    </row>
    <row r="2348" spans="1:13" hidden="1">
      <c r="A2348" s="284" t="s">
        <v>460</v>
      </c>
      <c r="B2348" s="230" t="str">
        <f t="shared" si="146"/>
        <v>Measure 273</v>
      </c>
      <c r="C2348" s="284" t="s">
        <v>468</v>
      </c>
      <c r="D2348" s="285">
        <v>44197</v>
      </c>
      <c r="E2348" s="285">
        <v>44408</v>
      </c>
      <c r="F2348" s="285">
        <v>44214</v>
      </c>
      <c r="G2348" s="41">
        <f t="shared" si="147"/>
        <v>1</v>
      </c>
      <c r="H2348" s="286" t="s">
        <v>291</v>
      </c>
      <c r="I2348" s="284" t="s">
        <v>353</v>
      </c>
      <c r="J2348" s="287">
        <v>1</v>
      </c>
      <c r="K2348" s="287">
        <f t="shared" si="148"/>
        <v>0.125</v>
      </c>
      <c r="L2348" s="203">
        <v>1350</v>
      </c>
      <c r="M2348" s="203">
        <f t="shared" si="149"/>
        <v>168.75</v>
      </c>
    </row>
    <row r="2349" spans="1:13" hidden="1">
      <c r="A2349" s="284" t="s">
        <v>460</v>
      </c>
      <c r="B2349" s="230" t="str">
        <f t="shared" si="146"/>
        <v>Measure 273</v>
      </c>
      <c r="C2349" s="284" t="s">
        <v>468</v>
      </c>
      <c r="D2349" s="285">
        <v>44197</v>
      </c>
      <c r="E2349" s="285">
        <v>44408</v>
      </c>
      <c r="F2349" s="285">
        <v>44214</v>
      </c>
      <c r="G2349" s="41">
        <f t="shared" si="147"/>
        <v>1</v>
      </c>
      <c r="H2349" s="286" t="s">
        <v>328</v>
      </c>
      <c r="I2349" s="284" t="s">
        <v>353</v>
      </c>
      <c r="J2349" s="287">
        <v>3</v>
      </c>
      <c r="K2349" s="287">
        <f t="shared" si="148"/>
        <v>0.375</v>
      </c>
      <c r="L2349" s="203">
        <v>1000</v>
      </c>
      <c r="M2349" s="203">
        <f t="shared" si="149"/>
        <v>375</v>
      </c>
    </row>
    <row r="2350" spans="1:13" hidden="1">
      <c r="A2350" s="284" t="s">
        <v>460</v>
      </c>
      <c r="B2350" s="230" t="str">
        <f t="shared" si="146"/>
        <v>Measure 273</v>
      </c>
      <c r="C2350" s="284" t="s">
        <v>468</v>
      </c>
      <c r="D2350" s="285">
        <v>44197</v>
      </c>
      <c r="E2350" s="285">
        <v>44408</v>
      </c>
      <c r="F2350" s="285">
        <v>44215</v>
      </c>
      <c r="G2350" s="41">
        <f t="shared" si="147"/>
        <v>1</v>
      </c>
      <c r="H2350" s="286" t="s">
        <v>357</v>
      </c>
      <c r="I2350" s="284" t="s">
        <v>355</v>
      </c>
      <c r="J2350" s="287">
        <v>8.5</v>
      </c>
      <c r="K2350" s="287">
        <f t="shared" si="148"/>
        <v>1.0625</v>
      </c>
      <c r="L2350" s="203">
        <v>1450</v>
      </c>
      <c r="M2350" s="203">
        <f t="shared" si="149"/>
        <v>1540.625</v>
      </c>
    </row>
    <row r="2351" spans="1:13" hidden="1">
      <c r="A2351" s="284" t="s">
        <v>460</v>
      </c>
      <c r="B2351" s="230" t="str">
        <f t="shared" si="146"/>
        <v>Measure 273</v>
      </c>
      <c r="C2351" s="284" t="s">
        <v>468</v>
      </c>
      <c r="D2351" s="285">
        <v>44197</v>
      </c>
      <c r="E2351" s="285">
        <v>44408</v>
      </c>
      <c r="F2351" s="285">
        <v>44215</v>
      </c>
      <c r="G2351" s="41">
        <f t="shared" si="147"/>
        <v>1</v>
      </c>
      <c r="H2351" s="286" t="s">
        <v>291</v>
      </c>
      <c r="I2351" s="284" t="s">
        <v>353</v>
      </c>
      <c r="J2351" s="287">
        <v>1</v>
      </c>
      <c r="K2351" s="287">
        <f t="shared" si="148"/>
        <v>0.125</v>
      </c>
      <c r="L2351" s="203">
        <v>1350</v>
      </c>
      <c r="M2351" s="203">
        <f t="shared" si="149"/>
        <v>168.75</v>
      </c>
    </row>
    <row r="2352" spans="1:13" hidden="1">
      <c r="A2352" s="284" t="s">
        <v>460</v>
      </c>
      <c r="B2352" s="230" t="str">
        <f t="shared" si="146"/>
        <v>Measure 273</v>
      </c>
      <c r="C2352" s="284" t="s">
        <v>468</v>
      </c>
      <c r="D2352" s="285">
        <v>44197</v>
      </c>
      <c r="E2352" s="285">
        <v>44408</v>
      </c>
      <c r="F2352" s="285">
        <v>44215</v>
      </c>
      <c r="G2352" s="41">
        <f t="shared" si="147"/>
        <v>1</v>
      </c>
      <c r="H2352" s="286" t="s">
        <v>291</v>
      </c>
      <c r="I2352" s="284" t="s">
        <v>353</v>
      </c>
      <c r="J2352" s="287">
        <v>0.5</v>
      </c>
      <c r="K2352" s="287">
        <f t="shared" si="148"/>
        <v>6.25E-2</v>
      </c>
      <c r="L2352" s="203">
        <v>1350</v>
      </c>
      <c r="M2352" s="203">
        <f t="shared" si="149"/>
        <v>84.375</v>
      </c>
    </row>
    <row r="2353" spans="1:13" hidden="1">
      <c r="A2353" s="284" t="s">
        <v>460</v>
      </c>
      <c r="B2353" s="230" t="str">
        <f t="shared" si="146"/>
        <v>Measure 273</v>
      </c>
      <c r="C2353" s="284" t="s">
        <v>468</v>
      </c>
      <c r="D2353" s="285">
        <v>44197</v>
      </c>
      <c r="E2353" s="285">
        <v>44408</v>
      </c>
      <c r="F2353" s="285">
        <v>44215</v>
      </c>
      <c r="G2353" s="41">
        <f t="shared" si="147"/>
        <v>1</v>
      </c>
      <c r="H2353" s="286" t="s">
        <v>291</v>
      </c>
      <c r="I2353" s="284" t="s">
        <v>353</v>
      </c>
      <c r="J2353" s="287">
        <v>0.5</v>
      </c>
      <c r="K2353" s="287">
        <f t="shared" si="148"/>
        <v>6.25E-2</v>
      </c>
      <c r="L2353" s="203">
        <v>1350</v>
      </c>
      <c r="M2353" s="203">
        <f t="shared" si="149"/>
        <v>84.375</v>
      </c>
    </row>
    <row r="2354" spans="1:13" hidden="1">
      <c r="A2354" s="284" t="s">
        <v>460</v>
      </c>
      <c r="B2354" s="230" t="str">
        <f t="shared" si="146"/>
        <v>Measure 273</v>
      </c>
      <c r="C2354" s="284" t="s">
        <v>468</v>
      </c>
      <c r="D2354" s="285">
        <v>44197</v>
      </c>
      <c r="E2354" s="285">
        <v>44408</v>
      </c>
      <c r="F2354" s="285">
        <v>44215</v>
      </c>
      <c r="G2354" s="41">
        <f t="shared" si="147"/>
        <v>1</v>
      </c>
      <c r="H2354" s="286" t="s">
        <v>328</v>
      </c>
      <c r="I2354" s="284" t="s">
        <v>353</v>
      </c>
      <c r="J2354" s="287">
        <v>1</v>
      </c>
      <c r="K2354" s="287">
        <f t="shared" si="148"/>
        <v>0.125</v>
      </c>
      <c r="L2354" s="203">
        <v>1000</v>
      </c>
      <c r="M2354" s="203">
        <f t="shared" si="149"/>
        <v>125</v>
      </c>
    </row>
    <row r="2355" spans="1:13" hidden="1">
      <c r="A2355" s="284" t="s">
        <v>460</v>
      </c>
      <c r="B2355" s="230" t="str">
        <f t="shared" si="146"/>
        <v>Measure 273</v>
      </c>
      <c r="C2355" s="284" t="s">
        <v>468</v>
      </c>
      <c r="D2355" s="285">
        <v>44197</v>
      </c>
      <c r="E2355" s="285">
        <v>44408</v>
      </c>
      <c r="F2355" s="285">
        <v>44216</v>
      </c>
      <c r="G2355" s="41">
        <f t="shared" si="147"/>
        <v>1</v>
      </c>
      <c r="H2355" s="286" t="s">
        <v>357</v>
      </c>
      <c r="I2355" s="284" t="s">
        <v>355</v>
      </c>
      <c r="J2355" s="287">
        <v>8</v>
      </c>
      <c r="K2355" s="287">
        <f t="shared" si="148"/>
        <v>1</v>
      </c>
      <c r="L2355" s="203">
        <v>1450</v>
      </c>
      <c r="M2355" s="203">
        <f t="shared" si="149"/>
        <v>1450</v>
      </c>
    </row>
    <row r="2356" spans="1:13" hidden="1">
      <c r="A2356" s="284" t="s">
        <v>460</v>
      </c>
      <c r="B2356" s="230" t="str">
        <f t="shared" si="146"/>
        <v>Measure 273</v>
      </c>
      <c r="C2356" s="284" t="s">
        <v>468</v>
      </c>
      <c r="D2356" s="285">
        <v>44197</v>
      </c>
      <c r="E2356" s="285">
        <v>44408</v>
      </c>
      <c r="F2356" s="285">
        <v>44216</v>
      </c>
      <c r="G2356" s="41">
        <f t="shared" si="147"/>
        <v>1</v>
      </c>
      <c r="H2356" s="286" t="s">
        <v>291</v>
      </c>
      <c r="I2356" s="284" t="s">
        <v>353</v>
      </c>
      <c r="J2356" s="287">
        <v>2</v>
      </c>
      <c r="K2356" s="287">
        <f t="shared" si="148"/>
        <v>0.25</v>
      </c>
      <c r="L2356" s="203">
        <v>1350</v>
      </c>
      <c r="M2356" s="203">
        <f t="shared" si="149"/>
        <v>337.5</v>
      </c>
    </row>
    <row r="2357" spans="1:13" hidden="1">
      <c r="A2357" s="284" t="s">
        <v>460</v>
      </c>
      <c r="B2357" s="230" t="str">
        <f t="shared" si="146"/>
        <v>Measure 273</v>
      </c>
      <c r="C2357" s="284" t="s">
        <v>468</v>
      </c>
      <c r="D2357" s="285">
        <v>44197</v>
      </c>
      <c r="E2357" s="285">
        <v>44408</v>
      </c>
      <c r="F2357" s="285">
        <v>44216</v>
      </c>
      <c r="G2357" s="41">
        <f t="shared" si="147"/>
        <v>1</v>
      </c>
      <c r="H2357" s="286" t="s">
        <v>328</v>
      </c>
      <c r="I2357" s="284" t="s">
        <v>353</v>
      </c>
      <c r="J2357" s="287">
        <v>1.25</v>
      </c>
      <c r="K2357" s="287">
        <f t="shared" si="148"/>
        <v>0.15625</v>
      </c>
      <c r="L2357" s="203">
        <v>1000</v>
      </c>
      <c r="M2357" s="203">
        <f t="shared" si="149"/>
        <v>156.25</v>
      </c>
    </row>
    <row r="2358" spans="1:13" hidden="1">
      <c r="A2358" s="284" t="s">
        <v>460</v>
      </c>
      <c r="B2358" s="230" t="str">
        <f t="shared" si="146"/>
        <v>Measure 273</v>
      </c>
      <c r="C2358" s="284" t="s">
        <v>468</v>
      </c>
      <c r="D2358" s="285">
        <v>44197</v>
      </c>
      <c r="E2358" s="285">
        <v>44408</v>
      </c>
      <c r="F2358" s="285">
        <v>44217</v>
      </c>
      <c r="G2358" s="41">
        <f t="shared" si="147"/>
        <v>1</v>
      </c>
      <c r="H2358" s="286" t="s">
        <v>357</v>
      </c>
      <c r="I2358" s="284" t="s">
        <v>355</v>
      </c>
      <c r="J2358" s="287">
        <v>9</v>
      </c>
      <c r="K2358" s="287">
        <f t="shared" si="148"/>
        <v>1.125</v>
      </c>
      <c r="L2358" s="203">
        <v>1450</v>
      </c>
      <c r="M2358" s="203">
        <f t="shared" si="149"/>
        <v>1631.25</v>
      </c>
    </row>
    <row r="2359" spans="1:13" hidden="1">
      <c r="A2359" s="284" t="s">
        <v>460</v>
      </c>
      <c r="B2359" s="230" t="str">
        <f t="shared" si="146"/>
        <v>Measure 273</v>
      </c>
      <c r="C2359" s="284" t="s">
        <v>468</v>
      </c>
      <c r="D2359" s="285">
        <v>44197</v>
      </c>
      <c r="E2359" s="285">
        <v>44408</v>
      </c>
      <c r="F2359" s="285">
        <v>44217</v>
      </c>
      <c r="G2359" s="41">
        <f t="shared" si="147"/>
        <v>1</v>
      </c>
      <c r="H2359" s="286" t="s">
        <v>328</v>
      </c>
      <c r="I2359" s="284" t="s">
        <v>353</v>
      </c>
      <c r="J2359" s="287">
        <v>8</v>
      </c>
      <c r="K2359" s="287">
        <f t="shared" si="148"/>
        <v>1</v>
      </c>
      <c r="L2359" s="203">
        <v>1000</v>
      </c>
      <c r="M2359" s="203">
        <f t="shared" si="149"/>
        <v>1000</v>
      </c>
    </row>
    <row r="2360" spans="1:13" hidden="1">
      <c r="A2360" s="284" t="s">
        <v>460</v>
      </c>
      <c r="B2360" s="230" t="str">
        <f t="shared" si="146"/>
        <v>Measure 273</v>
      </c>
      <c r="C2360" s="284" t="s">
        <v>468</v>
      </c>
      <c r="D2360" s="285">
        <v>44197</v>
      </c>
      <c r="E2360" s="285">
        <v>44408</v>
      </c>
      <c r="F2360" s="285">
        <v>44218</v>
      </c>
      <c r="G2360" s="41">
        <f t="shared" si="147"/>
        <v>1</v>
      </c>
      <c r="H2360" s="286" t="s">
        <v>357</v>
      </c>
      <c r="I2360" s="284" t="s">
        <v>355</v>
      </c>
      <c r="J2360" s="287">
        <v>10</v>
      </c>
      <c r="K2360" s="287">
        <f t="shared" si="148"/>
        <v>1.25</v>
      </c>
      <c r="L2360" s="203">
        <v>1450</v>
      </c>
      <c r="M2360" s="203">
        <f t="shared" si="149"/>
        <v>1812.5</v>
      </c>
    </row>
    <row r="2361" spans="1:13" hidden="1">
      <c r="A2361" s="284" t="s">
        <v>460</v>
      </c>
      <c r="B2361" s="230" t="str">
        <f t="shared" si="146"/>
        <v>Measure 273</v>
      </c>
      <c r="C2361" s="284" t="s">
        <v>468</v>
      </c>
      <c r="D2361" s="285">
        <v>44197</v>
      </c>
      <c r="E2361" s="285">
        <v>44408</v>
      </c>
      <c r="F2361" s="285">
        <v>44218</v>
      </c>
      <c r="G2361" s="41">
        <f t="shared" si="147"/>
        <v>1</v>
      </c>
      <c r="H2361" s="286" t="s">
        <v>328</v>
      </c>
      <c r="I2361" s="284" t="s">
        <v>353</v>
      </c>
      <c r="J2361" s="287">
        <v>8</v>
      </c>
      <c r="K2361" s="287">
        <f t="shared" si="148"/>
        <v>1</v>
      </c>
      <c r="L2361" s="203">
        <v>1000</v>
      </c>
      <c r="M2361" s="203">
        <f t="shared" si="149"/>
        <v>1000</v>
      </c>
    </row>
    <row r="2362" spans="1:13" hidden="1">
      <c r="A2362" s="284" t="s">
        <v>460</v>
      </c>
      <c r="B2362" s="230" t="str">
        <f t="shared" si="146"/>
        <v>Measure 273</v>
      </c>
      <c r="C2362" s="284" t="s">
        <v>468</v>
      </c>
      <c r="D2362" s="285">
        <v>44197</v>
      </c>
      <c r="E2362" s="285">
        <v>44408</v>
      </c>
      <c r="F2362" s="285">
        <v>44221</v>
      </c>
      <c r="G2362" s="41">
        <f t="shared" si="147"/>
        <v>1</v>
      </c>
      <c r="H2362" s="286" t="s">
        <v>357</v>
      </c>
      <c r="I2362" s="284" t="s">
        <v>355</v>
      </c>
      <c r="J2362" s="287">
        <v>9</v>
      </c>
      <c r="K2362" s="287">
        <f t="shared" si="148"/>
        <v>1.125</v>
      </c>
      <c r="L2362" s="203">
        <v>1450</v>
      </c>
      <c r="M2362" s="203">
        <f t="shared" si="149"/>
        <v>1631.25</v>
      </c>
    </row>
    <row r="2363" spans="1:13" hidden="1">
      <c r="A2363" s="284" t="s">
        <v>460</v>
      </c>
      <c r="B2363" s="230" t="str">
        <f t="shared" si="146"/>
        <v>Measure 273</v>
      </c>
      <c r="C2363" s="284" t="s">
        <v>468</v>
      </c>
      <c r="D2363" s="285">
        <v>44197</v>
      </c>
      <c r="E2363" s="285">
        <v>44408</v>
      </c>
      <c r="F2363" s="285">
        <v>44221</v>
      </c>
      <c r="G2363" s="41">
        <f t="shared" si="147"/>
        <v>1</v>
      </c>
      <c r="H2363" s="286" t="s">
        <v>360</v>
      </c>
      <c r="I2363" s="284" t="s">
        <v>354</v>
      </c>
      <c r="J2363" s="287">
        <v>0.5</v>
      </c>
      <c r="K2363" s="287">
        <f t="shared" si="148"/>
        <v>6.25E-2</v>
      </c>
      <c r="L2363" s="203">
        <v>1350</v>
      </c>
      <c r="M2363" s="203">
        <f t="shared" si="149"/>
        <v>84.375</v>
      </c>
    </row>
    <row r="2364" spans="1:13" hidden="1">
      <c r="A2364" s="284" t="s">
        <v>460</v>
      </c>
      <c r="B2364" s="230" t="str">
        <f t="shared" si="146"/>
        <v>Measure 273</v>
      </c>
      <c r="C2364" s="284" t="s">
        <v>468</v>
      </c>
      <c r="D2364" s="285">
        <v>44197</v>
      </c>
      <c r="E2364" s="285">
        <v>44408</v>
      </c>
      <c r="F2364" s="285">
        <v>44221</v>
      </c>
      <c r="G2364" s="41">
        <f t="shared" si="147"/>
        <v>1</v>
      </c>
      <c r="H2364" s="286" t="s">
        <v>360</v>
      </c>
      <c r="I2364" s="284" t="s">
        <v>354</v>
      </c>
      <c r="J2364" s="287">
        <v>3.25</v>
      </c>
      <c r="K2364" s="287">
        <f t="shared" si="148"/>
        <v>0.40625</v>
      </c>
      <c r="L2364" s="203">
        <v>1350</v>
      </c>
      <c r="M2364" s="203">
        <f t="shared" si="149"/>
        <v>548.4375</v>
      </c>
    </row>
    <row r="2365" spans="1:13" hidden="1">
      <c r="A2365" s="284" t="s">
        <v>460</v>
      </c>
      <c r="B2365" s="230" t="str">
        <f t="shared" si="146"/>
        <v>Measure 273</v>
      </c>
      <c r="C2365" s="284" t="s">
        <v>468</v>
      </c>
      <c r="D2365" s="285">
        <v>44197</v>
      </c>
      <c r="E2365" s="285">
        <v>44408</v>
      </c>
      <c r="F2365" s="285">
        <v>44221</v>
      </c>
      <c r="G2365" s="41">
        <f t="shared" si="147"/>
        <v>1</v>
      </c>
      <c r="H2365" s="286" t="s">
        <v>291</v>
      </c>
      <c r="I2365" s="284" t="s">
        <v>353</v>
      </c>
      <c r="J2365" s="287">
        <v>2</v>
      </c>
      <c r="K2365" s="287">
        <f t="shared" si="148"/>
        <v>0.25</v>
      </c>
      <c r="L2365" s="203">
        <v>1350</v>
      </c>
      <c r="M2365" s="203">
        <f t="shared" si="149"/>
        <v>337.5</v>
      </c>
    </row>
    <row r="2366" spans="1:13" hidden="1">
      <c r="A2366" s="284" t="s">
        <v>460</v>
      </c>
      <c r="B2366" s="230" t="str">
        <f t="shared" si="146"/>
        <v>Measure 273</v>
      </c>
      <c r="C2366" s="284" t="s">
        <v>468</v>
      </c>
      <c r="D2366" s="285">
        <v>44197</v>
      </c>
      <c r="E2366" s="285">
        <v>44408</v>
      </c>
      <c r="F2366" s="285">
        <v>44221</v>
      </c>
      <c r="G2366" s="41">
        <f t="shared" si="147"/>
        <v>1</v>
      </c>
      <c r="H2366" s="286" t="s">
        <v>291</v>
      </c>
      <c r="I2366" s="284" t="s">
        <v>353</v>
      </c>
      <c r="J2366" s="287">
        <v>1</v>
      </c>
      <c r="K2366" s="287">
        <f t="shared" si="148"/>
        <v>0.125</v>
      </c>
      <c r="L2366" s="203">
        <v>1350</v>
      </c>
      <c r="M2366" s="203">
        <f t="shared" si="149"/>
        <v>168.75</v>
      </c>
    </row>
    <row r="2367" spans="1:13" hidden="1">
      <c r="A2367" s="284" t="s">
        <v>460</v>
      </c>
      <c r="B2367" s="230" t="str">
        <f t="shared" si="146"/>
        <v>Measure 273</v>
      </c>
      <c r="C2367" s="284" t="s">
        <v>468</v>
      </c>
      <c r="D2367" s="285">
        <v>44197</v>
      </c>
      <c r="E2367" s="285">
        <v>44408</v>
      </c>
      <c r="F2367" s="285">
        <v>44221</v>
      </c>
      <c r="G2367" s="41">
        <f t="shared" si="147"/>
        <v>1</v>
      </c>
      <c r="H2367" s="286" t="s">
        <v>291</v>
      </c>
      <c r="I2367" s="284" t="s">
        <v>353</v>
      </c>
      <c r="J2367" s="287">
        <v>2</v>
      </c>
      <c r="K2367" s="287">
        <f t="shared" si="148"/>
        <v>0.25</v>
      </c>
      <c r="L2367" s="203">
        <v>1350</v>
      </c>
      <c r="M2367" s="203">
        <f t="shared" si="149"/>
        <v>337.5</v>
      </c>
    </row>
    <row r="2368" spans="1:13" hidden="1">
      <c r="A2368" s="284" t="s">
        <v>460</v>
      </c>
      <c r="B2368" s="230" t="str">
        <f t="shared" ref="B2368:B2431" si="150">MID(C2368,9,11)</f>
        <v>Measure 273</v>
      </c>
      <c r="C2368" s="284" t="s">
        <v>468</v>
      </c>
      <c r="D2368" s="285">
        <v>44197</v>
      </c>
      <c r="E2368" s="285">
        <v>44408</v>
      </c>
      <c r="F2368" s="285">
        <v>44221</v>
      </c>
      <c r="G2368" s="41">
        <f t="shared" ref="G2368:G2431" si="151">MONTH(F2368)</f>
        <v>1</v>
      </c>
      <c r="H2368" s="286" t="s">
        <v>328</v>
      </c>
      <c r="I2368" s="284" t="s">
        <v>353</v>
      </c>
      <c r="J2368" s="287">
        <v>8</v>
      </c>
      <c r="K2368" s="287">
        <f t="shared" si="148"/>
        <v>1</v>
      </c>
      <c r="L2368" s="203">
        <v>1000</v>
      </c>
      <c r="M2368" s="203">
        <f t="shared" si="149"/>
        <v>1000</v>
      </c>
    </row>
    <row r="2369" spans="1:13" hidden="1">
      <c r="A2369" s="284" t="s">
        <v>460</v>
      </c>
      <c r="B2369" s="230" t="str">
        <f t="shared" si="150"/>
        <v>Measure 273</v>
      </c>
      <c r="C2369" s="284" t="s">
        <v>468</v>
      </c>
      <c r="D2369" s="285">
        <v>44197</v>
      </c>
      <c r="E2369" s="285">
        <v>44408</v>
      </c>
      <c r="F2369" s="285">
        <v>44222</v>
      </c>
      <c r="G2369" s="41">
        <f t="shared" si="151"/>
        <v>1</v>
      </c>
      <c r="H2369" s="286" t="s">
        <v>357</v>
      </c>
      <c r="I2369" s="284" t="s">
        <v>355</v>
      </c>
      <c r="J2369" s="287">
        <v>9.5</v>
      </c>
      <c r="K2369" s="287">
        <f t="shared" si="148"/>
        <v>1.1875</v>
      </c>
      <c r="L2369" s="203">
        <v>1450</v>
      </c>
      <c r="M2369" s="203">
        <f t="shared" si="149"/>
        <v>1721.875</v>
      </c>
    </row>
    <row r="2370" spans="1:13" hidden="1">
      <c r="A2370" s="284" t="s">
        <v>460</v>
      </c>
      <c r="B2370" s="230" t="str">
        <f t="shared" si="150"/>
        <v>Measure 273</v>
      </c>
      <c r="C2370" s="284" t="s">
        <v>468</v>
      </c>
      <c r="D2370" s="285">
        <v>44197</v>
      </c>
      <c r="E2370" s="285">
        <v>44408</v>
      </c>
      <c r="F2370" s="285">
        <v>44222</v>
      </c>
      <c r="G2370" s="41">
        <f t="shared" si="151"/>
        <v>1</v>
      </c>
      <c r="H2370" s="286" t="s">
        <v>360</v>
      </c>
      <c r="I2370" s="284" t="s">
        <v>354</v>
      </c>
      <c r="J2370" s="287">
        <v>0.5</v>
      </c>
      <c r="K2370" s="287">
        <f t="shared" si="148"/>
        <v>6.25E-2</v>
      </c>
      <c r="L2370" s="203">
        <v>1350</v>
      </c>
      <c r="M2370" s="203">
        <f t="shared" si="149"/>
        <v>84.375</v>
      </c>
    </row>
    <row r="2371" spans="1:13" hidden="1">
      <c r="A2371" s="284" t="s">
        <v>460</v>
      </c>
      <c r="B2371" s="230" t="str">
        <f t="shared" si="150"/>
        <v>Measure 273</v>
      </c>
      <c r="C2371" s="284" t="s">
        <v>468</v>
      </c>
      <c r="D2371" s="285">
        <v>44197</v>
      </c>
      <c r="E2371" s="285">
        <v>44408</v>
      </c>
      <c r="F2371" s="285">
        <v>44222</v>
      </c>
      <c r="G2371" s="41">
        <f t="shared" si="151"/>
        <v>1</v>
      </c>
      <c r="H2371" s="286" t="s">
        <v>360</v>
      </c>
      <c r="I2371" s="284" t="s">
        <v>354</v>
      </c>
      <c r="J2371" s="287">
        <v>0.25</v>
      </c>
      <c r="K2371" s="287">
        <f t="shared" ref="K2371:K2434" si="152">J2371/8</f>
        <v>3.125E-2</v>
      </c>
      <c r="L2371" s="203">
        <v>1350</v>
      </c>
      <c r="M2371" s="203">
        <f t="shared" ref="M2371:M2434" si="153">L2371*K2371</f>
        <v>42.1875</v>
      </c>
    </row>
    <row r="2372" spans="1:13" hidden="1">
      <c r="A2372" s="284" t="s">
        <v>460</v>
      </c>
      <c r="B2372" s="230" t="str">
        <f t="shared" si="150"/>
        <v>Measure 273</v>
      </c>
      <c r="C2372" s="284" t="s">
        <v>468</v>
      </c>
      <c r="D2372" s="285">
        <v>44197</v>
      </c>
      <c r="E2372" s="285">
        <v>44408</v>
      </c>
      <c r="F2372" s="285">
        <v>44222</v>
      </c>
      <c r="G2372" s="41">
        <f t="shared" si="151"/>
        <v>1</v>
      </c>
      <c r="H2372" s="286" t="s">
        <v>291</v>
      </c>
      <c r="I2372" s="284" t="s">
        <v>353</v>
      </c>
      <c r="J2372" s="287">
        <v>1</v>
      </c>
      <c r="K2372" s="287">
        <f t="shared" si="152"/>
        <v>0.125</v>
      </c>
      <c r="L2372" s="203">
        <v>1350</v>
      </c>
      <c r="M2372" s="203">
        <f t="shared" si="153"/>
        <v>168.75</v>
      </c>
    </row>
    <row r="2373" spans="1:13" hidden="1">
      <c r="A2373" s="284" t="s">
        <v>460</v>
      </c>
      <c r="B2373" s="230" t="str">
        <f t="shared" si="150"/>
        <v>Measure 273</v>
      </c>
      <c r="C2373" s="284" t="s">
        <v>468</v>
      </c>
      <c r="D2373" s="285">
        <v>44197</v>
      </c>
      <c r="E2373" s="285">
        <v>44408</v>
      </c>
      <c r="F2373" s="285">
        <v>44222</v>
      </c>
      <c r="G2373" s="41">
        <f t="shared" si="151"/>
        <v>1</v>
      </c>
      <c r="H2373" s="286" t="s">
        <v>328</v>
      </c>
      <c r="I2373" s="284" t="s">
        <v>353</v>
      </c>
      <c r="J2373" s="287">
        <v>8</v>
      </c>
      <c r="K2373" s="287">
        <f t="shared" si="152"/>
        <v>1</v>
      </c>
      <c r="L2373" s="203">
        <v>1000</v>
      </c>
      <c r="M2373" s="203">
        <f t="shared" si="153"/>
        <v>1000</v>
      </c>
    </row>
    <row r="2374" spans="1:13" hidden="1">
      <c r="A2374" s="284" t="s">
        <v>460</v>
      </c>
      <c r="B2374" s="230" t="str">
        <f t="shared" si="150"/>
        <v>Measure 273</v>
      </c>
      <c r="C2374" s="284" t="s">
        <v>468</v>
      </c>
      <c r="D2374" s="285">
        <v>44197</v>
      </c>
      <c r="E2374" s="285">
        <v>44408</v>
      </c>
      <c r="F2374" s="285">
        <v>44223</v>
      </c>
      <c r="G2374" s="41">
        <f t="shared" si="151"/>
        <v>1</v>
      </c>
      <c r="H2374" s="286" t="s">
        <v>357</v>
      </c>
      <c r="I2374" s="284" t="s">
        <v>355</v>
      </c>
      <c r="J2374" s="287">
        <v>9</v>
      </c>
      <c r="K2374" s="287">
        <f t="shared" si="152"/>
        <v>1.125</v>
      </c>
      <c r="L2374" s="203">
        <v>1450</v>
      </c>
      <c r="M2374" s="203">
        <f t="shared" si="153"/>
        <v>1631.25</v>
      </c>
    </row>
    <row r="2375" spans="1:13" hidden="1">
      <c r="A2375" s="284" t="s">
        <v>460</v>
      </c>
      <c r="B2375" s="230" t="str">
        <f t="shared" si="150"/>
        <v>Measure 273</v>
      </c>
      <c r="C2375" s="284" t="s">
        <v>468</v>
      </c>
      <c r="D2375" s="285">
        <v>44197</v>
      </c>
      <c r="E2375" s="285">
        <v>44408</v>
      </c>
      <c r="F2375" s="285">
        <v>44223</v>
      </c>
      <c r="G2375" s="41">
        <f t="shared" si="151"/>
        <v>1</v>
      </c>
      <c r="H2375" s="286" t="s">
        <v>360</v>
      </c>
      <c r="I2375" s="284" t="s">
        <v>354</v>
      </c>
      <c r="J2375" s="287">
        <v>0.5</v>
      </c>
      <c r="K2375" s="287">
        <f t="shared" si="152"/>
        <v>6.25E-2</v>
      </c>
      <c r="L2375" s="203">
        <v>1350</v>
      </c>
      <c r="M2375" s="203">
        <f t="shared" si="153"/>
        <v>84.375</v>
      </c>
    </row>
    <row r="2376" spans="1:13" hidden="1">
      <c r="A2376" s="284" t="s">
        <v>460</v>
      </c>
      <c r="B2376" s="230" t="str">
        <f t="shared" si="150"/>
        <v>Measure 273</v>
      </c>
      <c r="C2376" s="284" t="s">
        <v>468</v>
      </c>
      <c r="D2376" s="285">
        <v>44197</v>
      </c>
      <c r="E2376" s="285">
        <v>44408</v>
      </c>
      <c r="F2376" s="285">
        <v>44223</v>
      </c>
      <c r="G2376" s="41">
        <f t="shared" si="151"/>
        <v>1</v>
      </c>
      <c r="H2376" s="286" t="s">
        <v>360</v>
      </c>
      <c r="I2376" s="284" t="s">
        <v>354</v>
      </c>
      <c r="J2376" s="287">
        <v>2</v>
      </c>
      <c r="K2376" s="287">
        <f t="shared" si="152"/>
        <v>0.25</v>
      </c>
      <c r="L2376" s="203">
        <v>1350</v>
      </c>
      <c r="M2376" s="203">
        <f t="shared" si="153"/>
        <v>337.5</v>
      </c>
    </row>
    <row r="2377" spans="1:13" hidden="1">
      <c r="A2377" s="284" t="s">
        <v>460</v>
      </c>
      <c r="B2377" s="230" t="str">
        <f t="shared" si="150"/>
        <v>Measure 273</v>
      </c>
      <c r="C2377" s="284" t="s">
        <v>468</v>
      </c>
      <c r="D2377" s="285">
        <v>44197</v>
      </c>
      <c r="E2377" s="285">
        <v>44408</v>
      </c>
      <c r="F2377" s="285">
        <v>44223</v>
      </c>
      <c r="G2377" s="41">
        <f t="shared" si="151"/>
        <v>1</v>
      </c>
      <c r="H2377" s="286" t="s">
        <v>360</v>
      </c>
      <c r="I2377" s="284" t="s">
        <v>354</v>
      </c>
      <c r="J2377" s="287">
        <v>1.75</v>
      </c>
      <c r="K2377" s="287">
        <f t="shared" si="152"/>
        <v>0.21875</v>
      </c>
      <c r="L2377" s="203">
        <v>1350</v>
      </c>
      <c r="M2377" s="203">
        <f t="shared" si="153"/>
        <v>295.3125</v>
      </c>
    </row>
    <row r="2378" spans="1:13" hidden="1">
      <c r="A2378" s="284" t="s">
        <v>460</v>
      </c>
      <c r="B2378" s="230" t="str">
        <f t="shared" si="150"/>
        <v>Measure 273</v>
      </c>
      <c r="C2378" s="284" t="s">
        <v>468</v>
      </c>
      <c r="D2378" s="285">
        <v>44197</v>
      </c>
      <c r="E2378" s="285">
        <v>44408</v>
      </c>
      <c r="F2378" s="285">
        <v>44223</v>
      </c>
      <c r="G2378" s="41">
        <f t="shared" si="151"/>
        <v>1</v>
      </c>
      <c r="H2378" s="286" t="s">
        <v>291</v>
      </c>
      <c r="I2378" s="284" t="s">
        <v>353</v>
      </c>
      <c r="J2378" s="287">
        <v>1.5</v>
      </c>
      <c r="K2378" s="287">
        <f t="shared" si="152"/>
        <v>0.1875</v>
      </c>
      <c r="L2378" s="203">
        <v>1350</v>
      </c>
      <c r="M2378" s="203">
        <f t="shared" si="153"/>
        <v>253.125</v>
      </c>
    </row>
    <row r="2379" spans="1:13" hidden="1">
      <c r="A2379" s="284" t="s">
        <v>460</v>
      </c>
      <c r="B2379" s="230" t="str">
        <f t="shared" si="150"/>
        <v>Measure 273</v>
      </c>
      <c r="C2379" s="284" t="s">
        <v>468</v>
      </c>
      <c r="D2379" s="285">
        <v>44197</v>
      </c>
      <c r="E2379" s="285">
        <v>44408</v>
      </c>
      <c r="F2379" s="285">
        <v>44223</v>
      </c>
      <c r="G2379" s="41">
        <f t="shared" si="151"/>
        <v>1</v>
      </c>
      <c r="H2379" s="286" t="s">
        <v>328</v>
      </c>
      <c r="I2379" s="284" t="s">
        <v>353</v>
      </c>
      <c r="J2379" s="287">
        <v>3</v>
      </c>
      <c r="K2379" s="287">
        <f t="shared" si="152"/>
        <v>0.375</v>
      </c>
      <c r="L2379" s="203">
        <v>1000</v>
      </c>
      <c r="M2379" s="203">
        <f t="shared" si="153"/>
        <v>375</v>
      </c>
    </row>
    <row r="2380" spans="1:13" hidden="1">
      <c r="A2380" s="284" t="s">
        <v>460</v>
      </c>
      <c r="B2380" s="230" t="str">
        <f t="shared" si="150"/>
        <v>Measure 273</v>
      </c>
      <c r="C2380" s="284" t="s">
        <v>468</v>
      </c>
      <c r="D2380" s="285">
        <v>44197</v>
      </c>
      <c r="E2380" s="285">
        <v>44408</v>
      </c>
      <c r="F2380" s="285">
        <v>44224</v>
      </c>
      <c r="G2380" s="41">
        <f t="shared" si="151"/>
        <v>1</v>
      </c>
      <c r="H2380" s="286" t="s">
        <v>357</v>
      </c>
      <c r="I2380" s="284" t="s">
        <v>355</v>
      </c>
      <c r="J2380" s="287">
        <v>8</v>
      </c>
      <c r="K2380" s="287">
        <f t="shared" si="152"/>
        <v>1</v>
      </c>
      <c r="L2380" s="203">
        <v>1450</v>
      </c>
      <c r="M2380" s="203">
        <f t="shared" si="153"/>
        <v>1450</v>
      </c>
    </row>
    <row r="2381" spans="1:13" hidden="1">
      <c r="A2381" s="284" t="s">
        <v>460</v>
      </c>
      <c r="B2381" s="230" t="str">
        <f t="shared" si="150"/>
        <v>Measure 273</v>
      </c>
      <c r="C2381" s="284" t="s">
        <v>468</v>
      </c>
      <c r="D2381" s="285">
        <v>44197</v>
      </c>
      <c r="E2381" s="285">
        <v>44408</v>
      </c>
      <c r="F2381" s="285">
        <v>44224</v>
      </c>
      <c r="G2381" s="41">
        <f t="shared" si="151"/>
        <v>1</v>
      </c>
      <c r="H2381" s="286" t="s">
        <v>360</v>
      </c>
      <c r="I2381" s="284" t="s">
        <v>354</v>
      </c>
      <c r="J2381" s="287">
        <v>7.75</v>
      </c>
      <c r="K2381" s="287">
        <f t="shared" si="152"/>
        <v>0.96875</v>
      </c>
      <c r="L2381" s="203">
        <v>1350</v>
      </c>
      <c r="M2381" s="203">
        <f t="shared" si="153"/>
        <v>1307.8125</v>
      </c>
    </row>
    <row r="2382" spans="1:13" hidden="1">
      <c r="A2382" s="284" t="s">
        <v>460</v>
      </c>
      <c r="B2382" s="230" t="str">
        <f t="shared" si="150"/>
        <v>Measure 273</v>
      </c>
      <c r="C2382" s="284" t="s">
        <v>468</v>
      </c>
      <c r="D2382" s="285">
        <v>44197</v>
      </c>
      <c r="E2382" s="285">
        <v>44408</v>
      </c>
      <c r="F2382" s="285">
        <v>44224</v>
      </c>
      <c r="G2382" s="41">
        <f t="shared" si="151"/>
        <v>1</v>
      </c>
      <c r="H2382" s="286" t="s">
        <v>360</v>
      </c>
      <c r="I2382" s="284" t="s">
        <v>354</v>
      </c>
      <c r="J2382" s="287">
        <v>0.75</v>
      </c>
      <c r="K2382" s="287">
        <f t="shared" si="152"/>
        <v>9.375E-2</v>
      </c>
      <c r="L2382" s="203">
        <v>1350</v>
      </c>
      <c r="M2382" s="203">
        <f t="shared" si="153"/>
        <v>126.5625</v>
      </c>
    </row>
    <row r="2383" spans="1:13" hidden="1">
      <c r="A2383" s="284" t="s">
        <v>460</v>
      </c>
      <c r="B2383" s="230" t="str">
        <f t="shared" si="150"/>
        <v>Measure 273</v>
      </c>
      <c r="C2383" s="284" t="s">
        <v>468</v>
      </c>
      <c r="D2383" s="285">
        <v>44197</v>
      </c>
      <c r="E2383" s="285">
        <v>44408</v>
      </c>
      <c r="F2383" s="285">
        <v>44224</v>
      </c>
      <c r="G2383" s="41">
        <f t="shared" si="151"/>
        <v>1</v>
      </c>
      <c r="H2383" s="286" t="s">
        <v>291</v>
      </c>
      <c r="I2383" s="284" t="s">
        <v>353</v>
      </c>
      <c r="J2383" s="287">
        <v>0.5</v>
      </c>
      <c r="K2383" s="287">
        <f t="shared" si="152"/>
        <v>6.25E-2</v>
      </c>
      <c r="L2383" s="203">
        <v>1350</v>
      </c>
      <c r="M2383" s="203">
        <f t="shared" si="153"/>
        <v>84.375</v>
      </c>
    </row>
    <row r="2384" spans="1:13" hidden="1">
      <c r="A2384" s="284" t="s">
        <v>460</v>
      </c>
      <c r="B2384" s="230" t="str">
        <f t="shared" si="150"/>
        <v>Measure 273</v>
      </c>
      <c r="C2384" s="284" t="s">
        <v>468</v>
      </c>
      <c r="D2384" s="285">
        <v>44197</v>
      </c>
      <c r="E2384" s="285">
        <v>44408</v>
      </c>
      <c r="F2384" s="285">
        <v>44224</v>
      </c>
      <c r="G2384" s="41">
        <f t="shared" si="151"/>
        <v>1</v>
      </c>
      <c r="H2384" s="286" t="s">
        <v>291</v>
      </c>
      <c r="I2384" s="284" t="s">
        <v>353</v>
      </c>
      <c r="J2384" s="287">
        <v>2</v>
      </c>
      <c r="K2384" s="287">
        <f t="shared" si="152"/>
        <v>0.25</v>
      </c>
      <c r="L2384" s="203">
        <v>1350</v>
      </c>
      <c r="M2384" s="203">
        <f t="shared" si="153"/>
        <v>337.5</v>
      </c>
    </row>
    <row r="2385" spans="1:13" hidden="1">
      <c r="A2385" s="284" t="s">
        <v>460</v>
      </c>
      <c r="B2385" s="230" t="str">
        <f t="shared" si="150"/>
        <v>Measure 273</v>
      </c>
      <c r="C2385" s="284" t="s">
        <v>468</v>
      </c>
      <c r="D2385" s="285">
        <v>44197</v>
      </c>
      <c r="E2385" s="285">
        <v>44408</v>
      </c>
      <c r="F2385" s="285">
        <v>44224</v>
      </c>
      <c r="G2385" s="41">
        <f t="shared" si="151"/>
        <v>1</v>
      </c>
      <c r="H2385" s="286" t="s">
        <v>291</v>
      </c>
      <c r="I2385" s="284" t="s">
        <v>353</v>
      </c>
      <c r="J2385" s="287">
        <v>2</v>
      </c>
      <c r="K2385" s="287">
        <f t="shared" si="152"/>
        <v>0.25</v>
      </c>
      <c r="L2385" s="203">
        <v>1350</v>
      </c>
      <c r="M2385" s="203">
        <f t="shared" si="153"/>
        <v>337.5</v>
      </c>
    </row>
    <row r="2386" spans="1:13" hidden="1">
      <c r="A2386" s="284" t="s">
        <v>460</v>
      </c>
      <c r="B2386" s="230" t="str">
        <f t="shared" si="150"/>
        <v>Measure 273</v>
      </c>
      <c r="C2386" s="284" t="s">
        <v>468</v>
      </c>
      <c r="D2386" s="285">
        <v>44197</v>
      </c>
      <c r="E2386" s="285">
        <v>44408</v>
      </c>
      <c r="F2386" s="285">
        <v>44224</v>
      </c>
      <c r="G2386" s="41">
        <f t="shared" si="151"/>
        <v>1</v>
      </c>
      <c r="H2386" s="286" t="s">
        <v>328</v>
      </c>
      <c r="I2386" s="284" t="s">
        <v>353</v>
      </c>
      <c r="J2386" s="287">
        <v>8</v>
      </c>
      <c r="K2386" s="287">
        <f t="shared" si="152"/>
        <v>1</v>
      </c>
      <c r="L2386" s="203">
        <v>1000</v>
      </c>
      <c r="M2386" s="203">
        <f t="shared" si="153"/>
        <v>1000</v>
      </c>
    </row>
    <row r="2387" spans="1:13" hidden="1">
      <c r="A2387" s="284" t="s">
        <v>460</v>
      </c>
      <c r="B2387" s="230" t="str">
        <f t="shared" si="150"/>
        <v>Measure 273</v>
      </c>
      <c r="C2387" s="284" t="s">
        <v>468</v>
      </c>
      <c r="D2387" s="285">
        <v>44197</v>
      </c>
      <c r="E2387" s="285">
        <v>44408</v>
      </c>
      <c r="F2387" s="285">
        <v>44225</v>
      </c>
      <c r="G2387" s="41">
        <f t="shared" si="151"/>
        <v>1</v>
      </c>
      <c r="H2387" s="286" t="s">
        <v>357</v>
      </c>
      <c r="I2387" s="284" t="s">
        <v>355</v>
      </c>
      <c r="J2387" s="287">
        <v>6.5</v>
      </c>
      <c r="K2387" s="287">
        <f t="shared" si="152"/>
        <v>0.8125</v>
      </c>
      <c r="L2387" s="203">
        <v>1450</v>
      </c>
      <c r="M2387" s="203">
        <f t="shared" si="153"/>
        <v>1178.125</v>
      </c>
    </row>
    <row r="2388" spans="1:13" hidden="1">
      <c r="A2388" s="284" t="s">
        <v>460</v>
      </c>
      <c r="B2388" s="230" t="str">
        <f t="shared" si="150"/>
        <v>Measure 273</v>
      </c>
      <c r="C2388" s="284" t="s">
        <v>468</v>
      </c>
      <c r="D2388" s="285">
        <v>44197</v>
      </c>
      <c r="E2388" s="285">
        <v>44408</v>
      </c>
      <c r="F2388" s="285">
        <v>44225</v>
      </c>
      <c r="G2388" s="41">
        <f t="shared" si="151"/>
        <v>1</v>
      </c>
      <c r="H2388" s="286" t="s">
        <v>360</v>
      </c>
      <c r="I2388" s="284" t="s">
        <v>354</v>
      </c>
      <c r="J2388" s="287">
        <v>0.75</v>
      </c>
      <c r="K2388" s="287">
        <f t="shared" si="152"/>
        <v>9.375E-2</v>
      </c>
      <c r="L2388" s="203">
        <v>1350</v>
      </c>
      <c r="M2388" s="203">
        <f t="shared" si="153"/>
        <v>126.5625</v>
      </c>
    </row>
    <row r="2389" spans="1:13" hidden="1">
      <c r="A2389" s="284" t="s">
        <v>460</v>
      </c>
      <c r="B2389" s="230" t="str">
        <f t="shared" si="150"/>
        <v>Measure 273</v>
      </c>
      <c r="C2389" s="284" t="s">
        <v>468</v>
      </c>
      <c r="D2389" s="285">
        <v>44197</v>
      </c>
      <c r="E2389" s="285">
        <v>44408</v>
      </c>
      <c r="F2389" s="285">
        <v>44225</v>
      </c>
      <c r="G2389" s="41">
        <f t="shared" si="151"/>
        <v>1</v>
      </c>
      <c r="H2389" s="286" t="s">
        <v>360</v>
      </c>
      <c r="I2389" s="284" t="s">
        <v>354</v>
      </c>
      <c r="J2389" s="287">
        <v>3</v>
      </c>
      <c r="K2389" s="287">
        <f t="shared" si="152"/>
        <v>0.375</v>
      </c>
      <c r="L2389" s="203">
        <v>1350</v>
      </c>
      <c r="M2389" s="203">
        <f t="shared" si="153"/>
        <v>506.25</v>
      </c>
    </row>
    <row r="2390" spans="1:13" hidden="1">
      <c r="A2390" s="284" t="s">
        <v>460</v>
      </c>
      <c r="B2390" s="230" t="str">
        <f t="shared" si="150"/>
        <v>Measure 273</v>
      </c>
      <c r="C2390" s="284" t="s">
        <v>468</v>
      </c>
      <c r="D2390" s="285">
        <v>44197</v>
      </c>
      <c r="E2390" s="285">
        <v>44408</v>
      </c>
      <c r="F2390" s="285">
        <v>44225</v>
      </c>
      <c r="G2390" s="41">
        <f t="shared" si="151"/>
        <v>1</v>
      </c>
      <c r="H2390" s="286" t="s">
        <v>360</v>
      </c>
      <c r="I2390" s="284" t="s">
        <v>354</v>
      </c>
      <c r="J2390" s="287">
        <v>1.5</v>
      </c>
      <c r="K2390" s="287">
        <f t="shared" si="152"/>
        <v>0.1875</v>
      </c>
      <c r="L2390" s="203">
        <v>1350</v>
      </c>
      <c r="M2390" s="203">
        <f t="shared" si="153"/>
        <v>253.125</v>
      </c>
    </row>
    <row r="2391" spans="1:13" hidden="1">
      <c r="A2391" s="284" t="s">
        <v>460</v>
      </c>
      <c r="B2391" s="230" t="str">
        <f t="shared" si="150"/>
        <v>Measure 273</v>
      </c>
      <c r="C2391" s="284" t="s">
        <v>468</v>
      </c>
      <c r="D2391" s="285">
        <v>44197</v>
      </c>
      <c r="E2391" s="285">
        <v>44408</v>
      </c>
      <c r="F2391" s="285">
        <v>44227</v>
      </c>
      <c r="G2391" s="41">
        <f t="shared" si="151"/>
        <v>1</v>
      </c>
      <c r="H2391" s="286" t="s">
        <v>357</v>
      </c>
      <c r="I2391" s="284" t="s">
        <v>355</v>
      </c>
      <c r="J2391" s="287">
        <v>2.5</v>
      </c>
      <c r="K2391" s="287">
        <f t="shared" si="152"/>
        <v>0.3125</v>
      </c>
      <c r="L2391" s="203">
        <v>1450</v>
      </c>
      <c r="M2391" s="203">
        <f t="shared" si="153"/>
        <v>453.125</v>
      </c>
    </row>
    <row r="2392" spans="1:13" hidden="1">
      <c r="A2392" s="284" t="s">
        <v>460</v>
      </c>
      <c r="B2392" s="230" t="str">
        <f t="shared" si="150"/>
        <v>Measure 273</v>
      </c>
      <c r="C2392" s="284" t="s">
        <v>468</v>
      </c>
      <c r="D2392" s="285">
        <v>44197</v>
      </c>
      <c r="E2392" s="285">
        <v>44408</v>
      </c>
      <c r="F2392" s="285">
        <v>44228</v>
      </c>
      <c r="G2392" s="41">
        <f t="shared" si="151"/>
        <v>2</v>
      </c>
      <c r="H2392" s="286" t="s">
        <v>357</v>
      </c>
      <c r="I2392" s="284" t="s">
        <v>355</v>
      </c>
      <c r="J2392" s="287">
        <v>9</v>
      </c>
      <c r="K2392" s="287">
        <f t="shared" si="152"/>
        <v>1.125</v>
      </c>
      <c r="L2392" s="203">
        <v>1450</v>
      </c>
      <c r="M2392" s="203">
        <f t="shared" si="153"/>
        <v>1631.25</v>
      </c>
    </row>
    <row r="2393" spans="1:13" hidden="1">
      <c r="A2393" s="284" t="s">
        <v>460</v>
      </c>
      <c r="B2393" s="230" t="str">
        <f t="shared" si="150"/>
        <v>Measure 273</v>
      </c>
      <c r="C2393" s="284" t="s">
        <v>468</v>
      </c>
      <c r="D2393" s="285">
        <v>44197</v>
      </c>
      <c r="E2393" s="285">
        <v>44408</v>
      </c>
      <c r="F2393" s="285">
        <v>44228</v>
      </c>
      <c r="G2393" s="41">
        <f t="shared" si="151"/>
        <v>2</v>
      </c>
      <c r="H2393" s="286" t="s">
        <v>360</v>
      </c>
      <c r="I2393" s="284" t="s">
        <v>354</v>
      </c>
      <c r="J2393" s="287">
        <v>0.75</v>
      </c>
      <c r="K2393" s="287">
        <f t="shared" si="152"/>
        <v>9.375E-2</v>
      </c>
      <c r="L2393" s="203">
        <v>1350</v>
      </c>
      <c r="M2393" s="203">
        <f t="shared" si="153"/>
        <v>126.5625</v>
      </c>
    </row>
    <row r="2394" spans="1:13" hidden="1">
      <c r="A2394" s="284" t="s">
        <v>460</v>
      </c>
      <c r="B2394" s="230" t="str">
        <f t="shared" si="150"/>
        <v>Measure 273</v>
      </c>
      <c r="C2394" s="284" t="s">
        <v>468</v>
      </c>
      <c r="D2394" s="285">
        <v>44197</v>
      </c>
      <c r="E2394" s="285">
        <v>44408</v>
      </c>
      <c r="F2394" s="285">
        <v>44228</v>
      </c>
      <c r="G2394" s="41">
        <f t="shared" si="151"/>
        <v>2</v>
      </c>
      <c r="H2394" s="286" t="s">
        <v>291</v>
      </c>
      <c r="I2394" s="284" t="s">
        <v>353</v>
      </c>
      <c r="J2394" s="287">
        <v>2</v>
      </c>
      <c r="K2394" s="287">
        <f t="shared" si="152"/>
        <v>0.25</v>
      </c>
      <c r="L2394" s="203">
        <v>1350</v>
      </c>
      <c r="M2394" s="203">
        <f t="shared" si="153"/>
        <v>337.5</v>
      </c>
    </row>
    <row r="2395" spans="1:13" hidden="1">
      <c r="A2395" s="284" t="s">
        <v>460</v>
      </c>
      <c r="B2395" s="230" t="str">
        <f t="shared" si="150"/>
        <v>Measure 273</v>
      </c>
      <c r="C2395" s="284" t="s">
        <v>468</v>
      </c>
      <c r="D2395" s="285">
        <v>44197</v>
      </c>
      <c r="E2395" s="285">
        <v>44408</v>
      </c>
      <c r="F2395" s="285">
        <v>44228</v>
      </c>
      <c r="G2395" s="41">
        <f t="shared" si="151"/>
        <v>2</v>
      </c>
      <c r="H2395" s="286" t="s">
        <v>328</v>
      </c>
      <c r="I2395" s="284" t="s">
        <v>353</v>
      </c>
      <c r="J2395" s="287">
        <v>1</v>
      </c>
      <c r="K2395" s="287">
        <f t="shared" si="152"/>
        <v>0.125</v>
      </c>
      <c r="L2395" s="203">
        <v>1000</v>
      </c>
      <c r="M2395" s="203">
        <f t="shared" si="153"/>
        <v>125</v>
      </c>
    </row>
    <row r="2396" spans="1:13" hidden="1">
      <c r="A2396" s="284" t="s">
        <v>460</v>
      </c>
      <c r="B2396" s="230" t="str">
        <f t="shared" si="150"/>
        <v>Measure 273</v>
      </c>
      <c r="C2396" s="284" t="s">
        <v>468</v>
      </c>
      <c r="D2396" s="285">
        <v>44197</v>
      </c>
      <c r="E2396" s="285">
        <v>44408</v>
      </c>
      <c r="F2396" s="285">
        <v>44229</v>
      </c>
      <c r="G2396" s="41">
        <f t="shared" si="151"/>
        <v>2</v>
      </c>
      <c r="H2396" s="286" t="s">
        <v>357</v>
      </c>
      <c r="I2396" s="284" t="s">
        <v>355</v>
      </c>
      <c r="J2396" s="287">
        <v>9</v>
      </c>
      <c r="K2396" s="287">
        <f t="shared" si="152"/>
        <v>1.125</v>
      </c>
      <c r="L2396" s="203">
        <v>1450</v>
      </c>
      <c r="M2396" s="203">
        <f t="shared" si="153"/>
        <v>1631.25</v>
      </c>
    </row>
    <row r="2397" spans="1:13" hidden="1">
      <c r="A2397" s="284" t="s">
        <v>460</v>
      </c>
      <c r="B2397" s="230" t="str">
        <f t="shared" si="150"/>
        <v>Measure 273</v>
      </c>
      <c r="C2397" s="284" t="s">
        <v>468</v>
      </c>
      <c r="D2397" s="285">
        <v>44197</v>
      </c>
      <c r="E2397" s="285">
        <v>44408</v>
      </c>
      <c r="F2397" s="285">
        <v>44229</v>
      </c>
      <c r="G2397" s="41">
        <f t="shared" si="151"/>
        <v>2</v>
      </c>
      <c r="H2397" s="286" t="s">
        <v>360</v>
      </c>
      <c r="I2397" s="284" t="s">
        <v>354</v>
      </c>
      <c r="J2397" s="287">
        <v>0.5</v>
      </c>
      <c r="K2397" s="287">
        <f t="shared" si="152"/>
        <v>6.25E-2</v>
      </c>
      <c r="L2397" s="203">
        <v>1350</v>
      </c>
      <c r="M2397" s="203">
        <f t="shared" si="153"/>
        <v>84.375</v>
      </c>
    </row>
    <row r="2398" spans="1:13" hidden="1">
      <c r="A2398" s="284" t="s">
        <v>460</v>
      </c>
      <c r="B2398" s="230" t="str">
        <f t="shared" si="150"/>
        <v>Measure 273</v>
      </c>
      <c r="C2398" s="284" t="s">
        <v>468</v>
      </c>
      <c r="D2398" s="285">
        <v>44197</v>
      </c>
      <c r="E2398" s="285">
        <v>44408</v>
      </c>
      <c r="F2398" s="285">
        <v>44229</v>
      </c>
      <c r="G2398" s="41">
        <f t="shared" si="151"/>
        <v>2</v>
      </c>
      <c r="H2398" s="286" t="s">
        <v>360</v>
      </c>
      <c r="I2398" s="284" t="s">
        <v>354</v>
      </c>
      <c r="J2398" s="287">
        <v>1</v>
      </c>
      <c r="K2398" s="287">
        <f t="shared" si="152"/>
        <v>0.125</v>
      </c>
      <c r="L2398" s="203">
        <v>1350</v>
      </c>
      <c r="M2398" s="203">
        <f t="shared" si="153"/>
        <v>168.75</v>
      </c>
    </row>
    <row r="2399" spans="1:13" hidden="1">
      <c r="A2399" s="284" t="s">
        <v>460</v>
      </c>
      <c r="B2399" s="230" t="str">
        <f t="shared" si="150"/>
        <v>Measure 273</v>
      </c>
      <c r="C2399" s="284" t="s">
        <v>468</v>
      </c>
      <c r="D2399" s="285">
        <v>44197</v>
      </c>
      <c r="E2399" s="285">
        <v>44408</v>
      </c>
      <c r="F2399" s="285">
        <v>44229</v>
      </c>
      <c r="G2399" s="41">
        <f t="shared" si="151"/>
        <v>2</v>
      </c>
      <c r="H2399" s="286" t="s">
        <v>291</v>
      </c>
      <c r="I2399" s="284" t="s">
        <v>353</v>
      </c>
      <c r="J2399" s="287">
        <v>2</v>
      </c>
      <c r="K2399" s="287">
        <f t="shared" si="152"/>
        <v>0.25</v>
      </c>
      <c r="L2399" s="203">
        <v>1350</v>
      </c>
      <c r="M2399" s="203">
        <f t="shared" si="153"/>
        <v>337.5</v>
      </c>
    </row>
    <row r="2400" spans="1:13" hidden="1">
      <c r="A2400" s="284" t="s">
        <v>460</v>
      </c>
      <c r="B2400" s="230" t="str">
        <f t="shared" si="150"/>
        <v>Measure 273</v>
      </c>
      <c r="C2400" s="284" t="s">
        <v>468</v>
      </c>
      <c r="D2400" s="285">
        <v>44197</v>
      </c>
      <c r="E2400" s="285">
        <v>44408</v>
      </c>
      <c r="F2400" s="285">
        <v>44229</v>
      </c>
      <c r="G2400" s="41">
        <f t="shared" si="151"/>
        <v>2</v>
      </c>
      <c r="H2400" s="286" t="s">
        <v>291</v>
      </c>
      <c r="I2400" s="284" t="s">
        <v>353</v>
      </c>
      <c r="J2400" s="287">
        <v>1.5</v>
      </c>
      <c r="K2400" s="287">
        <f t="shared" si="152"/>
        <v>0.1875</v>
      </c>
      <c r="L2400" s="203">
        <v>1350</v>
      </c>
      <c r="M2400" s="203">
        <f t="shared" si="153"/>
        <v>253.125</v>
      </c>
    </row>
    <row r="2401" spans="1:13" hidden="1">
      <c r="A2401" s="284" t="s">
        <v>460</v>
      </c>
      <c r="B2401" s="230" t="str">
        <f t="shared" si="150"/>
        <v>Measure 273</v>
      </c>
      <c r="C2401" s="284" t="s">
        <v>468</v>
      </c>
      <c r="D2401" s="285">
        <v>44197</v>
      </c>
      <c r="E2401" s="285">
        <v>44408</v>
      </c>
      <c r="F2401" s="285">
        <v>44229</v>
      </c>
      <c r="G2401" s="41">
        <f t="shared" si="151"/>
        <v>2</v>
      </c>
      <c r="H2401" s="286" t="s">
        <v>291</v>
      </c>
      <c r="I2401" s="284" t="s">
        <v>353</v>
      </c>
      <c r="J2401" s="287">
        <v>1</v>
      </c>
      <c r="K2401" s="287">
        <f t="shared" si="152"/>
        <v>0.125</v>
      </c>
      <c r="L2401" s="203">
        <v>1350</v>
      </c>
      <c r="M2401" s="203">
        <f t="shared" si="153"/>
        <v>168.75</v>
      </c>
    </row>
    <row r="2402" spans="1:13" hidden="1">
      <c r="A2402" s="284" t="s">
        <v>460</v>
      </c>
      <c r="B2402" s="230" t="str">
        <f t="shared" si="150"/>
        <v>Measure 273</v>
      </c>
      <c r="C2402" s="284" t="s">
        <v>468</v>
      </c>
      <c r="D2402" s="285">
        <v>44197</v>
      </c>
      <c r="E2402" s="285">
        <v>44408</v>
      </c>
      <c r="F2402" s="285">
        <v>44229</v>
      </c>
      <c r="G2402" s="41">
        <f t="shared" si="151"/>
        <v>2</v>
      </c>
      <c r="H2402" s="286" t="s">
        <v>328</v>
      </c>
      <c r="I2402" s="284" t="s">
        <v>353</v>
      </c>
      <c r="J2402" s="287">
        <v>8</v>
      </c>
      <c r="K2402" s="287">
        <f t="shared" si="152"/>
        <v>1</v>
      </c>
      <c r="L2402" s="203">
        <v>1000</v>
      </c>
      <c r="M2402" s="203">
        <f t="shared" si="153"/>
        <v>1000</v>
      </c>
    </row>
    <row r="2403" spans="1:13" hidden="1">
      <c r="A2403" s="284" t="s">
        <v>460</v>
      </c>
      <c r="B2403" s="230" t="str">
        <f t="shared" si="150"/>
        <v>Measure 273</v>
      </c>
      <c r="C2403" s="284" t="s">
        <v>468</v>
      </c>
      <c r="D2403" s="285">
        <v>44197</v>
      </c>
      <c r="E2403" s="285">
        <v>44408</v>
      </c>
      <c r="F2403" s="285">
        <v>44230</v>
      </c>
      <c r="G2403" s="41">
        <f t="shared" si="151"/>
        <v>2</v>
      </c>
      <c r="H2403" s="286" t="s">
        <v>357</v>
      </c>
      <c r="I2403" s="284" t="s">
        <v>355</v>
      </c>
      <c r="J2403" s="287">
        <v>7.75</v>
      </c>
      <c r="K2403" s="287">
        <f t="shared" si="152"/>
        <v>0.96875</v>
      </c>
      <c r="L2403" s="203">
        <v>1450</v>
      </c>
      <c r="M2403" s="203">
        <f t="shared" si="153"/>
        <v>1404.6875</v>
      </c>
    </row>
    <row r="2404" spans="1:13" hidden="1">
      <c r="A2404" s="284" t="s">
        <v>460</v>
      </c>
      <c r="B2404" s="230" t="str">
        <f t="shared" si="150"/>
        <v>Measure 273</v>
      </c>
      <c r="C2404" s="284" t="s">
        <v>468</v>
      </c>
      <c r="D2404" s="285">
        <v>44197</v>
      </c>
      <c r="E2404" s="285">
        <v>44408</v>
      </c>
      <c r="F2404" s="285">
        <v>44230</v>
      </c>
      <c r="G2404" s="41">
        <f t="shared" si="151"/>
        <v>2</v>
      </c>
      <c r="H2404" s="286" t="s">
        <v>291</v>
      </c>
      <c r="I2404" s="284" t="s">
        <v>353</v>
      </c>
      <c r="J2404" s="287">
        <v>2</v>
      </c>
      <c r="K2404" s="287">
        <f t="shared" si="152"/>
        <v>0.25</v>
      </c>
      <c r="L2404" s="203">
        <v>1350</v>
      </c>
      <c r="M2404" s="203">
        <f t="shared" si="153"/>
        <v>337.5</v>
      </c>
    </row>
    <row r="2405" spans="1:13" hidden="1">
      <c r="A2405" s="284" t="s">
        <v>460</v>
      </c>
      <c r="B2405" s="230" t="str">
        <f t="shared" si="150"/>
        <v>Measure 273</v>
      </c>
      <c r="C2405" s="284" t="s">
        <v>468</v>
      </c>
      <c r="D2405" s="285">
        <v>44197</v>
      </c>
      <c r="E2405" s="285">
        <v>44408</v>
      </c>
      <c r="F2405" s="285">
        <v>44230</v>
      </c>
      <c r="G2405" s="41">
        <f t="shared" si="151"/>
        <v>2</v>
      </c>
      <c r="H2405" s="286" t="s">
        <v>291</v>
      </c>
      <c r="I2405" s="284" t="s">
        <v>353</v>
      </c>
      <c r="J2405" s="287">
        <v>2</v>
      </c>
      <c r="K2405" s="287">
        <f t="shared" si="152"/>
        <v>0.25</v>
      </c>
      <c r="L2405" s="203">
        <v>1350</v>
      </c>
      <c r="M2405" s="203">
        <f t="shared" si="153"/>
        <v>337.5</v>
      </c>
    </row>
    <row r="2406" spans="1:13" hidden="1">
      <c r="A2406" s="284" t="s">
        <v>460</v>
      </c>
      <c r="B2406" s="230" t="str">
        <f t="shared" si="150"/>
        <v>Measure 273</v>
      </c>
      <c r="C2406" s="284" t="s">
        <v>468</v>
      </c>
      <c r="D2406" s="285">
        <v>44197</v>
      </c>
      <c r="E2406" s="285">
        <v>44408</v>
      </c>
      <c r="F2406" s="285">
        <v>44230</v>
      </c>
      <c r="G2406" s="41">
        <f t="shared" si="151"/>
        <v>2</v>
      </c>
      <c r="H2406" s="286" t="s">
        <v>328</v>
      </c>
      <c r="I2406" s="284" t="s">
        <v>353</v>
      </c>
      <c r="J2406" s="287">
        <v>7</v>
      </c>
      <c r="K2406" s="287">
        <f t="shared" si="152"/>
        <v>0.875</v>
      </c>
      <c r="L2406" s="203">
        <v>1000</v>
      </c>
      <c r="M2406" s="203">
        <f t="shared" si="153"/>
        <v>875</v>
      </c>
    </row>
    <row r="2407" spans="1:13" hidden="1">
      <c r="A2407" s="284" t="s">
        <v>460</v>
      </c>
      <c r="B2407" s="230" t="str">
        <f t="shared" si="150"/>
        <v>Measure 273</v>
      </c>
      <c r="C2407" s="284" t="s">
        <v>468</v>
      </c>
      <c r="D2407" s="285">
        <v>44197</v>
      </c>
      <c r="E2407" s="285">
        <v>44408</v>
      </c>
      <c r="F2407" s="285">
        <v>44231</v>
      </c>
      <c r="G2407" s="41">
        <f t="shared" si="151"/>
        <v>2</v>
      </c>
      <c r="H2407" s="286" t="s">
        <v>357</v>
      </c>
      <c r="I2407" s="284" t="s">
        <v>355</v>
      </c>
      <c r="J2407" s="287">
        <v>9.25</v>
      </c>
      <c r="K2407" s="287">
        <f t="shared" si="152"/>
        <v>1.15625</v>
      </c>
      <c r="L2407" s="203">
        <v>1450</v>
      </c>
      <c r="M2407" s="203">
        <f t="shared" si="153"/>
        <v>1676.5625</v>
      </c>
    </row>
    <row r="2408" spans="1:13" hidden="1">
      <c r="A2408" s="284" t="s">
        <v>460</v>
      </c>
      <c r="B2408" s="230" t="str">
        <f t="shared" si="150"/>
        <v>Measure 273</v>
      </c>
      <c r="C2408" s="284" t="s">
        <v>468</v>
      </c>
      <c r="D2408" s="285">
        <v>44197</v>
      </c>
      <c r="E2408" s="285">
        <v>44408</v>
      </c>
      <c r="F2408" s="285">
        <v>44231</v>
      </c>
      <c r="G2408" s="41">
        <f t="shared" si="151"/>
        <v>2</v>
      </c>
      <c r="H2408" s="286" t="s">
        <v>291</v>
      </c>
      <c r="I2408" s="284" t="s">
        <v>353</v>
      </c>
      <c r="J2408" s="287">
        <v>2</v>
      </c>
      <c r="K2408" s="287">
        <f t="shared" si="152"/>
        <v>0.25</v>
      </c>
      <c r="L2408" s="203">
        <v>1350</v>
      </c>
      <c r="M2408" s="203">
        <f t="shared" si="153"/>
        <v>337.5</v>
      </c>
    </row>
    <row r="2409" spans="1:13" hidden="1">
      <c r="A2409" s="284" t="s">
        <v>460</v>
      </c>
      <c r="B2409" s="230" t="str">
        <f t="shared" si="150"/>
        <v>Measure 273</v>
      </c>
      <c r="C2409" s="284" t="s">
        <v>468</v>
      </c>
      <c r="D2409" s="285">
        <v>44197</v>
      </c>
      <c r="E2409" s="285">
        <v>44408</v>
      </c>
      <c r="F2409" s="285">
        <v>44231</v>
      </c>
      <c r="G2409" s="41">
        <f t="shared" si="151"/>
        <v>2</v>
      </c>
      <c r="H2409" s="286" t="s">
        <v>328</v>
      </c>
      <c r="I2409" s="284" t="s">
        <v>353</v>
      </c>
      <c r="J2409" s="287">
        <v>8</v>
      </c>
      <c r="K2409" s="287">
        <f t="shared" si="152"/>
        <v>1</v>
      </c>
      <c r="L2409" s="203">
        <v>1000</v>
      </c>
      <c r="M2409" s="203">
        <f t="shared" si="153"/>
        <v>1000</v>
      </c>
    </row>
    <row r="2410" spans="1:13" hidden="1">
      <c r="A2410" s="284" t="s">
        <v>460</v>
      </c>
      <c r="B2410" s="230" t="str">
        <f t="shared" si="150"/>
        <v>Measure 273</v>
      </c>
      <c r="C2410" s="284" t="s">
        <v>468</v>
      </c>
      <c r="D2410" s="285">
        <v>44197</v>
      </c>
      <c r="E2410" s="285">
        <v>44408</v>
      </c>
      <c r="F2410" s="285">
        <v>44232</v>
      </c>
      <c r="G2410" s="41">
        <f t="shared" si="151"/>
        <v>2</v>
      </c>
      <c r="H2410" s="286" t="s">
        <v>357</v>
      </c>
      <c r="I2410" s="284" t="s">
        <v>355</v>
      </c>
      <c r="J2410" s="287">
        <v>5</v>
      </c>
      <c r="K2410" s="287">
        <f t="shared" si="152"/>
        <v>0.625</v>
      </c>
      <c r="L2410" s="203">
        <v>1450</v>
      </c>
      <c r="M2410" s="203">
        <f t="shared" si="153"/>
        <v>906.25</v>
      </c>
    </row>
    <row r="2411" spans="1:13" hidden="1">
      <c r="A2411" s="284" t="s">
        <v>460</v>
      </c>
      <c r="B2411" s="230" t="str">
        <f t="shared" si="150"/>
        <v>Measure 273</v>
      </c>
      <c r="C2411" s="284" t="s">
        <v>468</v>
      </c>
      <c r="D2411" s="285">
        <v>44197</v>
      </c>
      <c r="E2411" s="285">
        <v>44408</v>
      </c>
      <c r="F2411" s="285">
        <v>44232</v>
      </c>
      <c r="G2411" s="41">
        <f t="shared" si="151"/>
        <v>2</v>
      </c>
      <c r="H2411" s="286" t="s">
        <v>291</v>
      </c>
      <c r="I2411" s="284" t="s">
        <v>353</v>
      </c>
      <c r="J2411" s="287">
        <v>1</v>
      </c>
      <c r="K2411" s="287">
        <f t="shared" si="152"/>
        <v>0.125</v>
      </c>
      <c r="L2411" s="203">
        <v>1350</v>
      </c>
      <c r="M2411" s="203">
        <f t="shared" si="153"/>
        <v>168.75</v>
      </c>
    </row>
    <row r="2412" spans="1:13" hidden="1">
      <c r="A2412" s="284" t="s">
        <v>460</v>
      </c>
      <c r="B2412" s="230" t="str">
        <f t="shared" si="150"/>
        <v>Measure 273</v>
      </c>
      <c r="C2412" s="284" t="s">
        <v>468</v>
      </c>
      <c r="D2412" s="285">
        <v>44197</v>
      </c>
      <c r="E2412" s="285">
        <v>44408</v>
      </c>
      <c r="F2412" s="285">
        <v>44232</v>
      </c>
      <c r="G2412" s="41">
        <f t="shared" si="151"/>
        <v>2</v>
      </c>
      <c r="H2412" s="286" t="s">
        <v>291</v>
      </c>
      <c r="I2412" s="284" t="s">
        <v>353</v>
      </c>
      <c r="J2412" s="287">
        <v>0.5</v>
      </c>
      <c r="K2412" s="287">
        <f t="shared" si="152"/>
        <v>6.25E-2</v>
      </c>
      <c r="L2412" s="203">
        <v>1350</v>
      </c>
      <c r="M2412" s="203">
        <f t="shared" si="153"/>
        <v>84.375</v>
      </c>
    </row>
    <row r="2413" spans="1:13" hidden="1">
      <c r="A2413" s="284" t="s">
        <v>460</v>
      </c>
      <c r="B2413" s="230" t="str">
        <f t="shared" si="150"/>
        <v>Measure 273</v>
      </c>
      <c r="C2413" s="284" t="s">
        <v>468</v>
      </c>
      <c r="D2413" s="285">
        <v>44197</v>
      </c>
      <c r="E2413" s="285">
        <v>44408</v>
      </c>
      <c r="F2413" s="285">
        <v>44232</v>
      </c>
      <c r="G2413" s="41">
        <f t="shared" si="151"/>
        <v>2</v>
      </c>
      <c r="H2413" s="286" t="s">
        <v>291</v>
      </c>
      <c r="I2413" s="284" t="s">
        <v>353</v>
      </c>
      <c r="J2413" s="287">
        <v>2</v>
      </c>
      <c r="K2413" s="287">
        <f t="shared" si="152"/>
        <v>0.25</v>
      </c>
      <c r="L2413" s="203">
        <v>1350</v>
      </c>
      <c r="M2413" s="203">
        <f t="shared" si="153"/>
        <v>337.5</v>
      </c>
    </row>
    <row r="2414" spans="1:13" hidden="1">
      <c r="A2414" s="284" t="s">
        <v>460</v>
      </c>
      <c r="B2414" s="230" t="str">
        <f t="shared" si="150"/>
        <v>Measure 273</v>
      </c>
      <c r="C2414" s="284" t="s">
        <v>468</v>
      </c>
      <c r="D2414" s="285">
        <v>44197</v>
      </c>
      <c r="E2414" s="285">
        <v>44408</v>
      </c>
      <c r="F2414" s="285">
        <v>44232</v>
      </c>
      <c r="G2414" s="41">
        <f t="shared" si="151"/>
        <v>2</v>
      </c>
      <c r="H2414" s="286" t="s">
        <v>291</v>
      </c>
      <c r="I2414" s="284" t="s">
        <v>353</v>
      </c>
      <c r="J2414" s="287">
        <v>1</v>
      </c>
      <c r="K2414" s="287">
        <f t="shared" si="152"/>
        <v>0.125</v>
      </c>
      <c r="L2414" s="203">
        <v>1350</v>
      </c>
      <c r="M2414" s="203">
        <f t="shared" si="153"/>
        <v>168.75</v>
      </c>
    </row>
    <row r="2415" spans="1:13" hidden="1">
      <c r="A2415" s="284" t="s">
        <v>460</v>
      </c>
      <c r="B2415" s="230" t="str">
        <f t="shared" si="150"/>
        <v>Measure 273</v>
      </c>
      <c r="C2415" s="284" t="s">
        <v>468</v>
      </c>
      <c r="D2415" s="285">
        <v>44197</v>
      </c>
      <c r="E2415" s="285">
        <v>44408</v>
      </c>
      <c r="F2415" s="285">
        <v>44232</v>
      </c>
      <c r="G2415" s="41">
        <f t="shared" si="151"/>
        <v>2</v>
      </c>
      <c r="H2415" s="286" t="s">
        <v>328</v>
      </c>
      <c r="I2415" s="284" t="s">
        <v>353</v>
      </c>
      <c r="J2415" s="287">
        <v>9</v>
      </c>
      <c r="K2415" s="287">
        <f t="shared" si="152"/>
        <v>1.125</v>
      </c>
      <c r="L2415" s="203">
        <v>1000</v>
      </c>
      <c r="M2415" s="203">
        <f t="shared" si="153"/>
        <v>1125</v>
      </c>
    </row>
    <row r="2416" spans="1:13" hidden="1">
      <c r="A2416" s="284" t="s">
        <v>460</v>
      </c>
      <c r="B2416" s="230" t="str">
        <f t="shared" si="150"/>
        <v>Measure 273</v>
      </c>
      <c r="C2416" s="284" t="s">
        <v>468</v>
      </c>
      <c r="D2416" s="285">
        <v>44197</v>
      </c>
      <c r="E2416" s="285">
        <v>44408</v>
      </c>
      <c r="F2416" s="285">
        <v>44235</v>
      </c>
      <c r="G2416" s="41">
        <f t="shared" si="151"/>
        <v>2</v>
      </c>
      <c r="H2416" s="286" t="s">
        <v>357</v>
      </c>
      <c r="I2416" s="284" t="s">
        <v>355</v>
      </c>
      <c r="J2416" s="287">
        <v>9.75</v>
      </c>
      <c r="K2416" s="287">
        <f t="shared" si="152"/>
        <v>1.21875</v>
      </c>
      <c r="L2416" s="203">
        <v>1450</v>
      </c>
      <c r="M2416" s="203">
        <f t="shared" si="153"/>
        <v>1767.1875</v>
      </c>
    </row>
    <row r="2417" spans="1:13" hidden="1">
      <c r="A2417" s="284" t="s">
        <v>460</v>
      </c>
      <c r="B2417" s="230" t="str">
        <f t="shared" si="150"/>
        <v>Measure 273</v>
      </c>
      <c r="C2417" s="284" t="s">
        <v>468</v>
      </c>
      <c r="D2417" s="285">
        <v>44197</v>
      </c>
      <c r="E2417" s="285">
        <v>44408</v>
      </c>
      <c r="F2417" s="285">
        <v>44235</v>
      </c>
      <c r="G2417" s="41">
        <f t="shared" si="151"/>
        <v>2</v>
      </c>
      <c r="H2417" s="286" t="s">
        <v>360</v>
      </c>
      <c r="I2417" s="284" t="s">
        <v>354</v>
      </c>
      <c r="J2417" s="287">
        <v>0.25</v>
      </c>
      <c r="K2417" s="287">
        <f t="shared" si="152"/>
        <v>3.125E-2</v>
      </c>
      <c r="L2417" s="203">
        <v>1350</v>
      </c>
      <c r="M2417" s="203">
        <f t="shared" si="153"/>
        <v>42.1875</v>
      </c>
    </row>
    <row r="2418" spans="1:13" hidden="1">
      <c r="A2418" s="284" t="s">
        <v>460</v>
      </c>
      <c r="B2418" s="230" t="str">
        <f t="shared" si="150"/>
        <v>Measure 273</v>
      </c>
      <c r="C2418" s="284" t="s">
        <v>468</v>
      </c>
      <c r="D2418" s="285">
        <v>44197</v>
      </c>
      <c r="E2418" s="285">
        <v>44408</v>
      </c>
      <c r="F2418" s="285">
        <v>44235</v>
      </c>
      <c r="G2418" s="41">
        <f t="shared" si="151"/>
        <v>2</v>
      </c>
      <c r="H2418" s="286" t="s">
        <v>360</v>
      </c>
      <c r="I2418" s="284" t="s">
        <v>354</v>
      </c>
      <c r="J2418" s="287">
        <v>1.25</v>
      </c>
      <c r="K2418" s="287">
        <f t="shared" si="152"/>
        <v>0.15625</v>
      </c>
      <c r="L2418" s="203">
        <v>1350</v>
      </c>
      <c r="M2418" s="203">
        <f t="shared" si="153"/>
        <v>210.9375</v>
      </c>
    </row>
    <row r="2419" spans="1:13" hidden="1">
      <c r="A2419" s="284" t="s">
        <v>460</v>
      </c>
      <c r="B2419" s="230" t="str">
        <f t="shared" si="150"/>
        <v>Measure 273</v>
      </c>
      <c r="C2419" s="284" t="s">
        <v>468</v>
      </c>
      <c r="D2419" s="285">
        <v>44197</v>
      </c>
      <c r="E2419" s="285">
        <v>44408</v>
      </c>
      <c r="F2419" s="285">
        <v>44235</v>
      </c>
      <c r="G2419" s="41">
        <f t="shared" si="151"/>
        <v>2</v>
      </c>
      <c r="H2419" s="286" t="s">
        <v>360</v>
      </c>
      <c r="I2419" s="284" t="s">
        <v>354</v>
      </c>
      <c r="J2419" s="287">
        <v>0.5</v>
      </c>
      <c r="K2419" s="287">
        <f t="shared" si="152"/>
        <v>6.25E-2</v>
      </c>
      <c r="L2419" s="203">
        <v>1350</v>
      </c>
      <c r="M2419" s="203">
        <f t="shared" si="153"/>
        <v>84.375</v>
      </c>
    </row>
    <row r="2420" spans="1:13" hidden="1">
      <c r="A2420" s="284" t="s">
        <v>460</v>
      </c>
      <c r="B2420" s="230" t="str">
        <f t="shared" si="150"/>
        <v>Measure 273</v>
      </c>
      <c r="C2420" s="284" t="s">
        <v>468</v>
      </c>
      <c r="D2420" s="285">
        <v>44197</v>
      </c>
      <c r="E2420" s="285">
        <v>44408</v>
      </c>
      <c r="F2420" s="285">
        <v>44235</v>
      </c>
      <c r="G2420" s="41">
        <f t="shared" si="151"/>
        <v>2</v>
      </c>
      <c r="H2420" s="286" t="s">
        <v>360</v>
      </c>
      <c r="I2420" s="284" t="s">
        <v>354</v>
      </c>
      <c r="J2420" s="287">
        <v>2.75</v>
      </c>
      <c r="K2420" s="287">
        <f t="shared" si="152"/>
        <v>0.34375</v>
      </c>
      <c r="L2420" s="203">
        <v>1350</v>
      </c>
      <c r="M2420" s="203">
        <f t="shared" si="153"/>
        <v>464.0625</v>
      </c>
    </row>
    <row r="2421" spans="1:13" hidden="1">
      <c r="A2421" s="284" t="s">
        <v>460</v>
      </c>
      <c r="B2421" s="230" t="str">
        <f t="shared" si="150"/>
        <v>Measure 273</v>
      </c>
      <c r="C2421" s="284" t="s">
        <v>468</v>
      </c>
      <c r="D2421" s="285">
        <v>44197</v>
      </c>
      <c r="E2421" s="285">
        <v>44408</v>
      </c>
      <c r="F2421" s="285">
        <v>44235</v>
      </c>
      <c r="G2421" s="41">
        <f t="shared" si="151"/>
        <v>2</v>
      </c>
      <c r="H2421" s="286" t="s">
        <v>291</v>
      </c>
      <c r="I2421" s="284" t="s">
        <v>353</v>
      </c>
      <c r="J2421" s="287">
        <v>2</v>
      </c>
      <c r="K2421" s="287">
        <f t="shared" si="152"/>
        <v>0.25</v>
      </c>
      <c r="L2421" s="203">
        <v>1350</v>
      </c>
      <c r="M2421" s="203">
        <f t="shared" si="153"/>
        <v>337.5</v>
      </c>
    </row>
    <row r="2422" spans="1:13" hidden="1">
      <c r="A2422" s="284" t="s">
        <v>460</v>
      </c>
      <c r="B2422" s="230" t="str">
        <f t="shared" si="150"/>
        <v>Measure 273</v>
      </c>
      <c r="C2422" s="284" t="s">
        <v>468</v>
      </c>
      <c r="D2422" s="285">
        <v>44197</v>
      </c>
      <c r="E2422" s="285">
        <v>44408</v>
      </c>
      <c r="F2422" s="285">
        <v>44235</v>
      </c>
      <c r="G2422" s="41">
        <f t="shared" si="151"/>
        <v>2</v>
      </c>
      <c r="H2422" s="286" t="s">
        <v>291</v>
      </c>
      <c r="I2422" s="284" t="s">
        <v>353</v>
      </c>
      <c r="J2422" s="287">
        <v>1.5</v>
      </c>
      <c r="K2422" s="287">
        <f t="shared" si="152"/>
        <v>0.1875</v>
      </c>
      <c r="L2422" s="203">
        <v>1350</v>
      </c>
      <c r="M2422" s="203">
        <f t="shared" si="153"/>
        <v>253.125</v>
      </c>
    </row>
    <row r="2423" spans="1:13" hidden="1">
      <c r="A2423" s="284" t="s">
        <v>460</v>
      </c>
      <c r="B2423" s="230" t="str">
        <f t="shared" si="150"/>
        <v>Measure 273</v>
      </c>
      <c r="C2423" s="284" t="s">
        <v>468</v>
      </c>
      <c r="D2423" s="285">
        <v>44197</v>
      </c>
      <c r="E2423" s="285">
        <v>44408</v>
      </c>
      <c r="F2423" s="285">
        <v>44235</v>
      </c>
      <c r="G2423" s="41">
        <f t="shared" si="151"/>
        <v>2</v>
      </c>
      <c r="H2423" s="286" t="s">
        <v>291</v>
      </c>
      <c r="I2423" s="284" t="s">
        <v>353</v>
      </c>
      <c r="J2423" s="287">
        <v>4</v>
      </c>
      <c r="K2423" s="287">
        <f t="shared" si="152"/>
        <v>0.5</v>
      </c>
      <c r="L2423" s="203">
        <v>1350</v>
      </c>
      <c r="M2423" s="203">
        <f t="shared" si="153"/>
        <v>675</v>
      </c>
    </row>
    <row r="2424" spans="1:13" hidden="1">
      <c r="A2424" s="284" t="s">
        <v>460</v>
      </c>
      <c r="B2424" s="230" t="str">
        <f t="shared" si="150"/>
        <v>Measure 273</v>
      </c>
      <c r="C2424" s="284" t="s">
        <v>468</v>
      </c>
      <c r="D2424" s="285">
        <v>44197</v>
      </c>
      <c r="E2424" s="285">
        <v>44408</v>
      </c>
      <c r="F2424" s="285">
        <v>44235</v>
      </c>
      <c r="G2424" s="41">
        <f t="shared" si="151"/>
        <v>2</v>
      </c>
      <c r="H2424" s="286" t="s">
        <v>328</v>
      </c>
      <c r="I2424" s="284" t="s">
        <v>353</v>
      </c>
      <c r="J2424" s="287">
        <v>6</v>
      </c>
      <c r="K2424" s="287">
        <f t="shared" si="152"/>
        <v>0.75</v>
      </c>
      <c r="L2424" s="203">
        <v>1000</v>
      </c>
      <c r="M2424" s="203">
        <f t="shared" si="153"/>
        <v>750</v>
      </c>
    </row>
    <row r="2425" spans="1:13" hidden="1">
      <c r="A2425" s="284" t="s">
        <v>460</v>
      </c>
      <c r="B2425" s="230" t="str">
        <f t="shared" si="150"/>
        <v>Measure 273</v>
      </c>
      <c r="C2425" s="284" t="s">
        <v>468</v>
      </c>
      <c r="D2425" s="285">
        <v>44197</v>
      </c>
      <c r="E2425" s="285">
        <v>44408</v>
      </c>
      <c r="F2425" s="285">
        <v>44236</v>
      </c>
      <c r="G2425" s="41">
        <f t="shared" si="151"/>
        <v>2</v>
      </c>
      <c r="H2425" s="286" t="s">
        <v>357</v>
      </c>
      <c r="I2425" s="284" t="s">
        <v>355</v>
      </c>
      <c r="J2425" s="287">
        <v>10</v>
      </c>
      <c r="K2425" s="287">
        <f t="shared" si="152"/>
        <v>1.25</v>
      </c>
      <c r="L2425" s="203">
        <v>1450</v>
      </c>
      <c r="M2425" s="203">
        <f t="shared" si="153"/>
        <v>1812.5</v>
      </c>
    </row>
    <row r="2426" spans="1:13" hidden="1">
      <c r="A2426" s="284" t="s">
        <v>460</v>
      </c>
      <c r="B2426" s="230" t="str">
        <f t="shared" si="150"/>
        <v>Measure 273</v>
      </c>
      <c r="C2426" s="284" t="s">
        <v>468</v>
      </c>
      <c r="D2426" s="285">
        <v>44197</v>
      </c>
      <c r="E2426" s="285">
        <v>44408</v>
      </c>
      <c r="F2426" s="285">
        <v>44236</v>
      </c>
      <c r="G2426" s="41">
        <f t="shared" si="151"/>
        <v>2</v>
      </c>
      <c r="H2426" s="286" t="s">
        <v>360</v>
      </c>
      <c r="I2426" s="284" t="s">
        <v>354</v>
      </c>
      <c r="J2426" s="287">
        <v>3.5</v>
      </c>
      <c r="K2426" s="287">
        <f t="shared" si="152"/>
        <v>0.4375</v>
      </c>
      <c r="L2426" s="203">
        <v>1350</v>
      </c>
      <c r="M2426" s="203">
        <f t="shared" si="153"/>
        <v>590.625</v>
      </c>
    </row>
    <row r="2427" spans="1:13" hidden="1">
      <c r="A2427" s="284" t="s">
        <v>460</v>
      </c>
      <c r="B2427" s="230" t="str">
        <f t="shared" si="150"/>
        <v>Measure 273</v>
      </c>
      <c r="C2427" s="284" t="s">
        <v>468</v>
      </c>
      <c r="D2427" s="285">
        <v>44197</v>
      </c>
      <c r="E2427" s="285">
        <v>44408</v>
      </c>
      <c r="F2427" s="285">
        <v>44236</v>
      </c>
      <c r="G2427" s="41">
        <f t="shared" si="151"/>
        <v>2</v>
      </c>
      <c r="H2427" s="286" t="s">
        <v>360</v>
      </c>
      <c r="I2427" s="284" t="s">
        <v>354</v>
      </c>
      <c r="J2427" s="287">
        <v>0.75</v>
      </c>
      <c r="K2427" s="287">
        <f t="shared" si="152"/>
        <v>9.375E-2</v>
      </c>
      <c r="L2427" s="203">
        <v>1350</v>
      </c>
      <c r="M2427" s="203">
        <f t="shared" si="153"/>
        <v>126.5625</v>
      </c>
    </row>
    <row r="2428" spans="1:13" hidden="1">
      <c r="A2428" s="284" t="s">
        <v>460</v>
      </c>
      <c r="B2428" s="230" t="str">
        <f t="shared" si="150"/>
        <v>Measure 273</v>
      </c>
      <c r="C2428" s="284" t="s">
        <v>468</v>
      </c>
      <c r="D2428" s="285">
        <v>44197</v>
      </c>
      <c r="E2428" s="285">
        <v>44408</v>
      </c>
      <c r="F2428" s="285">
        <v>44236</v>
      </c>
      <c r="G2428" s="41">
        <f t="shared" si="151"/>
        <v>2</v>
      </c>
      <c r="H2428" s="286" t="s">
        <v>360</v>
      </c>
      <c r="I2428" s="284" t="s">
        <v>354</v>
      </c>
      <c r="J2428" s="287">
        <v>3.75</v>
      </c>
      <c r="K2428" s="287">
        <f t="shared" si="152"/>
        <v>0.46875</v>
      </c>
      <c r="L2428" s="203">
        <v>1350</v>
      </c>
      <c r="M2428" s="203">
        <f t="shared" si="153"/>
        <v>632.8125</v>
      </c>
    </row>
    <row r="2429" spans="1:13" hidden="1">
      <c r="A2429" s="284" t="s">
        <v>460</v>
      </c>
      <c r="B2429" s="230" t="str">
        <f t="shared" si="150"/>
        <v>Measure 273</v>
      </c>
      <c r="C2429" s="284" t="s">
        <v>468</v>
      </c>
      <c r="D2429" s="285">
        <v>44197</v>
      </c>
      <c r="E2429" s="285">
        <v>44408</v>
      </c>
      <c r="F2429" s="285">
        <v>44236</v>
      </c>
      <c r="G2429" s="41">
        <f t="shared" si="151"/>
        <v>2</v>
      </c>
      <c r="H2429" s="286" t="s">
        <v>291</v>
      </c>
      <c r="I2429" s="284" t="s">
        <v>353</v>
      </c>
      <c r="J2429" s="287">
        <v>2</v>
      </c>
      <c r="K2429" s="287">
        <f t="shared" si="152"/>
        <v>0.25</v>
      </c>
      <c r="L2429" s="203">
        <v>1350</v>
      </c>
      <c r="M2429" s="203">
        <f t="shared" si="153"/>
        <v>337.5</v>
      </c>
    </row>
    <row r="2430" spans="1:13" hidden="1">
      <c r="A2430" s="284" t="s">
        <v>460</v>
      </c>
      <c r="B2430" s="230" t="str">
        <f t="shared" si="150"/>
        <v>Measure 273</v>
      </c>
      <c r="C2430" s="284" t="s">
        <v>468</v>
      </c>
      <c r="D2430" s="285">
        <v>44197</v>
      </c>
      <c r="E2430" s="285">
        <v>44408</v>
      </c>
      <c r="F2430" s="285">
        <v>44236</v>
      </c>
      <c r="G2430" s="41">
        <f t="shared" si="151"/>
        <v>2</v>
      </c>
      <c r="H2430" s="286" t="s">
        <v>291</v>
      </c>
      <c r="I2430" s="284" t="s">
        <v>353</v>
      </c>
      <c r="J2430" s="287">
        <v>2</v>
      </c>
      <c r="K2430" s="287">
        <f t="shared" si="152"/>
        <v>0.25</v>
      </c>
      <c r="L2430" s="203">
        <v>1350</v>
      </c>
      <c r="M2430" s="203">
        <f t="shared" si="153"/>
        <v>337.5</v>
      </c>
    </row>
    <row r="2431" spans="1:13" hidden="1">
      <c r="A2431" s="284" t="s">
        <v>460</v>
      </c>
      <c r="B2431" s="230" t="str">
        <f t="shared" si="150"/>
        <v>Measure 273</v>
      </c>
      <c r="C2431" s="284" t="s">
        <v>468</v>
      </c>
      <c r="D2431" s="285">
        <v>44197</v>
      </c>
      <c r="E2431" s="285">
        <v>44408</v>
      </c>
      <c r="F2431" s="285">
        <v>44236</v>
      </c>
      <c r="G2431" s="41">
        <f t="shared" si="151"/>
        <v>2</v>
      </c>
      <c r="H2431" s="286" t="s">
        <v>291</v>
      </c>
      <c r="I2431" s="284" t="s">
        <v>353</v>
      </c>
      <c r="J2431" s="287">
        <v>1</v>
      </c>
      <c r="K2431" s="287">
        <f t="shared" si="152"/>
        <v>0.125</v>
      </c>
      <c r="L2431" s="203">
        <v>1350</v>
      </c>
      <c r="M2431" s="203">
        <f t="shared" si="153"/>
        <v>168.75</v>
      </c>
    </row>
    <row r="2432" spans="1:13" hidden="1">
      <c r="A2432" s="284" t="s">
        <v>460</v>
      </c>
      <c r="B2432" s="230" t="str">
        <f t="shared" ref="B2432:B2495" si="154">MID(C2432,9,11)</f>
        <v>Measure 273</v>
      </c>
      <c r="C2432" s="284" t="s">
        <v>468</v>
      </c>
      <c r="D2432" s="285">
        <v>44197</v>
      </c>
      <c r="E2432" s="285">
        <v>44408</v>
      </c>
      <c r="F2432" s="285">
        <v>44236</v>
      </c>
      <c r="G2432" s="41">
        <f t="shared" ref="G2432:G2495" si="155">MONTH(F2432)</f>
        <v>2</v>
      </c>
      <c r="H2432" s="286" t="s">
        <v>328</v>
      </c>
      <c r="I2432" s="284" t="s">
        <v>353</v>
      </c>
      <c r="J2432" s="287">
        <v>8</v>
      </c>
      <c r="K2432" s="287">
        <f t="shared" si="152"/>
        <v>1</v>
      </c>
      <c r="L2432" s="203">
        <v>1000</v>
      </c>
      <c r="M2432" s="203">
        <f t="shared" si="153"/>
        <v>1000</v>
      </c>
    </row>
    <row r="2433" spans="1:13" hidden="1">
      <c r="A2433" s="284" t="s">
        <v>460</v>
      </c>
      <c r="B2433" s="230" t="str">
        <f t="shared" si="154"/>
        <v>Measure 273</v>
      </c>
      <c r="C2433" s="284" t="s">
        <v>468</v>
      </c>
      <c r="D2433" s="285">
        <v>44197</v>
      </c>
      <c r="E2433" s="285">
        <v>44408</v>
      </c>
      <c r="F2433" s="285">
        <v>44237</v>
      </c>
      <c r="G2433" s="41">
        <f t="shared" si="155"/>
        <v>2</v>
      </c>
      <c r="H2433" s="286" t="s">
        <v>357</v>
      </c>
      <c r="I2433" s="284" t="s">
        <v>355</v>
      </c>
      <c r="J2433" s="287">
        <v>8</v>
      </c>
      <c r="K2433" s="287">
        <f t="shared" si="152"/>
        <v>1</v>
      </c>
      <c r="L2433" s="203">
        <v>1450</v>
      </c>
      <c r="M2433" s="203">
        <f t="shared" si="153"/>
        <v>1450</v>
      </c>
    </row>
    <row r="2434" spans="1:13" hidden="1">
      <c r="A2434" s="284" t="s">
        <v>460</v>
      </c>
      <c r="B2434" s="230" t="str">
        <f t="shared" si="154"/>
        <v>Measure 273</v>
      </c>
      <c r="C2434" s="284" t="s">
        <v>468</v>
      </c>
      <c r="D2434" s="285">
        <v>44197</v>
      </c>
      <c r="E2434" s="285">
        <v>44408</v>
      </c>
      <c r="F2434" s="285">
        <v>44237</v>
      </c>
      <c r="G2434" s="41">
        <f t="shared" si="155"/>
        <v>2</v>
      </c>
      <c r="H2434" s="286" t="s">
        <v>360</v>
      </c>
      <c r="I2434" s="284" t="s">
        <v>354</v>
      </c>
      <c r="J2434" s="287">
        <v>1</v>
      </c>
      <c r="K2434" s="287">
        <f t="shared" si="152"/>
        <v>0.125</v>
      </c>
      <c r="L2434" s="203">
        <v>1350</v>
      </c>
      <c r="M2434" s="203">
        <f t="shared" si="153"/>
        <v>168.75</v>
      </c>
    </row>
    <row r="2435" spans="1:13" hidden="1">
      <c r="A2435" s="284" t="s">
        <v>460</v>
      </c>
      <c r="B2435" s="230" t="str">
        <f t="shared" si="154"/>
        <v>Measure 273</v>
      </c>
      <c r="C2435" s="284" t="s">
        <v>468</v>
      </c>
      <c r="D2435" s="285">
        <v>44197</v>
      </c>
      <c r="E2435" s="285">
        <v>44408</v>
      </c>
      <c r="F2435" s="285">
        <v>44237</v>
      </c>
      <c r="G2435" s="41">
        <f t="shared" si="155"/>
        <v>2</v>
      </c>
      <c r="H2435" s="286" t="s">
        <v>291</v>
      </c>
      <c r="I2435" s="284" t="s">
        <v>353</v>
      </c>
      <c r="J2435" s="287">
        <v>1</v>
      </c>
      <c r="K2435" s="287">
        <f t="shared" ref="K2435:K2498" si="156">J2435/8</f>
        <v>0.125</v>
      </c>
      <c r="L2435" s="203">
        <v>1350</v>
      </c>
      <c r="M2435" s="203">
        <f t="shared" ref="M2435:M2498" si="157">L2435*K2435</f>
        <v>168.75</v>
      </c>
    </row>
    <row r="2436" spans="1:13" hidden="1">
      <c r="A2436" s="284" t="s">
        <v>460</v>
      </c>
      <c r="B2436" s="230" t="str">
        <f t="shared" si="154"/>
        <v>Measure 273</v>
      </c>
      <c r="C2436" s="284" t="s">
        <v>468</v>
      </c>
      <c r="D2436" s="285">
        <v>44197</v>
      </c>
      <c r="E2436" s="285">
        <v>44408</v>
      </c>
      <c r="F2436" s="285">
        <v>44237</v>
      </c>
      <c r="G2436" s="41">
        <f t="shared" si="155"/>
        <v>2</v>
      </c>
      <c r="H2436" s="286" t="s">
        <v>291</v>
      </c>
      <c r="I2436" s="284" t="s">
        <v>353</v>
      </c>
      <c r="J2436" s="287">
        <v>2</v>
      </c>
      <c r="K2436" s="287">
        <f t="shared" si="156"/>
        <v>0.25</v>
      </c>
      <c r="L2436" s="203">
        <v>1350</v>
      </c>
      <c r="M2436" s="203">
        <f t="shared" si="157"/>
        <v>337.5</v>
      </c>
    </row>
    <row r="2437" spans="1:13" hidden="1">
      <c r="A2437" s="284" t="s">
        <v>460</v>
      </c>
      <c r="B2437" s="230" t="str">
        <f t="shared" si="154"/>
        <v>Measure 273</v>
      </c>
      <c r="C2437" s="284" t="s">
        <v>468</v>
      </c>
      <c r="D2437" s="285">
        <v>44197</v>
      </c>
      <c r="E2437" s="285">
        <v>44408</v>
      </c>
      <c r="F2437" s="285">
        <v>44237</v>
      </c>
      <c r="G2437" s="41">
        <f t="shared" si="155"/>
        <v>2</v>
      </c>
      <c r="H2437" s="286" t="s">
        <v>328</v>
      </c>
      <c r="I2437" s="284" t="s">
        <v>353</v>
      </c>
      <c r="J2437" s="287">
        <v>7</v>
      </c>
      <c r="K2437" s="287">
        <f t="shared" si="156"/>
        <v>0.875</v>
      </c>
      <c r="L2437" s="203">
        <v>1000</v>
      </c>
      <c r="M2437" s="203">
        <f t="shared" si="157"/>
        <v>875</v>
      </c>
    </row>
    <row r="2438" spans="1:13" hidden="1">
      <c r="A2438" s="284" t="s">
        <v>460</v>
      </c>
      <c r="B2438" s="230" t="str">
        <f t="shared" si="154"/>
        <v>Measure 273</v>
      </c>
      <c r="C2438" s="284" t="s">
        <v>468</v>
      </c>
      <c r="D2438" s="285">
        <v>44197</v>
      </c>
      <c r="E2438" s="285">
        <v>44408</v>
      </c>
      <c r="F2438" s="285">
        <v>44238</v>
      </c>
      <c r="G2438" s="41">
        <f t="shared" si="155"/>
        <v>2</v>
      </c>
      <c r="H2438" s="286" t="s">
        <v>357</v>
      </c>
      <c r="I2438" s="284" t="s">
        <v>355</v>
      </c>
      <c r="J2438" s="287">
        <v>7</v>
      </c>
      <c r="K2438" s="287">
        <f t="shared" si="156"/>
        <v>0.875</v>
      </c>
      <c r="L2438" s="203">
        <v>1450</v>
      </c>
      <c r="M2438" s="203">
        <f t="shared" si="157"/>
        <v>1268.75</v>
      </c>
    </row>
    <row r="2439" spans="1:13" hidden="1">
      <c r="A2439" s="284" t="s">
        <v>460</v>
      </c>
      <c r="B2439" s="230" t="str">
        <f t="shared" si="154"/>
        <v>Measure 273</v>
      </c>
      <c r="C2439" s="284" t="s">
        <v>468</v>
      </c>
      <c r="D2439" s="285">
        <v>44197</v>
      </c>
      <c r="E2439" s="285">
        <v>44408</v>
      </c>
      <c r="F2439" s="285">
        <v>44238</v>
      </c>
      <c r="G2439" s="41">
        <f t="shared" si="155"/>
        <v>2</v>
      </c>
      <c r="H2439" s="286" t="s">
        <v>360</v>
      </c>
      <c r="I2439" s="284" t="s">
        <v>354</v>
      </c>
      <c r="J2439" s="287">
        <v>0.5</v>
      </c>
      <c r="K2439" s="287">
        <f t="shared" si="156"/>
        <v>6.25E-2</v>
      </c>
      <c r="L2439" s="203">
        <v>1350</v>
      </c>
      <c r="M2439" s="203">
        <f t="shared" si="157"/>
        <v>84.375</v>
      </c>
    </row>
    <row r="2440" spans="1:13" hidden="1">
      <c r="A2440" s="284" t="s">
        <v>460</v>
      </c>
      <c r="B2440" s="230" t="str">
        <f t="shared" si="154"/>
        <v>Measure 273</v>
      </c>
      <c r="C2440" s="284" t="s">
        <v>468</v>
      </c>
      <c r="D2440" s="285">
        <v>44197</v>
      </c>
      <c r="E2440" s="285">
        <v>44408</v>
      </c>
      <c r="F2440" s="285">
        <v>44238</v>
      </c>
      <c r="G2440" s="41">
        <f t="shared" si="155"/>
        <v>2</v>
      </c>
      <c r="H2440" s="286" t="s">
        <v>291</v>
      </c>
      <c r="I2440" s="284" t="s">
        <v>353</v>
      </c>
      <c r="J2440" s="287">
        <v>3</v>
      </c>
      <c r="K2440" s="287">
        <f t="shared" si="156"/>
        <v>0.375</v>
      </c>
      <c r="L2440" s="203">
        <v>1350</v>
      </c>
      <c r="M2440" s="203">
        <f t="shared" si="157"/>
        <v>506.25</v>
      </c>
    </row>
    <row r="2441" spans="1:13" hidden="1">
      <c r="A2441" s="284" t="s">
        <v>460</v>
      </c>
      <c r="B2441" s="230" t="str">
        <f t="shared" si="154"/>
        <v>Measure 273</v>
      </c>
      <c r="C2441" s="284" t="s">
        <v>468</v>
      </c>
      <c r="D2441" s="285">
        <v>44197</v>
      </c>
      <c r="E2441" s="285">
        <v>44408</v>
      </c>
      <c r="F2441" s="285">
        <v>44238</v>
      </c>
      <c r="G2441" s="41">
        <f t="shared" si="155"/>
        <v>2</v>
      </c>
      <c r="H2441" s="286" t="s">
        <v>291</v>
      </c>
      <c r="I2441" s="284" t="s">
        <v>353</v>
      </c>
      <c r="J2441" s="287">
        <v>2</v>
      </c>
      <c r="K2441" s="287">
        <f t="shared" si="156"/>
        <v>0.25</v>
      </c>
      <c r="L2441" s="203">
        <v>1350</v>
      </c>
      <c r="M2441" s="203">
        <f t="shared" si="157"/>
        <v>337.5</v>
      </c>
    </row>
    <row r="2442" spans="1:13" hidden="1">
      <c r="A2442" s="284" t="s">
        <v>460</v>
      </c>
      <c r="B2442" s="230" t="str">
        <f t="shared" si="154"/>
        <v>Measure 273</v>
      </c>
      <c r="C2442" s="284" t="s">
        <v>468</v>
      </c>
      <c r="D2442" s="285">
        <v>44197</v>
      </c>
      <c r="E2442" s="285">
        <v>44408</v>
      </c>
      <c r="F2442" s="285">
        <v>44238</v>
      </c>
      <c r="G2442" s="41">
        <f t="shared" si="155"/>
        <v>2</v>
      </c>
      <c r="H2442" s="286" t="s">
        <v>291</v>
      </c>
      <c r="I2442" s="284" t="s">
        <v>353</v>
      </c>
      <c r="J2442" s="287">
        <v>1</v>
      </c>
      <c r="K2442" s="287">
        <f t="shared" si="156"/>
        <v>0.125</v>
      </c>
      <c r="L2442" s="203">
        <v>1350</v>
      </c>
      <c r="M2442" s="203">
        <f t="shared" si="157"/>
        <v>168.75</v>
      </c>
    </row>
    <row r="2443" spans="1:13" hidden="1">
      <c r="A2443" s="284" t="s">
        <v>460</v>
      </c>
      <c r="B2443" s="230" t="str">
        <f t="shared" si="154"/>
        <v>Measure 273</v>
      </c>
      <c r="C2443" s="284" t="s">
        <v>468</v>
      </c>
      <c r="D2443" s="285">
        <v>44197</v>
      </c>
      <c r="E2443" s="285">
        <v>44408</v>
      </c>
      <c r="F2443" s="285">
        <v>44238</v>
      </c>
      <c r="G2443" s="41">
        <f t="shared" si="155"/>
        <v>2</v>
      </c>
      <c r="H2443" s="286" t="s">
        <v>328</v>
      </c>
      <c r="I2443" s="284" t="s">
        <v>353</v>
      </c>
      <c r="J2443" s="287">
        <v>8</v>
      </c>
      <c r="K2443" s="287">
        <f t="shared" si="156"/>
        <v>1</v>
      </c>
      <c r="L2443" s="203">
        <v>1000</v>
      </c>
      <c r="M2443" s="203">
        <f t="shared" si="157"/>
        <v>1000</v>
      </c>
    </row>
    <row r="2444" spans="1:13" hidden="1">
      <c r="A2444" s="284" t="s">
        <v>460</v>
      </c>
      <c r="B2444" s="230" t="str">
        <f t="shared" si="154"/>
        <v>Measure 273</v>
      </c>
      <c r="C2444" s="284" t="s">
        <v>468</v>
      </c>
      <c r="D2444" s="285">
        <v>44197</v>
      </c>
      <c r="E2444" s="285">
        <v>44408</v>
      </c>
      <c r="F2444" s="285">
        <v>44239</v>
      </c>
      <c r="G2444" s="41">
        <f t="shared" si="155"/>
        <v>2</v>
      </c>
      <c r="H2444" s="286" t="s">
        <v>357</v>
      </c>
      <c r="I2444" s="284" t="s">
        <v>355</v>
      </c>
      <c r="J2444" s="287">
        <v>6</v>
      </c>
      <c r="K2444" s="287">
        <f t="shared" si="156"/>
        <v>0.75</v>
      </c>
      <c r="L2444" s="203">
        <v>1450</v>
      </c>
      <c r="M2444" s="203">
        <f t="shared" si="157"/>
        <v>1087.5</v>
      </c>
    </row>
    <row r="2445" spans="1:13" hidden="1">
      <c r="A2445" s="284" t="s">
        <v>460</v>
      </c>
      <c r="B2445" s="230" t="str">
        <f t="shared" si="154"/>
        <v>Measure 273</v>
      </c>
      <c r="C2445" s="284" t="s">
        <v>468</v>
      </c>
      <c r="D2445" s="285">
        <v>44197</v>
      </c>
      <c r="E2445" s="285">
        <v>44408</v>
      </c>
      <c r="F2445" s="285">
        <v>44239</v>
      </c>
      <c r="G2445" s="41">
        <f t="shared" si="155"/>
        <v>2</v>
      </c>
      <c r="H2445" s="286" t="s">
        <v>291</v>
      </c>
      <c r="I2445" s="284" t="s">
        <v>353</v>
      </c>
      <c r="J2445" s="287">
        <v>0.5</v>
      </c>
      <c r="K2445" s="287">
        <f t="shared" si="156"/>
        <v>6.25E-2</v>
      </c>
      <c r="L2445" s="203">
        <v>1350</v>
      </c>
      <c r="M2445" s="203">
        <f t="shared" si="157"/>
        <v>84.375</v>
      </c>
    </row>
    <row r="2446" spans="1:13" hidden="1">
      <c r="A2446" s="284" t="s">
        <v>460</v>
      </c>
      <c r="B2446" s="230" t="str">
        <f t="shared" si="154"/>
        <v>Measure 273</v>
      </c>
      <c r="C2446" s="284" t="s">
        <v>468</v>
      </c>
      <c r="D2446" s="285">
        <v>44197</v>
      </c>
      <c r="E2446" s="285">
        <v>44408</v>
      </c>
      <c r="F2446" s="285">
        <v>44239</v>
      </c>
      <c r="G2446" s="41">
        <f t="shared" si="155"/>
        <v>2</v>
      </c>
      <c r="H2446" s="286" t="s">
        <v>328</v>
      </c>
      <c r="I2446" s="284" t="s">
        <v>353</v>
      </c>
      <c r="J2446" s="287">
        <v>4</v>
      </c>
      <c r="K2446" s="287">
        <f t="shared" si="156"/>
        <v>0.5</v>
      </c>
      <c r="L2446" s="203">
        <v>1000</v>
      </c>
      <c r="M2446" s="203">
        <f t="shared" si="157"/>
        <v>500</v>
      </c>
    </row>
    <row r="2447" spans="1:13" hidden="1">
      <c r="A2447" s="284" t="s">
        <v>460</v>
      </c>
      <c r="B2447" s="230" t="str">
        <f t="shared" si="154"/>
        <v>Measure 273</v>
      </c>
      <c r="C2447" s="284" t="s">
        <v>468</v>
      </c>
      <c r="D2447" s="285">
        <v>44197</v>
      </c>
      <c r="E2447" s="285">
        <v>44408</v>
      </c>
      <c r="F2447" s="285">
        <v>44241</v>
      </c>
      <c r="G2447" s="41">
        <f t="shared" si="155"/>
        <v>2</v>
      </c>
      <c r="H2447" s="286" t="s">
        <v>360</v>
      </c>
      <c r="I2447" s="284" t="s">
        <v>354</v>
      </c>
      <c r="J2447" s="287">
        <v>1.75</v>
      </c>
      <c r="K2447" s="287">
        <f t="shared" si="156"/>
        <v>0.21875</v>
      </c>
      <c r="L2447" s="203">
        <v>1350</v>
      </c>
      <c r="M2447" s="203">
        <f t="shared" si="157"/>
        <v>295.3125</v>
      </c>
    </row>
    <row r="2448" spans="1:13" hidden="1">
      <c r="A2448" s="284" t="s">
        <v>460</v>
      </c>
      <c r="B2448" s="230" t="str">
        <f t="shared" si="154"/>
        <v>Measure 273</v>
      </c>
      <c r="C2448" s="284" t="s">
        <v>468</v>
      </c>
      <c r="D2448" s="285">
        <v>44197</v>
      </c>
      <c r="E2448" s="285">
        <v>44408</v>
      </c>
      <c r="F2448" s="285">
        <v>44242</v>
      </c>
      <c r="G2448" s="41">
        <f t="shared" si="155"/>
        <v>2</v>
      </c>
      <c r="H2448" s="286" t="s">
        <v>553</v>
      </c>
      <c r="I2448" s="284" t="s">
        <v>552</v>
      </c>
      <c r="J2448" s="287">
        <v>38</v>
      </c>
      <c r="K2448" s="287">
        <f t="shared" si="156"/>
        <v>4.75</v>
      </c>
      <c r="L2448" s="203">
        <v>1200</v>
      </c>
      <c r="M2448" s="203">
        <f t="shared" si="157"/>
        <v>5700</v>
      </c>
    </row>
    <row r="2449" spans="1:13" hidden="1">
      <c r="A2449" s="284" t="s">
        <v>460</v>
      </c>
      <c r="B2449" s="230" t="str">
        <f t="shared" si="154"/>
        <v>Measure 273</v>
      </c>
      <c r="C2449" s="284" t="s">
        <v>468</v>
      </c>
      <c r="D2449" s="285">
        <v>44197</v>
      </c>
      <c r="E2449" s="285">
        <v>44408</v>
      </c>
      <c r="F2449" s="285">
        <v>44242</v>
      </c>
      <c r="G2449" s="41">
        <f t="shared" si="155"/>
        <v>2</v>
      </c>
      <c r="H2449" s="286" t="s">
        <v>357</v>
      </c>
      <c r="I2449" s="284" t="s">
        <v>355</v>
      </c>
      <c r="J2449" s="287">
        <v>8.25</v>
      </c>
      <c r="K2449" s="287">
        <f t="shared" si="156"/>
        <v>1.03125</v>
      </c>
      <c r="L2449" s="203">
        <v>1450</v>
      </c>
      <c r="M2449" s="203">
        <f t="shared" si="157"/>
        <v>1495.3125</v>
      </c>
    </row>
    <row r="2450" spans="1:13" hidden="1">
      <c r="A2450" s="284" t="s">
        <v>460</v>
      </c>
      <c r="B2450" s="230" t="str">
        <f t="shared" si="154"/>
        <v>Measure 273</v>
      </c>
      <c r="C2450" s="284" t="s">
        <v>468</v>
      </c>
      <c r="D2450" s="285">
        <v>44197</v>
      </c>
      <c r="E2450" s="285">
        <v>44408</v>
      </c>
      <c r="F2450" s="285">
        <v>44242</v>
      </c>
      <c r="G2450" s="41">
        <f t="shared" si="155"/>
        <v>2</v>
      </c>
      <c r="H2450" s="286" t="s">
        <v>360</v>
      </c>
      <c r="I2450" s="284" t="s">
        <v>354</v>
      </c>
      <c r="J2450" s="287">
        <v>5</v>
      </c>
      <c r="K2450" s="287">
        <f t="shared" si="156"/>
        <v>0.625</v>
      </c>
      <c r="L2450" s="203">
        <v>1350</v>
      </c>
      <c r="M2450" s="203">
        <f t="shared" si="157"/>
        <v>843.75</v>
      </c>
    </row>
    <row r="2451" spans="1:13" hidden="1">
      <c r="A2451" s="284" t="s">
        <v>460</v>
      </c>
      <c r="B2451" s="230" t="str">
        <f t="shared" si="154"/>
        <v>Measure 273</v>
      </c>
      <c r="C2451" s="284" t="s">
        <v>468</v>
      </c>
      <c r="D2451" s="285">
        <v>44197</v>
      </c>
      <c r="E2451" s="285">
        <v>44408</v>
      </c>
      <c r="F2451" s="285">
        <v>44242</v>
      </c>
      <c r="G2451" s="41">
        <f t="shared" si="155"/>
        <v>2</v>
      </c>
      <c r="H2451" s="286" t="s">
        <v>291</v>
      </c>
      <c r="I2451" s="284" t="s">
        <v>353</v>
      </c>
      <c r="J2451" s="287">
        <v>0.5</v>
      </c>
      <c r="K2451" s="287">
        <f t="shared" si="156"/>
        <v>6.25E-2</v>
      </c>
      <c r="L2451" s="203">
        <v>1350</v>
      </c>
      <c r="M2451" s="203">
        <f t="shared" si="157"/>
        <v>84.375</v>
      </c>
    </row>
    <row r="2452" spans="1:13" hidden="1">
      <c r="A2452" s="284" t="s">
        <v>460</v>
      </c>
      <c r="B2452" s="230" t="str">
        <f t="shared" si="154"/>
        <v>Measure 273</v>
      </c>
      <c r="C2452" s="284" t="s">
        <v>468</v>
      </c>
      <c r="D2452" s="285">
        <v>44197</v>
      </c>
      <c r="E2452" s="285">
        <v>44408</v>
      </c>
      <c r="F2452" s="285">
        <v>44242</v>
      </c>
      <c r="G2452" s="41">
        <f t="shared" si="155"/>
        <v>2</v>
      </c>
      <c r="H2452" s="286" t="s">
        <v>291</v>
      </c>
      <c r="I2452" s="284" t="s">
        <v>353</v>
      </c>
      <c r="J2452" s="287">
        <v>2</v>
      </c>
      <c r="K2452" s="287">
        <f t="shared" si="156"/>
        <v>0.25</v>
      </c>
      <c r="L2452" s="203">
        <v>1350</v>
      </c>
      <c r="M2452" s="203">
        <f t="shared" si="157"/>
        <v>337.5</v>
      </c>
    </row>
    <row r="2453" spans="1:13" hidden="1">
      <c r="A2453" s="284" t="s">
        <v>460</v>
      </c>
      <c r="B2453" s="230" t="str">
        <f t="shared" si="154"/>
        <v>Measure 273</v>
      </c>
      <c r="C2453" s="284" t="s">
        <v>468</v>
      </c>
      <c r="D2453" s="285">
        <v>44197</v>
      </c>
      <c r="E2453" s="285">
        <v>44408</v>
      </c>
      <c r="F2453" s="285">
        <v>44242</v>
      </c>
      <c r="G2453" s="41">
        <f t="shared" si="155"/>
        <v>2</v>
      </c>
      <c r="H2453" s="286" t="s">
        <v>291</v>
      </c>
      <c r="I2453" s="284" t="s">
        <v>353</v>
      </c>
      <c r="J2453" s="287">
        <v>1</v>
      </c>
      <c r="K2453" s="287">
        <f t="shared" si="156"/>
        <v>0.125</v>
      </c>
      <c r="L2453" s="203">
        <v>1350</v>
      </c>
      <c r="M2453" s="203">
        <f t="shared" si="157"/>
        <v>168.75</v>
      </c>
    </row>
    <row r="2454" spans="1:13" hidden="1">
      <c r="A2454" s="284" t="s">
        <v>460</v>
      </c>
      <c r="B2454" s="230" t="str">
        <f t="shared" si="154"/>
        <v>Measure 273</v>
      </c>
      <c r="C2454" s="284" t="s">
        <v>468</v>
      </c>
      <c r="D2454" s="285">
        <v>44197</v>
      </c>
      <c r="E2454" s="285">
        <v>44408</v>
      </c>
      <c r="F2454" s="285">
        <v>44242</v>
      </c>
      <c r="G2454" s="41">
        <f t="shared" si="155"/>
        <v>2</v>
      </c>
      <c r="H2454" s="286" t="s">
        <v>328</v>
      </c>
      <c r="I2454" s="284" t="s">
        <v>353</v>
      </c>
      <c r="J2454" s="287">
        <v>9.5</v>
      </c>
      <c r="K2454" s="287">
        <f t="shared" si="156"/>
        <v>1.1875</v>
      </c>
      <c r="L2454" s="203">
        <v>1000</v>
      </c>
      <c r="M2454" s="203">
        <f t="shared" si="157"/>
        <v>1187.5</v>
      </c>
    </row>
    <row r="2455" spans="1:13" hidden="1">
      <c r="A2455" s="284" t="s">
        <v>460</v>
      </c>
      <c r="B2455" s="230" t="str">
        <f t="shared" si="154"/>
        <v>Measure 273</v>
      </c>
      <c r="C2455" s="284" t="s">
        <v>468</v>
      </c>
      <c r="D2455" s="285">
        <v>44197</v>
      </c>
      <c r="E2455" s="285">
        <v>44408</v>
      </c>
      <c r="F2455" s="285">
        <v>44243</v>
      </c>
      <c r="G2455" s="41">
        <f t="shared" si="155"/>
        <v>2</v>
      </c>
      <c r="H2455" s="286" t="s">
        <v>357</v>
      </c>
      <c r="I2455" s="284" t="s">
        <v>355</v>
      </c>
      <c r="J2455" s="287">
        <v>10.25</v>
      </c>
      <c r="K2455" s="287">
        <f t="shared" si="156"/>
        <v>1.28125</v>
      </c>
      <c r="L2455" s="203">
        <v>1450</v>
      </c>
      <c r="M2455" s="203">
        <f t="shared" si="157"/>
        <v>1857.8125</v>
      </c>
    </row>
    <row r="2456" spans="1:13" hidden="1">
      <c r="A2456" s="284" t="s">
        <v>460</v>
      </c>
      <c r="B2456" s="230" t="str">
        <f t="shared" si="154"/>
        <v>Measure 273</v>
      </c>
      <c r="C2456" s="284" t="s">
        <v>468</v>
      </c>
      <c r="D2456" s="285">
        <v>44197</v>
      </c>
      <c r="E2456" s="285">
        <v>44408</v>
      </c>
      <c r="F2456" s="285">
        <v>44243</v>
      </c>
      <c r="G2456" s="41">
        <f t="shared" si="155"/>
        <v>2</v>
      </c>
      <c r="H2456" s="286" t="s">
        <v>360</v>
      </c>
      <c r="I2456" s="284" t="s">
        <v>354</v>
      </c>
      <c r="J2456" s="287">
        <v>3.75</v>
      </c>
      <c r="K2456" s="287">
        <f t="shared" si="156"/>
        <v>0.46875</v>
      </c>
      <c r="L2456" s="203">
        <v>1350</v>
      </c>
      <c r="M2456" s="203">
        <f t="shared" si="157"/>
        <v>632.8125</v>
      </c>
    </row>
    <row r="2457" spans="1:13" hidden="1">
      <c r="A2457" s="284" t="s">
        <v>460</v>
      </c>
      <c r="B2457" s="230" t="str">
        <f t="shared" si="154"/>
        <v>Measure 273</v>
      </c>
      <c r="C2457" s="284" t="s">
        <v>468</v>
      </c>
      <c r="D2457" s="285">
        <v>44197</v>
      </c>
      <c r="E2457" s="285">
        <v>44408</v>
      </c>
      <c r="F2457" s="285">
        <v>44243</v>
      </c>
      <c r="G2457" s="41">
        <f t="shared" si="155"/>
        <v>2</v>
      </c>
      <c r="H2457" s="286" t="s">
        <v>360</v>
      </c>
      <c r="I2457" s="284" t="s">
        <v>354</v>
      </c>
      <c r="J2457" s="287">
        <v>1</v>
      </c>
      <c r="K2457" s="287">
        <f t="shared" si="156"/>
        <v>0.125</v>
      </c>
      <c r="L2457" s="203">
        <v>1350</v>
      </c>
      <c r="M2457" s="203">
        <f t="shared" si="157"/>
        <v>168.75</v>
      </c>
    </row>
    <row r="2458" spans="1:13" hidden="1">
      <c r="A2458" s="284" t="s">
        <v>460</v>
      </c>
      <c r="B2458" s="230" t="str">
        <f t="shared" si="154"/>
        <v>Measure 273</v>
      </c>
      <c r="C2458" s="284" t="s">
        <v>468</v>
      </c>
      <c r="D2458" s="285">
        <v>44197</v>
      </c>
      <c r="E2458" s="285">
        <v>44408</v>
      </c>
      <c r="F2458" s="285">
        <v>44243</v>
      </c>
      <c r="G2458" s="41">
        <f t="shared" si="155"/>
        <v>2</v>
      </c>
      <c r="H2458" s="286" t="s">
        <v>291</v>
      </c>
      <c r="I2458" s="284" t="s">
        <v>353</v>
      </c>
      <c r="J2458" s="287">
        <v>1.5</v>
      </c>
      <c r="K2458" s="287">
        <f t="shared" si="156"/>
        <v>0.1875</v>
      </c>
      <c r="L2458" s="203">
        <v>1350</v>
      </c>
      <c r="M2458" s="203">
        <f t="shared" si="157"/>
        <v>253.125</v>
      </c>
    </row>
    <row r="2459" spans="1:13" hidden="1">
      <c r="A2459" s="284" t="s">
        <v>460</v>
      </c>
      <c r="B2459" s="230" t="str">
        <f t="shared" si="154"/>
        <v>Measure 273</v>
      </c>
      <c r="C2459" s="284" t="s">
        <v>468</v>
      </c>
      <c r="D2459" s="285">
        <v>44197</v>
      </c>
      <c r="E2459" s="285">
        <v>44408</v>
      </c>
      <c r="F2459" s="285">
        <v>44243</v>
      </c>
      <c r="G2459" s="41">
        <f t="shared" si="155"/>
        <v>2</v>
      </c>
      <c r="H2459" s="286" t="s">
        <v>291</v>
      </c>
      <c r="I2459" s="284" t="s">
        <v>353</v>
      </c>
      <c r="J2459" s="287">
        <v>1.5</v>
      </c>
      <c r="K2459" s="287">
        <f t="shared" si="156"/>
        <v>0.1875</v>
      </c>
      <c r="L2459" s="203">
        <v>1350</v>
      </c>
      <c r="M2459" s="203">
        <f t="shared" si="157"/>
        <v>253.125</v>
      </c>
    </row>
    <row r="2460" spans="1:13" hidden="1">
      <c r="A2460" s="284" t="s">
        <v>460</v>
      </c>
      <c r="B2460" s="230" t="str">
        <f t="shared" si="154"/>
        <v>Measure 273</v>
      </c>
      <c r="C2460" s="284" t="s">
        <v>468</v>
      </c>
      <c r="D2460" s="285">
        <v>44197</v>
      </c>
      <c r="E2460" s="285">
        <v>44408</v>
      </c>
      <c r="F2460" s="285">
        <v>44243</v>
      </c>
      <c r="G2460" s="41">
        <f t="shared" si="155"/>
        <v>2</v>
      </c>
      <c r="H2460" s="286" t="s">
        <v>328</v>
      </c>
      <c r="I2460" s="284" t="s">
        <v>353</v>
      </c>
      <c r="J2460" s="287">
        <v>8</v>
      </c>
      <c r="K2460" s="287">
        <f t="shared" si="156"/>
        <v>1</v>
      </c>
      <c r="L2460" s="203">
        <v>1000</v>
      </c>
      <c r="M2460" s="203">
        <f t="shared" si="157"/>
        <v>1000</v>
      </c>
    </row>
    <row r="2461" spans="1:13" hidden="1">
      <c r="A2461" s="284" t="s">
        <v>460</v>
      </c>
      <c r="B2461" s="230" t="str">
        <f t="shared" si="154"/>
        <v>Measure 273</v>
      </c>
      <c r="C2461" s="284" t="s">
        <v>468</v>
      </c>
      <c r="D2461" s="285">
        <v>44197</v>
      </c>
      <c r="E2461" s="285">
        <v>44408</v>
      </c>
      <c r="F2461" s="285">
        <v>44244</v>
      </c>
      <c r="G2461" s="41">
        <f t="shared" si="155"/>
        <v>2</v>
      </c>
      <c r="H2461" s="286" t="s">
        <v>357</v>
      </c>
      <c r="I2461" s="284" t="s">
        <v>355</v>
      </c>
      <c r="J2461" s="287">
        <v>8.75</v>
      </c>
      <c r="K2461" s="287">
        <f t="shared" si="156"/>
        <v>1.09375</v>
      </c>
      <c r="L2461" s="203">
        <v>1450</v>
      </c>
      <c r="M2461" s="203">
        <f t="shared" si="157"/>
        <v>1585.9375</v>
      </c>
    </row>
    <row r="2462" spans="1:13" hidden="1">
      <c r="A2462" s="284" t="s">
        <v>460</v>
      </c>
      <c r="B2462" s="230" t="str">
        <f t="shared" si="154"/>
        <v>Measure 273</v>
      </c>
      <c r="C2462" s="284" t="s">
        <v>468</v>
      </c>
      <c r="D2462" s="285">
        <v>44197</v>
      </c>
      <c r="E2462" s="285">
        <v>44408</v>
      </c>
      <c r="F2462" s="285">
        <v>44244</v>
      </c>
      <c r="G2462" s="41">
        <f t="shared" si="155"/>
        <v>2</v>
      </c>
      <c r="H2462" s="286" t="s">
        <v>360</v>
      </c>
      <c r="I2462" s="284" t="s">
        <v>354</v>
      </c>
      <c r="J2462" s="287">
        <v>0.75</v>
      </c>
      <c r="K2462" s="287">
        <f t="shared" si="156"/>
        <v>9.375E-2</v>
      </c>
      <c r="L2462" s="203">
        <v>1350</v>
      </c>
      <c r="M2462" s="203">
        <f t="shared" si="157"/>
        <v>126.5625</v>
      </c>
    </row>
    <row r="2463" spans="1:13" hidden="1">
      <c r="A2463" s="284" t="s">
        <v>460</v>
      </c>
      <c r="B2463" s="230" t="str">
        <f t="shared" si="154"/>
        <v>Measure 273</v>
      </c>
      <c r="C2463" s="284" t="s">
        <v>468</v>
      </c>
      <c r="D2463" s="285">
        <v>44197</v>
      </c>
      <c r="E2463" s="285">
        <v>44408</v>
      </c>
      <c r="F2463" s="285">
        <v>44244</v>
      </c>
      <c r="G2463" s="41">
        <f t="shared" si="155"/>
        <v>2</v>
      </c>
      <c r="H2463" s="286" t="s">
        <v>291</v>
      </c>
      <c r="I2463" s="284" t="s">
        <v>353</v>
      </c>
      <c r="J2463" s="287">
        <v>1.5</v>
      </c>
      <c r="K2463" s="287">
        <f t="shared" si="156"/>
        <v>0.1875</v>
      </c>
      <c r="L2463" s="203">
        <v>1350</v>
      </c>
      <c r="M2463" s="203">
        <f t="shared" si="157"/>
        <v>253.125</v>
      </c>
    </row>
    <row r="2464" spans="1:13" hidden="1">
      <c r="A2464" s="284" t="s">
        <v>460</v>
      </c>
      <c r="B2464" s="230" t="str">
        <f t="shared" si="154"/>
        <v>Measure 273</v>
      </c>
      <c r="C2464" s="284" t="s">
        <v>468</v>
      </c>
      <c r="D2464" s="285">
        <v>44197</v>
      </c>
      <c r="E2464" s="285">
        <v>44408</v>
      </c>
      <c r="F2464" s="285">
        <v>44244</v>
      </c>
      <c r="G2464" s="41">
        <f t="shared" si="155"/>
        <v>2</v>
      </c>
      <c r="H2464" s="286" t="s">
        <v>291</v>
      </c>
      <c r="I2464" s="284" t="s">
        <v>353</v>
      </c>
      <c r="J2464" s="287">
        <v>2</v>
      </c>
      <c r="K2464" s="287">
        <f t="shared" si="156"/>
        <v>0.25</v>
      </c>
      <c r="L2464" s="203">
        <v>1350</v>
      </c>
      <c r="M2464" s="203">
        <f t="shared" si="157"/>
        <v>337.5</v>
      </c>
    </row>
    <row r="2465" spans="1:13" hidden="1">
      <c r="A2465" s="284" t="s">
        <v>460</v>
      </c>
      <c r="B2465" s="230" t="str">
        <f t="shared" si="154"/>
        <v>Measure 273</v>
      </c>
      <c r="C2465" s="284" t="s">
        <v>468</v>
      </c>
      <c r="D2465" s="285">
        <v>44197</v>
      </c>
      <c r="E2465" s="285">
        <v>44408</v>
      </c>
      <c r="F2465" s="285">
        <v>44244</v>
      </c>
      <c r="G2465" s="41">
        <f t="shared" si="155"/>
        <v>2</v>
      </c>
      <c r="H2465" s="286" t="s">
        <v>291</v>
      </c>
      <c r="I2465" s="284" t="s">
        <v>353</v>
      </c>
      <c r="J2465" s="287">
        <v>1.5</v>
      </c>
      <c r="K2465" s="287">
        <f t="shared" si="156"/>
        <v>0.1875</v>
      </c>
      <c r="L2465" s="203">
        <v>1350</v>
      </c>
      <c r="M2465" s="203">
        <f t="shared" si="157"/>
        <v>253.125</v>
      </c>
    </row>
    <row r="2466" spans="1:13" hidden="1">
      <c r="A2466" s="284" t="s">
        <v>460</v>
      </c>
      <c r="B2466" s="230" t="str">
        <f t="shared" si="154"/>
        <v>Measure 273</v>
      </c>
      <c r="C2466" s="284" t="s">
        <v>468</v>
      </c>
      <c r="D2466" s="285">
        <v>44197</v>
      </c>
      <c r="E2466" s="285">
        <v>44408</v>
      </c>
      <c r="F2466" s="285">
        <v>44244</v>
      </c>
      <c r="G2466" s="41">
        <f t="shared" si="155"/>
        <v>2</v>
      </c>
      <c r="H2466" s="286" t="s">
        <v>328</v>
      </c>
      <c r="I2466" s="284" t="s">
        <v>353</v>
      </c>
      <c r="J2466" s="287">
        <v>8</v>
      </c>
      <c r="K2466" s="287">
        <f t="shared" si="156"/>
        <v>1</v>
      </c>
      <c r="L2466" s="203">
        <v>1000</v>
      </c>
      <c r="M2466" s="203">
        <f t="shared" si="157"/>
        <v>1000</v>
      </c>
    </row>
    <row r="2467" spans="1:13" hidden="1">
      <c r="A2467" s="284" t="s">
        <v>460</v>
      </c>
      <c r="B2467" s="230" t="str">
        <f t="shared" si="154"/>
        <v>Measure 273</v>
      </c>
      <c r="C2467" s="284" t="s">
        <v>468</v>
      </c>
      <c r="D2467" s="285">
        <v>44197</v>
      </c>
      <c r="E2467" s="285">
        <v>44408</v>
      </c>
      <c r="F2467" s="285">
        <v>44245</v>
      </c>
      <c r="G2467" s="41">
        <f t="shared" si="155"/>
        <v>2</v>
      </c>
      <c r="H2467" s="286" t="s">
        <v>357</v>
      </c>
      <c r="I2467" s="284" t="s">
        <v>355</v>
      </c>
      <c r="J2467" s="287">
        <v>7.75</v>
      </c>
      <c r="K2467" s="287">
        <f t="shared" si="156"/>
        <v>0.96875</v>
      </c>
      <c r="L2467" s="203">
        <v>1450</v>
      </c>
      <c r="M2467" s="203">
        <f t="shared" si="157"/>
        <v>1404.6875</v>
      </c>
    </row>
    <row r="2468" spans="1:13" hidden="1">
      <c r="A2468" s="284" t="s">
        <v>460</v>
      </c>
      <c r="B2468" s="230" t="str">
        <f t="shared" si="154"/>
        <v>Measure 273</v>
      </c>
      <c r="C2468" s="284" t="s">
        <v>468</v>
      </c>
      <c r="D2468" s="285">
        <v>44197</v>
      </c>
      <c r="E2468" s="285">
        <v>44408</v>
      </c>
      <c r="F2468" s="285">
        <v>44245</v>
      </c>
      <c r="G2468" s="41">
        <f t="shared" si="155"/>
        <v>2</v>
      </c>
      <c r="H2468" s="286" t="s">
        <v>360</v>
      </c>
      <c r="I2468" s="284" t="s">
        <v>354</v>
      </c>
      <c r="J2468" s="287">
        <v>0.5</v>
      </c>
      <c r="K2468" s="287">
        <f t="shared" si="156"/>
        <v>6.25E-2</v>
      </c>
      <c r="L2468" s="203">
        <v>1350</v>
      </c>
      <c r="M2468" s="203">
        <f t="shared" si="157"/>
        <v>84.375</v>
      </c>
    </row>
    <row r="2469" spans="1:13" hidden="1">
      <c r="A2469" s="284" t="s">
        <v>460</v>
      </c>
      <c r="B2469" s="230" t="str">
        <f t="shared" si="154"/>
        <v>Measure 273</v>
      </c>
      <c r="C2469" s="284" t="s">
        <v>468</v>
      </c>
      <c r="D2469" s="285">
        <v>44197</v>
      </c>
      <c r="E2469" s="285">
        <v>44408</v>
      </c>
      <c r="F2469" s="285">
        <v>44245</v>
      </c>
      <c r="G2469" s="41">
        <f t="shared" si="155"/>
        <v>2</v>
      </c>
      <c r="H2469" s="286" t="s">
        <v>360</v>
      </c>
      <c r="I2469" s="284" t="s">
        <v>354</v>
      </c>
      <c r="J2469" s="287">
        <v>1.25</v>
      </c>
      <c r="K2469" s="287">
        <f t="shared" si="156"/>
        <v>0.15625</v>
      </c>
      <c r="L2469" s="203">
        <v>1350</v>
      </c>
      <c r="M2469" s="203">
        <f t="shared" si="157"/>
        <v>210.9375</v>
      </c>
    </row>
    <row r="2470" spans="1:13" hidden="1">
      <c r="A2470" s="284" t="s">
        <v>460</v>
      </c>
      <c r="B2470" s="230" t="str">
        <f t="shared" si="154"/>
        <v>Measure 273</v>
      </c>
      <c r="C2470" s="284" t="s">
        <v>468</v>
      </c>
      <c r="D2470" s="285">
        <v>44197</v>
      </c>
      <c r="E2470" s="285">
        <v>44408</v>
      </c>
      <c r="F2470" s="285">
        <v>44245</v>
      </c>
      <c r="G2470" s="41">
        <f t="shared" si="155"/>
        <v>2</v>
      </c>
      <c r="H2470" s="286" t="s">
        <v>291</v>
      </c>
      <c r="I2470" s="284" t="s">
        <v>353</v>
      </c>
      <c r="J2470" s="287">
        <v>2</v>
      </c>
      <c r="K2470" s="287">
        <f t="shared" si="156"/>
        <v>0.25</v>
      </c>
      <c r="L2470" s="203">
        <v>1350</v>
      </c>
      <c r="M2470" s="203">
        <f t="shared" si="157"/>
        <v>337.5</v>
      </c>
    </row>
    <row r="2471" spans="1:13" hidden="1">
      <c r="A2471" s="284" t="s">
        <v>460</v>
      </c>
      <c r="B2471" s="230" t="str">
        <f t="shared" si="154"/>
        <v>Measure 273</v>
      </c>
      <c r="C2471" s="284" t="s">
        <v>468</v>
      </c>
      <c r="D2471" s="285">
        <v>44197</v>
      </c>
      <c r="E2471" s="285">
        <v>44408</v>
      </c>
      <c r="F2471" s="285">
        <v>44245</v>
      </c>
      <c r="G2471" s="41">
        <f t="shared" si="155"/>
        <v>2</v>
      </c>
      <c r="H2471" s="286" t="s">
        <v>291</v>
      </c>
      <c r="I2471" s="284" t="s">
        <v>353</v>
      </c>
      <c r="J2471" s="287">
        <v>2.5</v>
      </c>
      <c r="K2471" s="287">
        <f t="shared" si="156"/>
        <v>0.3125</v>
      </c>
      <c r="L2471" s="203">
        <v>1350</v>
      </c>
      <c r="M2471" s="203">
        <f t="shared" si="157"/>
        <v>421.875</v>
      </c>
    </row>
    <row r="2472" spans="1:13" hidden="1">
      <c r="A2472" s="284" t="s">
        <v>460</v>
      </c>
      <c r="B2472" s="230" t="str">
        <f t="shared" si="154"/>
        <v>Measure 273</v>
      </c>
      <c r="C2472" s="284" t="s">
        <v>468</v>
      </c>
      <c r="D2472" s="285">
        <v>44197</v>
      </c>
      <c r="E2472" s="285">
        <v>44408</v>
      </c>
      <c r="F2472" s="285">
        <v>44245</v>
      </c>
      <c r="G2472" s="41">
        <f t="shared" si="155"/>
        <v>2</v>
      </c>
      <c r="H2472" s="286" t="s">
        <v>291</v>
      </c>
      <c r="I2472" s="284" t="s">
        <v>353</v>
      </c>
      <c r="J2472" s="287">
        <v>1</v>
      </c>
      <c r="K2472" s="287">
        <f t="shared" si="156"/>
        <v>0.125</v>
      </c>
      <c r="L2472" s="203">
        <v>1350</v>
      </c>
      <c r="M2472" s="203">
        <f t="shared" si="157"/>
        <v>168.75</v>
      </c>
    </row>
    <row r="2473" spans="1:13" hidden="1">
      <c r="A2473" s="284" t="s">
        <v>460</v>
      </c>
      <c r="B2473" s="230" t="str">
        <f t="shared" si="154"/>
        <v>Measure 273</v>
      </c>
      <c r="C2473" s="284" t="s">
        <v>468</v>
      </c>
      <c r="D2473" s="285">
        <v>44197</v>
      </c>
      <c r="E2473" s="285">
        <v>44408</v>
      </c>
      <c r="F2473" s="285">
        <v>44245</v>
      </c>
      <c r="G2473" s="41">
        <f t="shared" si="155"/>
        <v>2</v>
      </c>
      <c r="H2473" s="286" t="s">
        <v>328</v>
      </c>
      <c r="I2473" s="284" t="s">
        <v>353</v>
      </c>
      <c r="J2473" s="287">
        <v>8</v>
      </c>
      <c r="K2473" s="287">
        <f t="shared" si="156"/>
        <v>1</v>
      </c>
      <c r="L2473" s="203">
        <v>1000</v>
      </c>
      <c r="M2473" s="203">
        <f t="shared" si="157"/>
        <v>1000</v>
      </c>
    </row>
    <row r="2474" spans="1:13" hidden="1">
      <c r="A2474" s="284" t="s">
        <v>460</v>
      </c>
      <c r="B2474" s="230" t="str">
        <f t="shared" si="154"/>
        <v>Measure 273</v>
      </c>
      <c r="C2474" s="284" t="s">
        <v>468</v>
      </c>
      <c r="D2474" s="285">
        <v>44197</v>
      </c>
      <c r="E2474" s="285">
        <v>44408</v>
      </c>
      <c r="F2474" s="285">
        <v>44246</v>
      </c>
      <c r="G2474" s="41">
        <f t="shared" si="155"/>
        <v>2</v>
      </c>
      <c r="H2474" s="286" t="s">
        <v>357</v>
      </c>
      <c r="I2474" s="284" t="s">
        <v>355</v>
      </c>
      <c r="J2474" s="287">
        <v>6</v>
      </c>
      <c r="K2474" s="287">
        <f t="shared" si="156"/>
        <v>0.75</v>
      </c>
      <c r="L2474" s="203">
        <v>1450</v>
      </c>
      <c r="M2474" s="203">
        <f t="shared" si="157"/>
        <v>1087.5</v>
      </c>
    </row>
    <row r="2475" spans="1:13" hidden="1">
      <c r="A2475" s="284" t="s">
        <v>460</v>
      </c>
      <c r="B2475" s="230" t="str">
        <f t="shared" si="154"/>
        <v>Measure 273</v>
      </c>
      <c r="C2475" s="284" t="s">
        <v>468</v>
      </c>
      <c r="D2475" s="285">
        <v>44197</v>
      </c>
      <c r="E2475" s="285">
        <v>44408</v>
      </c>
      <c r="F2475" s="285">
        <v>44246</v>
      </c>
      <c r="G2475" s="41">
        <f t="shared" si="155"/>
        <v>2</v>
      </c>
      <c r="H2475" s="286" t="s">
        <v>360</v>
      </c>
      <c r="I2475" s="284" t="s">
        <v>354</v>
      </c>
      <c r="J2475" s="287">
        <v>2.75</v>
      </c>
      <c r="K2475" s="287">
        <f t="shared" si="156"/>
        <v>0.34375</v>
      </c>
      <c r="L2475" s="203">
        <v>1350</v>
      </c>
      <c r="M2475" s="203">
        <f t="shared" si="157"/>
        <v>464.0625</v>
      </c>
    </row>
    <row r="2476" spans="1:13" hidden="1">
      <c r="A2476" s="284" t="s">
        <v>460</v>
      </c>
      <c r="B2476" s="230" t="str">
        <f t="shared" si="154"/>
        <v>Measure 273</v>
      </c>
      <c r="C2476" s="284" t="s">
        <v>468</v>
      </c>
      <c r="D2476" s="285">
        <v>44197</v>
      </c>
      <c r="E2476" s="285">
        <v>44408</v>
      </c>
      <c r="F2476" s="285">
        <v>44246</v>
      </c>
      <c r="G2476" s="41">
        <f t="shared" si="155"/>
        <v>2</v>
      </c>
      <c r="H2476" s="286" t="s">
        <v>360</v>
      </c>
      <c r="I2476" s="284" t="s">
        <v>354</v>
      </c>
      <c r="J2476" s="287">
        <v>3</v>
      </c>
      <c r="K2476" s="287">
        <f t="shared" si="156"/>
        <v>0.375</v>
      </c>
      <c r="L2476" s="203">
        <v>1350</v>
      </c>
      <c r="M2476" s="203">
        <f t="shared" si="157"/>
        <v>506.25</v>
      </c>
    </row>
    <row r="2477" spans="1:13" hidden="1">
      <c r="A2477" s="284" t="s">
        <v>460</v>
      </c>
      <c r="B2477" s="230" t="str">
        <f t="shared" si="154"/>
        <v>Measure 273</v>
      </c>
      <c r="C2477" s="284" t="s">
        <v>468</v>
      </c>
      <c r="D2477" s="285">
        <v>44197</v>
      </c>
      <c r="E2477" s="285">
        <v>44408</v>
      </c>
      <c r="F2477" s="285">
        <v>44246</v>
      </c>
      <c r="G2477" s="41">
        <f t="shared" si="155"/>
        <v>2</v>
      </c>
      <c r="H2477" s="286" t="s">
        <v>291</v>
      </c>
      <c r="I2477" s="284" t="s">
        <v>353</v>
      </c>
      <c r="J2477" s="287">
        <v>1.25</v>
      </c>
      <c r="K2477" s="287">
        <f t="shared" si="156"/>
        <v>0.15625</v>
      </c>
      <c r="L2477" s="203">
        <v>1350</v>
      </c>
      <c r="M2477" s="203">
        <f t="shared" si="157"/>
        <v>210.9375</v>
      </c>
    </row>
    <row r="2478" spans="1:13" hidden="1">
      <c r="A2478" s="284" t="s">
        <v>460</v>
      </c>
      <c r="B2478" s="230" t="str">
        <f t="shared" si="154"/>
        <v>Measure 273</v>
      </c>
      <c r="C2478" s="284" t="s">
        <v>468</v>
      </c>
      <c r="D2478" s="285">
        <v>44197</v>
      </c>
      <c r="E2478" s="285">
        <v>44408</v>
      </c>
      <c r="F2478" s="285">
        <v>44246</v>
      </c>
      <c r="G2478" s="41">
        <f t="shared" si="155"/>
        <v>2</v>
      </c>
      <c r="H2478" s="286" t="s">
        <v>291</v>
      </c>
      <c r="I2478" s="284" t="s">
        <v>353</v>
      </c>
      <c r="J2478" s="287">
        <v>1</v>
      </c>
      <c r="K2478" s="287">
        <f t="shared" si="156"/>
        <v>0.125</v>
      </c>
      <c r="L2478" s="203">
        <v>1350</v>
      </c>
      <c r="M2478" s="203">
        <f t="shared" si="157"/>
        <v>168.75</v>
      </c>
    </row>
    <row r="2479" spans="1:13" hidden="1">
      <c r="A2479" s="284" t="s">
        <v>460</v>
      </c>
      <c r="B2479" s="230" t="str">
        <f t="shared" si="154"/>
        <v>Measure 273</v>
      </c>
      <c r="C2479" s="284" t="s">
        <v>468</v>
      </c>
      <c r="D2479" s="285">
        <v>44197</v>
      </c>
      <c r="E2479" s="285">
        <v>44408</v>
      </c>
      <c r="F2479" s="285">
        <v>44246</v>
      </c>
      <c r="G2479" s="41">
        <f t="shared" si="155"/>
        <v>2</v>
      </c>
      <c r="H2479" s="286" t="s">
        <v>328</v>
      </c>
      <c r="I2479" s="284" t="s">
        <v>353</v>
      </c>
      <c r="J2479" s="287">
        <v>8</v>
      </c>
      <c r="K2479" s="287">
        <f t="shared" si="156"/>
        <v>1</v>
      </c>
      <c r="L2479" s="203">
        <v>1000</v>
      </c>
      <c r="M2479" s="203">
        <f t="shared" si="157"/>
        <v>1000</v>
      </c>
    </row>
    <row r="2480" spans="1:13" hidden="1">
      <c r="A2480" s="284" t="s">
        <v>460</v>
      </c>
      <c r="B2480" s="230" t="str">
        <f t="shared" si="154"/>
        <v>Measure 273</v>
      </c>
      <c r="C2480" s="284" t="s">
        <v>468</v>
      </c>
      <c r="D2480" s="285">
        <v>44197</v>
      </c>
      <c r="E2480" s="285">
        <v>44408</v>
      </c>
      <c r="F2480" s="285">
        <v>44249</v>
      </c>
      <c r="G2480" s="41">
        <f t="shared" si="155"/>
        <v>2</v>
      </c>
      <c r="H2480" s="286" t="s">
        <v>357</v>
      </c>
      <c r="I2480" s="284" t="s">
        <v>355</v>
      </c>
      <c r="J2480" s="287">
        <v>6</v>
      </c>
      <c r="K2480" s="287">
        <f t="shared" si="156"/>
        <v>0.75</v>
      </c>
      <c r="L2480" s="203">
        <v>1450</v>
      </c>
      <c r="M2480" s="203">
        <f t="shared" si="157"/>
        <v>1087.5</v>
      </c>
    </row>
    <row r="2481" spans="1:13" hidden="1">
      <c r="A2481" s="284" t="s">
        <v>460</v>
      </c>
      <c r="B2481" s="230" t="str">
        <f t="shared" si="154"/>
        <v>Measure 273</v>
      </c>
      <c r="C2481" s="284" t="s">
        <v>468</v>
      </c>
      <c r="D2481" s="285">
        <v>44197</v>
      </c>
      <c r="E2481" s="285">
        <v>44408</v>
      </c>
      <c r="F2481" s="285">
        <v>44249</v>
      </c>
      <c r="G2481" s="41">
        <f t="shared" si="155"/>
        <v>2</v>
      </c>
      <c r="H2481" s="286" t="s">
        <v>360</v>
      </c>
      <c r="I2481" s="284" t="s">
        <v>354</v>
      </c>
      <c r="J2481" s="287">
        <v>4.75</v>
      </c>
      <c r="K2481" s="287">
        <f t="shared" si="156"/>
        <v>0.59375</v>
      </c>
      <c r="L2481" s="203">
        <v>1350</v>
      </c>
      <c r="M2481" s="203">
        <f t="shared" si="157"/>
        <v>801.5625</v>
      </c>
    </row>
    <row r="2482" spans="1:13" hidden="1">
      <c r="A2482" s="284" t="s">
        <v>460</v>
      </c>
      <c r="B2482" s="230" t="str">
        <f t="shared" si="154"/>
        <v>Measure 273</v>
      </c>
      <c r="C2482" s="284" t="s">
        <v>468</v>
      </c>
      <c r="D2482" s="285">
        <v>44197</v>
      </c>
      <c r="E2482" s="285">
        <v>44408</v>
      </c>
      <c r="F2482" s="285">
        <v>44249</v>
      </c>
      <c r="G2482" s="41">
        <f t="shared" si="155"/>
        <v>2</v>
      </c>
      <c r="H2482" s="286" t="s">
        <v>291</v>
      </c>
      <c r="I2482" s="284" t="s">
        <v>353</v>
      </c>
      <c r="J2482" s="287">
        <v>0.5</v>
      </c>
      <c r="K2482" s="287">
        <f t="shared" si="156"/>
        <v>6.25E-2</v>
      </c>
      <c r="L2482" s="203">
        <v>1350</v>
      </c>
      <c r="M2482" s="203">
        <f t="shared" si="157"/>
        <v>84.375</v>
      </c>
    </row>
    <row r="2483" spans="1:13" hidden="1">
      <c r="A2483" s="284" t="s">
        <v>460</v>
      </c>
      <c r="B2483" s="230" t="str">
        <f t="shared" si="154"/>
        <v>Measure 273</v>
      </c>
      <c r="C2483" s="284" t="s">
        <v>468</v>
      </c>
      <c r="D2483" s="285">
        <v>44197</v>
      </c>
      <c r="E2483" s="285">
        <v>44408</v>
      </c>
      <c r="F2483" s="285">
        <v>44249</v>
      </c>
      <c r="G2483" s="41">
        <f t="shared" si="155"/>
        <v>2</v>
      </c>
      <c r="H2483" s="286" t="s">
        <v>291</v>
      </c>
      <c r="I2483" s="284" t="s">
        <v>353</v>
      </c>
      <c r="J2483" s="287">
        <v>1</v>
      </c>
      <c r="K2483" s="287">
        <f t="shared" si="156"/>
        <v>0.125</v>
      </c>
      <c r="L2483" s="203">
        <v>1350</v>
      </c>
      <c r="M2483" s="203">
        <f t="shared" si="157"/>
        <v>168.75</v>
      </c>
    </row>
    <row r="2484" spans="1:13" hidden="1">
      <c r="A2484" s="284" t="s">
        <v>460</v>
      </c>
      <c r="B2484" s="230" t="str">
        <f t="shared" si="154"/>
        <v>Measure 273</v>
      </c>
      <c r="C2484" s="284" t="s">
        <v>468</v>
      </c>
      <c r="D2484" s="285">
        <v>44197</v>
      </c>
      <c r="E2484" s="285">
        <v>44408</v>
      </c>
      <c r="F2484" s="285">
        <v>44249</v>
      </c>
      <c r="G2484" s="41">
        <f t="shared" si="155"/>
        <v>2</v>
      </c>
      <c r="H2484" s="286" t="s">
        <v>291</v>
      </c>
      <c r="I2484" s="284" t="s">
        <v>353</v>
      </c>
      <c r="J2484" s="287">
        <v>0.25</v>
      </c>
      <c r="K2484" s="287">
        <f t="shared" si="156"/>
        <v>3.125E-2</v>
      </c>
      <c r="L2484" s="203">
        <v>1350</v>
      </c>
      <c r="M2484" s="203">
        <f t="shared" si="157"/>
        <v>42.1875</v>
      </c>
    </row>
    <row r="2485" spans="1:13" hidden="1">
      <c r="A2485" s="284" t="s">
        <v>460</v>
      </c>
      <c r="B2485" s="230" t="str">
        <f t="shared" si="154"/>
        <v>Measure 273</v>
      </c>
      <c r="C2485" s="284" t="s">
        <v>468</v>
      </c>
      <c r="D2485" s="285">
        <v>44197</v>
      </c>
      <c r="E2485" s="285">
        <v>44408</v>
      </c>
      <c r="F2485" s="285">
        <v>44249</v>
      </c>
      <c r="G2485" s="41">
        <f t="shared" si="155"/>
        <v>2</v>
      </c>
      <c r="H2485" s="286" t="s">
        <v>291</v>
      </c>
      <c r="I2485" s="284" t="s">
        <v>353</v>
      </c>
      <c r="J2485" s="287">
        <v>0.5</v>
      </c>
      <c r="K2485" s="287">
        <f t="shared" si="156"/>
        <v>6.25E-2</v>
      </c>
      <c r="L2485" s="203">
        <v>1350</v>
      </c>
      <c r="M2485" s="203">
        <f t="shared" si="157"/>
        <v>84.375</v>
      </c>
    </row>
    <row r="2486" spans="1:13" hidden="1">
      <c r="A2486" s="284" t="s">
        <v>460</v>
      </c>
      <c r="B2486" s="230" t="str">
        <f t="shared" si="154"/>
        <v>Measure 273</v>
      </c>
      <c r="C2486" s="284" t="s">
        <v>468</v>
      </c>
      <c r="D2486" s="285">
        <v>44197</v>
      </c>
      <c r="E2486" s="285">
        <v>44408</v>
      </c>
      <c r="F2486" s="285">
        <v>44249</v>
      </c>
      <c r="G2486" s="41">
        <f t="shared" si="155"/>
        <v>2</v>
      </c>
      <c r="H2486" s="286" t="s">
        <v>291</v>
      </c>
      <c r="I2486" s="284" t="s">
        <v>353</v>
      </c>
      <c r="J2486" s="287">
        <v>5</v>
      </c>
      <c r="K2486" s="287">
        <f t="shared" si="156"/>
        <v>0.625</v>
      </c>
      <c r="L2486" s="203">
        <v>1350</v>
      </c>
      <c r="M2486" s="203">
        <f t="shared" si="157"/>
        <v>843.75</v>
      </c>
    </row>
    <row r="2487" spans="1:13" hidden="1">
      <c r="A2487" s="284" t="s">
        <v>460</v>
      </c>
      <c r="B2487" s="230" t="str">
        <f t="shared" si="154"/>
        <v>Measure 273</v>
      </c>
      <c r="C2487" s="284" t="s">
        <v>468</v>
      </c>
      <c r="D2487" s="285">
        <v>44197</v>
      </c>
      <c r="E2487" s="285">
        <v>44408</v>
      </c>
      <c r="F2487" s="285">
        <v>44249</v>
      </c>
      <c r="G2487" s="41">
        <f t="shared" si="155"/>
        <v>2</v>
      </c>
      <c r="H2487" s="286" t="s">
        <v>328</v>
      </c>
      <c r="I2487" s="284" t="s">
        <v>353</v>
      </c>
      <c r="J2487" s="287">
        <v>8</v>
      </c>
      <c r="K2487" s="287">
        <f t="shared" si="156"/>
        <v>1</v>
      </c>
      <c r="L2487" s="203">
        <v>1000</v>
      </c>
      <c r="M2487" s="203">
        <f t="shared" si="157"/>
        <v>1000</v>
      </c>
    </row>
    <row r="2488" spans="1:13" hidden="1">
      <c r="A2488" s="284" t="s">
        <v>460</v>
      </c>
      <c r="B2488" s="230" t="str">
        <f t="shared" si="154"/>
        <v>Measure 273</v>
      </c>
      <c r="C2488" s="284" t="s">
        <v>468</v>
      </c>
      <c r="D2488" s="285">
        <v>44197</v>
      </c>
      <c r="E2488" s="285">
        <v>44408</v>
      </c>
      <c r="F2488" s="285">
        <v>44250</v>
      </c>
      <c r="G2488" s="41">
        <f t="shared" si="155"/>
        <v>2</v>
      </c>
      <c r="H2488" s="286" t="s">
        <v>357</v>
      </c>
      <c r="I2488" s="284" t="s">
        <v>355</v>
      </c>
      <c r="J2488" s="287">
        <v>6</v>
      </c>
      <c r="K2488" s="287">
        <f t="shared" si="156"/>
        <v>0.75</v>
      </c>
      <c r="L2488" s="203">
        <v>1450</v>
      </c>
      <c r="M2488" s="203">
        <f t="shared" si="157"/>
        <v>1087.5</v>
      </c>
    </row>
    <row r="2489" spans="1:13" hidden="1">
      <c r="A2489" s="284" t="s">
        <v>460</v>
      </c>
      <c r="B2489" s="230" t="str">
        <f t="shared" si="154"/>
        <v>Measure 273</v>
      </c>
      <c r="C2489" s="284" t="s">
        <v>468</v>
      </c>
      <c r="D2489" s="285">
        <v>44197</v>
      </c>
      <c r="E2489" s="285">
        <v>44408</v>
      </c>
      <c r="F2489" s="285">
        <v>44250</v>
      </c>
      <c r="G2489" s="41">
        <f t="shared" si="155"/>
        <v>2</v>
      </c>
      <c r="H2489" s="286" t="s">
        <v>360</v>
      </c>
      <c r="I2489" s="284" t="s">
        <v>354</v>
      </c>
      <c r="J2489" s="287">
        <v>1.5</v>
      </c>
      <c r="K2489" s="287">
        <f t="shared" si="156"/>
        <v>0.1875</v>
      </c>
      <c r="L2489" s="203">
        <v>1350</v>
      </c>
      <c r="M2489" s="203">
        <f t="shared" si="157"/>
        <v>253.125</v>
      </c>
    </row>
    <row r="2490" spans="1:13" hidden="1">
      <c r="A2490" s="284" t="s">
        <v>460</v>
      </c>
      <c r="B2490" s="230" t="str">
        <f t="shared" si="154"/>
        <v>Measure 273</v>
      </c>
      <c r="C2490" s="284" t="s">
        <v>468</v>
      </c>
      <c r="D2490" s="285">
        <v>44197</v>
      </c>
      <c r="E2490" s="285">
        <v>44408</v>
      </c>
      <c r="F2490" s="285">
        <v>44250</v>
      </c>
      <c r="G2490" s="41">
        <f t="shared" si="155"/>
        <v>2</v>
      </c>
      <c r="H2490" s="286" t="s">
        <v>360</v>
      </c>
      <c r="I2490" s="284" t="s">
        <v>354</v>
      </c>
      <c r="J2490" s="287">
        <v>0.75</v>
      </c>
      <c r="K2490" s="287">
        <f t="shared" si="156"/>
        <v>9.375E-2</v>
      </c>
      <c r="L2490" s="203">
        <v>1350</v>
      </c>
      <c r="M2490" s="203">
        <f t="shared" si="157"/>
        <v>126.5625</v>
      </c>
    </row>
    <row r="2491" spans="1:13" hidden="1">
      <c r="A2491" s="284" t="s">
        <v>460</v>
      </c>
      <c r="B2491" s="230" t="str">
        <f t="shared" si="154"/>
        <v>Measure 273</v>
      </c>
      <c r="C2491" s="284" t="s">
        <v>468</v>
      </c>
      <c r="D2491" s="285">
        <v>44197</v>
      </c>
      <c r="E2491" s="285">
        <v>44408</v>
      </c>
      <c r="F2491" s="285">
        <v>44250</v>
      </c>
      <c r="G2491" s="41">
        <f t="shared" si="155"/>
        <v>2</v>
      </c>
      <c r="H2491" s="286" t="s">
        <v>360</v>
      </c>
      <c r="I2491" s="284" t="s">
        <v>354</v>
      </c>
      <c r="J2491" s="287">
        <v>1.5</v>
      </c>
      <c r="K2491" s="287">
        <f t="shared" si="156"/>
        <v>0.1875</v>
      </c>
      <c r="L2491" s="203">
        <v>1350</v>
      </c>
      <c r="M2491" s="203">
        <f t="shared" si="157"/>
        <v>253.125</v>
      </c>
    </row>
    <row r="2492" spans="1:13" hidden="1">
      <c r="A2492" s="284" t="s">
        <v>460</v>
      </c>
      <c r="B2492" s="230" t="str">
        <f t="shared" si="154"/>
        <v>Measure 273</v>
      </c>
      <c r="C2492" s="284" t="s">
        <v>468</v>
      </c>
      <c r="D2492" s="285">
        <v>44197</v>
      </c>
      <c r="E2492" s="285">
        <v>44408</v>
      </c>
      <c r="F2492" s="285">
        <v>44250</v>
      </c>
      <c r="G2492" s="41">
        <f t="shared" si="155"/>
        <v>2</v>
      </c>
      <c r="H2492" s="286" t="s">
        <v>291</v>
      </c>
      <c r="I2492" s="284" t="s">
        <v>353</v>
      </c>
      <c r="J2492" s="287">
        <v>2.25</v>
      </c>
      <c r="K2492" s="287">
        <f t="shared" si="156"/>
        <v>0.28125</v>
      </c>
      <c r="L2492" s="203">
        <v>1350</v>
      </c>
      <c r="M2492" s="203">
        <f t="shared" si="157"/>
        <v>379.6875</v>
      </c>
    </row>
    <row r="2493" spans="1:13" hidden="1">
      <c r="A2493" s="284" t="s">
        <v>460</v>
      </c>
      <c r="B2493" s="230" t="str">
        <f t="shared" si="154"/>
        <v>Measure 273</v>
      </c>
      <c r="C2493" s="284" t="s">
        <v>468</v>
      </c>
      <c r="D2493" s="285">
        <v>44197</v>
      </c>
      <c r="E2493" s="285">
        <v>44408</v>
      </c>
      <c r="F2493" s="285">
        <v>44250</v>
      </c>
      <c r="G2493" s="41">
        <f t="shared" si="155"/>
        <v>2</v>
      </c>
      <c r="H2493" s="286" t="s">
        <v>291</v>
      </c>
      <c r="I2493" s="284" t="s">
        <v>353</v>
      </c>
      <c r="J2493" s="287">
        <v>3</v>
      </c>
      <c r="K2493" s="287">
        <f t="shared" si="156"/>
        <v>0.375</v>
      </c>
      <c r="L2493" s="203">
        <v>1350</v>
      </c>
      <c r="M2493" s="203">
        <f t="shared" si="157"/>
        <v>506.25</v>
      </c>
    </row>
    <row r="2494" spans="1:13" hidden="1">
      <c r="A2494" s="284" t="s">
        <v>460</v>
      </c>
      <c r="B2494" s="230" t="str">
        <f t="shared" si="154"/>
        <v>Measure 273</v>
      </c>
      <c r="C2494" s="284" t="s">
        <v>468</v>
      </c>
      <c r="D2494" s="285">
        <v>44197</v>
      </c>
      <c r="E2494" s="285">
        <v>44408</v>
      </c>
      <c r="F2494" s="285">
        <v>44250</v>
      </c>
      <c r="G2494" s="41">
        <f t="shared" si="155"/>
        <v>2</v>
      </c>
      <c r="H2494" s="286" t="s">
        <v>291</v>
      </c>
      <c r="I2494" s="284" t="s">
        <v>353</v>
      </c>
      <c r="J2494" s="287">
        <v>0.25</v>
      </c>
      <c r="K2494" s="287">
        <f t="shared" si="156"/>
        <v>3.125E-2</v>
      </c>
      <c r="L2494" s="203">
        <v>1350</v>
      </c>
      <c r="M2494" s="203">
        <f t="shared" si="157"/>
        <v>42.1875</v>
      </c>
    </row>
    <row r="2495" spans="1:13" hidden="1">
      <c r="A2495" s="284" t="s">
        <v>460</v>
      </c>
      <c r="B2495" s="230" t="str">
        <f t="shared" si="154"/>
        <v>Measure 273</v>
      </c>
      <c r="C2495" s="284" t="s">
        <v>468</v>
      </c>
      <c r="D2495" s="285">
        <v>44197</v>
      </c>
      <c r="E2495" s="285">
        <v>44408</v>
      </c>
      <c r="F2495" s="285">
        <v>44250</v>
      </c>
      <c r="G2495" s="41">
        <f t="shared" si="155"/>
        <v>2</v>
      </c>
      <c r="H2495" s="286" t="s">
        <v>291</v>
      </c>
      <c r="I2495" s="284" t="s">
        <v>353</v>
      </c>
      <c r="J2495" s="287">
        <v>0.5</v>
      </c>
      <c r="K2495" s="287">
        <f t="shared" si="156"/>
        <v>6.25E-2</v>
      </c>
      <c r="L2495" s="203">
        <v>1350</v>
      </c>
      <c r="M2495" s="203">
        <f t="shared" si="157"/>
        <v>84.375</v>
      </c>
    </row>
    <row r="2496" spans="1:13" hidden="1">
      <c r="A2496" s="284" t="s">
        <v>460</v>
      </c>
      <c r="B2496" s="230" t="str">
        <f t="shared" ref="B2496:B2559" si="158">MID(C2496,9,11)</f>
        <v>Measure 273</v>
      </c>
      <c r="C2496" s="284" t="s">
        <v>468</v>
      </c>
      <c r="D2496" s="285">
        <v>44197</v>
      </c>
      <c r="E2496" s="285">
        <v>44408</v>
      </c>
      <c r="F2496" s="285">
        <v>44250</v>
      </c>
      <c r="G2496" s="41">
        <f t="shared" ref="G2496:G2559" si="159">MONTH(F2496)</f>
        <v>2</v>
      </c>
      <c r="H2496" s="286" t="s">
        <v>328</v>
      </c>
      <c r="I2496" s="284" t="s">
        <v>353</v>
      </c>
      <c r="J2496" s="287">
        <v>8</v>
      </c>
      <c r="K2496" s="287">
        <f t="shared" si="156"/>
        <v>1</v>
      </c>
      <c r="L2496" s="203">
        <v>1000</v>
      </c>
      <c r="M2496" s="203">
        <f t="shared" si="157"/>
        <v>1000</v>
      </c>
    </row>
    <row r="2497" spans="1:13" hidden="1">
      <c r="A2497" s="284" t="s">
        <v>460</v>
      </c>
      <c r="B2497" s="230" t="str">
        <f t="shared" si="158"/>
        <v>Measure 273</v>
      </c>
      <c r="C2497" s="284" t="s">
        <v>468</v>
      </c>
      <c r="D2497" s="285">
        <v>44197</v>
      </c>
      <c r="E2497" s="285">
        <v>44408</v>
      </c>
      <c r="F2497" s="285">
        <v>44251</v>
      </c>
      <c r="G2497" s="41">
        <f t="shared" si="159"/>
        <v>2</v>
      </c>
      <c r="H2497" s="286" t="s">
        <v>357</v>
      </c>
      <c r="I2497" s="284" t="s">
        <v>355</v>
      </c>
      <c r="J2497" s="287">
        <v>10</v>
      </c>
      <c r="K2497" s="287">
        <f t="shared" si="156"/>
        <v>1.25</v>
      </c>
      <c r="L2497" s="203">
        <v>1450</v>
      </c>
      <c r="M2497" s="203">
        <f t="shared" si="157"/>
        <v>1812.5</v>
      </c>
    </row>
    <row r="2498" spans="1:13" hidden="1">
      <c r="A2498" s="284" t="s">
        <v>460</v>
      </c>
      <c r="B2498" s="230" t="str">
        <f t="shared" si="158"/>
        <v>Measure 273</v>
      </c>
      <c r="C2498" s="284" t="s">
        <v>468</v>
      </c>
      <c r="D2498" s="285">
        <v>44197</v>
      </c>
      <c r="E2498" s="285">
        <v>44408</v>
      </c>
      <c r="F2498" s="285">
        <v>44251</v>
      </c>
      <c r="G2498" s="41">
        <f t="shared" si="159"/>
        <v>2</v>
      </c>
      <c r="H2498" s="286" t="s">
        <v>360</v>
      </c>
      <c r="I2498" s="284" t="s">
        <v>354</v>
      </c>
      <c r="J2498" s="287">
        <v>1</v>
      </c>
      <c r="K2498" s="287">
        <f t="shared" si="156"/>
        <v>0.125</v>
      </c>
      <c r="L2498" s="203">
        <v>1350</v>
      </c>
      <c r="M2498" s="203">
        <f t="shared" si="157"/>
        <v>168.75</v>
      </c>
    </row>
    <row r="2499" spans="1:13" hidden="1">
      <c r="A2499" s="284" t="s">
        <v>460</v>
      </c>
      <c r="B2499" s="230" t="str">
        <f t="shared" si="158"/>
        <v>Measure 273</v>
      </c>
      <c r="C2499" s="284" t="s">
        <v>468</v>
      </c>
      <c r="D2499" s="285">
        <v>44197</v>
      </c>
      <c r="E2499" s="285">
        <v>44408</v>
      </c>
      <c r="F2499" s="285">
        <v>44251</v>
      </c>
      <c r="G2499" s="41">
        <f t="shared" si="159"/>
        <v>2</v>
      </c>
      <c r="H2499" s="286" t="s">
        <v>360</v>
      </c>
      <c r="I2499" s="284" t="s">
        <v>354</v>
      </c>
      <c r="J2499" s="287">
        <v>0.5</v>
      </c>
      <c r="K2499" s="287">
        <f t="shared" ref="K2499:K2562" si="160">J2499/8</f>
        <v>6.25E-2</v>
      </c>
      <c r="L2499" s="203">
        <v>1350</v>
      </c>
      <c r="M2499" s="203">
        <f t="shared" ref="M2499:M2562" si="161">L2499*K2499</f>
        <v>84.375</v>
      </c>
    </row>
    <row r="2500" spans="1:13" hidden="1">
      <c r="A2500" s="284" t="s">
        <v>460</v>
      </c>
      <c r="B2500" s="230" t="str">
        <f t="shared" si="158"/>
        <v>Measure 273</v>
      </c>
      <c r="C2500" s="284" t="s">
        <v>468</v>
      </c>
      <c r="D2500" s="285">
        <v>44197</v>
      </c>
      <c r="E2500" s="285">
        <v>44408</v>
      </c>
      <c r="F2500" s="285">
        <v>44251</v>
      </c>
      <c r="G2500" s="41">
        <f t="shared" si="159"/>
        <v>2</v>
      </c>
      <c r="H2500" s="286" t="s">
        <v>291</v>
      </c>
      <c r="I2500" s="284" t="s">
        <v>353</v>
      </c>
      <c r="J2500" s="287">
        <v>2</v>
      </c>
      <c r="K2500" s="287">
        <f t="shared" si="160"/>
        <v>0.25</v>
      </c>
      <c r="L2500" s="203">
        <v>1350</v>
      </c>
      <c r="M2500" s="203">
        <f t="shared" si="161"/>
        <v>337.5</v>
      </c>
    </row>
    <row r="2501" spans="1:13" hidden="1">
      <c r="A2501" s="284" t="s">
        <v>460</v>
      </c>
      <c r="B2501" s="230" t="str">
        <f t="shared" si="158"/>
        <v>Measure 273</v>
      </c>
      <c r="C2501" s="284" t="s">
        <v>468</v>
      </c>
      <c r="D2501" s="285">
        <v>44197</v>
      </c>
      <c r="E2501" s="285">
        <v>44408</v>
      </c>
      <c r="F2501" s="285">
        <v>44251</v>
      </c>
      <c r="G2501" s="41">
        <f t="shared" si="159"/>
        <v>2</v>
      </c>
      <c r="H2501" s="286" t="s">
        <v>291</v>
      </c>
      <c r="I2501" s="284" t="s">
        <v>353</v>
      </c>
      <c r="J2501" s="287">
        <v>1</v>
      </c>
      <c r="K2501" s="287">
        <f t="shared" si="160"/>
        <v>0.125</v>
      </c>
      <c r="L2501" s="203">
        <v>1350</v>
      </c>
      <c r="M2501" s="203">
        <f t="shared" si="161"/>
        <v>168.75</v>
      </c>
    </row>
    <row r="2502" spans="1:13" hidden="1">
      <c r="A2502" s="284" t="s">
        <v>460</v>
      </c>
      <c r="B2502" s="230" t="str">
        <f t="shared" si="158"/>
        <v>Measure 273</v>
      </c>
      <c r="C2502" s="284" t="s">
        <v>468</v>
      </c>
      <c r="D2502" s="285">
        <v>44197</v>
      </c>
      <c r="E2502" s="285">
        <v>44408</v>
      </c>
      <c r="F2502" s="285">
        <v>44251</v>
      </c>
      <c r="G2502" s="41">
        <f t="shared" si="159"/>
        <v>2</v>
      </c>
      <c r="H2502" s="286" t="s">
        <v>291</v>
      </c>
      <c r="I2502" s="284" t="s">
        <v>353</v>
      </c>
      <c r="J2502" s="287">
        <v>2</v>
      </c>
      <c r="K2502" s="287">
        <f t="shared" si="160"/>
        <v>0.25</v>
      </c>
      <c r="L2502" s="203">
        <v>1350</v>
      </c>
      <c r="M2502" s="203">
        <f t="shared" si="161"/>
        <v>337.5</v>
      </c>
    </row>
    <row r="2503" spans="1:13" hidden="1">
      <c r="A2503" s="284" t="s">
        <v>460</v>
      </c>
      <c r="B2503" s="230" t="str">
        <f t="shared" si="158"/>
        <v>Measure 273</v>
      </c>
      <c r="C2503" s="284" t="s">
        <v>468</v>
      </c>
      <c r="D2503" s="285">
        <v>44197</v>
      </c>
      <c r="E2503" s="285">
        <v>44408</v>
      </c>
      <c r="F2503" s="285">
        <v>44251</v>
      </c>
      <c r="G2503" s="41">
        <f t="shared" si="159"/>
        <v>2</v>
      </c>
      <c r="H2503" s="286" t="s">
        <v>328</v>
      </c>
      <c r="I2503" s="284" t="s">
        <v>353</v>
      </c>
      <c r="J2503" s="287">
        <v>8</v>
      </c>
      <c r="K2503" s="287">
        <f t="shared" si="160"/>
        <v>1</v>
      </c>
      <c r="L2503" s="203">
        <v>1000</v>
      </c>
      <c r="M2503" s="203">
        <f t="shared" si="161"/>
        <v>1000</v>
      </c>
    </row>
    <row r="2504" spans="1:13" hidden="1">
      <c r="A2504" s="284" t="s">
        <v>460</v>
      </c>
      <c r="B2504" s="230" t="str">
        <f t="shared" si="158"/>
        <v>Measure 273</v>
      </c>
      <c r="C2504" s="284" t="s">
        <v>468</v>
      </c>
      <c r="D2504" s="285">
        <v>44197</v>
      </c>
      <c r="E2504" s="285">
        <v>44408</v>
      </c>
      <c r="F2504" s="285">
        <v>44252</v>
      </c>
      <c r="G2504" s="41">
        <f t="shared" si="159"/>
        <v>2</v>
      </c>
      <c r="H2504" s="286" t="s">
        <v>357</v>
      </c>
      <c r="I2504" s="284" t="s">
        <v>355</v>
      </c>
      <c r="J2504" s="287">
        <v>8</v>
      </c>
      <c r="K2504" s="287">
        <f t="shared" si="160"/>
        <v>1</v>
      </c>
      <c r="L2504" s="203">
        <v>1450</v>
      </c>
      <c r="M2504" s="203">
        <f t="shared" si="161"/>
        <v>1450</v>
      </c>
    </row>
    <row r="2505" spans="1:13" hidden="1">
      <c r="A2505" s="284" t="s">
        <v>460</v>
      </c>
      <c r="B2505" s="230" t="str">
        <f t="shared" si="158"/>
        <v>Measure 273</v>
      </c>
      <c r="C2505" s="284" t="s">
        <v>468</v>
      </c>
      <c r="D2505" s="285">
        <v>44197</v>
      </c>
      <c r="E2505" s="285">
        <v>44408</v>
      </c>
      <c r="F2505" s="285">
        <v>44252</v>
      </c>
      <c r="G2505" s="41">
        <f t="shared" si="159"/>
        <v>2</v>
      </c>
      <c r="H2505" s="286" t="s">
        <v>360</v>
      </c>
      <c r="I2505" s="284" t="s">
        <v>354</v>
      </c>
      <c r="J2505" s="287">
        <v>5.25</v>
      </c>
      <c r="K2505" s="287">
        <f t="shared" si="160"/>
        <v>0.65625</v>
      </c>
      <c r="L2505" s="203">
        <v>1350</v>
      </c>
      <c r="M2505" s="203">
        <f t="shared" si="161"/>
        <v>885.9375</v>
      </c>
    </row>
    <row r="2506" spans="1:13" hidden="1">
      <c r="A2506" s="284" t="s">
        <v>460</v>
      </c>
      <c r="B2506" s="230" t="str">
        <f t="shared" si="158"/>
        <v>Measure 273</v>
      </c>
      <c r="C2506" s="284" t="s">
        <v>468</v>
      </c>
      <c r="D2506" s="285">
        <v>44197</v>
      </c>
      <c r="E2506" s="285">
        <v>44408</v>
      </c>
      <c r="F2506" s="285">
        <v>44252</v>
      </c>
      <c r="G2506" s="41">
        <f t="shared" si="159"/>
        <v>2</v>
      </c>
      <c r="H2506" s="286" t="s">
        <v>360</v>
      </c>
      <c r="I2506" s="284" t="s">
        <v>354</v>
      </c>
      <c r="J2506" s="287">
        <v>0.5</v>
      </c>
      <c r="K2506" s="287">
        <f t="shared" si="160"/>
        <v>6.25E-2</v>
      </c>
      <c r="L2506" s="203">
        <v>1350</v>
      </c>
      <c r="M2506" s="203">
        <f t="shared" si="161"/>
        <v>84.375</v>
      </c>
    </row>
    <row r="2507" spans="1:13" hidden="1">
      <c r="A2507" s="284" t="s">
        <v>460</v>
      </c>
      <c r="B2507" s="230" t="str">
        <f t="shared" si="158"/>
        <v>Measure 273</v>
      </c>
      <c r="C2507" s="284" t="s">
        <v>468</v>
      </c>
      <c r="D2507" s="285">
        <v>44197</v>
      </c>
      <c r="E2507" s="285">
        <v>44408</v>
      </c>
      <c r="F2507" s="285">
        <v>44252</v>
      </c>
      <c r="G2507" s="41">
        <f t="shared" si="159"/>
        <v>2</v>
      </c>
      <c r="H2507" s="286" t="s">
        <v>291</v>
      </c>
      <c r="I2507" s="284" t="s">
        <v>353</v>
      </c>
      <c r="J2507" s="287">
        <v>0.5</v>
      </c>
      <c r="K2507" s="287">
        <f t="shared" si="160"/>
        <v>6.25E-2</v>
      </c>
      <c r="L2507" s="203">
        <v>1350</v>
      </c>
      <c r="M2507" s="203">
        <f t="shared" si="161"/>
        <v>84.375</v>
      </c>
    </row>
    <row r="2508" spans="1:13" hidden="1">
      <c r="A2508" s="284" t="s">
        <v>460</v>
      </c>
      <c r="B2508" s="230" t="str">
        <f t="shared" si="158"/>
        <v>Measure 273</v>
      </c>
      <c r="C2508" s="284" t="s">
        <v>468</v>
      </c>
      <c r="D2508" s="285">
        <v>44197</v>
      </c>
      <c r="E2508" s="285">
        <v>44408</v>
      </c>
      <c r="F2508" s="285">
        <v>44252</v>
      </c>
      <c r="G2508" s="41">
        <f t="shared" si="159"/>
        <v>2</v>
      </c>
      <c r="H2508" s="286" t="s">
        <v>291</v>
      </c>
      <c r="I2508" s="284" t="s">
        <v>353</v>
      </c>
      <c r="J2508" s="287">
        <v>2</v>
      </c>
      <c r="K2508" s="287">
        <f t="shared" si="160"/>
        <v>0.25</v>
      </c>
      <c r="L2508" s="203">
        <v>1350</v>
      </c>
      <c r="M2508" s="203">
        <f t="shared" si="161"/>
        <v>337.5</v>
      </c>
    </row>
    <row r="2509" spans="1:13" hidden="1">
      <c r="A2509" s="284" t="s">
        <v>460</v>
      </c>
      <c r="B2509" s="230" t="str">
        <f t="shared" si="158"/>
        <v>Measure 273</v>
      </c>
      <c r="C2509" s="284" t="s">
        <v>468</v>
      </c>
      <c r="D2509" s="285">
        <v>44197</v>
      </c>
      <c r="E2509" s="285">
        <v>44408</v>
      </c>
      <c r="F2509" s="285">
        <v>44252</v>
      </c>
      <c r="G2509" s="41">
        <f t="shared" si="159"/>
        <v>2</v>
      </c>
      <c r="H2509" s="286" t="s">
        <v>328</v>
      </c>
      <c r="I2509" s="284" t="s">
        <v>353</v>
      </c>
      <c r="J2509" s="287">
        <v>6</v>
      </c>
      <c r="K2509" s="287">
        <f t="shared" si="160"/>
        <v>0.75</v>
      </c>
      <c r="L2509" s="203">
        <v>1000</v>
      </c>
      <c r="M2509" s="203">
        <f t="shared" si="161"/>
        <v>750</v>
      </c>
    </row>
    <row r="2510" spans="1:13" hidden="1">
      <c r="A2510" s="284" t="s">
        <v>460</v>
      </c>
      <c r="B2510" s="230" t="str">
        <f t="shared" si="158"/>
        <v>Measure 273</v>
      </c>
      <c r="C2510" s="284" t="s">
        <v>468</v>
      </c>
      <c r="D2510" s="285">
        <v>44197</v>
      </c>
      <c r="E2510" s="285">
        <v>44408</v>
      </c>
      <c r="F2510" s="285">
        <v>44253</v>
      </c>
      <c r="G2510" s="41">
        <f t="shared" si="159"/>
        <v>2</v>
      </c>
      <c r="H2510" s="286" t="s">
        <v>357</v>
      </c>
      <c r="I2510" s="284" t="s">
        <v>355</v>
      </c>
      <c r="J2510" s="287">
        <v>9.5</v>
      </c>
      <c r="K2510" s="287">
        <f t="shared" si="160"/>
        <v>1.1875</v>
      </c>
      <c r="L2510" s="203">
        <v>1450</v>
      </c>
      <c r="M2510" s="203">
        <f t="shared" si="161"/>
        <v>1721.875</v>
      </c>
    </row>
    <row r="2511" spans="1:13" hidden="1">
      <c r="A2511" s="284" t="s">
        <v>460</v>
      </c>
      <c r="B2511" s="230" t="str">
        <f t="shared" si="158"/>
        <v>Measure 273</v>
      </c>
      <c r="C2511" s="284" t="s">
        <v>468</v>
      </c>
      <c r="D2511" s="285">
        <v>44197</v>
      </c>
      <c r="E2511" s="285">
        <v>44408</v>
      </c>
      <c r="F2511" s="285">
        <v>44253</v>
      </c>
      <c r="G2511" s="41">
        <f t="shared" si="159"/>
        <v>2</v>
      </c>
      <c r="H2511" s="286" t="s">
        <v>360</v>
      </c>
      <c r="I2511" s="284" t="s">
        <v>354</v>
      </c>
      <c r="J2511" s="287">
        <v>0.25</v>
      </c>
      <c r="K2511" s="287">
        <f t="shared" si="160"/>
        <v>3.125E-2</v>
      </c>
      <c r="L2511" s="203">
        <v>1350</v>
      </c>
      <c r="M2511" s="203">
        <f t="shared" si="161"/>
        <v>42.1875</v>
      </c>
    </row>
    <row r="2512" spans="1:13" hidden="1">
      <c r="A2512" s="284" t="s">
        <v>460</v>
      </c>
      <c r="B2512" s="230" t="str">
        <f t="shared" si="158"/>
        <v>Measure 273</v>
      </c>
      <c r="C2512" s="284" t="s">
        <v>468</v>
      </c>
      <c r="D2512" s="285">
        <v>44197</v>
      </c>
      <c r="E2512" s="285">
        <v>44408</v>
      </c>
      <c r="F2512" s="285">
        <v>44253</v>
      </c>
      <c r="G2512" s="41">
        <f t="shared" si="159"/>
        <v>2</v>
      </c>
      <c r="H2512" s="286" t="s">
        <v>291</v>
      </c>
      <c r="I2512" s="284" t="s">
        <v>353</v>
      </c>
      <c r="J2512" s="287">
        <v>4</v>
      </c>
      <c r="K2512" s="287">
        <f t="shared" si="160"/>
        <v>0.5</v>
      </c>
      <c r="L2512" s="203">
        <v>1350</v>
      </c>
      <c r="M2512" s="203">
        <f t="shared" si="161"/>
        <v>675</v>
      </c>
    </row>
    <row r="2513" spans="1:13" hidden="1">
      <c r="A2513" s="284" t="s">
        <v>460</v>
      </c>
      <c r="B2513" s="230" t="str">
        <f t="shared" si="158"/>
        <v>Measure 273</v>
      </c>
      <c r="C2513" s="284" t="s">
        <v>468</v>
      </c>
      <c r="D2513" s="285">
        <v>44197</v>
      </c>
      <c r="E2513" s="285">
        <v>44408</v>
      </c>
      <c r="F2513" s="285">
        <v>44253</v>
      </c>
      <c r="G2513" s="41">
        <f t="shared" si="159"/>
        <v>2</v>
      </c>
      <c r="H2513" s="286" t="s">
        <v>328</v>
      </c>
      <c r="I2513" s="284" t="s">
        <v>353</v>
      </c>
      <c r="J2513" s="287">
        <v>7</v>
      </c>
      <c r="K2513" s="287">
        <f t="shared" si="160"/>
        <v>0.875</v>
      </c>
      <c r="L2513" s="203">
        <v>1000</v>
      </c>
      <c r="M2513" s="203">
        <f t="shared" si="161"/>
        <v>875</v>
      </c>
    </row>
    <row r="2514" spans="1:13" hidden="1">
      <c r="A2514" s="284" t="s">
        <v>460</v>
      </c>
      <c r="B2514" s="230" t="str">
        <f t="shared" si="158"/>
        <v>Measure 273</v>
      </c>
      <c r="C2514" s="284" t="s">
        <v>468</v>
      </c>
      <c r="D2514" s="285">
        <v>44197</v>
      </c>
      <c r="E2514" s="285">
        <v>44408</v>
      </c>
      <c r="F2514" s="285">
        <v>44256</v>
      </c>
      <c r="G2514" s="41">
        <f t="shared" si="159"/>
        <v>3</v>
      </c>
      <c r="H2514" s="286" t="s">
        <v>357</v>
      </c>
      <c r="I2514" s="284" t="s">
        <v>355</v>
      </c>
      <c r="J2514" s="287">
        <v>10.5</v>
      </c>
      <c r="K2514" s="287">
        <f t="shared" si="160"/>
        <v>1.3125</v>
      </c>
      <c r="L2514" s="203">
        <v>1450</v>
      </c>
      <c r="M2514" s="203">
        <f t="shared" si="161"/>
        <v>1903.125</v>
      </c>
    </row>
    <row r="2515" spans="1:13" hidden="1">
      <c r="A2515" s="284" t="s">
        <v>460</v>
      </c>
      <c r="B2515" s="230" t="str">
        <f t="shared" si="158"/>
        <v>Measure 273</v>
      </c>
      <c r="C2515" s="284" t="s">
        <v>468</v>
      </c>
      <c r="D2515" s="285">
        <v>44197</v>
      </c>
      <c r="E2515" s="285">
        <v>44408</v>
      </c>
      <c r="F2515" s="285">
        <v>44256</v>
      </c>
      <c r="G2515" s="41">
        <f t="shared" si="159"/>
        <v>3</v>
      </c>
      <c r="H2515" s="286" t="s">
        <v>291</v>
      </c>
      <c r="I2515" s="284" t="s">
        <v>353</v>
      </c>
      <c r="J2515" s="287">
        <v>0.5</v>
      </c>
      <c r="K2515" s="287">
        <f t="shared" si="160"/>
        <v>6.25E-2</v>
      </c>
      <c r="L2515" s="203">
        <v>1350</v>
      </c>
      <c r="M2515" s="203">
        <f t="shared" si="161"/>
        <v>84.375</v>
      </c>
    </row>
    <row r="2516" spans="1:13" hidden="1">
      <c r="A2516" s="284" t="s">
        <v>460</v>
      </c>
      <c r="B2516" s="230" t="str">
        <f t="shared" si="158"/>
        <v>Measure 273</v>
      </c>
      <c r="C2516" s="284" t="s">
        <v>468</v>
      </c>
      <c r="D2516" s="285">
        <v>44197</v>
      </c>
      <c r="E2516" s="285">
        <v>44408</v>
      </c>
      <c r="F2516" s="285">
        <v>44256</v>
      </c>
      <c r="G2516" s="41">
        <f t="shared" si="159"/>
        <v>3</v>
      </c>
      <c r="H2516" s="286" t="s">
        <v>291</v>
      </c>
      <c r="I2516" s="284" t="s">
        <v>353</v>
      </c>
      <c r="J2516" s="287">
        <v>0.25</v>
      </c>
      <c r="K2516" s="287">
        <f t="shared" si="160"/>
        <v>3.125E-2</v>
      </c>
      <c r="L2516" s="203">
        <v>1350</v>
      </c>
      <c r="M2516" s="203">
        <f t="shared" si="161"/>
        <v>42.1875</v>
      </c>
    </row>
    <row r="2517" spans="1:13" hidden="1">
      <c r="A2517" s="284" t="s">
        <v>460</v>
      </c>
      <c r="B2517" s="230" t="str">
        <f t="shared" si="158"/>
        <v>Measure 273</v>
      </c>
      <c r="C2517" s="284" t="s">
        <v>468</v>
      </c>
      <c r="D2517" s="285">
        <v>44197</v>
      </c>
      <c r="E2517" s="285">
        <v>44408</v>
      </c>
      <c r="F2517" s="285">
        <v>44256</v>
      </c>
      <c r="G2517" s="41">
        <f t="shared" si="159"/>
        <v>3</v>
      </c>
      <c r="H2517" s="286" t="s">
        <v>291</v>
      </c>
      <c r="I2517" s="284" t="s">
        <v>353</v>
      </c>
      <c r="J2517" s="287">
        <v>4</v>
      </c>
      <c r="K2517" s="287">
        <f t="shared" si="160"/>
        <v>0.5</v>
      </c>
      <c r="L2517" s="203">
        <v>1350</v>
      </c>
      <c r="M2517" s="203">
        <f t="shared" si="161"/>
        <v>675</v>
      </c>
    </row>
    <row r="2518" spans="1:13" hidden="1">
      <c r="A2518" s="284" t="s">
        <v>460</v>
      </c>
      <c r="B2518" s="230" t="str">
        <f t="shared" si="158"/>
        <v>Measure 273</v>
      </c>
      <c r="C2518" s="284" t="s">
        <v>468</v>
      </c>
      <c r="D2518" s="285">
        <v>44197</v>
      </c>
      <c r="E2518" s="285">
        <v>44408</v>
      </c>
      <c r="F2518" s="285">
        <v>44256</v>
      </c>
      <c r="G2518" s="41">
        <f t="shared" si="159"/>
        <v>3</v>
      </c>
      <c r="H2518" s="286" t="s">
        <v>328</v>
      </c>
      <c r="I2518" s="284" t="s">
        <v>353</v>
      </c>
      <c r="J2518" s="287">
        <v>7</v>
      </c>
      <c r="K2518" s="287">
        <f t="shared" si="160"/>
        <v>0.875</v>
      </c>
      <c r="L2518" s="203">
        <v>1000</v>
      </c>
      <c r="M2518" s="203">
        <f t="shared" si="161"/>
        <v>875</v>
      </c>
    </row>
    <row r="2519" spans="1:13" hidden="1">
      <c r="A2519" s="284" t="s">
        <v>460</v>
      </c>
      <c r="B2519" s="230" t="str">
        <f t="shared" si="158"/>
        <v>Measure 273</v>
      </c>
      <c r="C2519" s="284" t="s">
        <v>468</v>
      </c>
      <c r="D2519" s="285">
        <v>44197</v>
      </c>
      <c r="E2519" s="285">
        <v>44408</v>
      </c>
      <c r="F2519" s="285">
        <v>44257</v>
      </c>
      <c r="G2519" s="41">
        <f t="shared" si="159"/>
        <v>3</v>
      </c>
      <c r="H2519" s="286" t="s">
        <v>357</v>
      </c>
      <c r="I2519" s="284" t="s">
        <v>355</v>
      </c>
      <c r="J2519" s="287">
        <v>8.75</v>
      </c>
      <c r="K2519" s="287">
        <f t="shared" si="160"/>
        <v>1.09375</v>
      </c>
      <c r="L2519" s="203">
        <v>1450</v>
      </c>
      <c r="M2519" s="203">
        <f t="shared" si="161"/>
        <v>1585.9375</v>
      </c>
    </row>
    <row r="2520" spans="1:13" hidden="1">
      <c r="A2520" s="284" t="s">
        <v>460</v>
      </c>
      <c r="B2520" s="230" t="str">
        <f t="shared" si="158"/>
        <v>Measure 273</v>
      </c>
      <c r="C2520" s="284" t="s">
        <v>468</v>
      </c>
      <c r="D2520" s="285">
        <v>44197</v>
      </c>
      <c r="E2520" s="285">
        <v>44408</v>
      </c>
      <c r="F2520" s="285">
        <v>44257</v>
      </c>
      <c r="G2520" s="41">
        <f t="shared" si="159"/>
        <v>3</v>
      </c>
      <c r="H2520" s="286" t="s">
        <v>360</v>
      </c>
      <c r="I2520" s="284" t="s">
        <v>354</v>
      </c>
      <c r="J2520" s="287">
        <v>2.5</v>
      </c>
      <c r="K2520" s="287">
        <f t="shared" si="160"/>
        <v>0.3125</v>
      </c>
      <c r="L2520" s="203">
        <v>1350</v>
      </c>
      <c r="M2520" s="203">
        <f t="shared" si="161"/>
        <v>421.875</v>
      </c>
    </row>
    <row r="2521" spans="1:13" hidden="1">
      <c r="A2521" s="284" t="s">
        <v>460</v>
      </c>
      <c r="B2521" s="230" t="str">
        <f t="shared" si="158"/>
        <v>Measure 273</v>
      </c>
      <c r="C2521" s="284" t="s">
        <v>468</v>
      </c>
      <c r="D2521" s="285">
        <v>44197</v>
      </c>
      <c r="E2521" s="285">
        <v>44408</v>
      </c>
      <c r="F2521" s="285">
        <v>44257</v>
      </c>
      <c r="G2521" s="41">
        <f t="shared" si="159"/>
        <v>3</v>
      </c>
      <c r="H2521" s="286" t="s">
        <v>360</v>
      </c>
      <c r="I2521" s="284" t="s">
        <v>354</v>
      </c>
      <c r="J2521" s="287">
        <v>5.5</v>
      </c>
      <c r="K2521" s="287">
        <f t="shared" si="160"/>
        <v>0.6875</v>
      </c>
      <c r="L2521" s="203">
        <v>1350</v>
      </c>
      <c r="M2521" s="203">
        <f t="shared" si="161"/>
        <v>928.125</v>
      </c>
    </row>
    <row r="2522" spans="1:13" hidden="1">
      <c r="A2522" s="284" t="s">
        <v>460</v>
      </c>
      <c r="B2522" s="230" t="str">
        <f t="shared" si="158"/>
        <v>Measure 273</v>
      </c>
      <c r="C2522" s="284" t="s">
        <v>468</v>
      </c>
      <c r="D2522" s="285">
        <v>44197</v>
      </c>
      <c r="E2522" s="285">
        <v>44408</v>
      </c>
      <c r="F2522" s="285">
        <v>44257</v>
      </c>
      <c r="G2522" s="41">
        <f t="shared" si="159"/>
        <v>3</v>
      </c>
      <c r="H2522" s="286" t="s">
        <v>291</v>
      </c>
      <c r="I2522" s="284" t="s">
        <v>353</v>
      </c>
      <c r="J2522" s="287">
        <v>2.5</v>
      </c>
      <c r="K2522" s="287">
        <f t="shared" si="160"/>
        <v>0.3125</v>
      </c>
      <c r="L2522" s="203">
        <v>1350</v>
      </c>
      <c r="M2522" s="203">
        <f t="shared" si="161"/>
        <v>421.875</v>
      </c>
    </row>
    <row r="2523" spans="1:13" hidden="1">
      <c r="A2523" s="284" t="s">
        <v>460</v>
      </c>
      <c r="B2523" s="230" t="str">
        <f t="shared" si="158"/>
        <v>Measure 273</v>
      </c>
      <c r="C2523" s="284" t="s">
        <v>468</v>
      </c>
      <c r="D2523" s="285">
        <v>44197</v>
      </c>
      <c r="E2523" s="285">
        <v>44408</v>
      </c>
      <c r="F2523" s="285">
        <v>44257</v>
      </c>
      <c r="G2523" s="41">
        <f t="shared" si="159"/>
        <v>3</v>
      </c>
      <c r="H2523" s="286" t="s">
        <v>291</v>
      </c>
      <c r="I2523" s="284" t="s">
        <v>353</v>
      </c>
      <c r="J2523" s="287">
        <v>0.25</v>
      </c>
      <c r="K2523" s="287">
        <f t="shared" si="160"/>
        <v>3.125E-2</v>
      </c>
      <c r="L2523" s="203">
        <v>1350</v>
      </c>
      <c r="M2523" s="203">
        <f t="shared" si="161"/>
        <v>42.1875</v>
      </c>
    </row>
    <row r="2524" spans="1:13" hidden="1">
      <c r="A2524" s="284" t="s">
        <v>460</v>
      </c>
      <c r="B2524" s="230" t="str">
        <f t="shared" si="158"/>
        <v>Measure 273</v>
      </c>
      <c r="C2524" s="284" t="s">
        <v>468</v>
      </c>
      <c r="D2524" s="285">
        <v>44197</v>
      </c>
      <c r="E2524" s="285">
        <v>44408</v>
      </c>
      <c r="F2524" s="285">
        <v>44257</v>
      </c>
      <c r="G2524" s="41">
        <f t="shared" si="159"/>
        <v>3</v>
      </c>
      <c r="H2524" s="286" t="s">
        <v>291</v>
      </c>
      <c r="I2524" s="284" t="s">
        <v>353</v>
      </c>
      <c r="J2524" s="287">
        <v>0.25</v>
      </c>
      <c r="K2524" s="287">
        <f t="shared" si="160"/>
        <v>3.125E-2</v>
      </c>
      <c r="L2524" s="203">
        <v>1350</v>
      </c>
      <c r="M2524" s="203">
        <f t="shared" si="161"/>
        <v>42.1875</v>
      </c>
    </row>
    <row r="2525" spans="1:13" hidden="1">
      <c r="A2525" s="284" t="s">
        <v>460</v>
      </c>
      <c r="B2525" s="230" t="str">
        <f t="shared" si="158"/>
        <v>Measure 273</v>
      </c>
      <c r="C2525" s="284" t="s">
        <v>468</v>
      </c>
      <c r="D2525" s="285">
        <v>44197</v>
      </c>
      <c r="E2525" s="285">
        <v>44408</v>
      </c>
      <c r="F2525" s="285">
        <v>44257</v>
      </c>
      <c r="G2525" s="41">
        <f t="shared" si="159"/>
        <v>3</v>
      </c>
      <c r="H2525" s="286" t="s">
        <v>291</v>
      </c>
      <c r="I2525" s="284" t="s">
        <v>353</v>
      </c>
      <c r="J2525" s="287">
        <v>1</v>
      </c>
      <c r="K2525" s="287">
        <f t="shared" si="160"/>
        <v>0.125</v>
      </c>
      <c r="L2525" s="203">
        <v>1350</v>
      </c>
      <c r="M2525" s="203">
        <f t="shared" si="161"/>
        <v>168.75</v>
      </c>
    </row>
    <row r="2526" spans="1:13" hidden="1">
      <c r="A2526" s="284" t="s">
        <v>460</v>
      </c>
      <c r="B2526" s="230" t="str">
        <f t="shared" si="158"/>
        <v>Measure 273</v>
      </c>
      <c r="C2526" s="284" t="s">
        <v>468</v>
      </c>
      <c r="D2526" s="285">
        <v>44197</v>
      </c>
      <c r="E2526" s="285">
        <v>44408</v>
      </c>
      <c r="F2526" s="285">
        <v>44257</v>
      </c>
      <c r="G2526" s="41">
        <f t="shared" si="159"/>
        <v>3</v>
      </c>
      <c r="H2526" s="286" t="s">
        <v>328</v>
      </c>
      <c r="I2526" s="284" t="s">
        <v>353</v>
      </c>
      <c r="J2526" s="287">
        <v>5</v>
      </c>
      <c r="K2526" s="287">
        <f t="shared" si="160"/>
        <v>0.625</v>
      </c>
      <c r="L2526" s="203">
        <v>1000</v>
      </c>
      <c r="M2526" s="203">
        <f t="shared" si="161"/>
        <v>625</v>
      </c>
    </row>
    <row r="2527" spans="1:13" hidden="1">
      <c r="A2527" s="284" t="s">
        <v>460</v>
      </c>
      <c r="B2527" s="230" t="str">
        <f t="shared" si="158"/>
        <v>Measure 273</v>
      </c>
      <c r="C2527" s="284" t="s">
        <v>468</v>
      </c>
      <c r="D2527" s="285">
        <v>44197</v>
      </c>
      <c r="E2527" s="285">
        <v>44408</v>
      </c>
      <c r="F2527" s="285">
        <v>44258</v>
      </c>
      <c r="G2527" s="41">
        <f t="shared" si="159"/>
        <v>3</v>
      </c>
      <c r="H2527" s="286" t="s">
        <v>357</v>
      </c>
      <c r="I2527" s="284" t="s">
        <v>355</v>
      </c>
      <c r="J2527" s="287">
        <v>7.5</v>
      </c>
      <c r="K2527" s="287">
        <f t="shared" si="160"/>
        <v>0.9375</v>
      </c>
      <c r="L2527" s="203">
        <v>1450</v>
      </c>
      <c r="M2527" s="203">
        <f t="shared" si="161"/>
        <v>1359.375</v>
      </c>
    </row>
    <row r="2528" spans="1:13" hidden="1">
      <c r="A2528" s="284" t="s">
        <v>460</v>
      </c>
      <c r="B2528" s="230" t="str">
        <f t="shared" si="158"/>
        <v>Measure 273</v>
      </c>
      <c r="C2528" s="284" t="s">
        <v>468</v>
      </c>
      <c r="D2528" s="285">
        <v>44197</v>
      </c>
      <c r="E2528" s="285">
        <v>44408</v>
      </c>
      <c r="F2528" s="285">
        <v>44258</v>
      </c>
      <c r="G2528" s="41">
        <f t="shared" si="159"/>
        <v>3</v>
      </c>
      <c r="H2528" s="286" t="s">
        <v>360</v>
      </c>
      <c r="I2528" s="284" t="s">
        <v>354</v>
      </c>
      <c r="J2528" s="287">
        <v>0.25</v>
      </c>
      <c r="K2528" s="287">
        <f t="shared" si="160"/>
        <v>3.125E-2</v>
      </c>
      <c r="L2528" s="203">
        <v>1350</v>
      </c>
      <c r="M2528" s="203">
        <f t="shared" si="161"/>
        <v>42.1875</v>
      </c>
    </row>
    <row r="2529" spans="1:13" hidden="1">
      <c r="A2529" s="284" t="s">
        <v>460</v>
      </c>
      <c r="B2529" s="230" t="str">
        <f t="shared" si="158"/>
        <v>Measure 273</v>
      </c>
      <c r="C2529" s="284" t="s">
        <v>468</v>
      </c>
      <c r="D2529" s="285">
        <v>44197</v>
      </c>
      <c r="E2529" s="285">
        <v>44408</v>
      </c>
      <c r="F2529" s="285">
        <v>44258</v>
      </c>
      <c r="G2529" s="41">
        <f t="shared" si="159"/>
        <v>3</v>
      </c>
      <c r="H2529" s="286" t="s">
        <v>360</v>
      </c>
      <c r="I2529" s="284" t="s">
        <v>354</v>
      </c>
      <c r="J2529" s="287">
        <v>4.75</v>
      </c>
      <c r="K2529" s="287">
        <f t="shared" si="160"/>
        <v>0.59375</v>
      </c>
      <c r="L2529" s="203">
        <v>1350</v>
      </c>
      <c r="M2529" s="203">
        <f t="shared" si="161"/>
        <v>801.5625</v>
      </c>
    </row>
    <row r="2530" spans="1:13" hidden="1">
      <c r="A2530" s="284" t="s">
        <v>460</v>
      </c>
      <c r="B2530" s="230" t="str">
        <f t="shared" si="158"/>
        <v>Measure 273</v>
      </c>
      <c r="C2530" s="284" t="s">
        <v>468</v>
      </c>
      <c r="D2530" s="285">
        <v>44197</v>
      </c>
      <c r="E2530" s="285">
        <v>44408</v>
      </c>
      <c r="F2530" s="285">
        <v>44258</v>
      </c>
      <c r="G2530" s="41">
        <f t="shared" si="159"/>
        <v>3</v>
      </c>
      <c r="H2530" s="286" t="s">
        <v>360</v>
      </c>
      <c r="I2530" s="284" t="s">
        <v>354</v>
      </c>
      <c r="J2530" s="287">
        <v>0.5</v>
      </c>
      <c r="K2530" s="287">
        <f t="shared" si="160"/>
        <v>6.25E-2</v>
      </c>
      <c r="L2530" s="203">
        <v>1350</v>
      </c>
      <c r="M2530" s="203">
        <f t="shared" si="161"/>
        <v>84.375</v>
      </c>
    </row>
    <row r="2531" spans="1:13" hidden="1">
      <c r="A2531" s="284" t="s">
        <v>460</v>
      </c>
      <c r="B2531" s="230" t="str">
        <f t="shared" si="158"/>
        <v>Measure 273</v>
      </c>
      <c r="C2531" s="284" t="s">
        <v>468</v>
      </c>
      <c r="D2531" s="285">
        <v>44197</v>
      </c>
      <c r="E2531" s="285">
        <v>44408</v>
      </c>
      <c r="F2531" s="285">
        <v>44258</v>
      </c>
      <c r="G2531" s="41">
        <f t="shared" si="159"/>
        <v>3</v>
      </c>
      <c r="H2531" s="286" t="s">
        <v>291</v>
      </c>
      <c r="I2531" s="284" t="s">
        <v>353</v>
      </c>
      <c r="J2531" s="287">
        <v>2</v>
      </c>
      <c r="K2531" s="287">
        <f t="shared" si="160"/>
        <v>0.25</v>
      </c>
      <c r="L2531" s="203">
        <v>1350</v>
      </c>
      <c r="M2531" s="203">
        <f t="shared" si="161"/>
        <v>337.5</v>
      </c>
    </row>
    <row r="2532" spans="1:13" hidden="1">
      <c r="A2532" s="284" t="s">
        <v>460</v>
      </c>
      <c r="B2532" s="230" t="str">
        <f t="shared" si="158"/>
        <v>Measure 273</v>
      </c>
      <c r="C2532" s="284" t="s">
        <v>468</v>
      </c>
      <c r="D2532" s="285">
        <v>44197</v>
      </c>
      <c r="E2532" s="285">
        <v>44408</v>
      </c>
      <c r="F2532" s="285">
        <v>44258</v>
      </c>
      <c r="G2532" s="41">
        <f t="shared" si="159"/>
        <v>3</v>
      </c>
      <c r="H2532" s="286" t="s">
        <v>291</v>
      </c>
      <c r="I2532" s="284" t="s">
        <v>353</v>
      </c>
      <c r="J2532" s="287">
        <v>1</v>
      </c>
      <c r="K2532" s="287">
        <f t="shared" si="160"/>
        <v>0.125</v>
      </c>
      <c r="L2532" s="203">
        <v>1350</v>
      </c>
      <c r="M2532" s="203">
        <f t="shared" si="161"/>
        <v>168.75</v>
      </c>
    </row>
    <row r="2533" spans="1:13" hidden="1">
      <c r="A2533" s="284" t="s">
        <v>460</v>
      </c>
      <c r="B2533" s="230" t="str">
        <f t="shared" si="158"/>
        <v>Measure 273</v>
      </c>
      <c r="C2533" s="284" t="s">
        <v>468</v>
      </c>
      <c r="D2533" s="285">
        <v>44197</v>
      </c>
      <c r="E2533" s="285">
        <v>44408</v>
      </c>
      <c r="F2533" s="285">
        <v>44258</v>
      </c>
      <c r="G2533" s="41">
        <f t="shared" si="159"/>
        <v>3</v>
      </c>
      <c r="H2533" s="286" t="s">
        <v>328</v>
      </c>
      <c r="I2533" s="284" t="s">
        <v>353</v>
      </c>
      <c r="J2533" s="287">
        <v>8</v>
      </c>
      <c r="K2533" s="287">
        <f t="shared" si="160"/>
        <v>1</v>
      </c>
      <c r="L2533" s="203">
        <v>1000</v>
      </c>
      <c r="M2533" s="203">
        <f t="shared" si="161"/>
        <v>1000</v>
      </c>
    </row>
    <row r="2534" spans="1:13" hidden="1">
      <c r="A2534" s="284" t="s">
        <v>460</v>
      </c>
      <c r="B2534" s="230" t="str">
        <f t="shared" si="158"/>
        <v>Measure 273</v>
      </c>
      <c r="C2534" s="284" t="s">
        <v>468</v>
      </c>
      <c r="D2534" s="285">
        <v>44197</v>
      </c>
      <c r="E2534" s="285">
        <v>44408</v>
      </c>
      <c r="F2534" s="285">
        <v>44259</v>
      </c>
      <c r="G2534" s="41">
        <f t="shared" si="159"/>
        <v>3</v>
      </c>
      <c r="H2534" s="286" t="s">
        <v>357</v>
      </c>
      <c r="I2534" s="284" t="s">
        <v>355</v>
      </c>
      <c r="J2534" s="287">
        <v>11.5</v>
      </c>
      <c r="K2534" s="287">
        <f t="shared" si="160"/>
        <v>1.4375</v>
      </c>
      <c r="L2534" s="203">
        <v>1450</v>
      </c>
      <c r="M2534" s="203">
        <f t="shared" si="161"/>
        <v>2084.375</v>
      </c>
    </row>
    <row r="2535" spans="1:13" hidden="1">
      <c r="A2535" s="284" t="s">
        <v>460</v>
      </c>
      <c r="B2535" s="230" t="str">
        <f t="shared" si="158"/>
        <v>Measure 273</v>
      </c>
      <c r="C2535" s="284" t="s">
        <v>468</v>
      </c>
      <c r="D2535" s="285">
        <v>44197</v>
      </c>
      <c r="E2535" s="285">
        <v>44408</v>
      </c>
      <c r="F2535" s="285">
        <v>44259</v>
      </c>
      <c r="G2535" s="41">
        <f t="shared" si="159"/>
        <v>3</v>
      </c>
      <c r="H2535" s="286" t="s">
        <v>360</v>
      </c>
      <c r="I2535" s="284" t="s">
        <v>354</v>
      </c>
      <c r="J2535" s="287">
        <v>1</v>
      </c>
      <c r="K2535" s="287">
        <f t="shared" si="160"/>
        <v>0.125</v>
      </c>
      <c r="L2535" s="203">
        <v>1350</v>
      </c>
      <c r="M2535" s="203">
        <f t="shared" si="161"/>
        <v>168.75</v>
      </c>
    </row>
    <row r="2536" spans="1:13" hidden="1">
      <c r="A2536" s="284" t="s">
        <v>460</v>
      </c>
      <c r="B2536" s="230" t="str">
        <f t="shared" si="158"/>
        <v>Measure 273</v>
      </c>
      <c r="C2536" s="284" t="s">
        <v>468</v>
      </c>
      <c r="D2536" s="285">
        <v>44197</v>
      </c>
      <c r="E2536" s="285">
        <v>44408</v>
      </c>
      <c r="F2536" s="285">
        <v>44259</v>
      </c>
      <c r="G2536" s="41">
        <f t="shared" si="159"/>
        <v>3</v>
      </c>
      <c r="H2536" s="286" t="s">
        <v>360</v>
      </c>
      <c r="I2536" s="284" t="s">
        <v>354</v>
      </c>
      <c r="J2536" s="287">
        <v>1.25</v>
      </c>
      <c r="K2536" s="287">
        <f t="shared" si="160"/>
        <v>0.15625</v>
      </c>
      <c r="L2536" s="203">
        <v>1350</v>
      </c>
      <c r="M2536" s="203">
        <f t="shared" si="161"/>
        <v>210.9375</v>
      </c>
    </row>
    <row r="2537" spans="1:13" hidden="1">
      <c r="A2537" s="284" t="s">
        <v>460</v>
      </c>
      <c r="B2537" s="230" t="str">
        <f t="shared" si="158"/>
        <v>Measure 273</v>
      </c>
      <c r="C2537" s="284" t="s">
        <v>468</v>
      </c>
      <c r="D2537" s="285">
        <v>44197</v>
      </c>
      <c r="E2537" s="285">
        <v>44408</v>
      </c>
      <c r="F2537" s="285">
        <v>44259</v>
      </c>
      <c r="G2537" s="41">
        <f t="shared" si="159"/>
        <v>3</v>
      </c>
      <c r="H2537" s="286" t="s">
        <v>360</v>
      </c>
      <c r="I2537" s="284" t="s">
        <v>354</v>
      </c>
      <c r="J2537" s="287">
        <v>3.75</v>
      </c>
      <c r="K2537" s="287">
        <f t="shared" si="160"/>
        <v>0.46875</v>
      </c>
      <c r="L2537" s="203">
        <v>1350</v>
      </c>
      <c r="M2537" s="203">
        <f t="shared" si="161"/>
        <v>632.8125</v>
      </c>
    </row>
    <row r="2538" spans="1:13" hidden="1">
      <c r="A2538" s="284" t="s">
        <v>460</v>
      </c>
      <c r="B2538" s="230" t="str">
        <f t="shared" si="158"/>
        <v>Measure 273</v>
      </c>
      <c r="C2538" s="284" t="s">
        <v>468</v>
      </c>
      <c r="D2538" s="285">
        <v>44197</v>
      </c>
      <c r="E2538" s="285">
        <v>44408</v>
      </c>
      <c r="F2538" s="285">
        <v>44259</v>
      </c>
      <c r="G2538" s="41">
        <f t="shared" si="159"/>
        <v>3</v>
      </c>
      <c r="H2538" s="286" t="s">
        <v>291</v>
      </c>
      <c r="I2538" s="284" t="s">
        <v>353</v>
      </c>
      <c r="J2538" s="287">
        <v>1.5</v>
      </c>
      <c r="K2538" s="287">
        <f t="shared" si="160"/>
        <v>0.1875</v>
      </c>
      <c r="L2538" s="203">
        <v>1350</v>
      </c>
      <c r="M2538" s="203">
        <f t="shared" si="161"/>
        <v>253.125</v>
      </c>
    </row>
    <row r="2539" spans="1:13" hidden="1">
      <c r="A2539" s="284" t="s">
        <v>460</v>
      </c>
      <c r="B2539" s="230" t="str">
        <f t="shared" si="158"/>
        <v>Measure 273</v>
      </c>
      <c r="C2539" s="284" t="s">
        <v>468</v>
      </c>
      <c r="D2539" s="285">
        <v>44197</v>
      </c>
      <c r="E2539" s="285">
        <v>44408</v>
      </c>
      <c r="F2539" s="285">
        <v>44259</v>
      </c>
      <c r="G2539" s="41">
        <f t="shared" si="159"/>
        <v>3</v>
      </c>
      <c r="H2539" s="286" t="s">
        <v>291</v>
      </c>
      <c r="I2539" s="284" t="s">
        <v>353</v>
      </c>
      <c r="J2539" s="287">
        <v>0.5</v>
      </c>
      <c r="K2539" s="287">
        <f t="shared" si="160"/>
        <v>6.25E-2</v>
      </c>
      <c r="L2539" s="203">
        <v>1350</v>
      </c>
      <c r="M2539" s="203">
        <f t="shared" si="161"/>
        <v>84.375</v>
      </c>
    </row>
    <row r="2540" spans="1:13" hidden="1">
      <c r="A2540" s="284" t="s">
        <v>460</v>
      </c>
      <c r="B2540" s="230" t="str">
        <f t="shared" si="158"/>
        <v>Measure 273</v>
      </c>
      <c r="C2540" s="284" t="s">
        <v>468</v>
      </c>
      <c r="D2540" s="285">
        <v>44197</v>
      </c>
      <c r="E2540" s="285">
        <v>44408</v>
      </c>
      <c r="F2540" s="285">
        <v>44259</v>
      </c>
      <c r="G2540" s="41">
        <f t="shared" si="159"/>
        <v>3</v>
      </c>
      <c r="H2540" s="286" t="s">
        <v>328</v>
      </c>
      <c r="I2540" s="284" t="s">
        <v>353</v>
      </c>
      <c r="J2540" s="287">
        <v>8</v>
      </c>
      <c r="K2540" s="287">
        <f t="shared" si="160"/>
        <v>1</v>
      </c>
      <c r="L2540" s="203">
        <v>1000</v>
      </c>
      <c r="M2540" s="203">
        <f t="shared" si="161"/>
        <v>1000</v>
      </c>
    </row>
    <row r="2541" spans="1:13" hidden="1">
      <c r="A2541" s="284" t="s">
        <v>460</v>
      </c>
      <c r="B2541" s="230" t="str">
        <f t="shared" si="158"/>
        <v>Measure 273</v>
      </c>
      <c r="C2541" s="284" t="s">
        <v>468</v>
      </c>
      <c r="D2541" s="285">
        <v>44197</v>
      </c>
      <c r="E2541" s="285">
        <v>44408</v>
      </c>
      <c r="F2541" s="285">
        <v>44260</v>
      </c>
      <c r="G2541" s="41">
        <f t="shared" si="159"/>
        <v>3</v>
      </c>
      <c r="H2541" s="286" t="s">
        <v>357</v>
      </c>
      <c r="I2541" s="284" t="s">
        <v>355</v>
      </c>
      <c r="J2541" s="287">
        <v>3</v>
      </c>
      <c r="K2541" s="287">
        <f t="shared" si="160"/>
        <v>0.375</v>
      </c>
      <c r="L2541" s="203">
        <v>1450</v>
      </c>
      <c r="M2541" s="203">
        <f t="shared" si="161"/>
        <v>543.75</v>
      </c>
    </row>
    <row r="2542" spans="1:13" hidden="1">
      <c r="A2542" s="284" t="s">
        <v>460</v>
      </c>
      <c r="B2542" s="230" t="str">
        <f t="shared" si="158"/>
        <v>Measure 273</v>
      </c>
      <c r="C2542" s="284" t="s">
        <v>468</v>
      </c>
      <c r="D2542" s="285">
        <v>44197</v>
      </c>
      <c r="E2542" s="285">
        <v>44408</v>
      </c>
      <c r="F2542" s="285">
        <v>44260</v>
      </c>
      <c r="G2542" s="41">
        <f t="shared" si="159"/>
        <v>3</v>
      </c>
      <c r="H2542" s="286" t="s">
        <v>360</v>
      </c>
      <c r="I2542" s="284" t="s">
        <v>354</v>
      </c>
      <c r="J2542" s="287">
        <v>0.25</v>
      </c>
      <c r="K2542" s="287">
        <f t="shared" si="160"/>
        <v>3.125E-2</v>
      </c>
      <c r="L2542" s="203">
        <v>1350</v>
      </c>
      <c r="M2542" s="203">
        <f t="shared" si="161"/>
        <v>42.1875</v>
      </c>
    </row>
    <row r="2543" spans="1:13" hidden="1">
      <c r="A2543" s="284" t="s">
        <v>460</v>
      </c>
      <c r="B2543" s="230" t="str">
        <f t="shared" si="158"/>
        <v>Measure 273</v>
      </c>
      <c r="C2543" s="284" t="s">
        <v>468</v>
      </c>
      <c r="D2543" s="285">
        <v>44197</v>
      </c>
      <c r="E2543" s="285">
        <v>44408</v>
      </c>
      <c r="F2543" s="285">
        <v>44260</v>
      </c>
      <c r="G2543" s="41">
        <f t="shared" si="159"/>
        <v>3</v>
      </c>
      <c r="H2543" s="286" t="s">
        <v>291</v>
      </c>
      <c r="I2543" s="284" t="s">
        <v>353</v>
      </c>
      <c r="J2543" s="287">
        <v>0.5</v>
      </c>
      <c r="K2543" s="287">
        <f t="shared" si="160"/>
        <v>6.25E-2</v>
      </c>
      <c r="L2543" s="203">
        <v>1350</v>
      </c>
      <c r="M2543" s="203">
        <f t="shared" si="161"/>
        <v>84.375</v>
      </c>
    </row>
    <row r="2544" spans="1:13" hidden="1">
      <c r="A2544" s="284" t="s">
        <v>460</v>
      </c>
      <c r="B2544" s="230" t="str">
        <f t="shared" si="158"/>
        <v>Measure 273</v>
      </c>
      <c r="C2544" s="284" t="s">
        <v>468</v>
      </c>
      <c r="D2544" s="285">
        <v>44197</v>
      </c>
      <c r="E2544" s="285">
        <v>44408</v>
      </c>
      <c r="F2544" s="285">
        <v>44260</v>
      </c>
      <c r="G2544" s="41">
        <f t="shared" si="159"/>
        <v>3</v>
      </c>
      <c r="H2544" s="286" t="s">
        <v>328</v>
      </c>
      <c r="I2544" s="284" t="s">
        <v>353</v>
      </c>
      <c r="J2544" s="287">
        <v>9</v>
      </c>
      <c r="K2544" s="287">
        <f t="shared" si="160"/>
        <v>1.125</v>
      </c>
      <c r="L2544" s="203">
        <v>1000</v>
      </c>
      <c r="M2544" s="203">
        <f t="shared" si="161"/>
        <v>1125</v>
      </c>
    </row>
    <row r="2545" spans="1:13" hidden="1">
      <c r="A2545" s="284" t="s">
        <v>460</v>
      </c>
      <c r="B2545" s="230" t="str">
        <f t="shared" si="158"/>
        <v>Measure 273</v>
      </c>
      <c r="C2545" s="284" t="s">
        <v>468</v>
      </c>
      <c r="D2545" s="285">
        <v>44197</v>
      </c>
      <c r="E2545" s="285">
        <v>44408</v>
      </c>
      <c r="F2545" s="285">
        <v>44261</v>
      </c>
      <c r="G2545" s="41">
        <f t="shared" si="159"/>
        <v>3</v>
      </c>
      <c r="H2545" s="286" t="s">
        <v>357</v>
      </c>
      <c r="I2545" s="284" t="s">
        <v>355</v>
      </c>
      <c r="J2545" s="287">
        <v>1</v>
      </c>
      <c r="K2545" s="287">
        <f t="shared" si="160"/>
        <v>0.125</v>
      </c>
      <c r="L2545" s="203">
        <v>1450</v>
      </c>
      <c r="M2545" s="203">
        <f t="shared" si="161"/>
        <v>181.25</v>
      </c>
    </row>
    <row r="2546" spans="1:13" hidden="1">
      <c r="A2546" s="284" t="s">
        <v>460</v>
      </c>
      <c r="B2546" s="230" t="str">
        <f t="shared" si="158"/>
        <v>Measure 273</v>
      </c>
      <c r="C2546" s="284" t="s">
        <v>468</v>
      </c>
      <c r="D2546" s="285">
        <v>44197</v>
      </c>
      <c r="E2546" s="285">
        <v>44408</v>
      </c>
      <c r="F2546" s="285">
        <v>44262</v>
      </c>
      <c r="G2546" s="41">
        <f t="shared" si="159"/>
        <v>3</v>
      </c>
      <c r="H2546" s="286" t="s">
        <v>357</v>
      </c>
      <c r="I2546" s="284" t="s">
        <v>355</v>
      </c>
      <c r="J2546" s="287">
        <v>3</v>
      </c>
      <c r="K2546" s="287">
        <f t="shared" si="160"/>
        <v>0.375</v>
      </c>
      <c r="L2546" s="203">
        <v>1450</v>
      </c>
      <c r="M2546" s="203">
        <f t="shared" si="161"/>
        <v>543.75</v>
      </c>
    </row>
    <row r="2547" spans="1:13" hidden="1">
      <c r="A2547" s="284" t="s">
        <v>460</v>
      </c>
      <c r="B2547" s="230" t="str">
        <f t="shared" si="158"/>
        <v>Measure 273</v>
      </c>
      <c r="C2547" s="284" t="s">
        <v>468</v>
      </c>
      <c r="D2547" s="285">
        <v>44197</v>
      </c>
      <c r="E2547" s="285">
        <v>44408</v>
      </c>
      <c r="F2547" s="285">
        <v>44263</v>
      </c>
      <c r="G2547" s="41">
        <f t="shared" si="159"/>
        <v>3</v>
      </c>
      <c r="H2547" s="286" t="s">
        <v>357</v>
      </c>
      <c r="I2547" s="284" t="s">
        <v>355</v>
      </c>
      <c r="J2547" s="287">
        <v>8</v>
      </c>
      <c r="K2547" s="287">
        <f t="shared" si="160"/>
        <v>1</v>
      </c>
      <c r="L2547" s="203">
        <v>1450</v>
      </c>
      <c r="M2547" s="203">
        <f t="shared" si="161"/>
        <v>1450</v>
      </c>
    </row>
    <row r="2548" spans="1:13" hidden="1">
      <c r="A2548" s="284" t="s">
        <v>460</v>
      </c>
      <c r="B2548" s="230" t="str">
        <f t="shared" si="158"/>
        <v>Measure 273</v>
      </c>
      <c r="C2548" s="284" t="s">
        <v>468</v>
      </c>
      <c r="D2548" s="285">
        <v>44197</v>
      </c>
      <c r="E2548" s="285">
        <v>44408</v>
      </c>
      <c r="F2548" s="285">
        <v>44263</v>
      </c>
      <c r="G2548" s="41">
        <f t="shared" si="159"/>
        <v>3</v>
      </c>
      <c r="H2548" s="286" t="s">
        <v>360</v>
      </c>
      <c r="I2548" s="284" t="s">
        <v>354</v>
      </c>
      <c r="J2548" s="287">
        <v>0.5</v>
      </c>
      <c r="K2548" s="287">
        <f t="shared" si="160"/>
        <v>6.25E-2</v>
      </c>
      <c r="L2548" s="203">
        <v>1350</v>
      </c>
      <c r="M2548" s="203">
        <f t="shared" si="161"/>
        <v>84.375</v>
      </c>
    </row>
    <row r="2549" spans="1:13" hidden="1">
      <c r="A2549" s="284" t="s">
        <v>460</v>
      </c>
      <c r="B2549" s="230" t="str">
        <f t="shared" si="158"/>
        <v>Measure 273</v>
      </c>
      <c r="C2549" s="284" t="s">
        <v>468</v>
      </c>
      <c r="D2549" s="285">
        <v>44197</v>
      </c>
      <c r="E2549" s="285">
        <v>44408</v>
      </c>
      <c r="F2549" s="285">
        <v>44263</v>
      </c>
      <c r="G2549" s="41">
        <f t="shared" si="159"/>
        <v>3</v>
      </c>
      <c r="H2549" s="286" t="s">
        <v>291</v>
      </c>
      <c r="I2549" s="284" t="s">
        <v>353</v>
      </c>
      <c r="J2549" s="287">
        <v>1.5</v>
      </c>
      <c r="K2549" s="287">
        <f t="shared" si="160"/>
        <v>0.1875</v>
      </c>
      <c r="L2549" s="203">
        <v>1350</v>
      </c>
      <c r="M2549" s="203">
        <f t="shared" si="161"/>
        <v>253.125</v>
      </c>
    </row>
    <row r="2550" spans="1:13" hidden="1">
      <c r="A2550" s="284" t="s">
        <v>460</v>
      </c>
      <c r="B2550" s="230" t="str">
        <f t="shared" si="158"/>
        <v>Measure 273</v>
      </c>
      <c r="C2550" s="284" t="s">
        <v>468</v>
      </c>
      <c r="D2550" s="285">
        <v>44197</v>
      </c>
      <c r="E2550" s="285">
        <v>44408</v>
      </c>
      <c r="F2550" s="285">
        <v>44263</v>
      </c>
      <c r="G2550" s="41">
        <f t="shared" si="159"/>
        <v>3</v>
      </c>
      <c r="H2550" s="286" t="s">
        <v>291</v>
      </c>
      <c r="I2550" s="284" t="s">
        <v>353</v>
      </c>
      <c r="J2550" s="287">
        <v>2</v>
      </c>
      <c r="K2550" s="287">
        <f t="shared" si="160"/>
        <v>0.25</v>
      </c>
      <c r="L2550" s="203">
        <v>1350</v>
      </c>
      <c r="M2550" s="203">
        <f t="shared" si="161"/>
        <v>337.5</v>
      </c>
    </row>
    <row r="2551" spans="1:13" hidden="1">
      <c r="A2551" s="284" t="s">
        <v>460</v>
      </c>
      <c r="B2551" s="230" t="str">
        <f t="shared" si="158"/>
        <v>Measure 273</v>
      </c>
      <c r="C2551" s="284" t="s">
        <v>468</v>
      </c>
      <c r="D2551" s="285">
        <v>44197</v>
      </c>
      <c r="E2551" s="285">
        <v>44408</v>
      </c>
      <c r="F2551" s="285">
        <v>44263</v>
      </c>
      <c r="G2551" s="41">
        <f t="shared" si="159"/>
        <v>3</v>
      </c>
      <c r="H2551" s="286" t="s">
        <v>291</v>
      </c>
      <c r="I2551" s="284" t="s">
        <v>353</v>
      </c>
      <c r="J2551" s="287">
        <v>1</v>
      </c>
      <c r="K2551" s="287">
        <f t="shared" si="160"/>
        <v>0.125</v>
      </c>
      <c r="L2551" s="203">
        <v>1350</v>
      </c>
      <c r="M2551" s="203">
        <f t="shared" si="161"/>
        <v>168.75</v>
      </c>
    </row>
    <row r="2552" spans="1:13" hidden="1">
      <c r="A2552" s="284" t="s">
        <v>460</v>
      </c>
      <c r="B2552" s="230" t="str">
        <f t="shared" si="158"/>
        <v>Measure 273</v>
      </c>
      <c r="C2552" s="284" t="s">
        <v>468</v>
      </c>
      <c r="D2552" s="285">
        <v>44197</v>
      </c>
      <c r="E2552" s="285">
        <v>44408</v>
      </c>
      <c r="F2552" s="285">
        <v>44263</v>
      </c>
      <c r="G2552" s="41">
        <f t="shared" si="159"/>
        <v>3</v>
      </c>
      <c r="H2552" s="286" t="s">
        <v>328</v>
      </c>
      <c r="I2552" s="284" t="s">
        <v>353</v>
      </c>
      <c r="J2552" s="287">
        <v>7</v>
      </c>
      <c r="K2552" s="287">
        <f t="shared" si="160"/>
        <v>0.875</v>
      </c>
      <c r="L2552" s="203">
        <v>1000</v>
      </c>
      <c r="M2552" s="203">
        <f t="shared" si="161"/>
        <v>875</v>
      </c>
    </row>
    <row r="2553" spans="1:13" hidden="1">
      <c r="A2553" s="284" t="s">
        <v>460</v>
      </c>
      <c r="B2553" s="230" t="str">
        <f t="shared" si="158"/>
        <v>Measure 273</v>
      </c>
      <c r="C2553" s="284" t="s">
        <v>468</v>
      </c>
      <c r="D2553" s="285">
        <v>44197</v>
      </c>
      <c r="E2553" s="285">
        <v>44408</v>
      </c>
      <c r="F2553" s="285">
        <v>44264</v>
      </c>
      <c r="G2553" s="41">
        <f t="shared" si="159"/>
        <v>3</v>
      </c>
      <c r="H2553" s="286" t="s">
        <v>357</v>
      </c>
      <c r="I2553" s="284" t="s">
        <v>355</v>
      </c>
      <c r="J2553" s="287">
        <v>8.5</v>
      </c>
      <c r="K2553" s="287">
        <f t="shared" si="160"/>
        <v>1.0625</v>
      </c>
      <c r="L2553" s="203">
        <v>1450</v>
      </c>
      <c r="M2553" s="203">
        <f t="shared" si="161"/>
        <v>1540.625</v>
      </c>
    </row>
    <row r="2554" spans="1:13" hidden="1">
      <c r="A2554" s="284" t="s">
        <v>460</v>
      </c>
      <c r="B2554" s="230" t="str">
        <f t="shared" si="158"/>
        <v>Measure 273</v>
      </c>
      <c r="C2554" s="284" t="s">
        <v>468</v>
      </c>
      <c r="D2554" s="285">
        <v>44197</v>
      </c>
      <c r="E2554" s="285">
        <v>44408</v>
      </c>
      <c r="F2554" s="285">
        <v>44264</v>
      </c>
      <c r="G2554" s="41">
        <f t="shared" si="159"/>
        <v>3</v>
      </c>
      <c r="H2554" s="286" t="s">
        <v>360</v>
      </c>
      <c r="I2554" s="284" t="s">
        <v>354</v>
      </c>
      <c r="J2554" s="287">
        <v>1</v>
      </c>
      <c r="K2554" s="287">
        <f t="shared" si="160"/>
        <v>0.125</v>
      </c>
      <c r="L2554" s="203">
        <v>1350</v>
      </c>
      <c r="M2554" s="203">
        <f t="shared" si="161"/>
        <v>168.75</v>
      </c>
    </row>
    <row r="2555" spans="1:13" hidden="1">
      <c r="A2555" s="284" t="s">
        <v>460</v>
      </c>
      <c r="B2555" s="230" t="str">
        <f t="shared" si="158"/>
        <v>Measure 273</v>
      </c>
      <c r="C2555" s="284" t="s">
        <v>468</v>
      </c>
      <c r="D2555" s="285">
        <v>44197</v>
      </c>
      <c r="E2555" s="285">
        <v>44408</v>
      </c>
      <c r="F2555" s="285">
        <v>44264</v>
      </c>
      <c r="G2555" s="41">
        <f t="shared" si="159"/>
        <v>3</v>
      </c>
      <c r="H2555" s="286" t="s">
        <v>360</v>
      </c>
      <c r="I2555" s="284" t="s">
        <v>354</v>
      </c>
      <c r="J2555" s="287">
        <v>0.5</v>
      </c>
      <c r="K2555" s="287">
        <f t="shared" si="160"/>
        <v>6.25E-2</v>
      </c>
      <c r="L2555" s="203">
        <v>1350</v>
      </c>
      <c r="M2555" s="203">
        <f t="shared" si="161"/>
        <v>84.375</v>
      </c>
    </row>
    <row r="2556" spans="1:13" hidden="1">
      <c r="A2556" s="284" t="s">
        <v>460</v>
      </c>
      <c r="B2556" s="230" t="str">
        <f t="shared" si="158"/>
        <v>Measure 273</v>
      </c>
      <c r="C2556" s="284" t="s">
        <v>468</v>
      </c>
      <c r="D2556" s="285">
        <v>44197</v>
      </c>
      <c r="E2556" s="285">
        <v>44408</v>
      </c>
      <c r="F2556" s="285">
        <v>44264</v>
      </c>
      <c r="G2556" s="41">
        <f t="shared" si="159"/>
        <v>3</v>
      </c>
      <c r="H2556" s="286" t="s">
        <v>291</v>
      </c>
      <c r="I2556" s="284" t="s">
        <v>353</v>
      </c>
      <c r="J2556" s="287">
        <v>0.5</v>
      </c>
      <c r="K2556" s="287">
        <f t="shared" si="160"/>
        <v>6.25E-2</v>
      </c>
      <c r="L2556" s="203">
        <v>1350</v>
      </c>
      <c r="M2556" s="203">
        <f t="shared" si="161"/>
        <v>84.375</v>
      </c>
    </row>
    <row r="2557" spans="1:13" hidden="1">
      <c r="A2557" s="284" t="s">
        <v>460</v>
      </c>
      <c r="B2557" s="230" t="str">
        <f t="shared" si="158"/>
        <v>Measure 273</v>
      </c>
      <c r="C2557" s="284" t="s">
        <v>468</v>
      </c>
      <c r="D2557" s="285">
        <v>44197</v>
      </c>
      <c r="E2557" s="285">
        <v>44408</v>
      </c>
      <c r="F2557" s="285">
        <v>44264</v>
      </c>
      <c r="G2557" s="41">
        <f t="shared" si="159"/>
        <v>3</v>
      </c>
      <c r="H2557" s="286" t="s">
        <v>291</v>
      </c>
      <c r="I2557" s="284" t="s">
        <v>353</v>
      </c>
      <c r="J2557" s="287">
        <v>2</v>
      </c>
      <c r="K2557" s="287">
        <f t="shared" si="160"/>
        <v>0.25</v>
      </c>
      <c r="L2557" s="203">
        <v>1350</v>
      </c>
      <c r="M2557" s="203">
        <f t="shared" si="161"/>
        <v>337.5</v>
      </c>
    </row>
    <row r="2558" spans="1:13" hidden="1">
      <c r="A2558" s="284" t="s">
        <v>460</v>
      </c>
      <c r="B2558" s="230" t="str">
        <f t="shared" si="158"/>
        <v>Measure 273</v>
      </c>
      <c r="C2558" s="284" t="s">
        <v>468</v>
      </c>
      <c r="D2558" s="285">
        <v>44197</v>
      </c>
      <c r="E2558" s="285">
        <v>44408</v>
      </c>
      <c r="F2558" s="285">
        <v>44264</v>
      </c>
      <c r="G2558" s="41">
        <f t="shared" si="159"/>
        <v>3</v>
      </c>
      <c r="H2558" s="286" t="s">
        <v>291</v>
      </c>
      <c r="I2558" s="284" t="s">
        <v>353</v>
      </c>
      <c r="J2558" s="287">
        <v>1.75</v>
      </c>
      <c r="K2558" s="287">
        <f t="shared" si="160"/>
        <v>0.21875</v>
      </c>
      <c r="L2558" s="203">
        <v>1350</v>
      </c>
      <c r="M2558" s="203">
        <f t="shared" si="161"/>
        <v>295.3125</v>
      </c>
    </row>
    <row r="2559" spans="1:13" hidden="1">
      <c r="A2559" s="284" t="s">
        <v>460</v>
      </c>
      <c r="B2559" s="230" t="str">
        <f t="shared" si="158"/>
        <v>Measure 273</v>
      </c>
      <c r="C2559" s="284" t="s">
        <v>468</v>
      </c>
      <c r="D2559" s="285">
        <v>44197</v>
      </c>
      <c r="E2559" s="285">
        <v>44408</v>
      </c>
      <c r="F2559" s="285">
        <v>44264</v>
      </c>
      <c r="G2559" s="41">
        <f t="shared" si="159"/>
        <v>3</v>
      </c>
      <c r="H2559" s="286" t="s">
        <v>328</v>
      </c>
      <c r="I2559" s="284" t="s">
        <v>353</v>
      </c>
      <c r="J2559" s="287">
        <v>2</v>
      </c>
      <c r="K2559" s="287">
        <f t="shared" si="160"/>
        <v>0.25</v>
      </c>
      <c r="L2559" s="203">
        <v>1000</v>
      </c>
      <c r="M2559" s="203">
        <f t="shared" si="161"/>
        <v>250</v>
      </c>
    </row>
    <row r="2560" spans="1:13" hidden="1">
      <c r="A2560" s="284" t="s">
        <v>460</v>
      </c>
      <c r="B2560" s="230" t="str">
        <f t="shared" ref="B2560:B2623" si="162">MID(C2560,9,11)</f>
        <v>Measure 273</v>
      </c>
      <c r="C2560" s="284" t="s">
        <v>468</v>
      </c>
      <c r="D2560" s="285">
        <v>44197</v>
      </c>
      <c r="E2560" s="285">
        <v>44408</v>
      </c>
      <c r="F2560" s="285">
        <v>44265</v>
      </c>
      <c r="G2560" s="41">
        <f t="shared" ref="G2560:G2623" si="163">MONTH(F2560)</f>
        <v>3</v>
      </c>
      <c r="H2560" s="286" t="s">
        <v>357</v>
      </c>
      <c r="I2560" s="284" t="s">
        <v>355</v>
      </c>
      <c r="J2560" s="287">
        <v>9</v>
      </c>
      <c r="K2560" s="287">
        <f t="shared" si="160"/>
        <v>1.125</v>
      </c>
      <c r="L2560" s="203">
        <v>1450</v>
      </c>
      <c r="M2560" s="203">
        <f t="shared" si="161"/>
        <v>1631.25</v>
      </c>
    </row>
    <row r="2561" spans="1:13" hidden="1">
      <c r="A2561" s="284" t="s">
        <v>460</v>
      </c>
      <c r="B2561" s="230" t="str">
        <f t="shared" si="162"/>
        <v>Measure 273</v>
      </c>
      <c r="C2561" s="284" t="s">
        <v>468</v>
      </c>
      <c r="D2561" s="285">
        <v>44197</v>
      </c>
      <c r="E2561" s="285">
        <v>44408</v>
      </c>
      <c r="F2561" s="285">
        <v>44265</v>
      </c>
      <c r="G2561" s="41">
        <f t="shared" si="163"/>
        <v>3</v>
      </c>
      <c r="H2561" s="286" t="s">
        <v>360</v>
      </c>
      <c r="I2561" s="284" t="s">
        <v>354</v>
      </c>
      <c r="J2561" s="287">
        <v>0.75</v>
      </c>
      <c r="K2561" s="287">
        <f t="shared" si="160"/>
        <v>9.375E-2</v>
      </c>
      <c r="L2561" s="203">
        <v>1350</v>
      </c>
      <c r="M2561" s="203">
        <f t="shared" si="161"/>
        <v>126.5625</v>
      </c>
    </row>
    <row r="2562" spans="1:13" hidden="1">
      <c r="A2562" s="284" t="s">
        <v>460</v>
      </c>
      <c r="B2562" s="230" t="str">
        <f t="shared" si="162"/>
        <v>Measure 273</v>
      </c>
      <c r="C2562" s="284" t="s">
        <v>468</v>
      </c>
      <c r="D2562" s="285">
        <v>44197</v>
      </c>
      <c r="E2562" s="285">
        <v>44408</v>
      </c>
      <c r="F2562" s="285">
        <v>44265</v>
      </c>
      <c r="G2562" s="41">
        <f t="shared" si="163"/>
        <v>3</v>
      </c>
      <c r="H2562" s="286" t="s">
        <v>291</v>
      </c>
      <c r="I2562" s="284" t="s">
        <v>353</v>
      </c>
      <c r="J2562" s="287">
        <v>0.5</v>
      </c>
      <c r="K2562" s="287">
        <f t="shared" si="160"/>
        <v>6.25E-2</v>
      </c>
      <c r="L2562" s="203">
        <v>1350</v>
      </c>
      <c r="M2562" s="203">
        <f t="shared" si="161"/>
        <v>84.375</v>
      </c>
    </row>
    <row r="2563" spans="1:13" hidden="1">
      <c r="A2563" s="284" t="s">
        <v>460</v>
      </c>
      <c r="B2563" s="230" t="str">
        <f t="shared" si="162"/>
        <v>Measure 273</v>
      </c>
      <c r="C2563" s="284" t="s">
        <v>468</v>
      </c>
      <c r="D2563" s="285">
        <v>44197</v>
      </c>
      <c r="E2563" s="285">
        <v>44408</v>
      </c>
      <c r="F2563" s="285">
        <v>44265</v>
      </c>
      <c r="G2563" s="41">
        <f t="shared" si="163"/>
        <v>3</v>
      </c>
      <c r="H2563" s="286" t="s">
        <v>291</v>
      </c>
      <c r="I2563" s="284" t="s">
        <v>353</v>
      </c>
      <c r="J2563" s="287">
        <v>5.75</v>
      </c>
      <c r="K2563" s="287">
        <f t="shared" ref="K2563:K2626" si="164">J2563/8</f>
        <v>0.71875</v>
      </c>
      <c r="L2563" s="203">
        <v>1350</v>
      </c>
      <c r="M2563" s="203">
        <f t="shared" ref="M2563:M2626" si="165">L2563*K2563</f>
        <v>970.3125</v>
      </c>
    </row>
    <row r="2564" spans="1:13" hidden="1">
      <c r="A2564" s="284" t="s">
        <v>460</v>
      </c>
      <c r="B2564" s="230" t="str">
        <f t="shared" si="162"/>
        <v>Measure 273</v>
      </c>
      <c r="C2564" s="284" t="s">
        <v>468</v>
      </c>
      <c r="D2564" s="285">
        <v>44197</v>
      </c>
      <c r="E2564" s="285">
        <v>44408</v>
      </c>
      <c r="F2564" s="285">
        <v>44265</v>
      </c>
      <c r="G2564" s="41">
        <f t="shared" si="163"/>
        <v>3</v>
      </c>
      <c r="H2564" s="286" t="s">
        <v>328</v>
      </c>
      <c r="I2564" s="284" t="s">
        <v>353</v>
      </c>
      <c r="J2564" s="287">
        <v>0.25</v>
      </c>
      <c r="K2564" s="287">
        <f t="shared" si="164"/>
        <v>3.125E-2</v>
      </c>
      <c r="L2564" s="203">
        <v>1000</v>
      </c>
      <c r="M2564" s="203">
        <f t="shared" si="165"/>
        <v>31.25</v>
      </c>
    </row>
    <row r="2565" spans="1:13" hidden="1">
      <c r="A2565" s="284" t="s">
        <v>460</v>
      </c>
      <c r="B2565" s="230" t="str">
        <f t="shared" si="162"/>
        <v>Measure 273</v>
      </c>
      <c r="C2565" s="284" t="s">
        <v>468</v>
      </c>
      <c r="D2565" s="285">
        <v>44197</v>
      </c>
      <c r="E2565" s="285">
        <v>44408</v>
      </c>
      <c r="F2565" s="285">
        <v>44266</v>
      </c>
      <c r="G2565" s="41">
        <f t="shared" si="163"/>
        <v>3</v>
      </c>
      <c r="H2565" s="286" t="s">
        <v>357</v>
      </c>
      <c r="I2565" s="284" t="s">
        <v>355</v>
      </c>
      <c r="J2565" s="287">
        <v>9</v>
      </c>
      <c r="K2565" s="287">
        <f t="shared" si="164"/>
        <v>1.125</v>
      </c>
      <c r="L2565" s="203">
        <v>1450</v>
      </c>
      <c r="M2565" s="203">
        <f t="shared" si="165"/>
        <v>1631.25</v>
      </c>
    </row>
    <row r="2566" spans="1:13" hidden="1">
      <c r="A2566" s="284" t="s">
        <v>460</v>
      </c>
      <c r="B2566" s="230" t="str">
        <f t="shared" si="162"/>
        <v>Measure 273</v>
      </c>
      <c r="C2566" s="284" t="s">
        <v>468</v>
      </c>
      <c r="D2566" s="285">
        <v>44197</v>
      </c>
      <c r="E2566" s="285">
        <v>44408</v>
      </c>
      <c r="F2566" s="285">
        <v>44266</v>
      </c>
      <c r="G2566" s="41">
        <f t="shared" si="163"/>
        <v>3</v>
      </c>
      <c r="H2566" s="286" t="s">
        <v>291</v>
      </c>
      <c r="I2566" s="284" t="s">
        <v>353</v>
      </c>
      <c r="J2566" s="287">
        <v>0.5</v>
      </c>
      <c r="K2566" s="287">
        <f t="shared" si="164"/>
        <v>6.25E-2</v>
      </c>
      <c r="L2566" s="203">
        <v>1350</v>
      </c>
      <c r="M2566" s="203">
        <f t="shared" si="165"/>
        <v>84.375</v>
      </c>
    </row>
    <row r="2567" spans="1:13" hidden="1">
      <c r="A2567" s="284" t="s">
        <v>460</v>
      </c>
      <c r="B2567" s="230" t="str">
        <f t="shared" si="162"/>
        <v>Measure 273</v>
      </c>
      <c r="C2567" s="284" t="s">
        <v>468</v>
      </c>
      <c r="D2567" s="285">
        <v>44197</v>
      </c>
      <c r="E2567" s="285">
        <v>44408</v>
      </c>
      <c r="F2567" s="285">
        <v>44266</v>
      </c>
      <c r="G2567" s="41">
        <f t="shared" si="163"/>
        <v>3</v>
      </c>
      <c r="H2567" s="286" t="s">
        <v>328</v>
      </c>
      <c r="I2567" s="284" t="s">
        <v>353</v>
      </c>
      <c r="J2567" s="287">
        <v>3</v>
      </c>
      <c r="K2567" s="287">
        <f t="shared" si="164"/>
        <v>0.375</v>
      </c>
      <c r="L2567" s="203">
        <v>1000</v>
      </c>
      <c r="M2567" s="203">
        <f t="shared" si="165"/>
        <v>375</v>
      </c>
    </row>
    <row r="2568" spans="1:13" hidden="1">
      <c r="A2568" s="284" t="s">
        <v>460</v>
      </c>
      <c r="B2568" s="230" t="str">
        <f t="shared" si="162"/>
        <v>Measure 273</v>
      </c>
      <c r="C2568" s="284" t="s">
        <v>468</v>
      </c>
      <c r="D2568" s="285">
        <v>44197</v>
      </c>
      <c r="E2568" s="285">
        <v>44408</v>
      </c>
      <c r="F2568" s="285">
        <v>44267</v>
      </c>
      <c r="G2568" s="41">
        <f t="shared" si="163"/>
        <v>3</v>
      </c>
      <c r="H2568" s="286" t="s">
        <v>357</v>
      </c>
      <c r="I2568" s="284" t="s">
        <v>355</v>
      </c>
      <c r="J2568" s="287">
        <v>6.75</v>
      </c>
      <c r="K2568" s="287">
        <f t="shared" si="164"/>
        <v>0.84375</v>
      </c>
      <c r="L2568" s="203">
        <v>1450</v>
      </c>
      <c r="M2568" s="203">
        <f t="shared" si="165"/>
        <v>1223.4375</v>
      </c>
    </row>
    <row r="2569" spans="1:13" hidden="1">
      <c r="A2569" s="284" t="s">
        <v>460</v>
      </c>
      <c r="B2569" s="230" t="str">
        <f t="shared" si="162"/>
        <v>Measure 273</v>
      </c>
      <c r="C2569" s="284" t="s">
        <v>468</v>
      </c>
      <c r="D2569" s="285">
        <v>44197</v>
      </c>
      <c r="E2569" s="285">
        <v>44408</v>
      </c>
      <c r="F2569" s="285">
        <v>44267</v>
      </c>
      <c r="G2569" s="41">
        <f t="shared" si="163"/>
        <v>3</v>
      </c>
      <c r="H2569" s="286" t="s">
        <v>360</v>
      </c>
      <c r="I2569" s="284" t="s">
        <v>354</v>
      </c>
      <c r="J2569" s="287">
        <v>0.75</v>
      </c>
      <c r="K2569" s="287">
        <f t="shared" si="164"/>
        <v>9.375E-2</v>
      </c>
      <c r="L2569" s="203">
        <v>1350</v>
      </c>
      <c r="M2569" s="203">
        <f t="shared" si="165"/>
        <v>126.5625</v>
      </c>
    </row>
    <row r="2570" spans="1:13" hidden="1">
      <c r="A2570" s="284" t="s">
        <v>460</v>
      </c>
      <c r="B2570" s="230" t="str">
        <f t="shared" si="162"/>
        <v>Measure 273</v>
      </c>
      <c r="C2570" s="284" t="s">
        <v>468</v>
      </c>
      <c r="D2570" s="285">
        <v>44197</v>
      </c>
      <c r="E2570" s="285">
        <v>44408</v>
      </c>
      <c r="F2570" s="285">
        <v>44267</v>
      </c>
      <c r="G2570" s="41">
        <f t="shared" si="163"/>
        <v>3</v>
      </c>
      <c r="H2570" s="286" t="s">
        <v>291</v>
      </c>
      <c r="I2570" s="284" t="s">
        <v>353</v>
      </c>
      <c r="J2570" s="287">
        <v>2</v>
      </c>
      <c r="K2570" s="287">
        <f t="shared" si="164"/>
        <v>0.25</v>
      </c>
      <c r="L2570" s="203">
        <v>1350</v>
      </c>
      <c r="M2570" s="203">
        <f t="shared" si="165"/>
        <v>337.5</v>
      </c>
    </row>
    <row r="2571" spans="1:13" hidden="1">
      <c r="A2571" s="284" t="s">
        <v>460</v>
      </c>
      <c r="B2571" s="230" t="str">
        <f t="shared" si="162"/>
        <v>Measure 273</v>
      </c>
      <c r="C2571" s="284" t="s">
        <v>468</v>
      </c>
      <c r="D2571" s="285">
        <v>44197</v>
      </c>
      <c r="E2571" s="285">
        <v>44408</v>
      </c>
      <c r="F2571" s="285">
        <v>44267</v>
      </c>
      <c r="G2571" s="41">
        <f t="shared" si="163"/>
        <v>3</v>
      </c>
      <c r="H2571" s="286" t="s">
        <v>328</v>
      </c>
      <c r="I2571" s="284" t="s">
        <v>353</v>
      </c>
      <c r="J2571" s="287">
        <v>6</v>
      </c>
      <c r="K2571" s="287">
        <f t="shared" si="164"/>
        <v>0.75</v>
      </c>
      <c r="L2571" s="203">
        <v>1000</v>
      </c>
      <c r="M2571" s="203">
        <f t="shared" si="165"/>
        <v>750</v>
      </c>
    </row>
    <row r="2572" spans="1:13" hidden="1">
      <c r="A2572" s="284" t="s">
        <v>460</v>
      </c>
      <c r="B2572" s="230" t="str">
        <f t="shared" si="162"/>
        <v>Measure 273</v>
      </c>
      <c r="C2572" s="284" t="s">
        <v>468</v>
      </c>
      <c r="D2572" s="285">
        <v>44197</v>
      </c>
      <c r="E2572" s="285">
        <v>44408</v>
      </c>
      <c r="F2572" s="285">
        <v>44270</v>
      </c>
      <c r="G2572" s="41">
        <f t="shared" si="163"/>
        <v>3</v>
      </c>
      <c r="H2572" s="286" t="s">
        <v>553</v>
      </c>
      <c r="I2572" s="284" t="s">
        <v>552</v>
      </c>
      <c r="J2572" s="287">
        <v>4</v>
      </c>
      <c r="K2572" s="287">
        <f t="shared" si="164"/>
        <v>0.5</v>
      </c>
      <c r="L2572" s="203">
        <v>1200</v>
      </c>
      <c r="M2572" s="203">
        <f t="shared" si="165"/>
        <v>600</v>
      </c>
    </row>
    <row r="2573" spans="1:13" hidden="1">
      <c r="A2573" s="284" t="s">
        <v>460</v>
      </c>
      <c r="B2573" s="230" t="str">
        <f t="shared" si="162"/>
        <v>Measure 273</v>
      </c>
      <c r="C2573" s="284" t="s">
        <v>468</v>
      </c>
      <c r="D2573" s="285">
        <v>44197</v>
      </c>
      <c r="E2573" s="285">
        <v>44408</v>
      </c>
      <c r="F2573" s="285">
        <v>44270</v>
      </c>
      <c r="G2573" s="41">
        <f t="shared" si="163"/>
        <v>3</v>
      </c>
      <c r="H2573" s="286" t="s">
        <v>357</v>
      </c>
      <c r="I2573" s="284" t="s">
        <v>355</v>
      </c>
      <c r="J2573" s="287">
        <v>9.25</v>
      </c>
      <c r="K2573" s="287">
        <f t="shared" si="164"/>
        <v>1.15625</v>
      </c>
      <c r="L2573" s="203">
        <v>1450</v>
      </c>
      <c r="M2573" s="203">
        <f t="shared" si="165"/>
        <v>1676.5625</v>
      </c>
    </row>
    <row r="2574" spans="1:13" hidden="1">
      <c r="A2574" s="284" t="s">
        <v>460</v>
      </c>
      <c r="B2574" s="230" t="str">
        <f t="shared" si="162"/>
        <v>Measure 273</v>
      </c>
      <c r="C2574" s="284" t="s">
        <v>468</v>
      </c>
      <c r="D2574" s="285">
        <v>44197</v>
      </c>
      <c r="E2574" s="285">
        <v>44408</v>
      </c>
      <c r="F2574" s="285">
        <v>44270</v>
      </c>
      <c r="G2574" s="41">
        <f t="shared" si="163"/>
        <v>3</v>
      </c>
      <c r="H2574" s="286" t="s">
        <v>360</v>
      </c>
      <c r="I2574" s="284" t="s">
        <v>354</v>
      </c>
      <c r="J2574" s="287">
        <v>4.5</v>
      </c>
      <c r="K2574" s="287">
        <f t="shared" si="164"/>
        <v>0.5625</v>
      </c>
      <c r="L2574" s="203">
        <v>1350</v>
      </c>
      <c r="M2574" s="203">
        <f t="shared" si="165"/>
        <v>759.375</v>
      </c>
    </row>
    <row r="2575" spans="1:13" hidden="1">
      <c r="A2575" s="284" t="s">
        <v>460</v>
      </c>
      <c r="B2575" s="230" t="str">
        <f t="shared" si="162"/>
        <v>Measure 273</v>
      </c>
      <c r="C2575" s="284" t="s">
        <v>468</v>
      </c>
      <c r="D2575" s="285">
        <v>44197</v>
      </c>
      <c r="E2575" s="285">
        <v>44408</v>
      </c>
      <c r="F2575" s="285">
        <v>44270</v>
      </c>
      <c r="G2575" s="41">
        <f t="shared" si="163"/>
        <v>3</v>
      </c>
      <c r="H2575" s="286" t="s">
        <v>360</v>
      </c>
      <c r="I2575" s="284" t="s">
        <v>354</v>
      </c>
      <c r="J2575" s="287">
        <v>0.5</v>
      </c>
      <c r="K2575" s="287">
        <f t="shared" si="164"/>
        <v>6.25E-2</v>
      </c>
      <c r="L2575" s="203">
        <v>1350</v>
      </c>
      <c r="M2575" s="203">
        <f t="shared" si="165"/>
        <v>84.375</v>
      </c>
    </row>
    <row r="2576" spans="1:13" hidden="1">
      <c r="A2576" s="284" t="s">
        <v>460</v>
      </c>
      <c r="B2576" s="230" t="str">
        <f t="shared" si="162"/>
        <v>Measure 273</v>
      </c>
      <c r="C2576" s="284" t="s">
        <v>468</v>
      </c>
      <c r="D2576" s="285">
        <v>44197</v>
      </c>
      <c r="E2576" s="285">
        <v>44408</v>
      </c>
      <c r="F2576" s="285">
        <v>44270</v>
      </c>
      <c r="G2576" s="41">
        <f t="shared" si="163"/>
        <v>3</v>
      </c>
      <c r="H2576" s="286" t="s">
        <v>291</v>
      </c>
      <c r="I2576" s="284" t="s">
        <v>353</v>
      </c>
      <c r="J2576" s="287">
        <v>5</v>
      </c>
      <c r="K2576" s="287">
        <f t="shared" si="164"/>
        <v>0.625</v>
      </c>
      <c r="L2576" s="203">
        <v>1350</v>
      </c>
      <c r="M2576" s="203">
        <f t="shared" si="165"/>
        <v>843.75</v>
      </c>
    </row>
    <row r="2577" spans="1:13" hidden="1">
      <c r="A2577" s="284" t="s">
        <v>460</v>
      </c>
      <c r="B2577" s="230" t="str">
        <f t="shared" si="162"/>
        <v>Measure 273</v>
      </c>
      <c r="C2577" s="284" t="s">
        <v>468</v>
      </c>
      <c r="D2577" s="285">
        <v>44197</v>
      </c>
      <c r="E2577" s="285">
        <v>44408</v>
      </c>
      <c r="F2577" s="285">
        <v>44270</v>
      </c>
      <c r="G2577" s="41">
        <f t="shared" si="163"/>
        <v>3</v>
      </c>
      <c r="H2577" s="286" t="s">
        <v>328</v>
      </c>
      <c r="I2577" s="284" t="s">
        <v>353</v>
      </c>
      <c r="J2577" s="287">
        <v>7</v>
      </c>
      <c r="K2577" s="287">
        <f t="shared" si="164"/>
        <v>0.875</v>
      </c>
      <c r="L2577" s="203">
        <v>1000</v>
      </c>
      <c r="M2577" s="203">
        <f t="shared" si="165"/>
        <v>875</v>
      </c>
    </row>
    <row r="2578" spans="1:13" hidden="1">
      <c r="A2578" s="284" t="s">
        <v>460</v>
      </c>
      <c r="B2578" s="230" t="str">
        <f t="shared" si="162"/>
        <v>Measure 273</v>
      </c>
      <c r="C2578" s="284" t="s">
        <v>468</v>
      </c>
      <c r="D2578" s="285">
        <v>44197</v>
      </c>
      <c r="E2578" s="285">
        <v>44408</v>
      </c>
      <c r="F2578" s="285">
        <v>44271</v>
      </c>
      <c r="G2578" s="41">
        <f t="shared" si="163"/>
        <v>3</v>
      </c>
      <c r="H2578" s="286" t="s">
        <v>357</v>
      </c>
      <c r="I2578" s="284" t="s">
        <v>355</v>
      </c>
      <c r="J2578" s="287">
        <v>8.5</v>
      </c>
      <c r="K2578" s="287">
        <f t="shared" si="164"/>
        <v>1.0625</v>
      </c>
      <c r="L2578" s="203">
        <v>1450</v>
      </c>
      <c r="M2578" s="203">
        <f t="shared" si="165"/>
        <v>1540.625</v>
      </c>
    </row>
    <row r="2579" spans="1:13" hidden="1">
      <c r="A2579" s="284" t="s">
        <v>460</v>
      </c>
      <c r="B2579" s="230" t="str">
        <f t="shared" si="162"/>
        <v>Measure 273</v>
      </c>
      <c r="C2579" s="284" t="s">
        <v>468</v>
      </c>
      <c r="D2579" s="285">
        <v>44197</v>
      </c>
      <c r="E2579" s="285">
        <v>44408</v>
      </c>
      <c r="F2579" s="285">
        <v>44271</v>
      </c>
      <c r="G2579" s="41">
        <f t="shared" si="163"/>
        <v>3</v>
      </c>
      <c r="H2579" s="286" t="s">
        <v>360</v>
      </c>
      <c r="I2579" s="284" t="s">
        <v>354</v>
      </c>
      <c r="J2579" s="287">
        <v>0.75</v>
      </c>
      <c r="K2579" s="287">
        <f t="shared" si="164"/>
        <v>9.375E-2</v>
      </c>
      <c r="L2579" s="203">
        <v>1350</v>
      </c>
      <c r="M2579" s="203">
        <f t="shared" si="165"/>
        <v>126.5625</v>
      </c>
    </row>
    <row r="2580" spans="1:13" hidden="1">
      <c r="A2580" s="284" t="s">
        <v>460</v>
      </c>
      <c r="B2580" s="230" t="str">
        <f t="shared" si="162"/>
        <v>Measure 273</v>
      </c>
      <c r="C2580" s="284" t="s">
        <v>468</v>
      </c>
      <c r="D2580" s="285">
        <v>44197</v>
      </c>
      <c r="E2580" s="285">
        <v>44408</v>
      </c>
      <c r="F2580" s="285">
        <v>44271</v>
      </c>
      <c r="G2580" s="41">
        <f t="shared" si="163"/>
        <v>3</v>
      </c>
      <c r="H2580" s="286" t="s">
        <v>360</v>
      </c>
      <c r="I2580" s="284" t="s">
        <v>354</v>
      </c>
      <c r="J2580" s="287">
        <v>1</v>
      </c>
      <c r="K2580" s="287">
        <f t="shared" si="164"/>
        <v>0.125</v>
      </c>
      <c r="L2580" s="203">
        <v>1350</v>
      </c>
      <c r="M2580" s="203">
        <f t="shared" si="165"/>
        <v>168.75</v>
      </c>
    </row>
    <row r="2581" spans="1:13" hidden="1">
      <c r="A2581" s="284" t="s">
        <v>460</v>
      </c>
      <c r="B2581" s="230" t="str">
        <f t="shared" si="162"/>
        <v>Measure 273</v>
      </c>
      <c r="C2581" s="284" t="s">
        <v>468</v>
      </c>
      <c r="D2581" s="285">
        <v>44197</v>
      </c>
      <c r="E2581" s="285">
        <v>44408</v>
      </c>
      <c r="F2581" s="285">
        <v>44271</v>
      </c>
      <c r="G2581" s="41">
        <f t="shared" si="163"/>
        <v>3</v>
      </c>
      <c r="H2581" s="286" t="s">
        <v>360</v>
      </c>
      <c r="I2581" s="284" t="s">
        <v>354</v>
      </c>
      <c r="J2581" s="287">
        <v>0.5</v>
      </c>
      <c r="K2581" s="287">
        <f t="shared" si="164"/>
        <v>6.25E-2</v>
      </c>
      <c r="L2581" s="203">
        <v>1350</v>
      </c>
      <c r="M2581" s="203">
        <f t="shared" si="165"/>
        <v>84.375</v>
      </c>
    </row>
    <row r="2582" spans="1:13" hidden="1">
      <c r="A2582" s="284" t="s">
        <v>460</v>
      </c>
      <c r="B2582" s="230" t="str">
        <f t="shared" si="162"/>
        <v>Measure 273</v>
      </c>
      <c r="C2582" s="284" t="s">
        <v>468</v>
      </c>
      <c r="D2582" s="285">
        <v>44197</v>
      </c>
      <c r="E2582" s="285">
        <v>44408</v>
      </c>
      <c r="F2582" s="285">
        <v>44271</v>
      </c>
      <c r="G2582" s="41">
        <f t="shared" si="163"/>
        <v>3</v>
      </c>
      <c r="H2582" s="286" t="s">
        <v>291</v>
      </c>
      <c r="I2582" s="284" t="s">
        <v>353</v>
      </c>
      <c r="J2582" s="287">
        <v>2.5</v>
      </c>
      <c r="K2582" s="287">
        <f t="shared" si="164"/>
        <v>0.3125</v>
      </c>
      <c r="L2582" s="203">
        <v>1350</v>
      </c>
      <c r="M2582" s="203">
        <f t="shared" si="165"/>
        <v>421.875</v>
      </c>
    </row>
    <row r="2583" spans="1:13" hidden="1">
      <c r="A2583" s="284" t="s">
        <v>460</v>
      </c>
      <c r="B2583" s="230" t="str">
        <f t="shared" si="162"/>
        <v>Measure 273</v>
      </c>
      <c r="C2583" s="284" t="s">
        <v>468</v>
      </c>
      <c r="D2583" s="285">
        <v>44197</v>
      </c>
      <c r="E2583" s="285">
        <v>44408</v>
      </c>
      <c r="F2583" s="285">
        <v>44271</v>
      </c>
      <c r="G2583" s="41">
        <f t="shared" si="163"/>
        <v>3</v>
      </c>
      <c r="H2583" s="286" t="s">
        <v>291</v>
      </c>
      <c r="I2583" s="284" t="s">
        <v>353</v>
      </c>
      <c r="J2583" s="287">
        <v>1</v>
      </c>
      <c r="K2583" s="287">
        <f t="shared" si="164"/>
        <v>0.125</v>
      </c>
      <c r="L2583" s="203">
        <v>1350</v>
      </c>
      <c r="M2583" s="203">
        <f t="shared" si="165"/>
        <v>168.75</v>
      </c>
    </row>
    <row r="2584" spans="1:13" hidden="1">
      <c r="A2584" s="284" t="s">
        <v>460</v>
      </c>
      <c r="B2584" s="230" t="str">
        <f t="shared" si="162"/>
        <v>Measure 273</v>
      </c>
      <c r="C2584" s="284" t="s">
        <v>468</v>
      </c>
      <c r="D2584" s="285">
        <v>44197</v>
      </c>
      <c r="E2584" s="285">
        <v>44408</v>
      </c>
      <c r="F2584" s="285">
        <v>44271</v>
      </c>
      <c r="G2584" s="41">
        <f t="shared" si="163"/>
        <v>3</v>
      </c>
      <c r="H2584" s="286" t="s">
        <v>328</v>
      </c>
      <c r="I2584" s="284" t="s">
        <v>353</v>
      </c>
      <c r="J2584" s="287">
        <v>8</v>
      </c>
      <c r="K2584" s="287">
        <f t="shared" si="164"/>
        <v>1</v>
      </c>
      <c r="L2584" s="203">
        <v>1000</v>
      </c>
      <c r="M2584" s="203">
        <f t="shared" si="165"/>
        <v>1000</v>
      </c>
    </row>
    <row r="2585" spans="1:13" hidden="1">
      <c r="A2585" s="284" t="s">
        <v>460</v>
      </c>
      <c r="B2585" s="230" t="str">
        <f t="shared" si="162"/>
        <v>Measure 273</v>
      </c>
      <c r="C2585" s="284" t="s">
        <v>468</v>
      </c>
      <c r="D2585" s="285">
        <v>44197</v>
      </c>
      <c r="E2585" s="285">
        <v>44408</v>
      </c>
      <c r="F2585" s="285">
        <v>44272</v>
      </c>
      <c r="G2585" s="41">
        <f t="shared" si="163"/>
        <v>3</v>
      </c>
      <c r="H2585" s="286" t="s">
        <v>357</v>
      </c>
      <c r="I2585" s="284" t="s">
        <v>355</v>
      </c>
      <c r="J2585" s="287">
        <v>9.5</v>
      </c>
      <c r="K2585" s="287">
        <f t="shared" si="164"/>
        <v>1.1875</v>
      </c>
      <c r="L2585" s="203">
        <v>1450</v>
      </c>
      <c r="M2585" s="203">
        <f t="shared" si="165"/>
        <v>1721.875</v>
      </c>
    </row>
    <row r="2586" spans="1:13" hidden="1">
      <c r="A2586" s="284" t="s">
        <v>460</v>
      </c>
      <c r="B2586" s="230" t="str">
        <f t="shared" si="162"/>
        <v>Measure 273</v>
      </c>
      <c r="C2586" s="284" t="s">
        <v>468</v>
      </c>
      <c r="D2586" s="285">
        <v>44197</v>
      </c>
      <c r="E2586" s="285">
        <v>44408</v>
      </c>
      <c r="F2586" s="285">
        <v>44272</v>
      </c>
      <c r="G2586" s="41">
        <f t="shared" si="163"/>
        <v>3</v>
      </c>
      <c r="H2586" s="286" t="s">
        <v>360</v>
      </c>
      <c r="I2586" s="284" t="s">
        <v>354</v>
      </c>
      <c r="J2586" s="287">
        <v>5.75</v>
      </c>
      <c r="K2586" s="287">
        <f t="shared" si="164"/>
        <v>0.71875</v>
      </c>
      <c r="L2586" s="203">
        <v>1350</v>
      </c>
      <c r="M2586" s="203">
        <f t="shared" si="165"/>
        <v>970.3125</v>
      </c>
    </row>
    <row r="2587" spans="1:13" hidden="1">
      <c r="A2587" s="284" t="s">
        <v>460</v>
      </c>
      <c r="B2587" s="230" t="str">
        <f t="shared" si="162"/>
        <v>Measure 273</v>
      </c>
      <c r="C2587" s="284" t="s">
        <v>468</v>
      </c>
      <c r="D2587" s="285">
        <v>44197</v>
      </c>
      <c r="E2587" s="285">
        <v>44408</v>
      </c>
      <c r="F2587" s="285">
        <v>44272</v>
      </c>
      <c r="G2587" s="41">
        <f t="shared" si="163"/>
        <v>3</v>
      </c>
      <c r="H2587" s="286" t="s">
        <v>360</v>
      </c>
      <c r="I2587" s="284" t="s">
        <v>354</v>
      </c>
      <c r="J2587" s="287">
        <v>0.5</v>
      </c>
      <c r="K2587" s="287">
        <f t="shared" si="164"/>
        <v>6.25E-2</v>
      </c>
      <c r="L2587" s="203">
        <v>1350</v>
      </c>
      <c r="M2587" s="203">
        <f t="shared" si="165"/>
        <v>84.375</v>
      </c>
    </row>
    <row r="2588" spans="1:13" hidden="1">
      <c r="A2588" s="284" t="s">
        <v>460</v>
      </c>
      <c r="B2588" s="230" t="str">
        <f t="shared" si="162"/>
        <v>Measure 273</v>
      </c>
      <c r="C2588" s="284" t="s">
        <v>468</v>
      </c>
      <c r="D2588" s="285">
        <v>44197</v>
      </c>
      <c r="E2588" s="285">
        <v>44408</v>
      </c>
      <c r="F2588" s="285">
        <v>44272</v>
      </c>
      <c r="G2588" s="41">
        <f t="shared" si="163"/>
        <v>3</v>
      </c>
      <c r="H2588" s="286" t="s">
        <v>291</v>
      </c>
      <c r="I2588" s="284" t="s">
        <v>353</v>
      </c>
      <c r="J2588" s="287">
        <v>2</v>
      </c>
      <c r="K2588" s="287">
        <f t="shared" si="164"/>
        <v>0.25</v>
      </c>
      <c r="L2588" s="203">
        <v>1350</v>
      </c>
      <c r="M2588" s="203">
        <f t="shared" si="165"/>
        <v>337.5</v>
      </c>
    </row>
    <row r="2589" spans="1:13" hidden="1">
      <c r="A2589" s="284" t="s">
        <v>460</v>
      </c>
      <c r="B2589" s="230" t="str">
        <f t="shared" si="162"/>
        <v>Measure 273</v>
      </c>
      <c r="C2589" s="284" t="s">
        <v>468</v>
      </c>
      <c r="D2589" s="285">
        <v>44197</v>
      </c>
      <c r="E2589" s="285">
        <v>44408</v>
      </c>
      <c r="F2589" s="285">
        <v>44272</v>
      </c>
      <c r="G2589" s="41">
        <f t="shared" si="163"/>
        <v>3</v>
      </c>
      <c r="H2589" s="286" t="s">
        <v>291</v>
      </c>
      <c r="I2589" s="284" t="s">
        <v>353</v>
      </c>
      <c r="J2589" s="287">
        <v>1.5</v>
      </c>
      <c r="K2589" s="287">
        <f t="shared" si="164"/>
        <v>0.1875</v>
      </c>
      <c r="L2589" s="203">
        <v>1350</v>
      </c>
      <c r="M2589" s="203">
        <f t="shared" si="165"/>
        <v>253.125</v>
      </c>
    </row>
    <row r="2590" spans="1:13" hidden="1">
      <c r="A2590" s="284" t="s">
        <v>460</v>
      </c>
      <c r="B2590" s="230" t="str">
        <f t="shared" si="162"/>
        <v>Measure 273</v>
      </c>
      <c r="C2590" s="284" t="s">
        <v>468</v>
      </c>
      <c r="D2590" s="285">
        <v>44197</v>
      </c>
      <c r="E2590" s="285">
        <v>44408</v>
      </c>
      <c r="F2590" s="285">
        <v>44272</v>
      </c>
      <c r="G2590" s="41">
        <f t="shared" si="163"/>
        <v>3</v>
      </c>
      <c r="H2590" s="286" t="s">
        <v>291</v>
      </c>
      <c r="I2590" s="284" t="s">
        <v>353</v>
      </c>
      <c r="J2590" s="287">
        <v>3.5</v>
      </c>
      <c r="K2590" s="287">
        <f t="shared" si="164"/>
        <v>0.4375</v>
      </c>
      <c r="L2590" s="203">
        <v>1350</v>
      </c>
      <c r="M2590" s="203">
        <f t="shared" si="165"/>
        <v>590.625</v>
      </c>
    </row>
    <row r="2591" spans="1:13" hidden="1">
      <c r="A2591" s="284" t="s">
        <v>460</v>
      </c>
      <c r="B2591" s="230" t="str">
        <f t="shared" si="162"/>
        <v>Measure 273</v>
      </c>
      <c r="C2591" s="284" t="s">
        <v>468</v>
      </c>
      <c r="D2591" s="285">
        <v>44197</v>
      </c>
      <c r="E2591" s="285">
        <v>44408</v>
      </c>
      <c r="F2591" s="285">
        <v>44272</v>
      </c>
      <c r="G2591" s="41">
        <f t="shared" si="163"/>
        <v>3</v>
      </c>
      <c r="H2591" s="286" t="s">
        <v>328</v>
      </c>
      <c r="I2591" s="284" t="s">
        <v>353</v>
      </c>
      <c r="J2591" s="287">
        <v>7</v>
      </c>
      <c r="K2591" s="287">
        <f t="shared" si="164"/>
        <v>0.875</v>
      </c>
      <c r="L2591" s="203">
        <v>1000</v>
      </c>
      <c r="M2591" s="203">
        <f t="shared" si="165"/>
        <v>875</v>
      </c>
    </row>
    <row r="2592" spans="1:13" hidden="1">
      <c r="A2592" s="284" t="s">
        <v>460</v>
      </c>
      <c r="B2592" s="230" t="str">
        <f t="shared" si="162"/>
        <v>Measure 273</v>
      </c>
      <c r="C2592" s="284" t="s">
        <v>468</v>
      </c>
      <c r="D2592" s="285">
        <v>44197</v>
      </c>
      <c r="E2592" s="285">
        <v>44408</v>
      </c>
      <c r="F2592" s="285">
        <v>44273</v>
      </c>
      <c r="G2592" s="41">
        <f t="shared" si="163"/>
        <v>3</v>
      </c>
      <c r="H2592" s="286" t="s">
        <v>357</v>
      </c>
      <c r="I2592" s="284" t="s">
        <v>355</v>
      </c>
      <c r="J2592" s="287">
        <v>8.5</v>
      </c>
      <c r="K2592" s="287">
        <f t="shared" si="164"/>
        <v>1.0625</v>
      </c>
      <c r="L2592" s="203">
        <v>1450</v>
      </c>
      <c r="M2592" s="203">
        <f t="shared" si="165"/>
        <v>1540.625</v>
      </c>
    </row>
    <row r="2593" spans="1:13" hidden="1">
      <c r="A2593" s="284" t="s">
        <v>460</v>
      </c>
      <c r="B2593" s="230" t="str">
        <f t="shared" si="162"/>
        <v>Measure 273</v>
      </c>
      <c r="C2593" s="284" t="s">
        <v>468</v>
      </c>
      <c r="D2593" s="285">
        <v>44197</v>
      </c>
      <c r="E2593" s="285">
        <v>44408</v>
      </c>
      <c r="F2593" s="285">
        <v>44273</v>
      </c>
      <c r="G2593" s="41">
        <f t="shared" si="163"/>
        <v>3</v>
      </c>
      <c r="H2593" s="286" t="s">
        <v>360</v>
      </c>
      <c r="I2593" s="284" t="s">
        <v>354</v>
      </c>
      <c r="J2593" s="287">
        <v>0.5</v>
      </c>
      <c r="K2593" s="287">
        <f t="shared" si="164"/>
        <v>6.25E-2</v>
      </c>
      <c r="L2593" s="203">
        <v>1350</v>
      </c>
      <c r="M2593" s="203">
        <f t="shared" si="165"/>
        <v>84.375</v>
      </c>
    </row>
    <row r="2594" spans="1:13" hidden="1">
      <c r="A2594" s="284" t="s">
        <v>460</v>
      </c>
      <c r="B2594" s="230" t="str">
        <f t="shared" si="162"/>
        <v>Measure 273</v>
      </c>
      <c r="C2594" s="284" t="s">
        <v>468</v>
      </c>
      <c r="D2594" s="285">
        <v>44197</v>
      </c>
      <c r="E2594" s="285">
        <v>44408</v>
      </c>
      <c r="F2594" s="285">
        <v>44273</v>
      </c>
      <c r="G2594" s="41">
        <f t="shared" si="163"/>
        <v>3</v>
      </c>
      <c r="H2594" s="286" t="s">
        <v>291</v>
      </c>
      <c r="I2594" s="284" t="s">
        <v>353</v>
      </c>
      <c r="J2594" s="287">
        <v>1</v>
      </c>
      <c r="K2594" s="287">
        <f t="shared" si="164"/>
        <v>0.125</v>
      </c>
      <c r="L2594" s="203">
        <v>1350</v>
      </c>
      <c r="M2594" s="203">
        <f t="shared" si="165"/>
        <v>168.75</v>
      </c>
    </row>
    <row r="2595" spans="1:13" hidden="1">
      <c r="A2595" s="284" t="s">
        <v>460</v>
      </c>
      <c r="B2595" s="230" t="str">
        <f t="shared" si="162"/>
        <v>Measure 273</v>
      </c>
      <c r="C2595" s="284" t="s">
        <v>468</v>
      </c>
      <c r="D2595" s="285">
        <v>44197</v>
      </c>
      <c r="E2595" s="285">
        <v>44408</v>
      </c>
      <c r="F2595" s="285">
        <v>44273</v>
      </c>
      <c r="G2595" s="41">
        <f t="shared" si="163"/>
        <v>3</v>
      </c>
      <c r="H2595" s="286" t="s">
        <v>291</v>
      </c>
      <c r="I2595" s="284" t="s">
        <v>353</v>
      </c>
      <c r="J2595" s="287">
        <v>1</v>
      </c>
      <c r="K2595" s="287">
        <f t="shared" si="164"/>
        <v>0.125</v>
      </c>
      <c r="L2595" s="203">
        <v>1350</v>
      </c>
      <c r="M2595" s="203">
        <f t="shared" si="165"/>
        <v>168.75</v>
      </c>
    </row>
    <row r="2596" spans="1:13" hidden="1">
      <c r="A2596" s="284" t="s">
        <v>460</v>
      </c>
      <c r="B2596" s="230" t="str">
        <f t="shared" si="162"/>
        <v>Measure 273</v>
      </c>
      <c r="C2596" s="284" t="s">
        <v>468</v>
      </c>
      <c r="D2596" s="285">
        <v>44197</v>
      </c>
      <c r="E2596" s="285">
        <v>44408</v>
      </c>
      <c r="F2596" s="285">
        <v>44273</v>
      </c>
      <c r="G2596" s="41">
        <f t="shared" si="163"/>
        <v>3</v>
      </c>
      <c r="H2596" s="286" t="s">
        <v>291</v>
      </c>
      <c r="I2596" s="284" t="s">
        <v>353</v>
      </c>
      <c r="J2596" s="287">
        <v>2.5</v>
      </c>
      <c r="K2596" s="287">
        <f t="shared" si="164"/>
        <v>0.3125</v>
      </c>
      <c r="L2596" s="203">
        <v>1350</v>
      </c>
      <c r="M2596" s="203">
        <f t="shared" si="165"/>
        <v>421.875</v>
      </c>
    </row>
    <row r="2597" spans="1:13" hidden="1">
      <c r="A2597" s="284" t="s">
        <v>460</v>
      </c>
      <c r="B2597" s="230" t="str">
        <f t="shared" si="162"/>
        <v>Measure 273</v>
      </c>
      <c r="C2597" s="284" t="s">
        <v>468</v>
      </c>
      <c r="D2597" s="285">
        <v>44197</v>
      </c>
      <c r="E2597" s="285">
        <v>44408</v>
      </c>
      <c r="F2597" s="285">
        <v>44273</v>
      </c>
      <c r="G2597" s="41">
        <f t="shared" si="163"/>
        <v>3</v>
      </c>
      <c r="H2597" s="286" t="s">
        <v>291</v>
      </c>
      <c r="I2597" s="284" t="s">
        <v>353</v>
      </c>
      <c r="J2597" s="287">
        <v>1.5</v>
      </c>
      <c r="K2597" s="287">
        <f t="shared" si="164"/>
        <v>0.1875</v>
      </c>
      <c r="L2597" s="203">
        <v>1350</v>
      </c>
      <c r="M2597" s="203">
        <f t="shared" si="165"/>
        <v>253.125</v>
      </c>
    </row>
    <row r="2598" spans="1:13" hidden="1">
      <c r="A2598" s="284" t="s">
        <v>460</v>
      </c>
      <c r="B2598" s="230" t="str">
        <f t="shared" si="162"/>
        <v>Measure 273</v>
      </c>
      <c r="C2598" s="284" t="s">
        <v>468</v>
      </c>
      <c r="D2598" s="285">
        <v>44197</v>
      </c>
      <c r="E2598" s="285">
        <v>44408</v>
      </c>
      <c r="F2598" s="285">
        <v>44273</v>
      </c>
      <c r="G2598" s="41">
        <f t="shared" si="163"/>
        <v>3</v>
      </c>
      <c r="H2598" s="286" t="s">
        <v>328</v>
      </c>
      <c r="I2598" s="284" t="s">
        <v>353</v>
      </c>
      <c r="J2598" s="287">
        <v>8</v>
      </c>
      <c r="K2598" s="287">
        <f t="shared" si="164"/>
        <v>1</v>
      </c>
      <c r="L2598" s="203">
        <v>1000</v>
      </c>
      <c r="M2598" s="203">
        <f t="shared" si="165"/>
        <v>1000</v>
      </c>
    </row>
    <row r="2599" spans="1:13" hidden="1">
      <c r="A2599" s="284" t="s">
        <v>460</v>
      </c>
      <c r="B2599" s="230" t="str">
        <f t="shared" si="162"/>
        <v>Measure 273</v>
      </c>
      <c r="C2599" s="284" t="s">
        <v>468</v>
      </c>
      <c r="D2599" s="285">
        <v>44197</v>
      </c>
      <c r="E2599" s="285">
        <v>44408</v>
      </c>
      <c r="F2599" s="285">
        <v>44274</v>
      </c>
      <c r="G2599" s="41">
        <f t="shared" si="163"/>
        <v>3</v>
      </c>
      <c r="H2599" s="286" t="s">
        <v>357</v>
      </c>
      <c r="I2599" s="284" t="s">
        <v>355</v>
      </c>
      <c r="J2599" s="287">
        <v>5</v>
      </c>
      <c r="K2599" s="287">
        <f t="shared" si="164"/>
        <v>0.625</v>
      </c>
      <c r="L2599" s="203">
        <v>1450</v>
      </c>
      <c r="M2599" s="203">
        <f t="shared" si="165"/>
        <v>906.25</v>
      </c>
    </row>
    <row r="2600" spans="1:13" hidden="1">
      <c r="A2600" s="284" t="s">
        <v>460</v>
      </c>
      <c r="B2600" s="230" t="str">
        <f t="shared" si="162"/>
        <v>Measure 273</v>
      </c>
      <c r="C2600" s="284" t="s">
        <v>468</v>
      </c>
      <c r="D2600" s="285">
        <v>44197</v>
      </c>
      <c r="E2600" s="285">
        <v>44408</v>
      </c>
      <c r="F2600" s="285">
        <v>44274</v>
      </c>
      <c r="G2600" s="41">
        <f t="shared" si="163"/>
        <v>3</v>
      </c>
      <c r="H2600" s="286" t="s">
        <v>360</v>
      </c>
      <c r="I2600" s="284" t="s">
        <v>354</v>
      </c>
      <c r="J2600" s="287">
        <v>0.25</v>
      </c>
      <c r="K2600" s="287">
        <f t="shared" si="164"/>
        <v>3.125E-2</v>
      </c>
      <c r="L2600" s="203">
        <v>1350</v>
      </c>
      <c r="M2600" s="203">
        <f t="shared" si="165"/>
        <v>42.1875</v>
      </c>
    </row>
    <row r="2601" spans="1:13" hidden="1">
      <c r="A2601" s="284" t="s">
        <v>460</v>
      </c>
      <c r="B2601" s="230" t="str">
        <f t="shared" si="162"/>
        <v>Measure 273</v>
      </c>
      <c r="C2601" s="284" t="s">
        <v>468</v>
      </c>
      <c r="D2601" s="285">
        <v>44197</v>
      </c>
      <c r="E2601" s="285">
        <v>44408</v>
      </c>
      <c r="F2601" s="285">
        <v>44274</v>
      </c>
      <c r="G2601" s="41">
        <f t="shared" si="163"/>
        <v>3</v>
      </c>
      <c r="H2601" s="286" t="s">
        <v>291</v>
      </c>
      <c r="I2601" s="284" t="s">
        <v>353</v>
      </c>
      <c r="J2601" s="287">
        <v>2.5</v>
      </c>
      <c r="K2601" s="287">
        <f t="shared" si="164"/>
        <v>0.3125</v>
      </c>
      <c r="L2601" s="203">
        <v>1350</v>
      </c>
      <c r="M2601" s="203">
        <f t="shared" si="165"/>
        <v>421.875</v>
      </c>
    </row>
    <row r="2602" spans="1:13" hidden="1">
      <c r="A2602" s="284" t="s">
        <v>460</v>
      </c>
      <c r="B2602" s="230" t="str">
        <f t="shared" si="162"/>
        <v>Measure 273</v>
      </c>
      <c r="C2602" s="284" t="s">
        <v>468</v>
      </c>
      <c r="D2602" s="285">
        <v>44197</v>
      </c>
      <c r="E2602" s="285">
        <v>44408</v>
      </c>
      <c r="F2602" s="285">
        <v>44277</v>
      </c>
      <c r="G2602" s="41">
        <f t="shared" si="163"/>
        <v>3</v>
      </c>
      <c r="H2602" s="286" t="s">
        <v>360</v>
      </c>
      <c r="I2602" s="284" t="s">
        <v>354</v>
      </c>
      <c r="J2602" s="287">
        <v>1.5</v>
      </c>
      <c r="K2602" s="287">
        <f t="shared" si="164"/>
        <v>0.1875</v>
      </c>
      <c r="L2602" s="203">
        <v>1350</v>
      </c>
      <c r="M2602" s="203">
        <f t="shared" si="165"/>
        <v>253.125</v>
      </c>
    </row>
    <row r="2603" spans="1:13" hidden="1">
      <c r="A2603" s="284" t="s">
        <v>460</v>
      </c>
      <c r="B2603" s="230" t="str">
        <f t="shared" si="162"/>
        <v>Measure 273</v>
      </c>
      <c r="C2603" s="284" t="s">
        <v>468</v>
      </c>
      <c r="D2603" s="285">
        <v>44197</v>
      </c>
      <c r="E2603" s="285">
        <v>44408</v>
      </c>
      <c r="F2603" s="285">
        <v>44277</v>
      </c>
      <c r="G2603" s="41">
        <f t="shared" si="163"/>
        <v>3</v>
      </c>
      <c r="H2603" s="286" t="s">
        <v>291</v>
      </c>
      <c r="I2603" s="284" t="s">
        <v>353</v>
      </c>
      <c r="J2603" s="287">
        <v>3</v>
      </c>
      <c r="K2603" s="287">
        <f t="shared" si="164"/>
        <v>0.375</v>
      </c>
      <c r="L2603" s="203">
        <v>1350</v>
      </c>
      <c r="M2603" s="203">
        <f t="shared" si="165"/>
        <v>506.25</v>
      </c>
    </row>
    <row r="2604" spans="1:13" hidden="1">
      <c r="A2604" s="284" t="s">
        <v>460</v>
      </c>
      <c r="B2604" s="230" t="str">
        <f t="shared" si="162"/>
        <v>Measure 273</v>
      </c>
      <c r="C2604" s="284" t="s">
        <v>468</v>
      </c>
      <c r="D2604" s="285">
        <v>44197</v>
      </c>
      <c r="E2604" s="285">
        <v>44408</v>
      </c>
      <c r="F2604" s="285">
        <v>44277</v>
      </c>
      <c r="G2604" s="41">
        <f t="shared" si="163"/>
        <v>3</v>
      </c>
      <c r="H2604" s="286" t="s">
        <v>291</v>
      </c>
      <c r="I2604" s="284" t="s">
        <v>353</v>
      </c>
      <c r="J2604" s="287">
        <v>2</v>
      </c>
      <c r="K2604" s="287">
        <f t="shared" si="164"/>
        <v>0.25</v>
      </c>
      <c r="L2604" s="203">
        <v>1350</v>
      </c>
      <c r="M2604" s="203">
        <f t="shared" si="165"/>
        <v>337.5</v>
      </c>
    </row>
    <row r="2605" spans="1:13" hidden="1">
      <c r="A2605" s="284" t="s">
        <v>460</v>
      </c>
      <c r="B2605" s="230" t="str">
        <f t="shared" si="162"/>
        <v>Measure 273</v>
      </c>
      <c r="C2605" s="284" t="s">
        <v>468</v>
      </c>
      <c r="D2605" s="285">
        <v>44197</v>
      </c>
      <c r="E2605" s="285">
        <v>44408</v>
      </c>
      <c r="F2605" s="285">
        <v>44277</v>
      </c>
      <c r="G2605" s="41">
        <f t="shared" si="163"/>
        <v>3</v>
      </c>
      <c r="H2605" s="286" t="s">
        <v>291</v>
      </c>
      <c r="I2605" s="284" t="s">
        <v>353</v>
      </c>
      <c r="J2605" s="287">
        <v>1</v>
      </c>
      <c r="K2605" s="287">
        <f t="shared" si="164"/>
        <v>0.125</v>
      </c>
      <c r="L2605" s="203">
        <v>1350</v>
      </c>
      <c r="M2605" s="203">
        <f t="shared" si="165"/>
        <v>168.75</v>
      </c>
    </row>
    <row r="2606" spans="1:13" hidden="1">
      <c r="A2606" s="284" t="s">
        <v>460</v>
      </c>
      <c r="B2606" s="230" t="str">
        <f t="shared" si="162"/>
        <v>Measure 273</v>
      </c>
      <c r="C2606" s="284" t="s">
        <v>468</v>
      </c>
      <c r="D2606" s="285">
        <v>44197</v>
      </c>
      <c r="E2606" s="285">
        <v>44408</v>
      </c>
      <c r="F2606" s="285">
        <v>44277</v>
      </c>
      <c r="G2606" s="41">
        <f t="shared" si="163"/>
        <v>3</v>
      </c>
      <c r="H2606" s="286" t="s">
        <v>328</v>
      </c>
      <c r="I2606" s="284" t="s">
        <v>353</v>
      </c>
      <c r="J2606" s="287">
        <v>0.25</v>
      </c>
      <c r="K2606" s="287">
        <f t="shared" si="164"/>
        <v>3.125E-2</v>
      </c>
      <c r="L2606" s="203">
        <v>1000</v>
      </c>
      <c r="M2606" s="203">
        <f t="shared" si="165"/>
        <v>31.25</v>
      </c>
    </row>
    <row r="2607" spans="1:13" hidden="1">
      <c r="A2607" s="284" t="s">
        <v>460</v>
      </c>
      <c r="B2607" s="230" t="str">
        <f t="shared" si="162"/>
        <v>Measure 273</v>
      </c>
      <c r="C2607" s="284" t="s">
        <v>468</v>
      </c>
      <c r="D2607" s="285">
        <v>44197</v>
      </c>
      <c r="E2607" s="285">
        <v>44408</v>
      </c>
      <c r="F2607" s="285">
        <v>44278</v>
      </c>
      <c r="G2607" s="41">
        <f t="shared" si="163"/>
        <v>3</v>
      </c>
      <c r="H2607" s="286" t="s">
        <v>357</v>
      </c>
      <c r="I2607" s="284" t="s">
        <v>355</v>
      </c>
      <c r="J2607" s="287">
        <v>5</v>
      </c>
      <c r="K2607" s="287">
        <f t="shared" si="164"/>
        <v>0.625</v>
      </c>
      <c r="L2607" s="203">
        <v>1450</v>
      </c>
      <c r="M2607" s="203">
        <f t="shared" si="165"/>
        <v>906.25</v>
      </c>
    </row>
    <row r="2608" spans="1:13" hidden="1">
      <c r="A2608" s="284" t="s">
        <v>460</v>
      </c>
      <c r="B2608" s="230" t="str">
        <f t="shared" si="162"/>
        <v>Measure 273</v>
      </c>
      <c r="C2608" s="284" t="s">
        <v>468</v>
      </c>
      <c r="D2608" s="285">
        <v>44197</v>
      </c>
      <c r="E2608" s="285">
        <v>44408</v>
      </c>
      <c r="F2608" s="285">
        <v>44278</v>
      </c>
      <c r="G2608" s="41">
        <f t="shared" si="163"/>
        <v>3</v>
      </c>
      <c r="H2608" s="286" t="s">
        <v>360</v>
      </c>
      <c r="I2608" s="284" t="s">
        <v>354</v>
      </c>
      <c r="J2608" s="287">
        <v>3.75</v>
      </c>
      <c r="K2608" s="287">
        <f t="shared" si="164"/>
        <v>0.46875</v>
      </c>
      <c r="L2608" s="203">
        <v>1350</v>
      </c>
      <c r="M2608" s="203">
        <f t="shared" si="165"/>
        <v>632.8125</v>
      </c>
    </row>
    <row r="2609" spans="1:13" hidden="1">
      <c r="A2609" s="284" t="s">
        <v>460</v>
      </c>
      <c r="B2609" s="230" t="str">
        <f t="shared" si="162"/>
        <v>Measure 273</v>
      </c>
      <c r="C2609" s="284" t="s">
        <v>468</v>
      </c>
      <c r="D2609" s="285">
        <v>44197</v>
      </c>
      <c r="E2609" s="285">
        <v>44408</v>
      </c>
      <c r="F2609" s="285">
        <v>44278</v>
      </c>
      <c r="G2609" s="41">
        <f t="shared" si="163"/>
        <v>3</v>
      </c>
      <c r="H2609" s="286" t="s">
        <v>360</v>
      </c>
      <c r="I2609" s="284" t="s">
        <v>354</v>
      </c>
      <c r="J2609" s="287">
        <v>1</v>
      </c>
      <c r="K2609" s="287">
        <f t="shared" si="164"/>
        <v>0.125</v>
      </c>
      <c r="L2609" s="203">
        <v>1350</v>
      </c>
      <c r="M2609" s="203">
        <f t="shared" si="165"/>
        <v>168.75</v>
      </c>
    </row>
    <row r="2610" spans="1:13" hidden="1">
      <c r="A2610" s="284" t="s">
        <v>460</v>
      </c>
      <c r="B2610" s="230" t="str">
        <f t="shared" si="162"/>
        <v>Measure 273</v>
      </c>
      <c r="C2610" s="284" t="s">
        <v>468</v>
      </c>
      <c r="D2610" s="285">
        <v>44197</v>
      </c>
      <c r="E2610" s="285">
        <v>44408</v>
      </c>
      <c r="F2610" s="285">
        <v>44278</v>
      </c>
      <c r="G2610" s="41">
        <f t="shared" si="163"/>
        <v>3</v>
      </c>
      <c r="H2610" s="286" t="s">
        <v>360</v>
      </c>
      <c r="I2610" s="284" t="s">
        <v>354</v>
      </c>
      <c r="J2610" s="287">
        <v>0.5</v>
      </c>
      <c r="K2610" s="287">
        <f t="shared" si="164"/>
        <v>6.25E-2</v>
      </c>
      <c r="L2610" s="203">
        <v>1350</v>
      </c>
      <c r="M2610" s="203">
        <f t="shared" si="165"/>
        <v>84.375</v>
      </c>
    </row>
    <row r="2611" spans="1:13" hidden="1">
      <c r="A2611" s="284" t="s">
        <v>460</v>
      </c>
      <c r="B2611" s="230" t="str">
        <f t="shared" si="162"/>
        <v>Measure 273</v>
      </c>
      <c r="C2611" s="284" t="s">
        <v>468</v>
      </c>
      <c r="D2611" s="285">
        <v>44197</v>
      </c>
      <c r="E2611" s="285">
        <v>44408</v>
      </c>
      <c r="F2611" s="285">
        <v>44278</v>
      </c>
      <c r="G2611" s="41">
        <f t="shared" si="163"/>
        <v>3</v>
      </c>
      <c r="H2611" s="286" t="s">
        <v>360</v>
      </c>
      <c r="I2611" s="284" t="s">
        <v>354</v>
      </c>
      <c r="J2611" s="287">
        <v>4.5</v>
      </c>
      <c r="K2611" s="287">
        <f t="shared" si="164"/>
        <v>0.5625</v>
      </c>
      <c r="L2611" s="203">
        <v>1350</v>
      </c>
      <c r="M2611" s="203">
        <f t="shared" si="165"/>
        <v>759.375</v>
      </c>
    </row>
    <row r="2612" spans="1:13" hidden="1">
      <c r="A2612" s="284" t="s">
        <v>460</v>
      </c>
      <c r="B2612" s="230" t="str">
        <f t="shared" si="162"/>
        <v>Measure 273</v>
      </c>
      <c r="C2612" s="284" t="s">
        <v>468</v>
      </c>
      <c r="D2612" s="285">
        <v>44197</v>
      </c>
      <c r="E2612" s="285">
        <v>44408</v>
      </c>
      <c r="F2612" s="285">
        <v>44278</v>
      </c>
      <c r="G2612" s="41">
        <f t="shared" si="163"/>
        <v>3</v>
      </c>
      <c r="H2612" s="286" t="s">
        <v>291</v>
      </c>
      <c r="I2612" s="284" t="s">
        <v>353</v>
      </c>
      <c r="J2612" s="287">
        <v>2</v>
      </c>
      <c r="K2612" s="287">
        <f t="shared" si="164"/>
        <v>0.25</v>
      </c>
      <c r="L2612" s="203">
        <v>1350</v>
      </c>
      <c r="M2612" s="203">
        <f t="shared" si="165"/>
        <v>337.5</v>
      </c>
    </row>
    <row r="2613" spans="1:13" hidden="1">
      <c r="A2613" s="284" t="s">
        <v>460</v>
      </c>
      <c r="B2613" s="230" t="str">
        <f t="shared" si="162"/>
        <v>Measure 273</v>
      </c>
      <c r="C2613" s="284" t="s">
        <v>468</v>
      </c>
      <c r="D2613" s="285">
        <v>44197</v>
      </c>
      <c r="E2613" s="285">
        <v>44408</v>
      </c>
      <c r="F2613" s="285">
        <v>44278</v>
      </c>
      <c r="G2613" s="41">
        <f t="shared" si="163"/>
        <v>3</v>
      </c>
      <c r="H2613" s="286" t="s">
        <v>291</v>
      </c>
      <c r="I2613" s="284" t="s">
        <v>353</v>
      </c>
      <c r="J2613" s="287">
        <v>2.5</v>
      </c>
      <c r="K2613" s="287">
        <f t="shared" si="164"/>
        <v>0.3125</v>
      </c>
      <c r="L2613" s="203">
        <v>1350</v>
      </c>
      <c r="M2613" s="203">
        <f t="shared" si="165"/>
        <v>421.875</v>
      </c>
    </row>
    <row r="2614" spans="1:13" hidden="1">
      <c r="A2614" s="284" t="s">
        <v>460</v>
      </c>
      <c r="B2614" s="230" t="str">
        <f t="shared" si="162"/>
        <v>Measure 273</v>
      </c>
      <c r="C2614" s="284" t="s">
        <v>468</v>
      </c>
      <c r="D2614" s="285">
        <v>44197</v>
      </c>
      <c r="E2614" s="285">
        <v>44408</v>
      </c>
      <c r="F2614" s="285">
        <v>44278</v>
      </c>
      <c r="G2614" s="41">
        <f t="shared" si="163"/>
        <v>3</v>
      </c>
      <c r="H2614" s="286" t="s">
        <v>291</v>
      </c>
      <c r="I2614" s="284" t="s">
        <v>353</v>
      </c>
      <c r="J2614" s="287">
        <v>2.5</v>
      </c>
      <c r="K2614" s="287">
        <f t="shared" si="164"/>
        <v>0.3125</v>
      </c>
      <c r="L2614" s="203">
        <v>1350</v>
      </c>
      <c r="M2614" s="203">
        <f t="shared" si="165"/>
        <v>421.875</v>
      </c>
    </row>
    <row r="2615" spans="1:13" hidden="1">
      <c r="A2615" s="284" t="s">
        <v>460</v>
      </c>
      <c r="B2615" s="230" t="str">
        <f t="shared" si="162"/>
        <v>Measure 273</v>
      </c>
      <c r="C2615" s="284" t="s">
        <v>468</v>
      </c>
      <c r="D2615" s="285">
        <v>44197</v>
      </c>
      <c r="E2615" s="285">
        <v>44408</v>
      </c>
      <c r="F2615" s="285">
        <v>44278</v>
      </c>
      <c r="G2615" s="41">
        <f t="shared" si="163"/>
        <v>3</v>
      </c>
      <c r="H2615" s="286" t="s">
        <v>328</v>
      </c>
      <c r="I2615" s="284" t="s">
        <v>353</v>
      </c>
      <c r="J2615" s="287">
        <v>4</v>
      </c>
      <c r="K2615" s="287">
        <f t="shared" si="164"/>
        <v>0.5</v>
      </c>
      <c r="L2615" s="203">
        <v>1000</v>
      </c>
      <c r="M2615" s="203">
        <f t="shared" si="165"/>
        <v>500</v>
      </c>
    </row>
    <row r="2616" spans="1:13" hidden="1">
      <c r="A2616" s="284" t="s">
        <v>460</v>
      </c>
      <c r="B2616" s="230" t="str">
        <f t="shared" si="162"/>
        <v>Measure 273</v>
      </c>
      <c r="C2616" s="284" t="s">
        <v>468</v>
      </c>
      <c r="D2616" s="285">
        <v>44197</v>
      </c>
      <c r="E2616" s="285">
        <v>44408</v>
      </c>
      <c r="F2616" s="285">
        <v>44279</v>
      </c>
      <c r="G2616" s="41">
        <f t="shared" si="163"/>
        <v>3</v>
      </c>
      <c r="H2616" s="286" t="s">
        <v>357</v>
      </c>
      <c r="I2616" s="284" t="s">
        <v>355</v>
      </c>
      <c r="J2616" s="287">
        <v>3</v>
      </c>
      <c r="K2616" s="287">
        <f t="shared" si="164"/>
        <v>0.375</v>
      </c>
      <c r="L2616" s="203">
        <v>1450</v>
      </c>
      <c r="M2616" s="203">
        <f t="shared" si="165"/>
        <v>543.75</v>
      </c>
    </row>
    <row r="2617" spans="1:13" hidden="1">
      <c r="A2617" s="284" t="s">
        <v>460</v>
      </c>
      <c r="B2617" s="230" t="str">
        <f t="shared" si="162"/>
        <v>Measure 273</v>
      </c>
      <c r="C2617" s="284" t="s">
        <v>468</v>
      </c>
      <c r="D2617" s="285">
        <v>44197</v>
      </c>
      <c r="E2617" s="285">
        <v>44408</v>
      </c>
      <c r="F2617" s="285">
        <v>44279</v>
      </c>
      <c r="G2617" s="41">
        <f t="shared" si="163"/>
        <v>3</v>
      </c>
      <c r="H2617" s="286" t="s">
        <v>360</v>
      </c>
      <c r="I2617" s="284" t="s">
        <v>354</v>
      </c>
      <c r="J2617" s="287">
        <v>1.25</v>
      </c>
      <c r="K2617" s="287">
        <f t="shared" si="164"/>
        <v>0.15625</v>
      </c>
      <c r="L2617" s="203">
        <v>1350</v>
      </c>
      <c r="M2617" s="203">
        <f t="shared" si="165"/>
        <v>210.9375</v>
      </c>
    </row>
    <row r="2618" spans="1:13" hidden="1">
      <c r="A2618" s="284" t="s">
        <v>460</v>
      </c>
      <c r="B2618" s="230" t="str">
        <f t="shared" si="162"/>
        <v>Measure 273</v>
      </c>
      <c r="C2618" s="284" t="s">
        <v>468</v>
      </c>
      <c r="D2618" s="285">
        <v>44197</v>
      </c>
      <c r="E2618" s="285">
        <v>44408</v>
      </c>
      <c r="F2618" s="285">
        <v>44279</v>
      </c>
      <c r="G2618" s="41">
        <f t="shared" si="163"/>
        <v>3</v>
      </c>
      <c r="H2618" s="286" t="s">
        <v>360</v>
      </c>
      <c r="I2618" s="284" t="s">
        <v>354</v>
      </c>
      <c r="J2618" s="287">
        <v>1.5</v>
      </c>
      <c r="K2618" s="287">
        <f t="shared" si="164"/>
        <v>0.1875</v>
      </c>
      <c r="L2618" s="203">
        <v>1350</v>
      </c>
      <c r="M2618" s="203">
        <f t="shared" si="165"/>
        <v>253.125</v>
      </c>
    </row>
    <row r="2619" spans="1:13" hidden="1">
      <c r="A2619" s="284" t="s">
        <v>460</v>
      </c>
      <c r="B2619" s="230" t="str">
        <f t="shared" si="162"/>
        <v>Measure 273</v>
      </c>
      <c r="C2619" s="284" t="s">
        <v>468</v>
      </c>
      <c r="D2619" s="285">
        <v>44197</v>
      </c>
      <c r="E2619" s="285">
        <v>44408</v>
      </c>
      <c r="F2619" s="285">
        <v>44279</v>
      </c>
      <c r="G2619" s="41">
        <f t="shared" si="163"/>
        <v>3</v>
      </c>
      <c r="H2619" s="286" t="s">
        <v>291</v>
      </c>
      <c r="I2619" s="284" t="s">
        <v>353</v>
      </c>
      <c r="J2619" s="287">
        <v>3</v>
      </c>
      <c r="K2619" s="287">
        <f t="shared" si="164"/>
        <v>0.375</v>
      </c>
      <c r="L2619" s="203">
        <v>1350</v>
      </c>
      <c r="M2619" s="203">
        <f t="shared" si="165"/>
        <v>506.25</v>
      </c>
    </row>
    <row r="2620" spans="1:13" hidden="1">
      <c r="A2620" s="284" t="s">
        <v>460</v>
      </c>
      <c r="B2620" s="230" t="str">
        <f t="shared" si="162"/>
        <v>Measure 273</v>
      </c>
      <c r="C2620" s="284" t="s">
        <v>468</v>
      </c>
      <c r="D2620" s="285">
        <v>44197</v>
      </c>
      <c r="E2620" s="285">
        <v>44408</v>
      </c>
      <c r="F2620" s="285">
        <v>44279</v>
      </c>
      <c r="G2620" s="41">
        <f t="shared" si="163"/>
        <v>3</v>
      </c>
      <c r="H2620" s="286" t="s">
        <v>328</v>
      </c>
      <c r="I2620" s="284" t="s">
        <v>353</v>
      </c>
      <c r="J2620" s="287">
        <v>4.25</v>
      </c>
      <c r="K2620" s="287">
        <f t="shared" si="164"/>
        <v>0.53125</v>
      </c>
      <c r="L2620" s="203">
        <v>1000</v>
      </c>
      <c r="M2620" s="203">
        <f t="shared" si="165"/>
        <v>531.25</v>
      </c>
    </row>
    <row r="2621" spans="1:13" hidden="1">
      <c r="A2621" s="284" t="s">
        <v>460</v>
      </c>
      <c r="B2621" s="230" t="str">
        <f t="shared" si="162"/>
        <v>Measure 273</v>
      </c>
      <c r="C2621" s="284" t="s">
        <v>468</v>
      </c>
      <c r="D2621" s="285">
        <v>44197</v>
      </c>
      <c r="E2621" s="285">
        <v>44408</v>
      </c>
      <c r="F2621" s="285">
        <v>44280</v>
      </c>
      <c r="G2621" s="41">
        <f t="shared" si="163"/>
        <v>3</v>
      </c>
      <c r="H2621" s="286" t="s">
        <v>357</v>
      </c>
      <c r="I2621" s="284" t="s">
        <v>355</v>
      </c>
      <c r="J2621" s="287">
        <v>8</v>
      </c>
      <c r="K2621" s="287">
        <f t="shared" si="164"/>
        <v>1</v>
      </c>
      <c r="L2621" s="203">
        <v>1450</v>
      </c>
      <c r="M2621" s="203">
        <f t="shared" si="165"/>
        <v>1450</v>
      </c>
    </row>
    <row r="2622" spans="1:13" hidden="1">
      <c r="A2622" s="284" t="s">
        <v>460</v>
      </c>
      <c r="B2622" s="230" t="str">
        <f t="shared" si="162"/>
        <v>Measure 273</v>
      </c>
      <c r="C2622" s="284" t="s">
        <v>468</v>
      </c>
      <c r="D2622" s="285">
        <v>44197</v>
      </c>
      <c r="E2622" s="285">
        <v>44408</v>
      </c>
      <c r="F2622" s="285">
        <v>44280</v>
      </c>
      <c r="G2622" s="41">
        <f t="shared" si="163"/>
        <v>3</v>
      </c>
      <c r="H2622" s="286" t="s">
        <v>360</v>
      </c>
      <c r="I2622" s="284" t="s">
        <v>354</v>
      </c>
      <c r="J2622" s="287">
        <v>2</v>
      </c>
      <c r="K2622" s="287">
        <f t="shared" si="164"/>
        <v>0.25</v>
      </c>
      <c r="L2622" s="203">
        <v>1350</v>
      </c>
      <c r="M2622" s="203">
        <f t="shared" si="165"/>
        <v>337.5</v>
      </c>
    </row>
    <row r="2623" spans="1:13" hidden="1">
      <c r="A2623" s="284" t="s">
        <v>460</v>
      </c>
      <c r="B2623" s="230" t="str">
        <f t="shared" si="162"/>
        <v>Measure 273</v>
      </c>
      <c r="C2623" s="284" t="s">
        <v>468</v>
      </c>
      <c r="D2623" s="285">
        <v>44197</v>
      </c>
      <c r="E2623" s="285">
        <v>44408</v>
      </c>
      <c r="F2623" s="285">
        <v>44280</v>
      </c>
      <c r="G2623" s="41">
        <f t="shared" si="163"/>
        <v>3</v>
      </c>
      <c r="H2623" s="286" t="s">
        <v>291</v>
      </c>
      <c r="I2623" s="284" t="s">
        <v>353</v>
      </c>
      <c r="J2623" s="287">
        <v>4</v>
      </c>
      <c r="K2623" s="287">
        <f t="shared" si="164"/>
        <v>0.5</v>
      </c>
      <c r="L2623" s="203">
        <v>1350</v>
      </c>
      <c r="M2623" s="203">
        <f t="shared" si="165"/>
        <v>675</v>
      </c>
    </row>
    <row r="2624" spans="1:13" hidden="1">
      <c r="A2624" s="284" t="s">
        <v>460</v>
      </c>
      <c r="B2624" s="230" t="str">
        <f t="shared" ref="B2624:B2687" si="166">MID(C2624,9,11)</f>
        <v>Measure 273</v>
      </c>
      <c r="C2624" s="284" t="s">
        <v>468</v>
      </c>
      <c r="D2624" s="285">
        <v>44197</v>
      </c>
      <c r="E2624" s="285">
        <v>44408</v>
      </c>
      <c r="F2624" s="285">
        <v>44280</v>
      </c>
      <c r="G2624" s="41">
        <f t="shared" ref="G2624:G2687" si="167">MONTH(F2624)</f>
        <v>3</v>
      </c>
      <c r="H2624" s="286" t="s">
        <v>328</v>
      </c>
      <c r="I2624" s="284" t="s">
        <v>353</v>
      </c>
      <c r="J2624" s="287">
        <v>7</v>
      </c>
      <c r="K2624" s="287">
        <f t="shared" si="164"/>
        <v>0.875</v>
      </c>
      <c r="L2624" s="203">
        <v>1000</v>
      </c>
      <c r="M2624" s="203">
        <f t="shared" si="165"/>
        <v>875</v>
      </c>
    </row>
    <row r="2625" spans="1:13" hidden="1">
      <c r="A2625" s="284" t="s">
        <v>460</v>
      </c>
      <c r="B2625" s="230" t="str">
        <f t="shared" si="166"/>
        <v>Measure 273</v>
      </c>
      <c r="C2625" s="284" t="s">
        <v>468</v>
      </c>
      <c r="D2625" s="285">
        <v>44197</v>
      </c>
      <c r="E2625" s="285">
        <v>44408</v>
      </c>
      <c r="F2625" s="285">
        <v>44281</v>
      </c>
      <c r="G2625" s="41">
        <f t="shared" si="167"/>
        <v>3</v>
      </c>
      <c r="H2625" s="286" t="s">
        <v>357</v>
      </c>
      <c r="I2625" s="284" t="s">
        <v>355</v>
      </c>
      <c r="J2625" s="287">
        <v>8</v>
      </c>
      <c r="K2625" s="287">
        <f t="shared" si="164"/>
        <v>1</v>
      </c>
      <c r="L2625" s="203">
        <v>1450</v>
      </c>
      <c r="M2625" s="203">
        <f t="shared" si="165"/>
        <v>1450</v>
      </c>
    </row>
    <row r="2626" spans="1:13" hidden="1">
      <c r="A2626" s="284" t="s">
        <v>460</v>
      </c>
      <c r="B2626" s="230" t="str">
        <f t="shared" si="166"/>
        <v>Measure 273</v>
      </c>
      <c r="C2626" s="284" t="s">
        <v>468</v>
      </c>
      <c r="D2626" s="285">
        <v>44197</v>
      </c>
      <c r="E2626" s="285">
        <v>44408</v>
      </c>
      <c r="F2626" s="285">
        <v>44281</v>
      </c>
      <c r="G2626" s="41">
        <f t="shared" si="167"/>
        <v>3</v>
      </c>
      <c r="H2626" s="286" t="s">
        <v>360</v>
      </c>
      <c r="I2626" s="284" t="s">
        <v>354</v>
      </c>
      <c r="J2626" s="287">
        <v>1.25</v>
      </c>
      <c r="K2626" s="287">
        <f t="shared" si="164"/>
        <v>0.15625</v>
      </c>
      <c r="L2626" s="203">
        <v>1350</v>
      </c>
      <c r="M2626" s="203">
        <f t="shared" si="165"/>
        <v>210.9375</v>
      </c>
    </row>
    <row r="2627" spans="1:13" hidden="1">
      <c r="A2627" s="284" t="s">
        <v>460</v>
      </c>
      <c r="B2627" s="230" t="str">
        <f t="shared" si="166"/>
        <v>Measure 273</v>
      </c>
      <c r="C2627" s="284" t="s">
        <v>468</v>
      </c>
      <c r="D2627" s="285">
        <v>44197</v>
      </c>
      <c r="E2627" s="285">
        <v>44408</v>
      </c>
      <c r="F2627" s="285">
        <v>44281</v>
      </c>
      <c r="G2627" s="41">
        <f t="shared" si="167"/>
        <v>3</v>
      </c>
      <c r="H2627" s="286" t="s">
        <v>360</v>
      </c>
      <c r="I2627" s="284" t="s">
        <v>354</v>
      </c>
      <c r="J2627" s="287">
        <v>0.5</v>
      </c>
      <c r="K2627" s="287">
        <f t="shared" ref="K2627:K2690" si="168">J2627/8</f>
        <v>6.25E-2</v>
      </c>
      <c r="L2627" s="203">
        <v>1350</v>
      </c>
      <c r="M2627" s="203">
        <f t="shared" ref="M2627:M2690" si="169">L2627*K2627</f>
        <v>84.375</v>
      </c>
    </row>
    <row r="2628" spans="1:13" hidden="1">
      <c r="A2628" s="284" t="s">
        <v>460</v>
      </c>
      <c r="B2628" s="230" t="str">
        <f t="shared" si="166"/>
        <v>Measure 273</v>
      </c>
      <c r="C2628" s="284" t="s">
        <v>468</v>
      </c>
      <c r="D2628" s="285">
        <v>44197</v>
      </c>
      <c r="E2628" s="285">
        <v>44408</v>
      </c>
      <c r="F2628" s="285">
        <v>44281</v>
      </c>
      <c r="G2628" s="41">
        <f t="shared" si="167"/>
        <v>3</v>
      </c>
      <c r="H2628" s="286" t="s">
        <v>291</v>
      </c>
      <c r="I2628" s="284" t="s">
        <v>353</v>
      </c>
      <c r="J2628" s="287">
        <v>0.25</v>
      </c>
      <c r="K2628" s="287">
        <f t="shared" si="168"/>
        <v>3.125E-2</v>
      </c>
      <c r="L2628" s="203">
        <v>1350</v>
      </c>
      <c r="M2628" s="203">
        <f t="shared" si="169"/>
        <v>42.1875</v>
      </c>
    </row>
    <row r="2629" spans="1:13" hidden="1">
      <c r="A2629" s="284" t="s">
        <v>460</v>
      </c>
      <c r="B2629" s="230" t="str">
        <f t="shared" si="166"/>
        <v>Measure 273</v>
      </c>
      <c r="C2629" s="284" t="s">
        <v>468</v>
      </c>
      <c r="D2629" s="285">
        <v>44197</v>
      </c>
      <c r="E2629" s="285">
        <v>44408</v>
      </c>
      <c r="F2629" s="285">
        <v>44281</v>
      </c>
      <c r="G2629" s="41">
        <f t="shared" si="167"/>
        <v>3</v>
      </c>
      <c r="H2629" s="286" t="s">
        <v>328</v>
      </c>
      <c r="I2629" s="284" t="s">
        <v>353</v>
      </c>
      <c r="J2629" s="287">
        <v>3.25</v>
      </c>
      <c r="K2629" s="287">
        <f t="shared" si="168"/>
        <v>0.40625</v>
      </c>
      <c r="L2629" s="203">
        <v>1000</v>
      </c>
      <c r="M2629" s="203">
        <f t="shared" si="169"/>
        <v>406.25</v>
      </c>
    </row>
    <row r="2630" spans="1:13" hidden="1">
      <c r="A2630" s="284" t="s">
        <v>460</v>
      </c>
      <c r="B2630" s="230" t="str">
        <f t="shared" si="166"/>
        <v>Measure 273</v>
      </c>
      <c r="C2630" s="284" t="s">
        <v>468</v>
      </c>
      <c r="D2630" s="285">
        <v>44197</v>
      </c>
      <c r="E2630" s="285">
        <v>44408</v>
      </c>
      <c r="F2630" s="285">
        <v>44283</v>
      </c>
      <c r="G2630" s="41">
        <f t="shared" si="167"/>
        <v>3</v>
      </c>
      <c r="H2630" s="286" t="s">
        <v>357</v>
      </c>
      <c r="I2630" s="284" t="s">
        <v>355</v>
      </c>
      <c r="J2630" s="287">
        <v>2.75</v>
      </c>
      <c r="K2630" s="287">
        <f t="shared" si="168"/>
        <v>0.34375</v>
      </c>
      <c r="L2630" s="203">
        <v>1450</v>
      </c>
      <c r="M2630" s="203">
        <f t="shared" si="169"/>
        <v>498.4375</v>
      </c>
    </row>
    <row r="2631" spans="1:13" hidden="1">
      <c r="A2631" s="284" t="s">
        <v>460</v>
      </c>
      <c r="B2631" s="230" t="str">
        <f t="shared" si="166"/>
        <v>Measure 273</v>
      </c>
      <c r="C2631" s="284" t="s">
        <v>468</v>
      </c>
      <c r="D2631" s="285">
        <v>44197</v>
      </c>
      <c r="E2631" s="285">
        <v>44408</v>
      </c>
      <c r="F2631" s="285">
        <v>44284</v>
      </c>
      <c r="G2631" s="41">
        <f t="shared" si="167"/>
        <v>3</v>
      </c>
      <c r="H2631" s="286" t="s">
        <v>357</v>
      </c>
      <c r="I2631" s="284" t="s">
        <v>355</v>
      </c>
      <c r="J2631" s="287">
        <v>8</v>
      </c>
      <c r="K2631" s="287">
        <f t="shared" si="168"/>
        <v>1</v>
      </c>
      <c r="L2631" s="203">
        <v>1450</v>
      </c>
      <c r="M2631" s="203">
        <f t="shared" si="169"/>
        <v>1450</v>
      </c>
    </row>
    <row r="2632" spans="1:13" hidden="1">
      <c r="A2632" s="284" t="s">
        <v>460</v>
      </c>
      <c r="B2632" s="230" t="str">
        <f t="shared" si="166"/>
        <v>Measure 273</v>
      </c>
      <c r="C2632" s="284" t="s">
        <v>468</v>
      </c>
      <c r="D2632" s="285">
        <v>44197</v>
      </c>
      <c r="E2632" s="285">
        <v>44408</v>
      </c>
      <c r="F2632" s="285">
        <v>44284</v>
      </c>
      <c r="G2632" s="41">
        <f t="shared" si="167"/>
        <v>3</v>
      </c>
      <c r="H2632" s="286" t="s">
        <v>360</v>
      </c>
      <c r="I2632" s="284" t="s">
        <v>354</v>
      </c>
      <c r="J2632" s="287">
        <v>0.25</v>
      </c>
      <c r="K2632" s="287">
        <f t="shared" si="168"/>
        <v>3.125E-2</v>
      </c>
      <c r="L2632" s="203">
        <v>1350</v>
      </c>
      <c r="M2632" s="203">
        <f t="shared" si="169"/>
        <v>42.1875</v>
      </c>
    </row>
    <row r="2633" spans="1:13" hidden="1">
      <c r="A2633" s="284" t="s">
        <v>460</v>
      </c>
      <c r="B2633" s="230" t="str">
        <f t="shared" si="166"/>
        <v>Measure 273</v>
      </c>
      <c r="C2633" s="284" t="s">
        <v>468</v>
      </c>
      <c r="D2633" s="285">
        <v>44197</v>
      </c>
      <c r="E2633" s="285">
        <v>44408</v>
      </c>
      <c r="F2633" s="285">
        <v>44284</v>
      </c>
      <c r="G2633" s="41">
        <f t="shared" si="167"/>
        <v>3</v>
      </c>
      <c r="H2633" s="286" t="s">
        <v>291</v>
      </c>
      <c r="I2633" s="284" t="s">
        <v>353</v>
      </c>
      <c r="J2633" s="287">
        <v>2</v>
      </c>
      <c r="K2633" s="287">
        <f t="shared" si="168"/>
        <v>0.25</v>
      </c>
      <c r="L2633" s="203">
        <v>1350</v>
      </c>
      <c r="M2633" s="203">
        <f t="shared" si="169"/>
        <v>337.5</v>
      </c>
    </row>
    <row r="2634" spans="1:13" hidden="1">
      <c r="A2634" s="284" t="s">
        <v>460</v>
      </c>
      <c r="B2634" s="230" t="str">
        <f t="shared" si="166"/>
        <v>Measure 273</v>
      </c>
      <c r="C2634" s="284" t="s">
        <v>468</v>
      </c>
      <c r="D2634" s="285">
        <v>44197</v>
      </c>
      <c r="E2634" s="285">
        <v>44408</v>
      </c>
      <c r="F2634" s="285">
        <v>44284</v>
      </c>
      <c r="G2634" s="41">
        <f t="shared" si="167"/>
        <v>3</v>
      </c>
      <c r="H2634" s="286" t="s">
        <v>291</v>
      </c>
      <c r="I2634" s="284" t="s">
        <v>353</v>
      </c>
      <c r="J2634" s="287">
        <v>5</v>
      </c>
      <c r="K2634" s="287">
        <f t="shared" si="168"/>
        <v>0.625</v>
      </c>
      <c r="L2634" s="203">
        <v>1350</v>
      </c>
      <c r="M2634" s="203">
        <f t="shared" si="169"/>
        <v>843.75</v>
      </c>
    </row>
    <row r="2635" spans="1:13" hidden="1">
      <c r="A2635" s="284" t="s">
        <v>460</v>
      </c>
      <c r="B2635" s="230" t="str">
        <f t="shared" si="166"/>
        <v>Measure 273</v>
      </c>
      <c r="C2635" s="284" t="s">
        <v>468</v>
      </c>
      <c r="D2635" s="285">
        <v>44197</v>
      </c>
      <c r="E2635" s="285">
        <v>44408</v>
      </c>
      <c r="F2635" s="285">
        <v>44284</v>
      </c>
      <c r="G2635" s="41">
        <f t="shared" si="167"/>
        <v>3</v>
      </c>
      <c r="H2635" s="286" t="s">
        <v>328</v>
      </c>
      <c r="I2635" s="284" t="s">
        <v>353</v>
      </c>
      <c r="J2635" s="287">
        <v>8.5</v>
      </c>
      <c r="K2635" s="287">
        <f t="shared" si="168"/>
        <v>1.0625</v>
      </c>
      <c r="L2635" s="203">
        <v>1000</v>
      </c>
      <c r="M2635" s="203">
        <f t="shared" si="169"/>
        <v>1062.5</v>
      </c>
    </row>
    <row r="2636" spans="1:13" hidden="1">
      <c r="A2636" s="284" t="s">
        <v>460</v>
      </c>
      <c r="B2636" s="230" t="str">
        <f t="shared" si="166"/>
        <v>Measure 273</v>
      </c>
      <c r="C2636" s="284" t="s">
        <v>468</v>
      </c>
      <c r="D2636" s="285">
        <v>44197</v>
      </c>
      <c r="E2636" s="285">
        <v>44408</v>
      </c>
      <c r="F2636" s="285">
        <v>44285</v>
      </c>
      <c r="G2636" s="41">
        <f t="shared" si="167"/>
        <v>3</v>
      </c>
      <c r="H2636" s="286" t="s">
        <v>357</v>
      </c>
      <c r="I2636" s="284" t="s">
        <v>355</v>
      </c>
      <c r="J2636" s="287">
        <v>8</v>
      </c>
      <c r="K2636" s="287">
        <f t="shared" si="168"/>
        <v>1</v>
      </c>
      <c r="L2636" s="203">
        <v>1450</v>
      </c>
      <c r="M2636" s="203">
        <f t="shared" si="169"/>
        <v>1450</v>
      </c>
    </row>
    <row r="2637" spans="1:13" hidden="1">
      <c r="A2637" s="284" t="s">
        <v>460</v>
      </c>
      <c r="B2637" s="230" t="str">
        <f t="shared" si="166"/>
        <v>Measure 273</v>
      </c>
      <c r="C2637" s="284" t="s">
        <v>468</v>
      </c>
      <c r="D2637" s="285">
        <v>44197</v>
      </c>
      <c r="E2637" s="285">
        <v>44408</v>
      </c>
      <c r="F2637" s="285">
        <v>44285</v>
      </c>
      <c r="G2637" s="41">
        <f t="shared" si="167"/>
        <v>3</v>
      </c>
      <c r="H2637" s="286" t="s">
        <v>360</v>
      </c>
      <c r="I2637" s="284" t="s">
        <v>354</v>
      </c>
      <c r="J2637" s="287">
        <v>1</v>
      </c>
      <c r="K2637" s="287">
        <f t="shared" si="168"/>
        <v>0.125</v>
      </c>
      <c r="L2637" s="203">
        <v>1350</v>
      </c>
      <c r="M2637" s="203">
        <f t="shared" si="169"/>
        <v>168.75</v>
      </c>
    </row>
    <row r="2638" spans="1:13" hidden="1">
      <c r="A2638" s="284" t="s">
        <v>460</v>
      </c>
      <c r="B2638" s="230" t="str">
        <f t="shared" si="166"/>
        <v>Measure 273</v>
      </c>
      <c r="C2638" s="284" t="s">
        <v>468</v>
      </c>
      <c r="D2638" s="285">
        <v>44197</v>
      </c>
      <c r="E2638" s="285">
        <v>44408</v>
      </c>
      <c r="F2638" s="285">
        <v>44285</v>
      </c>
      <c r="G2638" s="41">
        <f t="shared" si="167"/>
        <v>3</v>
      </c>
      <c r="H2638" s="286" t="s">
        <v>360</v>
      </c>
      <c r="I2638" s="284" t="s">
        <v>354</v>
      </c>
      <c r="J2638" s="287">
        <v>1.25</v>
      </c>
      <c r="K2638" s="287">
        <f t="shared" si="168"/>
        <v>0.15625</v>
      </c>
      <c r="L2638" s="203">
        <v>1350</v>
      </c>
      <c r="M2638" s="203">
        <f t="shared" si="169"/>
        <v>210.9375</v>
      </c>
    </row>
    <row r="2639" spans="1:13" hidden="1">
      <c r="A2639" s="284" t="s">
        <v>460</v>
      </c>
      <c r="B2639" s="230" t="str">
        <f t="shared" si="166"/>
        <v>Measure 273</v>
      </c>
      <c r="C2639" s="284" t="s">
        <v>468</v>
      </c>
      <c r="D2639" s="285">
        <v>44197</v>
      </c>
      <c r="E2639" s="285">
        <v>44408</v>
      </c>
      <c r="F2639" s="285">
        <v>44285</v>
      </c>
      <c r="G2639" s="41">
        <f t="shared" si="167"/>
        <v>3</v>
      </c>
      <c r="H2639" s="286" t="s">
        <v>291</v>
      </c>
      <c r="I2639" s="284" t="s">
        <v>353</v>
      </c>
      <c r="J2639" s="287">
        <v>1.5</v>
      </c>
      <c r="K2639" s="287">
        <f t="shared" si="168"/>
        <v>0.1875</v>
      </c>
      <c r="L2639" s="203">
        <v>1350</v>
      </c>
      <c r="M2639" s="203">
        <f t="shared" si="169"/>
        <v>253.125</v>
      </c>
    </row>
    <row r="2640" spans="1:13" hidden="1">
      <c r="A2640" s="284" t="s">
        <v>460</v>
      </c>
      <c r="B2640" s="230" t="str">
        <f t="shared" si="166"/>
        <v>Measure 273</v>
      </c>
      <c r="C2640" s="284" t="s">
        <v>468</v>
      </c>
      <c r="D2640" s="285">
        <v>44197</v>
      </c>
      <c r="E2640" s="285">
        <v>44408</v>
      </c>
      <c r="F2640" s="285">
        <v>44285</v>
      </c>
      <c r="G2640" s="41">
        <f t="shared" si="167"/>
        <v>3</v>
      </c>
      <c r="H2640" s="286" t="s">
        <v>291</v>
      </c>
      <c r="I2640" s="284" t="s">
        <v>353</v>
      </c>
      <c r="J2640" s="287">
        <v>4</v>
      </c>
      <c r="K2640" s="287">
        <f t="shared" si="168"/>
        <v>0.5</v>
      </c>
      <c r="L2640" s="203">
        <v>1350</v>
      </c>
      <c r="M2640" s="203">
        <f t="shared" si="169"/>
        <v>675</v>
      </c>
    </row>
    <row r="2641" spans="1:13" hidden="1">
      <c r="A2641" s="284" t="s">
        <v>460</v>
      </c>
      <c r="B2641" s="230" t="str">
        <f t="shared" si="166"/>
        <v>Measure 273</v>
      </c>
      <c r="C2641" s="284" t="s">
        <v>468</v>
      </c>
      <c r="D2641" s="285">
        <v>44197</v>
      </c>
      <c r="E2641" s="285">
        <v>44408</v>
      </c>
      <c r="F2641" s="285">
        <v>44285</v>
      </c>
      <c r="G2641" s="41">
        <f t="shared" si="167"/>
        <v>3</v>
      </c>
      <c r="H2641" s="286" t="s">
        <v>291</v>
      </c>
      <c r="I2641" s="284" t="s">
        <v>353</v>
      </c>
      <c r="J2641" s="287">
        <v>2</v>
      </c>
      <c r="K2641" s="287">
        <f t="shared" si="168"/>
        <v>0.25</v>
      </c>
      <c r="L2641" s="203">
        <v>1350</v>
      </c>
      <c r="M2641" s="203">
        <f t="shared" si="169"/>
        <v>337.5</v>
      </c>
    </row>
    <row r="2642" spans="1:13" hidden="1">
      <c r="A2642" s="284" t="s">
        <v>460</v>
      </c>
      <c r="B2642" s="230" t="str">
        <f t="shared" si="166"/>
        <v>Measure 273</v>
      </c>
      <c r="C2642" s="284" t="s">
        <v>468</v>
      </c>
      <c r="D2642" s="285">
        <v>44197</v>
      </c>
      <c r="E2642" s="285">
        <v>44408</v>
      </c>
      <c r="F2642" s="285">
        <v>44285</v>
      </c>
      <c r="G2642" s="41">
        <f t="shared" si="167"/>
        <v>3</v>
      </c>
      <c r="H2642" s="286" t="s">
        <v>328</v>
      </c>
      <c r="I2642" s="284" t="s">
        <v>353</v>
      </c>
      <c r="J2642" s="287">
        <v>6.75</v>
      </c>
      <c r="K2642" s="287">
        <f t="shared" si="168"/>
        <v>0.84375</v>
      </c>
      <c r="L2642" s="203">
        <v>1000</v>
      </c>
      <c r="M2642" s="203">
        <f t="shared" si="169"/>
        <v>843.75</v>
      </c>
    </row>
    <row r="2643" spans="1:13" hidden="1">
      <c r="A2643" s="284" t="s">
        <v>460</v>
      </c>
      <c r="B2643" s="230" t="str">
        <f t="shared" si="166"/>
        <v>Measure 273</v>
      </c>
      <c r="C2643" s="284" t="s">
        <v>468</v>
      </c>
      <c r="D2643" s="285">
        <v>44197</v>
      </c>
      <c r="E2643" s="285">
        <v>44408</v>
      </c>
      <c r="F2643" s="285">
        <v>44286</v>
      </c>
      <c r="G2643" s="41">
        <f t="shared" si="167"/>
        <v>3</v>
      </c>
      <c r="H2643" s="286" t="s">
        <v>553</v>
      </c>
      <c r="I2643" s="284" t="s">
        <v>552</v>
      </c>
      <c r="J2643" s="287">
        <v>9.3000000000000007</v>
      </c>
      <c r="K2643" s="287">
        <f t="shared" si="168"/>
        <v>1.1625000000000001</v>
      </c>
      <c r="L2643" s="203">
        <v>1200</v>
      </c>
      <c r="M2643" s="203">
        <f t="shared" si="169"/>
        <v>1395</v>
      </c>
    </row>
    <row r="2644" spans="1:13" hidden="1">
      <c r="A2644" s="284" t="s">
        <v>460</v>
      </c>
      <c r="B2644" s="230" t="str">
        <f t="shared" si="166"/>
        <v>Measure 273</v>
      </c>
      <c r="C2644" s="284" t="s">
        <v>468</v>
      </c>
      <c r="D2644" s="285">
        <v>44197</v>
      </c>
      <c r="E2644" s="285">
        <v>44408</v>
      </c>
      <c r="F2644" s="285">
        <v>44286</v>
      </c>
      <c r="G2644" s="41">
        <f t="shared" si="167"/>
        <v>3</v>
      </c>
      <c r="H2644" s="286" t="s">
        <v>357</v>
      </c>
      <c r="I2644" s="284" t="s">
        <v>355</v>
      </c>
      <c r="J2644" s="287">
        <v>8</v>
      </c>
      <c r="K2644" s="287">
        <f t="shared" si="168"/>
        <v>1</v>
      </c>
      <c r="L2644" s="203">
        <v>1450</v>
      </c>
      <c r="M2644" s="203">
        <f t="shared" si="169"/>
        <v>1450</v>
      </c>
    </row>
    <row r="2645" spans="1:13" hidden="1">
      <c r="A2645" s="284" t="s">
        <v>460</v>
      </c>
      <c r="B2645" s="230" t="str">
        <f t="shared" si="166"/>
        <v>Measure 273</v>
      </c>
      <c r="C2645" s="284" t="s">
        <v>468</v>
      </c>
      <c r="D2645" s="285">
        <v>44197</v>
      </c>
      <c r="E2645" s="285">
        <v>44408</v>
      </c>
      <c r="F2645" s="285">
        <v>44286</v>
      </c>
      <c r="G2645" s="41">
        <f t="shared" si="167"/>
        <v>3</v>
      </c>
      <c r="H2645" s="286" t="s">
        <v>291</v>
      </c>
      <c r="I2645" s="284" t="s">
        <v>353</v>
      </c>
      <c r="J2645" s="287">
        <v>1.5</v>
      </c>
      <c r="K2645" s="287">
        <f t="shared" si="168"/>
        <v>0.1875</v>
      </c>
      <c r="L2645" s="203">
        <v>1350</v>
      </c>
      <c r="M2645" s="203">
        <f t="shared" si="169"/>
        <v>253.125</v>
      </c>
    </row>
    <row r="2646" spans="1:13" hidden="1">
      <c r="A2646" s="284" t="s">
        <v>460</v>
      </c>
      <c r="B2646" s="230" t="str">
        <f t="shared" si="166"/>
        <v>Measure 273</v>
      </c>
      <c r="C2646" s="284" t="s">
        <v>468</v>
      </c>
      <c r="D2646" s="285">
        <v>44197</v>
      </c>
      <c r="E2646" s="285">
        <v>44408</v>
      </c>
      <c r="F2646" s="285">
        <v>44286</v>
      </c>
      <c r="G2646" s="41">
        <f t="shared" si="167"/>
        <v>3</v>
      </c>
      <c r="H2646" s="286" t="s">
        <v>291</v>
      </c>
      <c r="I2646" s="284" t="s">
        <v>353</v>
      </c>
      <c r="J2646" s="287">
        <v>2</v>
      </c>
      <c r="K2646" s="287">
        <f t="shared" si="168"/>
        <v>0.25</v>
      </c>
      <c r="L2646" s="203">
        <v>1350</v>
      </c>
      <c r="M2646" s="203">
        <f t="shared" si="169"/>
        <v>337.5</v>
      </c>
    </row>
    <row r="2647" spans="1:13" hidden="1">
      <c r="A2647" s="284" t="s">
        <v>460</v>
      </c>
      <c r="B2647" s="230" t="str">
        <f t="shared" si="166"/>
        <v>Measure 273</v>
      </c>
      <c r="C2647" s="284" t="s">
        <v>468</v>
      </c>
      <c r="D2647" s="285">
        <v>44197</v>
      </c>
      <c r="E2647" s="285">
        <v>44408</v>
      </c>
      <c r="F2647" s="285">
        <v>44286</v>
      </c>
      <c r="G2647" s="41">
        <f t="shared" si="167"/>
        <v>3</v>
      </c>
      <c r="H2647" s="286" t="s">
        <v>291</v>
      </c>
      <c r="I2647" s="284" t="s">
        <v>353</v>
      </c>
      <c r="J2647" s="287">
        <v>4</v>
      </c>
      <c r="K2647" s="287">
        <f t="shared" si="168"/>
        <v>0.5</v>
      </c>
      <c r="L2647" s="203">
        <v>1350</v>
      </c>
      <c r="M2647" s="203">
        <f t="shared" si="169"/>
        <v>675</v>
      </c>
    </row>
    <row r="2648" spans="1:13" hidden="1">
      <c r="A2648" s="284" t="s">
        <v>460</v>
      </c>
      <c r="B2648" s="230" t="str">
        <f t="shared" si="166"/>
        <v>Measure 273</v>
      </c>
      <c r="C2648" s="284" t="s">
        <v>468</v>
      </c>
      <c r="D2648" s="285">
        <v>44197</v>
      </c>
      <c r="E2648" s="285">
        <v>44408</v>
      </c>
      <c r="F2648" s="285">
        <v>44286</v>
      </c>
      <c r="G2648" s="41">
        <f t="shared" si="167"/>
        <v>3</v>
      </c>
      <c r="H2648" s="286" t="s">
        <v>328</v>
      </c>
      <c r="I2648" s="284" t="s">
        <v>353</v>
      </c>
      <c r="J2648" s="287">
        <v>6</v>
      </c>
      <c r="K2648" s="287">
        <f t="shared" si="168"/>
        <v>0.75</v>
      </c>
      <c r="L2648" s="203">
        <v>1000</v>
      </c>
      <c r="M2648" s="203">
        <f t="shared" si="169"/>
        <v>750</v>
      </c>
    </row>
    <row r="2649" spans="1:13" hidden="1">
      <c r="A2649" s="284" t="s">
        <v>460</v>
      </c>
      <c r="B2649" s="230" t="str">
        <f t="shared" si="166"/>
        <v>Measure 273</v>
      </c>
      <c r="C2649" s="284" t="s">
        <v>468</v>
      </c>
      <c r="D2649" s="285">
        <v>44197</v>
      </c>
      <c r="E2649" s="285">
        <v>44408</v>
      </c>
      <c r="F2649" s="285">
        <v>44287</v>
      </c>
      <c r="G2649" s="41">
        <f t="shared" si="167"/>
        <v>4</v>
      </c>
      <c r="H2649" s="286" t="s">
        <v>357</v>
      </c>
      <c r="I2649" s="284" t="s">
        <v>355</v>
      </c>
      <c r="J2649" s="287">
        <v>4.5</v>
      </c>
      <c r="K2649" s="287">
        <f t="shared" si="168"/>
        <v>0.5625</v>
      </c>
      <c r="L2649" s="203">
        <v>1450</v>
      </c>
      <c r="M2649" s="203">
        <f t="shared" si="169"/>
        <v>815.625</v>
      </c>
    </row>
    <row r="2650" spans="1:13" hidden="1">
      <c r="A2650" s="284" t="s">
        <v>460</v>
      </c>
      <c r="B2650" s="230" t="str">
        <f t="shared" si="166"/>
        <v>Measure 273</v>
      </c>
      <c r="C2650" s="284" t="s">
        <v>468</v>
      </c>
      <c r="D2650" s="285">
        <v>44197</v>
      </c>
      <c r="E2650" s="285">
        <v>44408</v>
      </c>
      <c r="F2650" s="285">
        <v>44287</v>
      </c>
      <c r="G2650" s="41">
        <f t="shared" si="167"/>
        <v>4</v>
      </c>
      <c r="H2650" s="286" t="s">
        <v>328</v>
      </c>
      <c r="I2650" s="284" t="s">
        <v>353</v>
      </c>
      <c r="J2650" s="287">
        <v>1.25</v>
      </c>
      <c r="K2650" s="287">
        <f t="shared" si="168"/>
        <v>0.15625</v>
      </c>
      <c r="L2650" s="203">
        <v>1000</v>
      </c>
      <c r="M2650" s="203">
        <f t="shared" si="169"/>
        <v>156.25</v>
      </c>
    </row>
    <row r="2651" spans="1:13" hidden="1">
      <c r="A2651" s="284" t="s">
        <v>460</v>
      </c>
      <c r="B2651" s="230" t="str">
        <f t="shared" si="166"/>
        <v>Measure 273</v>
      </c>
      <c r="C2651" s="284" t="s">
        <v>468</v>
      </c>
      <c r="D2651" s="285">
        <v>44197</v>
      </c>
      <c r="E2651" s="285">
        <v>44408</v>
      </c>
      <c r="F2651" s="285">
        <v>44290</v>
      </c>
      <c r="G2651" s="41">
        <f t="shared" si="167"/>
        <v>4</v>
      </c>
      <c r="H2651" s="286" t="s">
        <v>357</v>
      </c>
      <c r="I2651" s="284" t="s">
        <v>355</v>
      </c>
      <c r="J2651" s="287">
        <v>1</v>
      </c>
      <c r="K2651" s="287">
        <f t="shared" si="168"/>
        <v>0.125</v>
      </c>
      <c r="L2651" s="203">
        <v>1450</v>
      </c>
      <c r="M2651" s="203">
        <f t="shared" si="169"/>
        <v>181.25</v>
      </c>
    </row>
    <row r="2652" spans="1:13" hidden="1">
      <c r="A2652" s="284" t="s">
        <v>460</v>
      </c>
      <c r="B2652" s="230" t="str">
        <f t="shared" si="166"/>
        <v>Measure 273</v>
      </c>
      <c r="C2652" s="284" t="s">
        <v>468</v>
      </c>
      <c r="D2652" s="285">
        <v>44197</v>
      </c>
      <c r="E2652" s="285">
        <v>44408</v>
      </c>
      <c r="F2652" s="285">
        <v>44292</v>
      </c>
      <c r="G2652" s="41">
        <f t="shared" si="167"/>
        <v>4</v>
      </c>
      <c r="H2652" s="286" t="s">
        <v>357</v>
      </c>
      <c r="I2652" s="284" t="s">
        <v>355</v>
      </c>
      <c r="J2652" s="287">
        <v>7</v>
      </c>
      <c r="K2652" s="287">
        <f t="shared" si="168"/>
        <v>0.875</v>
      </c>
      <c r="L2652" s="203">
        <v>1450</v>
      </c>
      <c r="M2652" s="203">
        <f t="shared" si="169"/>
        <v>1268.75</v>
      </c>
    </row>
    <row r="2653" spans="1:13" hidden="1">
      <c r="A2653" s="284" t="s">
        <v>460</v>
      </c>
      <c r="B2653" s="230" t="str">
        <f t="shared" si="166"/>
        <v>Measure 273</v>
      </c>
      <c r="C2653" s="284" t="s">
        <v>468</v>
      </c>
      <c r="D2653" s="285">
        <v>44197</v>
      </c>
      <c r="E2653" s="285">
        <v>44408</v>
      </c>
      <c r="F2653" s="285">
        <v>44292</v>
      </c>
      <c r="G2653" s="41">
        <f t="shared" si="167"/>
        <v>4</v>
      </c>
      <c r="H2653" s="286" t="s">
        <v>291</v>
      </c>
      <c r="I2653" s="284" t="s">
        <v>353</v>
      </c>
      <c r="J2653" s="287">
        <v>1.75</v>
      </c>
      <c r="K2653" s="287">
        <f t="shared" si="168"/>
        <v>0.21875</v>
      </c>
      <c r="L2653" s="203">
        <v>1350</v>
      </c>
      <c r="M2653" s="203">
        <f t="shared" si="169"/>
        <v>295.3125</v>
      </c>
    </row>
    <row r="2654" spans="1:13" hidden="1">
      <c r="A2654" s="284" t="s">
        <v>460</v>
      </c>
      <c r="B2654" s="230" t="str">
        <f t="shared" si="166"/>
        <v>Measure 273</v>
      </c>
      <c r="C2654" s="284" t="s">
        <v>468</v>
      </c>
      <c r="D2654" s="285">
        <v>44197</v>
      </c>
      <c r="E2654" s="285">
        <v>44408</v>
      </c>
      <c r="F2654" s="285">
        <v>44292</v>
      </c>
      <c r="G2654" s="41">
        <f t="shared" si="167"/>
        <v>4</v>
      </c>
      <c r="H2654" s="286" t="s">
        <v>291</v>
      </c>
      <c r="I2654" s="284" t="s">
        <v>353</v>
      </c>
      <c r="J2654" s="287">
        <v>2</v>
      </c>
      <c r="K2654" s="287">
        <f t="shared" si="168"/>
        <v>0.25</v>
      </c>
      <c r="L2654" s="203">
        <v>1350</v>
      </c>
      <c r="M2654" s="203">
        <f t="shared" si="169"/>
        <v>337.5</v>
      </c>
    </row>
    <row r="2655" spans="1:13" hidden="1">
      <c r="A2655" s="284" t="s">
        <v>460</v>
      </c>
      <c r="B2655" s="230" t="str">
        <f t="shared" si="166"/>
        <v>Measure 273</v>
      </c>
      <c r="C2655" s="284" t="s">
        <v>468</v>
      </c>
      <c r="D2655" s="285">
        <v>44197</v>
      </c>
      <c r="E2655" s="285">
        <v>44408</v>
      </c>
      <c r="F2655" s="285">
        <v>44293</v>
      </c>
      <c r="G2655" s="41">
        <f t="shared" si="167"/>
        <v>4</v>
      </c>
      <c r="H2655" s="286" t="s">
        <v>357</v>
      </c>
      <c r="I2655" s="284" t="s">
        <v>355</v>
      </c>
      <c r="J2655" s="287">
        <v>5</v>
      </c>
      <c r="K2655" s="287">
        <f t="shared" si="168"/>
        <v>0.625</v>
      </c>
      <c r="L2655" s="203">
        <v>1450</v>
      </c>
      <c r="M2655" s="203">
        <f t="shared" si="169"/>
        <v>906.25</v>
      </c>
    </row>
    <row r="2656" spans="1:13" hidden="1">
      <c r="A2656" s="284" t="s">
        <v>460</v>
      </c>
      <c r="B2656" s="230" t="str">
        <f t="shared" si="166"/>
        <v>Measure 273</v>
      </c>
      <c r="C2656" s="284" t="s">
        <v>468</v>
      </c>
      <c r="D2656" s="285">
        <v>44197</v>
      </c>
      <c r="E2656" s="285">
        <v>44408</v>
      </c>
      <c r="F2656" s="285">
        <v>44294</v>
      </c>
      <c r="G2656" s="41">
        <f t="shared" si="167"/>
        <v>4</v>
      </c>
      <c r="H2656" s="286" t="s">
        <v>357</v>
      </c>
      <c r="I2656" s="284" t="s">
        <v>355</v>
      </c>
      <c r="J2656" s="287">
        <v>9</v>
      </c>
      <c r="K2656" s="287">
        <f t="shared" si="168"/>
        <v>1.125</v>
      </c>
      <c r="L2656" s="203">
        <v>1450</v>
      </c>
      <c r="M2656" s="203">
        <f t="shared" si="169"/>
        <v>1631.25</v>
      </c>
    </row>
    <row r="2657" spans="1:13" hidden="1">
      <c r="A2657" s="284" t="s">
        <v>460</v>
      </c>
      <c r="B2657" s="230" t="str">
        <f t="shared" si="166"/>
        <v>Measure 273</v>
      </c>
      <c r="C2657" s="284" t="s">
        <v>468</v>
      </c>
      <c r="D2657" s="285">
        <v>44197</v>
      </c>
      <c r="E2657" s="285">
        <v>44408</v>
      </c>
      <c r="F2657" s="285">
        <v>44294</v>
      </c>
      <c r="G2657" s="41">
        <f t="shared" si="167"/>
        <v>4</v>
      </c>
      <c r="H2657" s="286" t="s">
        <v>291</v>
      </c>
      <c r="I2657" s="284" t="s">
        <v>353</v>
      </c>
      <c r="J2657" s="287">
        <v>0.5</v>
      </c>
      <c r="K2657" s="287">
        <f t="shared" si="168"/>
        <v>6.25E-2</v>
      </c>
      <c r="L2657" s="203">
        <v>1350</v>
      </c>
      <c r="M2657" s="203">
        <f t="shared" si="169"/>
        <v>84.375</v>
      </c>
    </row>
    <row r="2658" spans="1:13" hidden="1">
      <c r="A2658" s="284" t="s">
        <v>460</v>
      </c>
      <c r="B2658" s="230" t="str">
        <f t="shared" si="166"/>
        <v>Measure 273</v>
      </c>
      <c r="C2658" s="284" t="s">
        <v>468</v>
      </c>
      <c r="D2658" s="285">
        <v>44197</v>
      </c>
      <c r="E2658" s="285">
        <v>44408</v>
      </c>
      <c r="F2658" s="285">
        <v>44294</v>
      </c>
      <c r="G2658" s="41">
        <f t="shared" si="167"/>
        <v>4</v>
      </c>
      <c r="H2658" s="286" t="s">
        <v>291</v>
      </c>
      <c r="I2658" s="284" t="s">
        <v>353</v>
      </c>
      <c r="J2658" s="287">
        <v>0.25</v>
      </c>
      <c r="K2658" s="287">
        <f t="shared" si="168"/>
        <v>3.125E-2</v>
      </c>
      <c r="L2658" s="203">
        <v>1350</v>
      </c>
      <c r="M2658" s="203">
        <f t="shared" si="169"/>
        <v>42.1875</v>
      </c>
    </row>
    <row r="2659" spans="1:13" hidden="1">
      <c r="A2659" s="284" t="s">
        <v>460</v>
      </c>
      <c r="B2659" s="230" t="str">
        <f t="shared" si="166"/>
        <v>Measure 273</v>
      </c>
      <c r="C2659" s="284" t="s">
        <v>468</v>
      </c>
      <c r="D2659" s="285">
        <v>44197</v>
      </c>
      <c r="E2659" s="285">
        <v>44408</v>
      </c>
      <c r="F2659" s="285">
        <v>44295</v>
      </c>
      <c r="G2659" s="41">
        <f t="shared" si="167"/>
        <v>4</v>
      </c>
      <c r="H2659" s="286" t="s">
        <v>357</v>
      </c>
      <c r="I2659" s="284" t="s">
        <v>355</v>
      </c>
      <c r="J2659" s="287">
        <v>4.75</v>
      </c>
      <c r="K2659" s="287">
        <f t="shared" si="168"/>
        <v>0.59375</v>
      </c>
      <c r="L2659" s="203">
        <v>1450</v>
      </c>
      <c r="M2659" s="203">
        <f t="shared" si="169"/>
        <v>860.9375</v>
      </c>
    </row>
    <row r="2660" spans="1:13" hidden="1">
      <c r="A2660" s="284" t="s">
        <v>460</v>
      </c>
      <c r="B2660" s="230" t="str">
        <f t="shared" si="166"/>
        <v>Measure 273</v>
      </c>
      <c r="C2660" s="284" t="s">
        <v>468</v>
      </c>
      <c r="D2660" s="285">
        <v>44197</v>
      </c>
      <c r="E2660" s="285">
        <v>44408</v>
      </c>
      <c r="F2660" s="285">
        <v>44295</v>
      </c>
      <c r="G2660" s="41">
        <f t="shared" si="167"/>
        <v>4</v>
      </c>
      <c r="H2660" s="286" t="s">
        <v>291</v>
      </c>
      <c r="I2660" s="284" t="s">
        <v>353</v>
      </c>
      <c r="J2660" s="287">
        <v>0.75</v>
      </c>
      <c r="K2660" s="287">
        <f t="shared" si="168"/>
        <v>9.375E-2</v>
      </c>
      <c r="L2660" s="203">
        <v>1350</v>
      </c>
      <c r="M2660" s="203">
        <f t="shared" si="169"/>
        <v>126.5625</v>
      </c>
    </row>
    <row r="2661" spans="1:13" hidden="1">
      <c r="A2661" s="284" t="s">
        <v>460</v>
      </c>
      <c r="B2661" s="230" t="str">
        <f t="shared" si="166"/>
        <v>Measure 273</v>
      </c>
      <c r="C2661" s="284" t="s">
        <v>468</v>
      </c>
      <c r="D2661" s="285">
        <v>44197</v>
      </c>
      <c r="E2661" s="285">
        <v>44408</v>
      </c>
      <c r="F2661" s="285">
        <v>44298</v>
      </c>
      <c r="G2661" s="41">
        <f t="shared" si="167"/>
        <v>4</v>
      </c>
      <c r="H2661" s="286" t="s">
        <v>357</v>
      </c>
      <c r="I2661" s="284" t="s">
        <v>355</v>
      </c>
      <c r="J2661" s="287">
        <v>9</v>
      </c>
      <c r="K2661" s="287">
        <f t="shared" si="168"/>
        <v>1.125</v>
      </c>
      <c r="L2661" s="203">
        <v>1450</v>
      </c>
      <c r="M2661" s="203">
        <f t="shared" si="169"/>
        <v>1631.25</v>
      </c>
    </row>
    <row r="2662" spans="1:13" hidden="1">
      <c r="A2662" s="284" t="s">
        <v>460</v>
      </c>
      <c r="B2662" s="230" t="str">
        <f t="shared" si="166"/>
        <v>Measure 273</v>
      </c>
      <c r="C2662" s="284" t="s">
        <v>468</v>
      </c>
      <c r="D2662" s="285">
        <v>44197</v>
      </c>
      <c r="E2662" s="285">
        <v>44408</v>
      </c>
      <c r="F2662" s="285">
        <v>44298</v>
      </c>
      <c r="G2662" s="41">
        <f t="shared" si="167"/>
        <v>4</v>
      </c>
      <c r="H2662" s="286" t="s">
        <v>291</v>
      </c>
      <c r="I2662" s="284" t="s">
        <v>353</v>
      </c>
      <c r="J2662" s="287">
        <v>3.75</v>
      </c>
      <c r="K2662" s="287">
        <f t="shared" si="168"/>
        <v>0.46875</v>
      </c>
      <c r="L2662" s="203">
        <v>1350</v>
      </c>
      <c r="M2662" s="203">
        <f t="shared" si="169"/>
        <v>632.8125</v>
      </c>
    </row>
    <row r="2663" spans="1:13" hidden="1">
      <c r="A2663" s="284" t="s">
        <v>460</v>
      </c>
      <c r="B2663" s="230" t="str">
        <f t="shared" si="166"/>
        <v>Measure 273</v>
      </c>
      <c r="C2663" s="284" t="s">
        <v>468</v>
      </c>
      <c r="D2663" s="285">
        <v>44197</v>
      </c>
      <c r="E2663" s="285">
        <v>44408</v>
      </c>
      <c r="F2663" s="285">
        <v>44298</v>
      </c>
      <c r="G2663" s="41">
        <f t="shared" si="167"/>
        <v>4</v>
      </c>
      <c r="H2663" s="286" t="s">
        <v>291</v>
      </c>
      <c r="I2663" s="284" t="s">
        <v>353</v>
      </c>
      <c r="J2663" s="287">
        <v>3.5</v>
      </c>
      <c r="K2663" s="287">
        <f t="shared" si="168"/>
        <v>0.4375</v>
      </c>
      <c r="L2663" s="203">
        <v>1350</v>
      </c>
      <c r="M2663" s="203">
        <f t="shared" si="169"/>
        <v>590.625</v>
      </c>
    </row>
    <row r="2664" spans="1:13" hidden="1">
      <c r="A2664" s="284" t="s">
        <v>460</v>
      </c>
      <c r="B2664" s="230" t="str">
        <f t="shared" si="166"/>
        <v>Measure 273</v>
      </c>
      <c r="C2664" s="284" t="s">
        <v>468</v>
      </c>
      <c r="D2664" s="285">
        <v>44197</v>
      </c>
      <c r="E2664" s="285">
        <v>44408</v>
      </c>
      <c r="F2664" s="285">
        <v>44298</v>
      </c>
      <c r="G2664" s="41">
        <f t="shared" si="167"/>
        <v>4</v>
      </c>
      <c r="H2664" s="286" t="s">
        <v>291</v>
      </c>
      <c r="I2664" s="284" t="s">
        <v>353</v>
      </c>
      <c r="J2664" s="287">
        <v>1.5</v>
      </c>
      <c r="K2664" s="287">
        <f t="shared" si="168"/>
        <v>0.1875</v>
      </c>
      <c r="L2664" s="203">
        <v>1350</v>
      </c>
      <c r="M2664" s="203">
        <f t="shared" si="169"/>
        <v>253.125</v>
      </c>
    </row>
    <row r="2665" spans="1:13" hidden="1">
      <c r="A2665" s="284" t="s">
        <v>460</v>
      </c>
      <c r="B2665" s="230" t="str">
        <f t="shared" si="166"/>
        <v>Measure 273</v>
      </c>
      <c r="C2665" s="284" t="s">
        <v>468</v>
      </c>
      <c r="D2665" s="285">
        <v>44197</v>
      </c>
      <c r="E2665" s="285">
        <v>44408</v>
      </c>
      <c r="F2665" s="285">
        <v>44298</v>
      </c>
      <c r="G2665" s="41">
        <f t="shared" si="167"/>
        <v>4</v>
      </c>
      <c r="H2665" s="286" t="s">
        <v>328</v>
      </c>
      <c r="I2665" s="284" t="s">
        <v>353</v>
      </c>
      <c r="J2665" s="287">
        <v>3</v>
      </c>
      <c r="K2665" s="287">
        <f t="shared" si="168"/>
        <v>0.375</v>
      </c>
      <c r="L2665" s="203">
        <v>1000</v>
      </c>
      <c r="M2665" s="203">
        <f t="shared" si="169"/>
        <v>375</v>
      </c>
    </row>
    <row r="2666" spans="1:13" hidden="1">
      <c r="A2666" s="284" t="s">
        <v>460</v>
      </c>
      <c r="B2666" s="230" t="str">
        <f t="shared" si="166"/>
        <v>Measure 273</v>
      </c>
      <c r="C2666" s="284" t="s">
        <v>468</v>
      </c>
      <c r="D2666" s="285">
        <v>44197</v>
      </c>
      <c r="E2666" s="285">
        <v>44408</v>
      </c>
      <c r="F2666" s="285">
        <v>44299</v>
      </c>
      <c r="G2666" s="41">
        <f t="shared" si="167"/>
        <v>4</v>
      </c>
      <c r="H2666" s="286" t="s">
        <v>357</v>
      </c>
      <c r="I2666" s="284" t="s">
        <v>355</v>
      </c>
      <c r="J2666" s="287">
        <v>8</v>
      </c>
      <c r="K2666" s="287">
        <f t="shared" si="168"/>
        <v>1</v>
      </c>
      <c r="L2666" s="203">
        <v>1450</v>
      </c>
      <c r="M2666" s="203">
        <f t="shared" si="169"/>
        <v>1450</v>
      </c>
    </row>
    <row r="2667" spans="1:13" hidden="1">
      <c r="A2667" s="284" t="s">
        <v>460</v>
      </c>
      <c r="B2667" s="230" t="str">
        <f t="shared" si="166"/>
        <v>Measure 273</v>
      </c>
      <c r="C2667" s="284" t="s">
        <v>468</v>
      </c>
      <c r="D2667" s="285">
        <v>44197</v>
      </c>
      <c r="E2667" s="285">
        <v>44408</v>
      </c>
      <c r="F2667" s="285">
        <v>44299</v>
      </c>
      <c r="G2667" s="41">
        <f t="shared" si="167"/>
        <v>4</v>
      </c>
      <c r="H2667" s="286" t="s">
        <v>291</v>
      </c>
      <c r="I2667" s="284" t="s">
        <v>353</v>
      </c>
      <c r="J2667" s="287">
        <v>2</v>
      </c>
      <c r="K2667" s="287">
        <f t="shared" si="168"/>
        <v>0.25</v>
      </c>
      <c r="L2667" s="203">
        <v>1350</v>
      </c>
      <c r="M2667" s="203">
        <f t="shared" si="169"/>
        <v>337.5</v>
      </c>
    </row>
    <row r="2668" spans="1:13" hidden="1">
      <c r="A2668" s="284" t="s">
        <v>460</v>
      </c>
      <c r="B2668" s="230" t="str">
        <f t="shared" si="166"/>
        <v>Measure 273</v>
      </c>
      <c r="C2668" s="284" t="s">
        <v>468</v>
      </c>
      <c r="D2668" s="285">
        <v>44197</v>
      </c>
      <c r="E2668" s="285">
        <v>44408</v>
      </c>
      <c r="F2668" s="285">
        <v>44299</v>
      </c>
      <c r="G2668" s="41">
        <f t="shared" si="167"/>
        <v>4</v>
      </c>
      <c r="H2668" s="286" t="s">
        <v>291</v>
      </c>
      <c r="I2668" s="284" t="s">
        <v>353</v>
      </c>
      <c r="J2668" s="287">
        <v>3.5</v>
      </c>
      <c r="K2668" s="287">
        <f t="shared" si="168"/>
        <v>0.4375</v>
      </c>
      <c r="L2668" s="203">
        <v>1350</v>
      </c>
      <c r="M2668" s="203">
        <f t="shared" si="169"/>
        <v>590.625</v>
      </c>
    </row>
    <row r="2669" spans="1:13" hidden="1">
      <c r="A2669" s="284" t="s">
        <v>460</v>
      </c>
      <c r="B2669" s="230" t="str">
        <f t="shared" si="166"/>
        <v>Measure 273</v>
      </c>
      <c r="C2669" s="284" t="s">
        <v>468</v>
      </c>
      <c r="D2669" s="285">
        <v>44197</v>
      </c>
      <c r="E2669" s="285">
        <v>44408</v>
      </c>
      <c r="F2669" s="285">
        <v>44299</v>
      </c>
      <c r="G2669" s="41">
        <f t="shared" si="167"/>
        <v>4</v>
      </c>
      <c r="H2669" s="286" t="s">
        <v>328</v>
      </c>
      <c r="I2669" s="284" t="s">
        <v>353</v>
      </c>
      <c r="J2669" s="287">
        <v>0.5</v>
      </c>
      <c r="K2669" s="287">
        <f t="shared" si="168"/>
        <v>6.25E-2</v>
      </c>
      <c r="L2669" s="203">
        <v>1000</v>
      </c>
      <c r="M2669" s="203">
        <f t="shared" si="169"/>
        <v>62.5</v>
      </c>
    </row>
    <row r="2670" spans="1:13" hidden="1">
      <c r="A2670" s="284" t="s">
        <v>460</v>
      </c>
      <c r="B2670" s="230" t="str">
        <f t="shared" si="166"/>
        <v>Measure 273</v>
      </c>
      <c r="C2670" s="284" t="s">
        <v>468</v>
      </c>
      <c r="D2670" s="285">
        <v>44197</v>
      </c>
      <c r="E2670" s="285">
        <v>44408</v>
      </c>
      <c r="F2670" s="285">
        <v>44300</v>
      </c>
      <c r="G2670" s="41">
        <f t="shared" si="167"/>
        <v>4</v>
      </c>
      <c r="H2670" s="286" t="s">
        <v>553</v>
      </c>
      <c r="I2670" s="284" t="s">
        <v>552</v>
      </c>
      <c r="J2670" s="287">
        <v>7.6</v>
      </c>
      <c r="K2670" s="287">
        <f t="shared" si="168"/>
        <v>0.95</v>
      </c>
      <c r="L2670" s="203">
        <v>1200</v>
      </c>
      <c r="M2670" s="203">
        <f t="shared" si="169"/>
        <v>1140</v>
      </c>
    </row>
    <row r="2671" spans="1:13" hidden="1">
      <c r="A2671" s="284" t="s">
        <v>460</v>
      </c>
      <c r="B2671" s="230" t="str">
        <f t="shared" si="166"/>
        <v>Measure 273</v>
      </c>
      <c r="C2671" s="284" t="s">
        <v>468</v>
      </c>
      <c r="D2671" s="285">
        <v>44197</v>
      </c>
      <c r="E2671" s="285">
        <v>44408</v>
      </c>
      <c r="F2671" s="285">
        <v>44300</v>
      </c>
      <c r="G2671" s="41">
        <f t="shared" si="167"/>
        <v>4</v>
      </c>
      <c r="H2671" s="286" t="s">
        <v>357</v>
      </c>
      <c r="I2671" s="284" t="s">
        <v>355</v>
      </c>
      <c r="J2671" s="287">
        <v>8</v>
      </c>
      <c r="K2671" s="287">
        <f t="shared" si="168"/>
        <v>1</v>
      </c>
      <c r="L2671" s="203">
        <v>1450</v>
      </c>
      <c r="M2671" s="203">
        <f t="shared" si="169"/>
        <v>1450</v>
      </c>
    </row>
    <row r="2672" spans="1:13" hidden="1">
      <c r="A2672" s="284" t="s">
        <v>460</v>
      </c>
      <c r="B2672" s="230" t="str">
        <f t="shared" si="166"/>
        <v>Measure 273</v>
      </c>
      <c r="C2672" s="284" t="s">
        <v>468</v>
      </c>
      <c r="D2672" s="285">
        <v>44197</v>
      </c>
      <c r="E2672" s="285">
        <v>44408</v>
      </c>
      <c r="F2672" s="285">
        <v>44300</v>
      </c>
      <c r="G2672" s="41">
        <f t="shared" si="167"/>
        <v>4</v>
      </c>
      <c r="H2672" s="286" t="s">
        <v>291</v>
      </c>
      <c r="I2672" s="284" t="s">
        <v>353</v>
      </c>
      <c r="J2672" s="287">
        <v>1</v>
      </c>
      <c r="K2672" s="287">
        <f t="shared" si="168"/>
        <v>0.125</v>
      </c>
      <c r="L2672" s="203">
        <v>1350</v>
      </c>
      <c r="M2672" s="203">
        <f t="shared" si="169"/>
        <v>168.75</v>
      </c>
    </row>
    <row r="2673" spans="1:13" hidden="1">
      <c r="A2673" s="284" t="s">
        <v>460</v>
      </c>
      <c r="B2673" s="230" t="str">
        <f t="shared" si="166"/>
        <v>Measure 273</v>
      </c>
      <c r="C2673" s="284" t="s">
        <v>468</v>
      </c>
      <c r="D2673" s="285">
        <v>44197</v>
      </c>
      <c r="E2673" s="285">
        <v>44408</v>
      </c>
      <c r="F2673" s="285">
        <v>44300</v>
      </c>
      <c r="G2673" s="41">
        <f t="shared" si="167"/>
        <v>4</v>
      </c>
      <c r="H2673" s="286" t="s">
        <v>291</v>
      </c>
      <c r="I2673" s="284" t="s">
        <v>353</v>
      </c>
      <c r="J2673" s="287">
        <v>1</v>
      </c>
      <c r="K2673" s="287">
        <f t="shared" si="168"/>
        <v>0.125</v>
      </c>
      <c r="L2673" s="203">
        <v>1350</v>
      </c>
      <c r="M2673" s="203">
        <f t="shared" si="169"/>
        <v>168.75</v>
      </c>
    </row>
    <row r="2674" spans="1:13" hidden="1">
      <c r="A2674" s="284" t="s">
        <v>460</v>
      </c>
      <c r="B2674" s="230" t="str">
        <f t="shared" si="166"/>
        <v>Measure 273</v>
      </c>
      <c r="C2674" s="284" t="s">
        <v>468</v>
      </c>
      <c r="D2674" s="285">
        <v>44197</v>
      </c>
      <c r="E2674" s="285">
        <v>44408</v>
      </c>
      <c r="F2674" s="285">
        <v>44300</v>
      </c>
      <c r="G2674" s="41">
        <f t="shared" si="167"/>
        <v>4</v>
      </c>
      <c r="H2674" s="286" t="s">
        <v>291</v>
      </c>
      <c r="I2674" s="284" t="s">
        <v>353</v>
      </c>
      <c r="J2674" s="287">
        <v>3</v>
      </c>
      <c r="K2674" s="287">
        <f t="shared" si="168"/>
        <v>0.375</v>
      </c>
      <c r="L2674" s="203">
        <v>1350</v>
      </c>
      <c r="M2674" s="203">
        <f t="shared" si="169"/>
        <v>506.25</v>
      </c>
    </row>
    <row r="2675" spans="1:13" hidden="1">
      <c r="A2675" s="284" t="s">
        <v>460</v>
      </c>
      <c r="B2675" s="230" t="str">
        <f t="shared" si="166"/>
        <v>Measure 273</v>
      </c>
      <c r="C2675" s="284" t="s">
        <v>468</v>
      </c>
      <c r="D2675" s="285">
        <v>44197</v>
      </c>
      <c r="E2675" s="285">
        <v>44408</v>
      </c>
      <c r="F2675" s="285">
        <v>44300</v>
      </c>
      <c r="G2675" s="41">
        <f t="shared" si="167"/>
        <v>4</v>
      </c>
      <c r="H2675" s="286" t="s">
        <v>328</v>
      </c>
      <c r="I2675" s="284" t="s">
        <v>353</v>
      </c>
      <c r="J2675" s="287">
        <v>2</v>
      </c>
      <c r="K2675" s="287">
        <f t="shared" si="168"/>
        <v>0.25</v>
      </c>
      <c r="L2675" s="203">
        <v>1000</v>
      </c>
      <c r="M2675" s="203">
        <f t="shared" si="169"/>
        <v>250</v>
      </c>
    </row>
    <row r="2676" spans="1:13" hidden="1">
      <c r="A2676" s="284" t="s">
        <v>460</v>
      </c>
      <c r="B2676" s="230" t="str">
        <f t="shared" si="166"/>
        <v>Measure 273</v>
      </c>
      <c r="C2676" s="284" t="s">
        <v>468</v>
      </c>
      <c r="D2676" s="285">
        <v>44197</v>
      </c>
      <c r="E2676" s="285">
        <v>44408</v>
      </c>
      <c r="F2676" s="285">
        <v>44301</v>
      </c>
      <c r="G2676" s="41">
        <f t="shared" si="167"/>
        <v>4</v>
      </c>
      <c r="H2676" s="286" t="s">
        <v>357</v>
      </c>
      <c r="I2676" s="284" t="s">
        <v>355</v>
      </c>
      <c r="J2676" s="287">
        <v>8</v>
      </c>
      <c r="K2676" s="287">
        <f t="shared" si="168"/>
        <v>1</v>
      </c>
      <c r="L2676" s="203">
        <v>1450</v>
      </c>
      <c r="M2676" s="203">
        <f t="shared" si="169"/>
        <v>1450</v>
      </c>
    </row>
    <row r="2677" spans="1:13" hidden="1">
      <c r="A2677" s="284" t="s">
        <v>460</v>
      </c>
      <c r="B2677" s="230" t="str">
        <f t="shared" si="166"/>
        <v>Measure 273</v>
      </c>
      <c r="C2677" s="284" t="s">
        <v>468</v>
      </c>
      <c r="D2677" s="285">
        <v>44197</v>
      </c>
      <c r="E2677" s="285">
        <v>44408</v>
      </c>
      <c r="F2677" s="285">
        <v>44301</v>
      </c>
      <c r="G2677" s="41">
        <f t="shared" si="167"/>
        <v>4</v>
      </c>
      <c r="H2677" s="286" t="s">
        <v>291</v>
      </c>
      <c r="I2677" s="284" t="s">
        <v>353</v>
      </c>
      <c r="J2677" s="287">
        <v>1</v>
      </c>
      <c r="K2677" s="287">
        <f t="shared" si="168"/>
        <v>0.125</v>
      </c>
      <c r="L2677" s="203">
        <v>1350</v>
      </c>
      <c r="M2677" s="203">
        <f t="shared" si="169"/>
        <v>168.75</v>
      </c>
    </row>
    <row r="2678" spans="1:13" hidden="1">
      <c r="A2678" s="284" t="s">
        <v>460</v>
      </c>
      <c r="B2678" s="230" t="str">
        <f t="shared" si="166"/>
        <v>Measure 273</v>
      </c>
      <c r="C2678" s="284" t="s">
        <v>468</v>
      </c>
      <c r="D2678" s="285">
        <v>44197</v>
      </c>
      <c r="E2678" s="285">
        <v>44408</v>
      </c>
      <c r="F2678" s="285">
        <v>44301</v>
      </c>
      <c r="G2678" s="41">
        <f t="shared" si="167"/>
        <v>4</v>
      </c>
      <c r="H2678" s="286" t="s">
        <v>291</v>
      </c>
      <c r="I2678" s="284" t="s">
        <v>353</v>
      </c>
      <c r="J2678" s="287">
        <v>2</v>
      </c>
      <c r="K2678" s="287">
        <f t="shared" si="168"/>
        <v>0.25</v>
      </c>
      <c r="L2678" s="203">
        <v>1350</v>
      </c>
      <c r="M2678" s="203">
        <f t="shared" si="169"/>
        <v>337.5</v>
      </c>
    </row>
    <row r="2679" spans="1:13" hidden="1">
      <c r="A2679" s="284" t="s">
        <v>460</v>
      </c>
      <c r="B2679" s="230" t="str">
        <f t="shared" si="166"/>
        <v>Measure 273</v>
      </c>
      <c r="C2679" s="284" t="s">
        <v>468</v>
      </c>
      <c r="D2679" s="285">
        <v>44197</v>
      </c>
      <c r="E2679" s="285">
        <v>44408</v>
      </c>
      <c r="F2679" s="285">
        <v>44301</v>
      </c>
      <c r="G2679" s="41">
        <f t="shared" si="167"/>
        <v>4</v>
      </c>
      <c r="H2679" s="286" t="s">
        <v>291</v>
      </c>
      <c r="I2679" s="284" t="s">
        <v>353</v>
      </c>
      <c r="J2679" s="287">
        <v>3</v>
      </c>
      <c r="K2679" s="287">
        <f t="shared" si="168"/>
        <v>0.375</v>
      </c>
      <c r="L2679" s="203">
        <v>1350</v>
      </c>
      <c r="M2679" s="203">
        <f t="shared" si="169"/>
        <v>506.25</v>
      </c>
    </row>
    <row r="2680" spans="1:13" hidden="1">
      <c r="A2680" s="284" t="s">
        <v>460</v>
      </c>
      <c r="B2680" s="230" t="str">
        <f t="shared" si="166"/>
        <v>Measure 273</v>
      </c>
      <c r="C2680" s="284" t="s">
        <v>468</v>
      </c>
      <c r="D2680" s="285">
        <v>44197</v>
      </c>
      <c r="E2680" s="285">
        <v>44408</v>
      </c>
      <c r="F2680" s="285">
        <v>44301</v>
      </c>
      <c r="G2680" s="41">
        <f t="shared" si="167"/>
        <v>4</v>
      </c>
      <c r="H2680" s="286" t="s">
        <v>328</v>
      </c>
      <c r="I2680" s="284" t="s">
        <v>353</v>
      </c>
      <c r="J2680" s="287">
        <v>8</v>
      </c>
      <c r="K2680" s="287">
        <f t="shared" si="168"/>
        <v>1</v>
      </c>
      <c r="L2680" s="203">
        <v>1000</v>
      </c>
      <c r="M2680" s="203">
        <f t="shared" si="169"/>
        <v>1000</v>
      </c>
    </row>
    <row r="2681" spans="1:13" hidden="1">
      <c r="A2681" s="284" t="s">
        <v>460</v>
      </c>
      <c r="B2681" s="230" t="str">
        <f t="shared" si="166"/>
        <v>Measure 273</v>
      </c>
      <c r="C2681" s="284" t="s">
        <v>468</v>
      </c>
      <c r="D2681" s="285">
        <v>44197</v>
      </c>
      <c r="E2681" s="285">
        <v>44408</v>
      </c>
      <c r="F2681" s="285">
        <v>44302</v>
      </c>
      <c r="G2681" s="41">
        <f t="shared" si="167"/>
        <v>4</v>
      </c>
      <c r="H2681" s="286" t="s">
        <v>357</v>
      </c>
      <c r="I2681" s="284" t="s">
        <v>355</v>
      </c>
      <c r="J2681" s="287">
        <v>8</v>
      </c>
      <c r="K2681" s="287">
        <f t="shared" si="168"/>
        <v>1</v>
      </c>
      <c r="L2681" s="203">
        <v>1450</v>
      </c>
      <c r="M2681" s="203">
        <f t="shared" si="169"/>
        <v>1450</v>
      </c>
    </row>
    <row r="2682" spans="1:13" hidden="1">
      <c r="A2682" s="284" t="s">
        <v>460</v>
      </c>
      <c r="B2682" s="230" t="str">
        <f t="shared" si="166"/>
        <v>Measure 273</v>
      </c>
      <c r="C2682" s="284" t="s">
        <v>468</v>
      </c>
      <c r="D2682" s="285">
        <v>44197</v>
      </c>
      <c r="E2682" s="285">
        <v>44408</v>
      </c>
      <c r="F2682" s="285">
        <v>44302</v>
      </c>
      <c r="G2682" s="41">
        <f t="shared" si="167"/>
        <v>4</v>
      </c>
      <c r="H2682" s="286" t="s">
        <v>291</v>
      </c>
      <c r="I2682" s="284" t="s">
        <v>353</v>
      </c>
      <c r="J2682" s="287">
        <v>1</v>
      </c>
      <c r="K2682" s="287">
        <f t="shared" si="168"/>
        <v>0.125</v>
      </c>
      <c r="L2682" s="203">
        <v>1350</v>
      </c>
      <c r="M2682" s="203">
        <f t="shared" si="169"/>
        <v>168.75</v>
      </c>
    </row>
    <row r="2683" spans="1:13" hidden="1">
      <c r="A2683" s="284" t="s">
        <v>460</v>
      </c>
      <c r="B2683" s="230" t="str">
        <f t="shared" si="166"/>
        <v>Measure 273</v>
      </c>
      <c r="C2683" s="284" t="s">
        <v>468</v>
      </c>
      <c r="D2683" s="285">
        <v>44197</v>
      </c>
      <c r="E2683" s="285">
        <v>44408</v>
      </c>
      <c r="F2683" s="285">
        <v>44302</v>
      </c>
      <c r="G2683" s="41">
        <f t="shared" si="167"/>
        <v>4</v>
      </c>
      <c r="H2683" s="286" t="s">
        <v>291</v>
      </c>
      <c r="I2683" s="284" t="s">
        <v>353</v>
      </c>
      <c r="J2683" s="287">
        <v>0.75</v>
      </c>
      <c r="K2683" s="287">
        <f t="shared" si="168"/>
        <v>9.375E-2</v>
      </c>
      <c r="L2683" s="203">
        <v>1350</v>
      </c>
      <c r="M2683" s="203">
        <f t="shared" si="169"/>
        <v>126.5625</v>
      </c>
    </row>
    <row r="2684" spans="1:13" hidden="1">
      <c r="A2684" s="284" t="s">
        <v>460</v>
      </c>
      <c r="B2684" s="230" t="str">
        <f t="shared" si="166"/>
        <v>Measure 273</v>
      </c>
      <c r="C2684" s="284" t="s">
        <v>468</v>
      </c>
      <c r="D2684" s="285">
        <v>44197</v>
      </c>
      <c r="E2684" s="285">
        <v>44408</v>
      </c>
      <c r="F2684" s="285">
        <v>44304</v>
      </c>
      <c r="G2684" s="41">
        <f t="shared" si="167"/>
        <v>4</v>
      </c>
      <c r="H2684" s="286" t="s">
        <v>357</v>
      </c>
      <c r="I2684" s="284" t="s">
        <v>355</v>
      </c>
      <c r="J2684" s="287">
        <v>3</v>
      </c>
      <c r="K2684" s="287">
        <f t="shared" si="168"/>
        <v>0.375</v>
      </c>
      <c r="L2684" s="203">
        <v>1450</v>
      </c>
      <c r="M2684" s="203">
        <f t="shared" si="169"/>
        <v>543.75</v>
      </c>
    </row>
    <row r="2685" spans="1:13" hidden="1">
      <c r="A2685" s="284" t="s">
        <v>460</v>
      </c>
      <c r="B2685" s="230" t="str">
        <f t="shared" si="166"/>
        <v>Measure 273</v>
      </c>
      <c r="C2685" s="284" t="s">
        <v>468</v>
      </c>
      <c r="D2685" s="285">
        <v>44197</v>
      </c>
      <c r="E2685" s="285">
        <v>44408</v>
      </c>
      <c r="F2685" s="285">
        <v>44305</v>
      </c>
      <c r="G2685" s="41">
        <f t="shared" si="167"/>
        <v>4</v>
      </c>
      <c r="H2685" s="286" t="s">
        <v>357</v>
      </c>
      <c r="I2685" s="284" t="s">
        <v>355</v>
      </c>
      <c r="J2685" s="287">
        <v>9</v>
      </c>
      <c r="K2685" s="287">
        <f t="shared" si="168"/>
        <v>1.125</v>
      </c>
      <c r="L2685" s="203">
        <v>1450</v>
      </c>
      <c r="M2685" s="203">
        <f t="shared" si="169"/>
        <v>1631.25</v>
      </c>
    </row>
    <row r="2686" spans="1:13" hidden="1">
      <c r="A2686" s="284" t="s">
        <v>460</v>
      </c>
      <c r="B2686" s="230" t="str">
        <f t="shared" si="166"/>
        <v>Measure 273</v>
      </c>
      <c r="C2686" s="284" t="s">
        <v>468</v>
      </c>
      <c r="D2686" s="285">
        <v>44197</v>
      </c>
      <c r="E2686" s="285">
        <v>44408</v>
      </c>
      <c r="F2686" s="285">
        <v>44305</v>
      </c>
      <c r="G2686" s="41">
        <f t="shared" si="167"/>
        <v>4</v>
      </c>
      <c r="H2686" s="286" t="s">
        <v>291</v>
      </c>
      <c r="I2686" s="284" t="s">
        <v>353</v>
      </c>
      <c r="J2686" s="287">
        <v>1.5</v>
      </c>
      <c r="K2686" s="287">
        <f t="shared" si="168"/>
        <v>0.1875</v>
      </c>
      <c r="L2686" s="203">
        <v>1350</v>
      </c>
      <c r="M2686" s="203">
        <f t="shared" si="169"/>
        <v>253.125</v>
      </c>
    </row>
    <row r="2687" spans="1:13" hidden="1">
      <c r="A2687" s="284" t="s">
        <v>460</v>
      </c>
      <c r="B2687" s="230" t="str">
        <f t="shared" si="166"/>
        <v>Measure 273</v>
      </c>
      <c r="C2687" s="284" t="s">
        <v>468</v>
      </c>
      <c r="D2687" s="285">
        <v>44197</v>
      </c>
      <c r="E2687" s="285">
        <v>44408</v>
      </c>
      <c r="F2687" s="285">
        <v>44305</v>
      </c>
      <c r="G2687" s="41">
        <f t="shared" si="167"/>
        <v>4</v>
      </c>
      <c r="H2687" s="286" t="s">
        <v>291</v>
      </c>
      <c r="I2687" s="284" t="s">
        <v>353</v>
      </c>
      <c r="J2687" s="287">
        <v>1.5</v>
      </c>
      <c r="K2687" s="287">
        <f t="shared" si="168"/>
        <v>0.1875</v>
      </c>
      <c r="L2687" s="203">
        <v>1350</v>
      </c>
      <c r="M2687" s="203">
        <f t="shared" si="169"/>
        <v>253.125</v>
      </c>
    </row>
    <row r="2688" spans="1:13" hidden="1">
      <c r="A2688" s="284" t="s">
        <v>460</v>
      </c>
      <c r="B2688" s="230" t="str">
        <f t="shared" ref="B2688:B2751" si="170">MID(C2688,9,11)</f>
        <v>Measure 273</v>
      </c>
      <c r="C2688" s="284" t="s">
        <v>468</v>
      </c>
      <c r="D2688" s="285">
        <v>44197</v>
      </c>
      <c r="E2688" s="285">
        <v>44408</v>
      </c>
      <c r="F2688" s="285">
        <v>44305</v>
      </c>
      <c r="G2688" s="41">
        <f t="shared" ref="G2688:G2751" si="171">MONTH(F2688)</f>
        <v>4</v>
      </c>
      <c r="H2688" s="286" t="s">
        <v>291</v>
      </c>
      <c r="I2688" s="284" t="s">
        <v>353</v>
      </c>
      <c r="J2688" s="287">
        <v>0.25</v>
      </c>
      <c r="K2688" s="287">
        <f t="shared" si="168"/>
        <v>3.125E-2</v>
      </c>
      <c r="L2688" s="203">
        <v>1350</v>
      </c>
      <c r="M2688" s="203">
        <f t="shared" si="169"/>
        <v>42.1875</v>
      </c>
    </row>
    <row r="2689" spans="1:13" hidden="1">
      <c r="A2689" s="284" t="s">
        <v>460</v>
      </c>
      <c r="B2689" s="230" t="str">
        <f t="shared" si="170"/>
        <v>Measure 273</v>
      </c>
      <c r="C2689" s="284" t="s">
        <v>468</v>
      </c>
      <c r="D2689" s="285">
        <v>44197</v>
      </c>
      <c r="E2689" s="285">
        <v>44408</v>
      </c>
      <c r="F2689" s="285">
        <v>44305</v>
      </c>
      <c r="G2689" s="41">
        <f t="shared" si="171"/>
        <v>4</v>
      </c>
      <c r="H2689" s="286" t="s">
        <v>328</v>
      </c>
      <c r="I2689" s="284" t="s">
        <v>353</v>
      </c>
      <c r="J2689" s="287">
        <v>1.5</v>
      </c>
      <c r="K2689" s="287">
        <f t="shared" si="168"/>
        <v>0.1875</v>
      </c>
      <c r="L2689" s="203">
        <v>1000</v>
      </c>
      <c r="M2689" s="203">
        <f t="shared" si="169"/>
        <v>187.5</v>
      </c>
    </row>
    <row r="2690" spans="1:13" hidden="1">
      <c r="A2690" s="284" t="s">
        <v>460</v>
      </c>
      <c r="B2690" s="230" t="str">
        <f t="shared" si="170"/>
        <v>Measure 273</v>
      </c>
      <c r="C2690" s="284" t="s">
        <v>468</v>
      </c>
      <c r="D2690" s="285">
        <v>44197</v>
      </c>
      <c r="E2690" s="285">
        <v>44408</v>
      </c>
      <c r="F2690" s="285">
        <v>44306</v>
      </c>
      <c r="G2690" s="41">
        <f t="shared" si="171"/>
        <v>4</v>
      </c>
      <c r="H2690" s="286" t="s">
        <v>357</v>
      </c>
      <c r="I2690" s="284" t="s">
        <v>355</v>
      </c>
      <c r="J2690" s="287">
        <v>11.5</v>
      </c>
      <c r="K2690" s="287">
        <f t="shared" si="168"/>
        <v>1.4375</v>
      </c>
      <c r="L2690" s="203">
        <v>1450</v>
      </c>
      <c r="M2690" s="203">
        <f t="shared" si="169"/>
        <v>2084.375</v>
      </c>
    </row>
    <row r="2691" spans="1:13" hidden="1">
      <c r="A2691" s="284" t="s">
        <v>460</v>
      </c>
      <c r="B2691" s="230" t="str">
        <f t="shared" si="170"/>
        <v>Measure 273</v>
      </c>
      <c r="C2691" s="284" t="s">
        <v>468</v>
      </c>
      <c r="D2691" s="285">
        <v>44197</v>
      </c>
      <c r="E2691" s="285">
        <v>44408</v>
      </c>
      <c r="F2691" s="285">
        <v>44306</v>
      </c>
      <c r="G2691" s="41">
        <f t="shared" si="171"/>
        <v>4</v>
      </c>
      <c r="H2691" s="286" t="s">
        <v>291</v>
      </c>
      <c r="I2691" s="284" t="s">
        <v>353</v>
      </c>
      <c r="J2691" s="287">
        <v>1</v>
      </c>
      <c r="K2691" s="287">
        <f t="shared" ref="K2691:K2754" si="172">J2691/8</f>
        <v>0.125</v>
      </c>
      <c r="L2691" s="203">
        <v>1350</v>
      </c>
      <c r="M2691" s="203">
        <f t="shared" ref="M2691:M2754" si="173">L2691*K2691</f>
        <v>168.75</v>
      </c>
    </row>
    <row r="2692" spans="1:13" hidden="1">
      <c r="A2692" s="284" t="s">
        <v>460</v>
      </c>
      <c r="B2692" s="230" t="str">
        <f t="shared" si="170"/>
        <v>Measure 273</v>
      </c>
      <c r="C2692" s="284" t="s">
        <v>468</v>
      </c>
      <c r="D2692" s="285">
        <v>44197</v>
      </c>
      <c r="E2692" s="285">
        <v>44408</v>
      </c>
      <c r="F2692" s="285">
        <v>44306</v>
      </c>
      <c r="G2692" s="41">
        <f t="shared" si="171"/>
        <v>4</v>
      </c>
      <c r="H2692" s="286" t="s">
        <v>291</v>
      </c>
      <c r="I2692" s="284" t="s">
        <v>353</v>
      </c>
      <c r="J2692" s="287">
        <v>1</v>
      </c>
      <c r="K2692" s="287">
        <f t="shared" si="172"/>
        <v>0.125</v>
      </c>
      <c r="L2692" s="203">
        <v>1350</v>
      </c>
      <c r="M2692" s="203">
        <f t="shared" si="173"/>
        <v>168.75</v>
      </c>
    </row>
    <row r="2693" spans="1:13" hidden="1">
      <c r="A2693" s="284" t="s">
        <v>460</v>
      </c>
      <c r="B2693" s="230" t="str">
        <f t="shared" si="170"/>
        <v>Measure 273</v>
      </c>
      <c r="C2693" s="284" t="s">
        <v>468</v>
      </c>
      <c r="D2693" s="285">
        <v>44197</v>
      </c>
      <c r="E2693" s="285">
        <v>44408</v>
      </c>
      <c r="F2693" s="285">
        <v>44306</v>
      </c>
      <c r="G2693" s="41">
        <f t="shared" si="171"/>
        <v>4</v>
      </c>
      <c r="H2693" s="286" t="s">
        <v>291</v>
      </c>
      <c r="I2693" s="284" t="s">
        <v>353</v>
      </c>
      <c r="J2693" s="287">
        <v>4</v>
      </c>
      <c r="K2693" s="287">
        <f t="shared" si="172"/>
        <v>0.5</v>
      </c>
      <c r="L2693" s="203">
        <v>1350</v>
      </c>
      <c r="M2693" s="203">
        <f t="shared" si="173"/>
        <v>675</v>
      </c>
    </row>
    <row r="2694" spans="1:13" hidden="1">
      <c r="A2694" s="284" t="s">
        <v>460</v>
      </c>
      <c r="B2694" s="230" t="str">
        <f t="shared" si="170"/>
        <v>Measure 273</v>
      </c>
      <c r="C2694" s="284" t="s">
        <v>468</v>
      </c>
      <c r="D2694" s="285">
        <v>44197</v>
      </c>
      <c r="E2694" s="285">
        <v>44408</v>
      </c>
      <c r="F2694" s="285">
        <v>44306</v>
      </c>
      <c r="G2694" s="41">
        <f t="shared" si="171"/>
        <v>4</v>
      </c>
      <c r="H2694" s="286" t="s">
        <v>328</v>
      </c>
      <c r="I2694" s="284" t="s">
        <v>353</v>
      </c>
      <c r="J2694" s="287">
        <v>0.75</v>
      </c>
      <c r="K2694" s="287">
        <f t="shared" si="172"/>
        <v>9.375E-2</v>
      </c>
      <c r="L2694" s="203">
        <v>1000</v>
      </c>
      <c r="M2694" s="203">
        <f t="shared" si="173"/>
        <v>93.75</v>
      </c>
    </row>
    <row r="2695" spans="1:13" hidden="1">
      <c r="A2695" s="284" t="s">
        <v>460</v>
      </c>
      <c r="B2695" s="230" t="str">
        <f t="shared" si="170"/>
        <v>Measure 273</v>
      </c>
      <c r="C2695" s="284" t="s">
        <v>468</v>
      </c>
      <c r="D2695" s="285">
        <v>44197</v>
      </c>
      <c r="E2695" s="285">
        <v>44408</v>
      </c>
      <c r="F2695" s="285">
        <v>44307</v>
      </c>
      <c r="G2695" s="41">
        <f t="shared" si="171"/>
        <v>4</v>
      </c>
      <c r="H2695" s="286" t="s">
        <v>357</v>
      </c>
      <c r="I2695" s="284" t="s">
        <v>355</v>
      </c>
      <c r="J2695" s="287">
        <v>8</v>
      </c>
      <c r="K2695" s="287">
        <f t="shared" si="172"/>
        <v>1</v>
      </c>
      <c r="L2695" s="203">
        <v>1450</v>
      </c>
      <c r="M2695" s="203">
        <f t="shared" si="173"/>
        <v>1450</v>
      </c>
    </row>
    <row r="2696" spans="1:13" hidden="1">
      <c r="A2696" s="284" t="s">
        <v>460</v>
      </c>
      <c r="B2696" s="230" t="str">
        <f t="shared" si="170"/>
        <v>Measure 273</v>
      </c>
      <c r="C2696" s="284" t="s">
        <v>468</v>
      </c>
      <c r="D2696" s="285">
        <v>44197</v>
      </c>
      <c r="E2696" s="285">
        <v>44408</v>
      </c>
      <c r="F2696" s="285">
        <v>44307</v>
      </c>
      <c r="G2696" s="41">
        <f t="shared" si="171"/>
        <v>4</v>
      </c>
      <c r="H2696" s="286" t="s">
        <v>291</v>
      </c>
      <c r="I2696" s="284" t="s">
        <v>353</v>
      </c>
      <c r="J2696" s="287">
        <v>2</v>
      </c>
      <c r="K2696" s="287">
        <f t="shared" si="172"/>
        <v>0.25</v>
      </c>
      <c r="L2696" s="203">
        <v>1350</v>
      </c>
      <c r="M2696" s="203">
        <f t="shared" si="173"/>
        <v>337.5</v>
      </c>
    </row>
    <row r="2697" spans="1:13" hidden="1">
      <c r="A2697" s="284" t="s">
        <v>460</v>
      </c>
      <c r="B2697" s="230" t="str">
        <f t="shared" si="170"/>
        <v>Measure 273</v>
      </c>
      <c r="C2697" s="284" t="s">
        <v>468</v>
      </c>
      <c r="D2697" s="285">
        <v>44197</v>
      </c>
      <c r="E2697" s="285">
        <v>44408</v>
      </c>
      <c r="F2697" s="285">
        <v>44307</v>
      </c>
      <c r="G2697" s="41">
        <f t="shared" si="171"/>
        <v>4</v>
      </c>
      <c r="H2697" s="286" t="s">
        <v>291</v>
      </c>
      <c r="I2697" s="284" t="s">
        <v>353</v>
      </c>
      <c r="J2697" s="287">
        <v>2</v>
      </c>
      <c r="K2697" s="287">
        <f t="shared" si="172"/>
        <v>0.25</v>
      </c>
      <c r="L2697" s="203">
        <v>1350</v>
      </c>
      <c r="M2697" s="203">
        <f t="shared" si="173"/>
        <v>337.5</v>
      </c>
    </row>
    <row r="2698" spans="1:13" hidden="1">
      <c r="A2698" s="284" t="s">
        <v>460</v>
      </c>
      <c r="B2698" s="230" t="str">
        <f t="shared" si="170"/>
        <v>Measure 273</v>
      </c>
      <c r="C2698" s="284" t="s">
        <v>468</v>
      </c>
      <c r="D2698" s="285">
        <v>44197</v>
      </c>
      <c r="E2698" s="285">
        <v>44408</v>
      </c>
      <c r="F2698" s="285">
        <v>44307</v>
      </c>
      <c r="G2698" s="41">
        <f t="shared" si="171"/>
        <v>4</v>
      </c>
      <c r="H2698" s="286" t="s">
        <v>328</v>
      </c>
      <c r="I2698" s="284" t="s">
        <v>353</v>
      </c>
      <c r="J2698" s="287">
        <v>8</v>
      </c>
      <c r="K2698" s="287">
        <f t="shared" si="172"/>
        <v>1</v>
      </c>
      <c r="L2698" s="203">
        <v>1000</v>
      </c>
      <c r="M2698" s="203">
        <f t="shared" si="173"/>
        <v>1000</v>
      </c>
    </row>
    <row r="2699" spans="1:13" hidden="1">
      <c r="A2699" s="284" t="s">
        <v>460</v>
      </c>
      <c r="B2699" s="230" t="str">
        <f t="shared" si="170"/>
        <v>Measure 273</v>
      </c>
      <c r="C2699" s="284" t="s">
        <v>468</v>
      </c>
      <c r="D2699" s="285">
        <v>44197</v>
      </c>
      <c r="E2699" s="285">
        <v>44408</v>
      </c>
      <c r="F2699" s="285">
        <v>44308</v>
      </c>
      <c r="G2699" s="41">
        <f t="shared" si="171"/>
        <v>4</v>
      </c>
      <c r="H2699" s="286" t="s">
        <v>357</v>
      </c>
      <c r="I2699" s="284" t="s">
        <v>355</v>
      </c>
      <c r="J2699" s="287">
        <v>5</v>
      </c>
      <c r="K2699" s="287">
        <f t="shared" si="172"/>
        <v>0.625</v>
      </c>
      <c r="L2699" s="203">
        <v>1450</v>
      </c>
      <c r="M2699" s="203">
        <f t="shared" si="173"/>
        <v>906.25</v>
      </c>
    </row>
    <row r="2700" spans="1:13" hidden="1">
      <c r="A2700" s="284" t="s">
        <v>460</v>
      </c>
      <c r="B2700" s="230" t="str">
        <f t="shared" si="170"/>
        <v>Measure 273</v>
      </c>
      <c r="C2700" s="284" t="s">
        <v>468</v>
      </c>
      <c r="D2700" s="285">
        <v>44197</v>
      </c>
      <c r="E2700" s="285">
        <v>44408</v>
      </c>
      <c r="F2700" s="285">
        <v>44308</v>
      </c>
      <c r="G2700" s="41">
        <f t="shared" si="171"/>
        <v>4</v>
      </c>
      <c r="H2700" s="286" t="s">
        <v>291</v>
      </c>
      <c r="I2700" s="284" t="s">
        <v>353</v>
      </c>
      <c r="J2700" s="287">
        <v>1</v>
      </c>
      <c r="K2700" s="287">
        <f t="shared" si="172"/>
        <v>0.125</v>
      </c>
      <c r="L2700" s="203">
        <v>1350</v>
      </c>
      <c r="M2700" s="203">
        <f t="shared" si="173"/>
        <v>168.75</v>
      </c>
    </row>
    <row r="2701" spans="1:13" hidden="1">
      <c r="A2701" s="284" t="s">
        <v>460</v>
      </c>
      <c r="B2701" s="230" t="str">
        <f t="shared" si="170"/>
        <v>Measure 273</v>
      </c>
      <c r="C2701" s="284" t="s">
        <v>468</v>
      </c>
      <c r="D2701" s="285">
        <v>44197</v>
      </c>
      <c r="E2701" s="285">
        <v>44408</v>
      </c>
      <c r="F2701" s="285">
        <v>44308</v>
      </c>
      <c r="G2701" s="41">
        <f t="shared" si="171"/>
        <v>4</v>
      </c>
      <c r="H2701" s="286" t="s">
        <v>291</v>
      </c>
      <c r="I2701" s="284" t="s">
        <v>353</v>
      </c>
      <c r="J2701" s="287">
        <v>0.5</v>
      </c>
      <c r="K2701" s="287">
        <f t="shared" si="172"/>
        <v>6.25E-2</v>
      </c>
      <c r="L2701" s="203">
        <v>1350</v>
      </c>
      <c r="M2701" s="203">
        <f t="shared" si="173"/>
        <v>84.375</v>
      </c>
    </row>
    <row r="2702" spans="1:13" hidden="1">
      <c r="A2702" s="284" t="s">
        <v>460</v>
      </c>
      <c r="B2702" s="230" t="str">
        <f t="shared" si="170"/>
        <v>Measure 273</v>
      </c>
      <c r="C2702" s="284" t="s">
        <v>468</v>
      </c>
      <c r="D2702" s="285">
        <v>44197</v>
      </c>
      <c r="E2702" s="285">
        <v>44408</v>
      </c>
      <c r="F2702" s="285">
        <v>44308</v>
      </c>
      <c r="G2702" s="41">
        <f t="shared" si="171"/>
        <v>4</v>
      </c>
      <c r="H2702" s="286" t="s">
        <v>328</v>
      </c>
      <c r="I2702" s="284" t="s">
        <v>353</v>
      </c>
      <c r="J2702" s="287">
        <v>5</v>
      </c>
      <c r="K2702" s="287">
        <f t="shared" si="172"/>
        <v>0.625</v>
      </c>
      <c r="L2702" s="203">
        <v>1000</v>
      </c>
      <c r="M2702" s="203">
        <f t="shared" si="173"/>
        <v>625</v>
      </c>
    </row>
    <row r="2703" spans="1:13" hidden="1">
      <c r="A2703" s="284" t="s">
        <v>460</v>
      </c>
      <c r="B2703" s="230" t="str">
        <f t="shared" si="170"/>
        <v>Measure 273</v>
      </c>
      <c r="C2703" s="284" t="s">
        <v>468</v>
      </c>
      <c r="D2703" s="285">
        <v>44197</v>
      </c>
      <c r="E2703" s="285">
        <v>44408</v>
      </c>
      <c r="F2703" s="285">
        <v>44309</v>
      </c>
      <c r="G2703" s="41">
        <f t="shared" si="171"/>
        <v>4</v>
      </c>
      <c r="H2703" s="286" t="s">
        <v>357</v>
      </c>
      <c r="I2703" s="284" t="s">
        <v>355</v>
      </c>
      <c r="J2703" s="287">
        <v>5</v>
      </c>
      <c r="K2703" s="287">
        <f t="shared" si="172"/>
        <v>0.625</v>
      </c>
      <c r="L2703" s="203">
        <v>1450</v>
      </c>
      <c r="M2703" s="203">
        <f t="shared" si="173"/>
        <v>906.25</v>
      </c>
    </row>
    <row r="2704" spans="1:13" hidden="1">
      <c r="A2704" s="284" t="s">
        <v>460</v>
      </c>
      <c r="B2704" s="230" t="str">
        <f t="shared" si="170"/>
        <v>Measure 273</v>
      </c>
      <c r="C2704" s="284" t="s">
        <v>468</v>
      </c>
      <c r="D2704" s="285">
        <v>44197</v>
      </c>
      <c r="E2704" s="285">
        <v>44408</v>
      </c>
      <c r="F2704" s="285">
        <v>44309</v>
      </c>
      <c r="G2704" s="41">
        <f t="shared" si="171"/>
        <v>4</v>
      </c>
      <c r="H2704" s="286" t="s">
        <v>291</v>
      </c>
      <c r="I2704" s="284" t="s">
        <v>353</v>
      </c>
      <c r="J2704" s="287">
        <v>2</v>
      </c>
      <c r="K2704" s="287">
        <f t="shared" si="172"/>
        <v>0.25</v>
      </c>
      <c r="L2704" s="203">
        <v>1350</v>
      </c>
      <c r="M2704" s="203">
        <f t="shared" si="173"/>
        <v>337.5</v>
      </c>
    </row>
    <row r="2705" spans="1:13" hidden="1">
      <c r="A2705" s="284" t="s">
        <v>460</v>
      </c>
      <c r="B2705" s="230" t="str">
        <f t="shared" si="170"/>
        <v>Measure 273</v>
      </c>
      <c r="C2705" s="284" t="s">
        <v>468</v>
      </c>
      <c r="D2705" s="285">
        <v>44197</v>
      </c>
      <c r="E2705" s="285">
        <v>44408</v>
      </c>
      <c r="F2705" s="285">
        <v>44309</v>
      </c>
      <c r="G2705" s="41">
        <f t="shared" si="171"/>
        <v>4</v>
      </c>
      <c r="H2705" s="286" t="s">
        <v>328</v>
      </c>
      <c r="I2705" s="284" t="s">
        <v>353</v>
      </c>
      <c r="J2705" s="287">
        <v>4</v>
      </c>
      <c r="K2705" s="287">
        <f t="shared" si="172"/>
        <v>0.5</v>
      </c>
      <c r="L2705" s="203">
        <v>1000</v>
      </c>
      <c r="M2705" s="203">
        <f t="shared" si="173"/>
        <v>500</v>
      </c>
    </row>
    <row r="2706" spans="1:13" hidden="1">
      <c r="A2706" s="284" t="s">
        <v>460</v>
      </c>
      <c r="B2706" s="230" t="str">
        <f t="shared" si="170"/>
        <v>Measure 273</v>
      </c>
      <c r="C2706" s="284" t="s">
        <v>468</v>
      </c>
      <c r="D2706" s="285">
        <v>44197</v>
      </c>
      <c r="E2706" s="285">
        <v>44408</v>
      </c>
      <c r="F2706" s="285">
        <v>44312</v>
      </c>
      <c r="G2706" s="41">
        <f t="shared" si="171"/>
        <v>4</v>
      </c>
      <c r="H2706" s="286" t="s">
        <v>357</v>
      </c>
      <c r="I2706" s="284" t="s">
        <v>355</v>
      </c>
      <c r="J2706" s="287">
        <v>8</v>
      </c>
      <c r="K2706" s="287">
        <f t="shared" si="172"/>
        <v>1</v>
      </c>
      <c r="L2706" s="203">
        <v>1450</v>
      </c>
      <c r="M2706" s="203">
        <f t="shared" si="173"/>
        <v>1450</v>
      </c>
    </row>
    <row r="2707" spans="1:13" hidden="1">
      <c r="A2707" s="284" t="s">
        <v>460</v>
      </c>
      <c r="B2707" s="230" t="str">
        <f t="shared" si="170"/>
        <v>Measure 273</v>
      </c>
      <c r="C2707" s="284" t="s">
        <v>468</v>
      </c>
      <c r="D2707" s="285">
        <v>44197</v>
      </c>
      <c r="E2707" s="285">
        <v>44408</v>
      </c>
      <c r="F2707" s="285">
        <v>44312</v>
      </c>
      <c r="G2707" s="41">
        <f t="shared" si="171"/>
        <v>4</v>
      </c>
      <c r="H2707" s="286" t="s">
        <v>291</v>
      </c>
      <c r="I2707" s="284" t="s">
        <v>353</v>
      </c>
      <c r="J2707" s="287">
        <v>1</v>
      </c>
      <c r="K2707" s="287">
        <f t="shared" si="172"/>
        <v>0.125</v>
      </c>
      <c r="L2707" s="203">
        <v>1350</v>
      </c>
      <c r="M2707" s="203">
        <f t="shared" si="173"/>
        <v>168.75</v>
      </c>
    </row>
    <row r="2708" spans="1:13" hidden="1">
      <c r="A2708" s="284" t="s">
        <v>460</v>
      </c>
      <c r="B2708" s="230" t="str">
        <f t="shared" si="170"/>
        <v>Measure 273</v>
      </c>
      <c r="C2708" s="284" t="s">
        <v>468</v>
      </c>
      <c r="D2708" s="285">
        <v>44197</v>
      </c>
      <c r="E2708" s="285">
        <v>44408</v>
      </c>
      <c r="F2708" s="285">
        <v>44312</v>
      </c>
      <c r="G2708" s="41">
        <f t="shared" si="171"/>
        <v>4</v>
      </c>
      <c r="H2708" s="286" t="s">
        <v>291</v>
      </c>
      <c r="I2708" s="284" t="s">
        <v>353</v>
      </c>
      <c r="J2708" s="287">
        <v>5.75</v>
      </c>
      <c r="K2708" s="287">
        <f t="shared" si="172"/>
        <v>0.71875</v>
      </c>
      <c r="L2708" s="203">
        <v>1350</v>
      </c>
      <c r="M2708" s="203">
        <f t="shared" si="173"/>
        <v>970.3125</v>
      </c>
    </row>
    <row r="2709" spans="1:13" hidden="1">
      <c r="A2709" s="284" t="s">
        <v>460</v>
      </c>
      <c r="B2709" s="230" t="str">
        <f t="shared" si="170"/>
        <v>Measure 273</v>
      </c>
      <c r="C2709" s="284" t="s">
        <v>468</v>
      </c>
      <c r="D2709" s="285">
        <v>44197</v>
      </c>
      <c r="E2709" s="285">
        <v>44408</v>
      </c>
      <c r="F2709" s="285">
        <v>44312</v>
      </c>
      <c r="G2709" s="41">
        <f t="shared" si="171"/>
        <v>4</v>
      </c>
      <c r="H2709" s="286" t="s">
        <v>328</v>
      </c>
      <c r="I2709" s="284" t="s">
        <v>353</v>
      </c>
      <c r="J2709" s="287">
        <v>5.5</v>
      </c>
      <c r="K2709" s="287">
        <f t="shared" si="172"/>
        <v>0.6875</v>
      </c>
      <c r="L2709" s="203">
        <v>1000</v>
      </c>
      <c r="M2709" s="203">
        <f t="shared" si="173"/>
        <v>687.5</v>
      </c>
    </row>
    <row r="2710" spans="1:13" hidden="1">
      <c r="A2710" s="284" t="s">
        <v>460</v>
      </c>
      <c r="B2710" s="230" t="str">
        <f t="shared" si="170"/>
        <v>Measure 273</v>
      </c>
      <c r="C2710" s="284" t="s">
        <v>468</v>
      </c>
      <c r="D2710" s="285">
        <v>44197</v>
      </c>
      <c r="E2710" s="285">
        <v>44408</v>
      </c>
      <c r="F2710" s="285">
        <v>44313</v>
      </c>
      <c r="G2710" s="41">
        <f t="shared" si="171"/>
        <v>4</v>
      </c>
      <c r="H2710" s="286" t="s">
        <v>357</v>
      </c>
      <c r="I2710" s="284" t="s">
        <v>355</v>
      </c>
      <c r="J2710" s="287">
        <v>9</v>
      </c>
      <c r="K2710" s="287">
        <f t="shared" si="172"/>
        <v>1.125</v>
      </c>
      <c r="L2710" s="203">
        <v>1450</v>
      </c>
      <c r="M2710" s="203">
        <f t="shared" si="173"/>
        <v>1631.25</v>
      </c>
    </row>
    <row r="2711" spans="1:13" hidden="1">
      <c r="A2711" s="284" t="s">
        <v>460</v>
      </c>
      <c r="B2711" s="230" t="str">
        <f t="shared" si="170"/>
        <v>Measure 273</v>
      </c>
      <c r="C2711" s="284" t="s">
        <v>468</v>
      </c>
      <c r="D2711" s="285">
        <v>44197</v>
      </c>
      <c r="E2711" s="285">
        <v>44408</v>
      </c>
      <c r="F2711" s="285">
        <v>44313</v>
      </c>
      <c r="G2711" s="41">
        <f t="shared" si="171"/>
        <v>4</v>
      </c>
      <c r="H2711" s="286" t="s">
        <v>291</v>
      </c>
      <c r="I2711" s="284" t="s">
        <v>353</v>
      </c>
      <c r="J2711" s="287">
        <v>3.75</v>
      </c>
      <c r="K2711" s="287">
        <f t="shared" si="172"/>
        <v>0.46875</v>
      </c>
      <c r="L2711" s="203">
        <v>1350</v>
      </c>
      <c r="M2711" s="203">
        <f t="shared" si="173"/>
        <v>632.8125</v>
      </c>
    </row>
    <row r="2712" spans="1:13" hidden="1">
      <c r="A2712" s="284" t="s">
        <v>460</v>
      </c>
      <c r="B2712" s="230" t="str">
        <f t="shared" si="170"/>
        <v>Measure 273</v>
      </c>
      <c r="C2712" s="284" t="s">
        <v>468</v>
      </c>
      <c r="D2712" s="285">
        <v>44197</v>
      </c>
      <c r="E2712" s="285">
        <v>44408</v>
      </c>
      <c r="F2712" s="285">
        <v>44313</v>
      </c>
      <c r="G2712" s="41">
        <f t="shared" si="171"/>
        <v>4</v>
      </c>
      <c r="H2712" s="286" t="s">
        <v>291</v>
      </c>
      <c r="I2712" s="284" t="s">
        <v>353</v>
      </c>
      <c r="J2712" s="287">
        <v>1.5</v>
      </c>
      <c r="K2712" s="287">
        <f t="shared" si="172"/>
        <v>0.1875</v>
      </c>
      <c r="L2712" s="203">
        <v>1350</v>
      </c>
      <c r="M2712" s="203">
        <f t="shared" si="173"/>
        <v>253.125</v>
      </c>
    </row>
    <row r="2713" spans="1:13" hidden="1">
      <c r="A2713" s="284" t="s">
        <v>460</v>
      </c>
      <c r="B2713" s="230" t="str">
        <f t="shared" si="170"/>
        <v>Measure 273</v>
      </c>
      <c r="C2713" s="284" t="s">
        <v>468</v>
      </c>
      <c r="D2713" s="285">
        <v>44197</v>
      </c>
      <c r="E2713" s="285">
        <v>44408</v>
      </c>
      <c r="F2713" s="285">
        <v>44313</v>
      </c>
      <c r="G2713" s="41">
        <f t="shared" si="171"/>
        <v>4</v>
      </c>
      <c r="H2713" s="286" t="s">
        <v>291</v>
      </c>
      <c r="I2713" s="284" t="s">
        <v>353</v>
      </c>
      <c r="J2713" s="287">
        <v>2</v>
      </c>
      <c r="K2713" s="287">
        <f t="shared" si="172"/>
        <v>0.25</v>
      </c>
      <c r="L2713" s="203">
        <v>1350</v>
      </c>
      <c r="M2713" s="203">
        <f t="shared" si="173"/>
        <v>337.5</v>
      </c>
    </row>
    <row r="2714" spans="1:13" hidden="1">
      <c r="A2714" s="284" t="s">
        <v>460</v>
      </c>
      <c r="B2714" s="230" t="str">
        <f t="shared" si="170"/>
        <v>Measure 273</v>
      </c>
      <c r="C2714" s="284" t="s">
        <v>468</v>
      </c>
      <c r="D2714" s="285">
        <v>44197</v>
      </c>
      <c r="E2714" s="285">
        <v>44408</v>
      </c>
      <c r="F2714" s="285">
        <v>44313</v>
      </c>
      <c r="G2714" s="41">
        <f t="shared" si="171"/>
        <v>4</v>
      </c>
      <c r="H2714" s="286" t="s">
        <v>291</v>
      </c>
      <c r="I2714" s="284" t="s">
        <v>353</v>
      </c>
      <c r="J2714" s="287">
        <v>1</v>
      </c>
      <c r="K2714" s="287">
        <f t="shared" si="172"/>
        <v>0.125</v>
      </c>
      <c r="L2714" s="203">
        <v>1350</v>
      </c>
      <c r="M2714" s="203">
        <f t="shared" si="173"/>
        <v>168.75</v>
      </c>
    </row>
    <row r="2715" spans="1:13" hidden="1">
      <c r="A2715" s="284" t="s">
        <v>460</v>
      </c>
      <c r="B2715" s="230" t="str">
        <f t="shared" si="170"/>
        <v>Measure 273</v>
      </c>
      <c r="C2715" s="284" t="s">
        <v>468</v>
      </c>
      <c r="D2715" s="285">
        <v>44197</v>
      </c>
      <c r="E2715" s="285">
        <v>44408</v>
      </c>
      <c r="F2715" s="285">
        <v>44313</v>
      </c>
      <c r="G2715" s="41">
        <f t="shared" si="171"/>
        <v>4</v>
      </c>
      <c r="H2715" s="286" t="s">
        <v>328</v>
      </c>
      <c r="I2715" s="284" t="s">
        <v>353</v>
      </c>
      <c r="J2715" s="287">
        <v>4</v>
      </c>
      <c r="K2715" s="287">
        <f t="shared" si="172"/>
        <v>0.5</v>
      </c>
      <c r="L2715" s="203">
        <v>1000</v>
      </c>
      <c r="M2715" s="203">
        <f t="shared" si="173"/>
        <v>500</v>
      </c>
    </row>
    <row r="2716" spans="1:13" hidden="1">
      <c r="A2716" s="284" t="s">
        <v>460</v>
      </c>
      <c r="B2716" s="230" t="str">
        <f t="shared" si="170"/>
        <v>Measure 273</v>
      </c>
      <c r="C2716" s="284" t="s">
        <v>468</v>
      </c>
      <c r="D2716" s="285">
        <v>44197</v>
      </c>
      <c r="E2716" s="285">
        <v>44408</v>
      </c>
      <c r="F2716" s="285">
        <v>44314</v>
      </c>
      <c r="G2716" s="41">
        <f t="shared" si="171"/>
        <v>4</v>
      </c>
      <c r="H2716" s="286" t="s">
        <v>357</v>
      </c>
      <c r="I2716" s="284" t="s">
        <v>355</v>
      </c>
      <c r="J2716" s="287">
        <v>8</v>
      </c>
      <c r="K2716" s="287">
        <f t="shared" si="172"/>
        <v>1</v>
      </c>
      <c r="L2716" s="203">
        <v>1450</v>
      </c>
      <c r="M2716" s="203">
        <f t="shared" si="173"/>
        <v>1450</v>
      </c>
    </row>
    <row r="2717" spans="1:13" hidden="1">
      <c r="A2717" s="284" t="s">
        <v>460</v>
      </c>
      <c r="B2717" s="230" t="str">
        <f t="shared" si="170"/>
        <v>Measure 273</v>
      </c>
      <c r="C2717" s="284" t="s">
        <v>468</v>
      </c>
      <c r="D2717" s="285">
        <v>44197</v>
      </c>
      <c r="E2717" s="285">
        <v>44408</v>
      </c>
      <c r="F2717" s="285">
        <v>44314</v>
      </c>
      <c r="G2717" s="41">
        <f t="shared" si="171"/>
        <v>4</v>
      </c>
      <c r="H2717" s="286" t="s">
        <v>291</v>
      </c>
      <c r="I2717" s="284" t="s">
        <v>353</v>
      </c>
      <c r="J2717" s="287">
        <v>5</v>
      </c>
      <c r="K2717" s="287">
        <f t="shared" si="172"/>
        <v>0.625</v>
      </c>
      <c r="L2717" s="203">
        <v>1350</v>
      </c>
      <c r="M2717" s="203">
        <f t="shared" si="173"/>
        <v>843.75</v>
      </c>
    </row>
    <row r="2718" spans="1:13" hidden="1">
      <c r="A2718" s="284" t="s">
        <v>460</v>
      </c>
      <c r="B2718" s="230" t="str">
        <f t="shared" si="170"/>
        <v>Measure 273</v>
      </c>
      <c r="C2718" s="284" t="s">
        <v>468</v>
      </c>
      <c r="D2718" s="285">
        <v>44197</v>
      </c>
      <c r="E2718" s="285">
        <v>44408</v>
      </c>
      <c r="F2718" s="285">
        <v>44314</v>
      </c>
      <c r="G2718" s="41">
        <f t="shared" si="171"/>
        <v>4</v>
      </c>
      <c r="H2718" s="286" t="s">
        <v>291</v>
      </c>
      <c r="I2718" s="284" t="s">
        <v>353</v>
      </c>
      <c r="J2718" s="287">
        <v>1</v>
      </c>
      <c r="K2718" s="287">
        <f t="shared" si="172"/>
        <v>0.125</v>
      </c>
      <c r="L2718" s="203">
        <v>1350</v>
      </c>
      <c r="M2718" s="203">
        <f t="shared" si="173"/>
        <v>168.75</v>
      </c>
    </row>
    <row r="2719" spans="1:13" hidden="1">
      <c r="A2719" s="284" t="s">
        <v>460</v>
      </c>
      <c r="B2719" s="230" t="str">
        <f t="shared" si="170"/>
        <v>Measure 273</v>
      </c>
      <c r="C2719" s="284" t="s">
        <v>468</v>
      </c>
      <c r="D2719" s="285">
        <v>44197</v>
      </c>
      <c r="E2719" s="285">
        <v>44408</v>
      </c>
      <c r="F2719" s="285">
        <v>44314</v>
      </c>
      <c r="G2719" s="41">
        <f t="shared" si="171"/>
        <v>4</v>
      </c>
      <c r="H2719" s="286" t="s">
        <v>291</v>
      </c>
      <c r="I2719" s="284" t="s">
        <v>353</v>
      </c>
      <c r="J2719" s="287">
        <v>0.5</v>
      </c>
      <c r="K2719" s="287">
        <f t="shared" si="172"/>
        <v>6.25E-2</v>
      </c>
      <c r="L2719" s="203">
        <v>1350</v>
      </c>
      <c r="M2719" s="203">
        <f t="shared" si="173"/>
        <v>84.375</v>
      </c>
    </row>
    <row r="2720" spans="1:13" hidden="1">
      <c r="A2720" s="284" t="s">
        <v>460</v>
      </c>
      <c r="B2720" s="230" t="str">
        <f t="shared" si="170"/>
        <v>Measure 273</v>
      </c>
      <c r="C2720" s="284" t="s">
        <v>468</v>
      </c>
      <c r="D2720" s="285">
        <v>44197</v>
      </c>
      <c r="E2720" s="285">
        <v>44408</v>
      </c>
      <c r="F2720" s="285">
        <v>44314</v>
      </c>
      <c r="G2720" s="41">
        <f t="shared" si="171"/>
        <v>4</v>
      </c>
      <c r="H2720" s="286" t="s">
        <v>328</v>
      </c>
      <c r="I2720" s="284" t="s">
        <v>353</v>
      </c>
      <c r="J2720" s="287">
        <v>3</v>
      </c>
      <c r="K2720" s="287">
        <f t="shared" si="172"/>
        <v>0.375</v>
      </c>
      <c r="L2720" s="203">
        <v>1000</v>
      </c>
      <c r="M2720" s="203">
        <f t="shared" si="173"/>
        <v>375</v>
      </c>
    </row>
    <row r="2721" spans="1:13" hidden="1">
      <c r="A2721" s="284" t="s">
        <v>460</v>
      </c>
      <c r="B2721" s="230" t="str">
        <f t="shared" si="170"/>
        <v>Measure 273</v>
      </c>
      <c r="C2721" s="284" t="s">
        <v>468</v>
      </c>
      <c r="D2721" s="285">
        <v>44197</v>
      </c>
      <c r="E2721" s="285">
        <v>44408</v>
      </c>
      <c r="F2721" s="285">
        <v>44315</v>
      </c>
      <c r="G2721" s="41">
        <f t="shared" si="171"/>
        <v>4</v>
      </c>
      <c r="H2721" s="286" t="s">
        <v>357</v>
      </c>
      <c r="I2721" s="284" t="s">
        <v>355</v>
      </c>
      <c r="J2721" s="287">
        <v>8.25</v>
      </c>
      <c r="K2721" s="287">
        <f t="shared" si="172"/>
        <v>1.03125</v>
      </c>
      <c r="L2721" s="203">
        <v>1450</v>
      </c>
      <c r="M2721" s="203">
        <f t="shared" si="173"/>
        <v>1495.3125</v>
      </c>
    </row>
    <row r="2722" spans="1:13" hidden="1">
      <c r="A2722" s="284" t="s">
        <v>460</v>
      </c>
      <c r="B2722" s="230" t="str">
        <f t="shared" si="170"/>
        <v>Measure 273</v>
      </c>
      <c r="C2722" s="284" t="s">
        <v>468</v>
      </c>
      <c r="D2722" s="285">
        <v>44197</v>
      </c>
      <c r="E2722" s="285">
        <v>44408</v>
      </c>
      <c r="F2722" s="285">
        <v>44315</v>
      </c>
      <c r="G2722" s="41">
        <f t="shared" si="171"/>
        <v>4</v>
      </c>
      <c r="H2722" s="286" t="s">
        <v>291</v>
      </c>
      <c r="I2722" s="284" t="s">
        <v>353</v>
      </c>
      <c r="J2722" s="287">
        <v>4.5</v>
      </c>
      <c r="K2722" s="287">
        <f t="shared" si="172"/>
        <v>0.5625</v>
      </c>
      <c r="L2722" s="203">
        <v>1350</v>
      </c>
      <c r="M2722" s="203">
        <f t="shared" si="173"/>
        <v>759.375</v>
      </c>
    </row>
    <row r="2723" spans="1:13" hidden="1">
      <c r="A2723" s="284" t="s">
        <v>460</v>
      </c>
      <c r="B2723" s="230" t="str">
        <f t="shared" si="170"/>
        <v>Measure 273</v>
      </c>
      <c r="C2723" s="284" t="s">
        <v>468</v>
      </c>
      <c r="D2723" s="285">
        <v>44197</v>
      </c>
      <c r="E2723" s="285">
        <v>44408</v>
      </c>
      <c r="F2723" s="285">
        <v>44315</v>
      </c>
      <c r="G2723" s="41">
        <f t="shared" si="171"/>
        <v>4</v>
      </c>
      <c r="H2723" s="286" t="s">
        <v>291</v>
      </c>
      <c r="I2723" s="284" t="s">
        <v>353</v>
      </c>
      <c r="J2723" s="287">
        <v>0.25</v>
      </c>
      <c r="K2723" s="287">
        <f t="shared" si="172"/>
        <v>3.125E-2</v>
      </c>
      <c r="L2723" s="203">
        <v>1350</v>
      </c>
      <c r="M2723" s="203">
        <f t="shared" si="173"/>
        <v>42.1875</v>
      </c>
    </row>
    <row r="2724" spans="1:13" hidden="1">
      <c r="A2724" s="284" t="s">
        <v>460</v>
      </c>
      <c r="B2724" s="230" t="str">
        <f t="shared" si="170"/>
        <v>Measure 273</v>
      </c>
      <c r="C2724" s="284" t="s">
        <v>468</v>
      </c>
      <c r="D2724" s="285">
        <v>44197</v>
      </c>
      <c r="E2724" s="285">
        <v>44408</v>
      </c>
      <c r="F2724" s="285">
        <v>44315</v>
      </c>
      <c r="G2724" s="41">
        <f t="shared" si="171"/>
        <v>4</v>
      </c>
      <c r="H2724" s="286" t="s">
        <v>328</v>
      </c>
      <c r="I2724" s="284" t="s">
        <v>353</v>
      </c>
      <c r="J2724" s="287">
        <v>8</v>
      </c>
      <c r="K2724" s="287">
        <f t="shared" si="172"/>
        <v>1</v>
      </c>
      <c r="L2724" s="203">
        <v>1000</v>
      </c>
      <c r="M2724" s="203">
        <f t="shared" si="173"/>
        <v>1000</v>
      </c>
    </row>
    <row r="2725" spans="1:13" hidden="1">
      <c r="A2725" s="284" t="s">
        <v>460</v>
      </c>
      <c r="B2725" s="230" t="str">
        <f t="shared" si="170"/>
        <v>Measure 273</v>
      </c>
      <c r="C2725" s="284" t="s">
        <v>468</v>
      </c>
      <c r="D2725" s="285">
        <v>44197</v>
      </c>
      <c r="E2725" s="285">
        <v>44408</v>
      </c>
      <c r="F2725" s="285">
        <v>44316</v>
      </c>
      <c r="G2725" s="41">
        <f t="shared" si="171"/>
        <v>4</v>
      </c>
      <c r="H2725" s="286" t="s">
        <v>357</v>
      </c>
      <c r="I2725" s="284" t="s">
        <v>355</v>
      </c>
      <c r="J2725" s="287">
        <v>5</v>
      </c>
      <c r="K2725" s="287">
        <f t="shared" si="172"/>
        <v>0.625</v>
      </c>
      <c r="L2725" s="203">
        <v>1450</v>
      </c>
      <c r="M2725" s="203">
        <f t="shared" si="173"/>
        <v>906.25</v>
      </c>
    </row>
    <row r="2726" spans="1:13" hidden="1">
      <c r="A2726" s="284" t="s">
        <v>460</v>
      </c>
      <c r="B2726" s="230" t="str">
        <f t="shared" si="170"/>
        <v>Measure 273</v>
      </c>
      <c r="C2726" s="284" t="s">
        <v>468</v>
      </c>
      <c r="D2726" s="285">
        <v>44197</v>
      </c>
      <c r="E2726" s="285">
        <v>44408</v>
      </c>
      <c r="F2726" s="285">
        <v>44316</v>
      </c>
      <c r="G2726" s="41">
        <f t="shared" si="171"/>
        <v>4</v>
      </c>
      <c r="H2726" s="286" t="s">
        <v>291</v>
      </c>
      <c r="I2726" s="284" t="s">
        <v>353</v>
      </c>
      <c r="J2726" s="287">
        <v>1.25</v>
      </c>
      <c r="K2726" s="287">
        <f t="shared" si="172"/>
        <v>0.15625</v>
      </c>
      <c r="L2726" s="203">
        <v>1350</v>
      </c>
      <c r="M2726" s="203">
        <f t="shared" si="173"/>
        <v>210.9375</v>
      </c>
    </row>
    <row r="2727" spans="1:13" hidden="1">
      <c r="A2727" s="284" t="s">
        <v>460</v>
      </c>
      <c r="B2727" s="230" t="str">
        <f t="shared" si="170"/>
        <v>Measure 273</v>
      </c>
      <c r="C2727" s="284" t="s">
        <v>468</v>
      </c>
      <c r="D2727" s="285">
        <v>44197</v>
      </c>
      <c r="E2727" s="285">
        <v>44408</v>
      </c>
      <c r="F2727" s="285">
        <v>44316</v>
      </c>
      <c r="G2727" s="41">
        <f t="shared" si="171"/>
        <v>4</v>
      </c>
      <c r="H2727" s="286" t="s">
        <v>328</v>
      </c>
      <c r="I2727" s="284" t="s">
        <v>353</v>
      </c>
      <c r="J2727" s="287">
        <v>3</v>
      </c>
      <c r="K2727" s="287">
        <f t="shared" si="172"/>
        <v>0.375</v>
      </c>
      <c r="L2727" s="203">
        <v>1000</v>
      </c>
      <c r="M2727" s="203">
        <f t="shared" si="173"/>
        <v>375</v>
      </c>
    </row>
    <row r="2728" spans="1:13" hidden="1">
      <c r="A2728" s="284" t="s">
        <v>546</v>
      </c>
      <c r="B2728" s="230" t="str">
        <f t="shared" si="170"/>
        <v>Measure 265</v>
      </c>
      <c r="C2728" s="284" t="s">
        <v>547</v>
      </c>
      <c r="D2728" s="285">
        <v>44197</v>
      </c>
      <c r="E2728" s="285">
        <v>44377</v>
      </c>
      <c r="F2728" s="285">
        <v>44232</v>
      </c>
      <c r="G2728" s="41">
        <f t="shared" si="171"/>
        <v>2</v>
      </c>
      <c r="H2728" s="286" t="s">
        <v>53</v>
      </c>
      <c r="I2728" s="284" t="s">
        <v>353</v>
      </c>
      <c r="J2728" s="287">
        <v>8</v>
      </c>
      <c r="K2728" s="287">
        <f t="shared" si="172"/>
        <v>1</v>
      </c>
      <c r="L2728" s="203">
        <v>1350</v>
      </c>
      <c r="M2728" s="203">
        <f t="shared" si="173"/>
        <v>1350</v>
      </c>
    </row>
    <row r="2729" spans="1:13" hidden="1">
      <c r="A2729" s="284" t="s">
        <v>546</v>
      </c>
      <c r="B2729" s="230" t="str">
        <f t="shared" si="170"/>
        <v>Measure 265</v>
      </c>
      <c r="C2729" s="284" t="s">
        <v>547</v>
      </c>
      <c r="D2729" s="285">
        <v>44197</v>
      </c>
      <c r="E2729" s="285">
        <v>44377</v>
      </c>
      <c r="F2729" s="285">
        <v>44295</v>
      </c>
      <c r="G2729" s="41">
        <f t="shared" si="171"/>
        <v>4</v>
      </c>
      <c r="H2729" s="286" t="s">
        <v>53</v>
      </c>
      <c r="I2729" s="284" t="s">
        <v>353</v>
      </c>
      <c r="J2729" s="287">
        <v>4</v>
      </c>
      <c r="K2729" s="287">
        <f t="shared" si="172"/>
        <v>0.5</v>
      </c>
      <c r="L2729" s="203">
        <v>1350</v>
      </c>
      <c r="M2729" s="203">
        <f t="shared" si="173"/>
        <v>675</v>
      </c>
    </row>
    <row r="2730" spans="1:13" hidden="1">
      <c r="A2730" s="284" t="s">
        <v>462</v>
      </c>
      <c r="B2730" s="230" t="str">
        <f t="shared" si="170"/>
        <v>Measure 254</v>
      </c>
      <c r="C2730" s="284" t="s">
        <v>470</v>
      </c>
      <c r="D2730" s="285">
        <v>44217</v>
      </c>
      <c r="E2730" s="285">
        <v>44408</v>
      </c>
      <c r="F2730" s="285">
        <v>44217</v>
      </c>
      <c r="G2730" s="41">
        <f t="shared" si="171"/>
        <v>1</v>
      </c>
      <c r="H2730" s="286" t="s">
        <v>335</v>
      </c>
      <c r="I2730" s="284" t="s">
        <v>353</v>
      </c>
      <c r="J2730" s="287">
        <v>6</v>
      </c>
      <c r="K2730" s="287">
        <f t="shared" si="172"/>
        <v>0.75</v>
      </c>
      <c r="L2730" s="203">
        <v>1350</v>
      </c>
      <c r="M2730" s="203">
        <f t="shared" si="173"/>
        <v>1012.5</v>
      </c>
    </row>
    <row r="2731" spans="1:13" hidden="1">
      <c r="A2731" s="284" t="s">
        <v>462</v>
      </c>
      <c r="B2731" s="230" t="str">
        <f t="shared" si="170"/>
        <v>Measure 254</v>
      </c>
      <c r="C2731" s="284" t="s">
        <v>470</v>
      </c>
      <c r="D2731" s="285">
        <v>44217</v>
      </c>
      <c r="E2731" s="285">
        <v>44408</v>
      </c>
      <c r="F2731" s="285">
        <v>44218</v>
      </c>
      <c r="G2731" s="41">
        <f t="shared" si="171"/>
        <v>1</v>
      </c>
      <c r="H2731" s="286" t="s">
        <v>335</v>
      </c>
      <c r="I2731" s="284" t="s">
        <v>353</v>
      </c>
      <c r="J2731" s="287">
        <v>6</v>
      </c>
      <c r="K2731" s="287">
        <f t="shared" si="172"/>
        <v>0.75</v>
      </c>
      <c r="L2731" s="203">
        <v>1350</v>
      </c>
      <c r="M2731" s="203">
        <f t="shared" si="173"/>
        <v>1012.5</v>
      </c>
    </row>
    <row r="2732" spans="1:13" hidden="1">
      <c r="A2732" s="284" t="s">
        <v>462</v>
      </c>
      <c r="B2732" s="230" t="str">
        <f t="shared" si="170"/>
        <v>Measure 254</v>
      </c>
      <c r="C2732" s="284" t="s">
        <v>470</v>
      </c>
      <c r="D2732" s="285">
        <v>44217</v>
      </c>
      <c r="E2732" s="285">
        <v>44408</v>
      </c>
      <c r="F2732" s="285">
        <v>44221</v>
      </c>
      <c r="G2732" s="41">
        <f t="shared" si="171"/>
        <v>1</v>
      </c>
      <c r="H2732" s="286" t="s">
        <v>335</v>
      </c>
      <c r="I2732" s="284" t="s">
        <v>353</v>
      </c>
      <c r="J2732" s="287">
        <v>8</v>
      </c>
      <c r="K2732" s="287">
        <f t="shared" si="172"/>
        <v>1</v>
      </c>
      <c r="L2732" s="203">
        <v>1350</v>
      </c>
      <c r="M2732" s="203">
        <f t="shared" si="173"/>
        <v>1350</v>
      </c>
    </row>
    <row r="2733" spans="1:13" hidden="1">
      <c r="A2733" s="284" t="s">
        <v>462</v>
      </c>
      <c r="B2733" s="230" t="str">
        <f t="shared" si="170"/>
        <v>Measure 254</v>
      </c>
      <c r="C2733" s="284" t="s">
        <v>470</v>
      </c>
      <c r="D2733" s="285">
        <v>44217</v>
      </c>
      <c r="E2733" s="285">
        <v>44408</v>
      </c>
      <c r="F2733" s="285">
        <v>44222</v>
      </c>
      <c r="G2733" s="41">
        <f t="shared" si="171"/>
        <v>1</v>
      </c>
      <c r="H2733" s="286" t="s">
        <v>335</v>
      </c>
      <c r="I2733" s="284" t="s">
        <v>353</v>
      </c>
      <c r="J2733" s="287">
        <v>8</v>
      </c>
      <c r="K2733" s="287">
        <f t="shared" si="172"/>
        <v>1</v>
      </c>
      <c r="L2733" s="203">
        <v>1350</v>
      </c>
      <c r="M2733" s="203">
        <f t="shared" si="173"/>
        <v>1350</v>
      </c>
    </row>
    <row r="2734" spans="1:13" hidden="1">
      <c r="A2734" s="284" t="s">
        <v>462</v>
      </c>
      <c r="B2734" s="230" t="str">
        <f t="shared" si="170"/>
        <v>Measure 254</v>
      </c>
      <c r="C2734" s="284" t="s">
        <v>470</v>
      </c>
      <c r="D2734" s="285">
        <v>44217</v>
      </c>
      <c r="E2734" s="285">
        <v>44408</v>
      </c>
      <c r="F2734" s="285">
        <v>44223</v>
      </c>
      <c r="G2734" s="41">
        <f t="shared" si="171"/>
        <v>1</v>
      </c>
      <c r="H2734" s="286" t="s">
        <v>335</v>
      </c>
      <c r="I2734" s="284" t="s">
        <v>353</v>
      </c>
      <c r="J2734" s="287">
        <v>8</v>
      </c>
      <c r="K2734" s="287">
        <f t="shared" si="172"/>
        <v>1</v>
      </c>
      <c r="L2734" s="203">
        <v>1350</v>
      </c>
      <c r="M2734" s="203">
        <f t="shared" si="173"/>
        <v>1350</v>
      </c>
    </row>
    <row r="2735" spans="1:13" hidden="1">
      <c r="A2735" s="284" t="s">
        <v>462</v>
      </c>
      <c r="B2735" s="230" t="str">
        <f t="shared" si="170"/>
        <v>Measure 254</v>
      </c>
      <c r="C2735" s="284" t="s">
        <v>470</v>
      </c>
      <c r="D2735" s="285">
        <v>44217</v>
      </c>
      <c r="E2735" s="285">
        <v>44408</v>
      </c>
      <c r="F2735" s="285">
        <v>44224</v>
      </c>
      <c r="G2735" s="41">
        <f t="shared" si="171"/>
        <v>1</v>
      </c>
      <c r="H2735" s="286" t="s">
        <v>335</v>
      </c>
      <c r="I2735" s="284" t="s">
        <v>353</v>
      </c>
      <c r="J2735" s="287">
        <v>8</v>
      </c>
      <c r="K2735" s="287">
        <f t="shared" si="172"/>
        <v>1</v>
      </c>
      <c r="L2735" s="203">
        <v>1350</v>
      </c>
      <c r="M2735" s="203">
        <f t="shared" si="173"/>
        <v>1350</v>
      </c>
    </row>
    <row r="2736" spans="1:13" hidden="1">
      <c r="A2736" s="284" t="s">
        <v>462</v>
      </c>
      <c r="B2736" s="230" t="str">
        <f t="shared" si="170"/>
        <v>Measure 254</v>
      </c>
      <c r="C2736" s="284" t="s">
        <v>470</v>
      </c>
      <c r="D2736" s="285">
        <v>44217</v>
      </c>
      <c r="E2736" s="285">
        <v>44408</v>
      </c>
      <c r="F2736" s="285">
        <v>44225</v>
      </c>
      <c r="G2736" s="41">
        <f t="shared" si="171"/>
        <v>1</v>
      </c>
      <c r="H2736" s="286" t="s">
        <v>335</v>
      </c>
      <c r="I2736" s="284" t="s">
        <v>353</v>
      </c>
      <c r="J2736" s="287">
        <v>8</v>
      </c>
      <c r="K2736" s="287">
        <f t="shared" si="172"/>
        <v>1</v>
      </c>
      <c r="L2736" s="203">
        <v>1350</v>
      </c>
      <c r="M2736" s="203">
        <f t="shared" si="173"/>
        <v>1350</v>
      </c>
    </row>
    <row r="2737" spans="1:13" hidden="1">
      <c r="A2737" s="284" t="s">
        <v>462</v>
      </c>
      <c r="B2737" s="230" t="str">
        <f t="shared" si="170"/>
        <v>Measure 254</v>
      </c>
      <c r="C2737" s="284" t="s">
        <v>470</v>
      </c>
      <c r="D2737" s="285">
        <v>44217</v>
      </c>
      <c r="E2737" s="285">
        <v>44408</v>
      </c>
      <c r="F2737" s="285">
        <v>44227</v>
      </c>
      <c r="G2737" s="41">
        <f t="shared" si="171"/>
        <v>1</v>
      </c>
      <c r="H2737" s="286" t="s">
        <v>359</v>
      </c>
      <c r="I2737" s="284" t="s">
        <v>358</v>
      </c>
      <c r="J2737" s="287">
        <v>136</v>
      </c>
      <c r="K2737" s="287">
        <f t="shared" si="172"/>
        <v>17</v>
      </c>
      <c r="L2737" s="203">
        <v>770</v>
      </c>
      <c r="M2737" s="203">
        <f t="shared" si="173"/>
        <v>13090</v>
      </c>
    </row>
    <row r="2738" spans="1:13" hidden="1">
      <c r="A2738" s="284" t="s">
        <v>462</v>
      </c>
      <c r="B2738" s="230" t="str">
        <f t="shared" si="170"/>
        <v>Measure 254</v>
      </c>
      <c r="C2738" s="284" t="s">
        <v>470</v>
      </c>
      <c r="D2738" s="285">
        <v>44217</v>
      </c>
      <c r="E2738" s="285">
        <v>44408</v>
      </c>
      <c r="F2738" s="285">
        <v>44228</v>
      </c>
      <c r="G2738" s="41">
        <f t="shared" si="171"/>
        <v>2</v>
      </c>
      <c r="H2738" s="286" t="s">
        <v>359</v>
      </c>
      <c r="I2738" s="284" t="s">
        <v>358</v>
      </c>
      <c r="J2738" s="287">
        <v>8</v>
      </c>
      <c r="K2738" s="287">
        <f t="shared" si="172"/>
        <v>1</v>
      </c>
      <c r="L2738" s="203">
        <v>770</v>
      </c>
      <c r="M2738" s="203">
        <f t="shared" si="173"/>
        <v>770</v>
      </c>
    </row>
    <row r="2739" spans="1:13" hidden="1">
      <c r="A2739" s="284" t="s">
        <v>462</v>
      </c>
      <c r="B2739" s="230" t="str">
        <f t="shared" si="170"/>
        <v>Measure 254</v>
      </c>
      <c r="C2739" s="284" t="s">
        <v>470</v>
      </c>
      <c r="D2739" s="285">
        <v>44217</v>
      </c>
      <c r="E2739" s="285">
        <v>44408</v>
      </c>
      <c r="F2739" s="285">
        <v>44228</v>
      </c>
      <c r="G2739" s="41">
        <f t="shared" si="171"/>
        <v>2</v>
      </c>
      <c r="H2739" s="286" t="s">
        <v>543</v>
      </c>
      <c r="I2739" s="284" t="s">
        <v>542</v>
      </c>
      <c r="J2739" s="287">
        <v>6</v>
      </c>
      <c r="K2739" s="287">
        <f t="shared" si="172"/>
        <v>0.75</v>
      </c>
      <c r="L2739" s="203">
        <v>1570</v>
      </c>
      <c r="M2739" s="203">
        <f t="shared" si="173"/>
        <v>1177.5</v>
      </c>
    </row>
    <row r="2740" spans="1:13" hidden="1">
      <c r="A2740" s="284" t="s">
        <v>462</v>
      </c>
      <c r="B2740" s="230" t="str">
        <f t="shared" si="170"/>
        <v>Measure 254</v>
      </c>
      <c r="C2740" s="284" t="s">
        <v>470</v>
      </c>
      <c r="D2740" s="285">
        <v>44217</v>
      </c>
      <c r="E2740" s="285">
        <v>44408</v>
      </c>
      <c r="F2740" s="285">
        <v>44228</v>
      </c>
      <c r="G2740" s="41">
        <f t="shared" si="171"/>
        <v>2</v>
      </c>
      <c r="H2740" s="286" t="s">
        <v>335</v>
      </c>
      <c r="I2740" s="284" t="s">
        <v>353</v>
      </c>
      <c r="J2740" s="287">
        <v>8</v>
      </c>
      <c r="K2740" s="287">
        <f t="shared" si="172"/>
        <v>1</v>
      </c>
      <c r="L2740" s="203">
        <v>1350</v>
      </c>
      <c r="M2740" s="203">
        <f t="shared" si="173"/>
        <v>1350</v>
      </c>
    </row>
    <row r="2741" spans="1:13" hidden="1">
      <c r="A2741" s="284" t="s">
        <v>462</v>
      </c>
      <c r="B2741" s="230" t="str">
        <f t="shared" si="170"/>
        <v>Measure 254</v>
      </c>
      <c r="C2741" s="284" t="s">
        <v>470</v>
      </c>
      <c r="D2741" s="285">
        <v>44217</v>
      </c>
      <c r="E2741" s="285">
        <v>44408</v>
      </c>
      <c r="F2741" s="285">
        <v>44229</v>
      </c>
      <c r="G2741" s="41">
        <f t="shared" si="171"/>
        <v>2</v>
      </c>
      <c r="H2741" s="286" t="s">
        <v>359</v>
      </c>
      <c r="I2741" s="284" t="s">
        <v>358</v>
      </c>
      <c r="J2741" s="287">
        <v>8</v>
      </c>
      <c r="K2741" s="287">
        <f t="shared" si="172"/>
        <v>1</v>
      </c>
      <c r="L2741" s="203">
        <v>770</v>
      </c>
      <c r="M2741" s="203">
        <f t="shared" si="173"/>
        <v>770</v>
      </c>
    </row>
    <row r="2742" spans="1:13" hidden="1">
      <c r="A2742" s="284" t="s">
        <v>462</v>
      </c>
      <c r="B2742" s="230" t="str">
        <f t="shared" si="170"/>
        <v>Measure 254</v>
      </c>
      <c r="C2742" s="284" t="s">
        <v>470</v>
      </c>
      <c r="D2742" s="285">
        <v>44217</v>
      </c>
      <c r="E2742" s="285">
        <v>44408</v>
      </c>
      <c r="F2742" s="285">
        <v>44229</v>
      </c>
      <c r="G2742" s="41">
        <f t="shared" si="171"/>
        <v>2</v>
      </c>
      <c r="H2742" s="286" t="s">
        <v>543</v>
      </c>
      <c r="I2742" s="284" t="s">
        <v>542</v>
      </c>
      <c r="J2742" s="287">
        <v>6</v>
      </c>
      <c r="K2742" s="287">
        <f t="shared" si="172"/>
        <v>0.75</v>
      </c>
      <c r="L2742" s="203">
        <v>1570</v>
      </c>
      <c r="M2742" s="203">
        <f t="shared" si="173"/>
        <v>1177.5</v>
      </c>
    </row>
    <row r="2743" spans="1:13" hidden="1">
      <c r="A2743" s="284" t="s">
        <v>462</v>
      </c>
      <c r="B2743" s="230" t="str">
        <f t="shared" si="170"/>
        <v>Measure 254</v>
      </c>
      <c r="C2743" s="284" t="s">
        <v>470</v>
      </c>
      <c r="D2743" s="285">
        <v>44217</v>
      </c>
      <c r="E2743" s="285">
        <v>44408</v>
      </c>
      <c r="F2743" s="285">
        <v>44229</v>
      </c>
      <c r="G2743" s="41">
        <f t="shared" si="171"/>
        <v>2</v>
      </c>
      <c r="H2743" s="286" t="s">
        <v>335</v>
      </c>
      <c r="I2743" s="284" t="s">
        <v>353</v>
      </c>
      <c r="J2743" s="287">
        <v>8</v>
      </c>
      <c r="K2743" s="287">
        <f t="shared" si="172"/>
        <v>1</v>
      </c>
      <c r="L2743" s="203">
        <v>1350</v>
      </c>
      <c r="M2743" s="203">
        <f t="shared" si="173"/>
        <v>1350</v>
      </c>
    </row>
    <row r="2744" spans="1:13" hidden="1">
      <c r="A2744" s="284" t="s">
        <v>462</v>
      </c>
      <c r="B2744" s="230" t="str">
        <f t="shared" si="170"/>
        <v>Measure 254</v>
      </c>
      <c r="C2744" s="284" t="s">
        <v>470</v>
      </c>
      <c r="D2744" s="285">
        <v>44217</v>
      </c>
      <c r="E2744" s="285">
        <v>44408</v>
      </c>
      <c r="F2744" s="285">
        <v>44230</v>
      </c>
      <c r="G2744" s="41">
        <f t="shared" si="171"/>
        <v>2</v>
      </c>
      <c r="H2744" s="286" t="s">
        <v>359</v>
      </c>
      <c r="I2744" s="284" t="s">
        <v>358</v>
      </c>
      <c r="J2744" s="287">
        <v>8</v>
      </c>
      <c r="K2744" s="287">
        <f t="shared" si="172"/>
        <v>1</v>
      </c>
      <c r="L2744" s="203">
        <v>770</v>
      </c>
      <c r="M2744" s="203">
        <f t="shared" si="173"/>
        <v>770</v>
      </c>
    </row>
    <row r="2745" spans="1:13" hidden="1">
      <c r="A2745" s="284" t="s">
        <v>462</v>
      </c>
      <c r="B2745" s="230" t="str">
        <f t="shared" si="170"/>
        <v>Measure 254</v>
      </c>
      <c r="C2745" s="284" t="s">
        <v>470</v>
      </c>
      <c r="D2745" s="285">
        <v>44217</v>
      </c>
      <c r="E2745" s="285">
        <v>44408</v>
      </c>
      <c r="F2745" s="285">
        <v>44230</v>
      </c>
      <c r="G2745" s="41">
        <f t="shared" si="171"/>
        <v>2</v>
      </c>
      <c r="H2745" s="286" t="s">
        <v>543</v>
      </c>
      <c r="I2745" s="284" t="s">
        <v>542</v>
      </c>
      <c r="J2745" s="287">
        <v>6</v>
      </c>
      <c r="K2745" s="287">
        <f t="shared" si="172"/>
        <v>0.75</v>
      </c>
      <c r="L2745" s="203">
        <v>1570</v>
      </c>
      <c r="M2745" s="203">
        <f t="shared" si="173"/>
        <v>1177.5</v>
      </c>
    </row>
    <row r="2746" spans="1:13" hidden="1">
      <c r="A2746" s="284" t="s">
        <v>462</v>
      </c>
      <c r="B2746" s="230" t="str">
        <f t="shared" si="170"/>
        <v>Measure 254</v>
      </c>
      <c r="C2746" s="284" t="s">
        <v>470</v>
      </c>
      <c r="D2746" s="285">
        <v>44217</v>
      </c>
      <c r="E2746" s="285">
        <v>44408</v>
      </c>
      <c r="F2746" s="285">
        <v>44230</v>
      </c>
      <c r="G2746" s="41">
        <f t="shared" si="171"/>
        <v>2</v>
      </c>
      <c r="H2746" s="286" t="s">
        <v>544</v>
      </c>
      <c r="I2746" s="284" t="s">
        <v>542</v>
      </c>
      <c r="J2746" s="287">
        <v>0.5</v>
      </c>
      <c r="K2746" s="287">
        <f t="shared" si="172"/>
        <v>6.25E-2</v>
      </c>
      <c r="L2746" s="203">
        <v>1570</v>
      </c>
      <c r="M2746" s="203">
        <f t="shared" si="173"/>
        <v>98.125</v>
      </c>
    </row>
    <row r="2747" spans="1:13" hidden="1">
      <c r="A2747" s="284" t="s">
        <v>462</v>
      </c>
      <c r="B2747" s="230" t="str">
        <f t="shared" si="170"/>
        <v>Measure 254</v>
      </c>
      <c r="C2747" s="284" t="s">
        <v>470</v>
      </c>
      <c r="D2747" s="285">
        <v>44217</v>
      </c>
      <c r="E2747" s="285">
        <v>44408</v>
      </c>
      <c r="F2747" s="285">
        <v>44230</v>
      </c>
      <c r="G2747" s="41">
        <f t="shared" si="171"/>
        <v>2</v>
      </c>
      <c r="H2747" s="286" t="s">
        <v>335</v>
      </c>
      <c r="I2747" s="284" t="s">
        <v>353</v>
      </c>
      <c r="J2747" s="287">
        <v>8</v>
      </c>
      <c r="K2747" s="287">
        <f t="shared" si="172"/>
        <v>1</v>
      </c>
      <c r="L2747" s="203">
        <v>1350</v>
      </c>
      <c r="M2747" s="203">
        <f t="shared" si="173"/>
        <v>1350</v>
      </c>
    </row>
    <row r="2748" spans="1:13" hidden="1">
      <c r="A2748" s="284" t="s">
        <v>462</v>
      </c>
      <c r="B2748" s="230" t="str">
        <f t="shared" si="170"/>
        <v>Measure 254</v>
      </c>
      <c r="C2748" s="284" t="s">
        <v>470</v>
      </c>
      <c r="D2748" s="285">
        <v>44217</v>
      </c>
      <c r="E2748" s="285">
        <v>44408</v>
      </c>
      <c r="F2748" s="285">
        <v>44231</v>
      </c>
      <c r="G2748" s="41">
        <f t="shared" si="171"/>
        <v>2</v>
      </c>
      <c r="H2748" s="286" t="s">
        <v>359</v>
      </c>
      <c r="I2748" s="284" t="s">
        <v>358</v>
      </c>
      <c r="J2748" s="287">
        <v>8</v>
      </c>
      <c r="K2748" s="287">
        <f t="shared" si="172"/>
        <v>1</v>
      </c>
      <c r="L2748" s="203">
        <v>770</v>
      </c>
      <c r="M2748" s="203">
        <f t="shared" si="173"/>
        <v>770</v>
      </c>
    </row>
    <row r="2749" spans="1:13" hidden="1">
      <c r="A2749" s="284" t="s">
        <v>462</v>
      </c>
      <c r="B2749" s="230" t="str">
        <f t="shared" si="170"/>
        <v>Measure 254</v>
      </c>
      <c r="C2749" s="284" t="s">
        <v>470</v>
      </c>
      <c r="D2749" s="285">
        <v>44217</v>
      </c>
      <c r="E2749" s="285">
        <v>44408</v>
      </c>
      <c r="F2749" s="285">
        <v>44231</v>
      </c>
      <c r="G2749" s="41">
        <f t="shared" si="171"/>
        <v>2</v>
      </c>
      <c r="H2749" s="286" t="s">
        <v>543</v>
      </c>
      <c r="I2749" s="284" t="s">
        <v>542</v>
      </c>
      <c r="J2749" s="287">
        <v>8</v>
      </c>
      <c r="K2749" s="287">
        <f t="shared" si="172"/>
        <v>1</v>
      </c>
      <c r="L2749" s="203">
        <v>1570</v>
      </c>
      <c r="M2749" s="203">
        <f t="shared" si="173"/>
        <v>1570</v>
      </c>
    </row>
    <row r="2750" spans="1:13" hidden="1">
      <c r="A2750" s="284" t="s">
        <v>462</v>
      </c>
      <c r="B2750" s="230" t="str">
        <f t="shared" si="170"/>
        <v>Measure 254</v>
      </c>
      <c r="C2750" s="284" t="s">
        <v>470</v>
      </c>
      <c r="D2750" s="285">
        <v>44217</v>
      </c>
      <c r="E2750" s="285">
        <v>44408</v>
      </c>
      <c r="F2750" s="285">
        <v>44231</v>
      </c>
      <c r="G2750" s="41">
        <f t="shared" si="171"/>
        <v>2</v>
      </c>
      <c r="H2750" s="286" t="s">
        <v>544</v>
      </c>
      <c r="I2750" s="284" t="s">
        <v>542</v>
      </c>
      <c r="J2750" s="287">
        <v>0.5</v>
      </c>
      <c r="K2750" s="287">
        <f t="shared" si="172"/>
        <v>6.25E-2</v>
      </c>
      <c r="L2750" s="203">
        <v>1570</v>
      </c>
      <c r="M2750" s="203">
        <f t="shared" si="173"/>
        <v>98.125</v>
      </c>
    </row>
    <row r="2751" spans="1:13" hidden="1">
      <c r="A2751" s="284" t="s">
        <v>462</v>
      </c>
      <c r="B2751" s="230" t="str">
        <f t="shared" si="170"/>
        <v>Measure 254</v>
      </c>
      <c r="C2751" s="284" t="s">
        <v>470</v>
      </c>
      <c r="D2751" s="285">
        <v>44217</v>
      </c>
      <c r="E2751" s="285">
        <v>44408</v>
      </c>
      <c r="F2751" s="285">
        <v>44231</v>
      </c>
      <c r="G2751" s="41">
        <f t="shared" si="171"/>
        <v>2</v>
      </c>
      <c r="H2751" s="286" t="s">
        <v>335</v>
      </c>
      <c r="I2751" s="284" t="s">
        <v>353</v>
      </c>
      <c r="J2751" s="287">
        <v>8</v>
      </c>
      <c r="K2751" s="287">
        <f t="shared" si="172"/>
        <v>1</v>
      </c>
      <c r="L2751" s="203">
        <v>1350</v>
      </c>
      <c r="M2751" s="203">
        <f t="shared" si="173"/>
        <v>1350</v>
      </c>
    </row>
    <row r="2752" spans="1:13" hidden="1">
      <c r="A2752" s="284" t="s">
        <v>462</v>
      </c>
      <c r="B2752" s="230" t="str">
        <f t="shared" ref="B2752:B2815" si="174">MID(C2752,9,11)</f>
        <v>Measure 254</v>
      </c>
      <c r="C2752" s="284" t="s">
        <v>470</v>
      </c>
      <c r="D2752" s="285">
        <v>44217</v>
      </c>
      <c r="E2752" s="285">
        <v>44408</v>
      </c>
      <c r="F2752" s="285">
        <v>44232</v>
      </c>
      <c r="G2752" s="41">
        <f t="shared" ref="G2752:G2815" si="175">MONTH(F2752)</f>
        <v>2</v>
      </c>
      <c r="H2752" s="286" t="s">
        <v>359</v>
      </c>
      <c r="I2752" s="284" t="s">
        <v>358</v>
      </c>
      <c r="J2752" s="287">
        <v>8</v>
      </c>
      <c r="K2752" s="287">
        <f t="shared" si="172"/>
        <v>1</v>
      </c>
      <c r="L2752" s="203">
        <v>770</v>
      </c>
      <c r="M2752" s="203">
        <f t="shared" si="173"/>
        <v>770</v>
      </c>
    </row>
    <row r="2753" spans="1:13" hidden="1">
      <c r="A2753" s="284" t="s">
        <v>462</v>
      </c>
      <c r="B2753" s="230" t="str">
        <f t="shared" si="174"/>
        <v>Measure 254</v>
      </c>
      <c r="C2753" s="284" t="s">
        <v>470</v>
      </c>
      <c r="D2753" s="285">
        <v>44217</v>
      </c>
      <c r="E2753" s="285">
        <v>44408</v>
      </c>
      <c r="F2753" s="285">
        <v>44232</v>
      </c>
      <c r="G2753" s="41">
        <f t="shared" si="175"/>
        <v>2</v>
      </c>
      <c r="H2753" s="286" t="s">
        <v>543</v>
      </c>
      <c r="I2753" s="284" t="s">
        <v>542</v>
      </c>
      <c r="J2753" s="287">
        <v>7</v>
      </c>
      <c r="K2753" s="287">
        <f t="shared" si="172"/>
        <v>0.875</v>
      </c>
      <c r="L2753" s="203">
        <v>1570</v>
      </c>
      <c r="M2753" s="203">
        <f t="shared" si="173"/>
        <v>1373.75</v>
      </c>
    </row>
    <row r="2754" spans="1:13" hidden="1">
      <c r="A2754" s="284" t="s">
        <v>462</v>
      </c>
      <c r="B2754" s="230" t="str">
        <f t="shared" si="174"/>
        <v>Measure 254</v>
      </c>
      <c r="C2754" s="284" t="s">
        <v>470</v>
      </c>
      <c r="D2754" s="285">
        <v>44217</v>
      </c>
      <c r="E2754" s="285">
        <v>44408</v>
      </c>
      <c r="F2754" s="285">
        <v>44232</v>
      </c>
      <c r="G2754" s="41">
        <f t="shared" si="175"/>
        <v>2</v>
      </c>
      <c r="H2754" s="286" t="s">
        <v>544</v>
      </c>
      <c r="I2754" s="284" t="s">
        <v>542</v>
      </c>
      <c r="J2754" s="287">
        <v>1</v>
      </c>
      <c r="K2754" s="287">
        <f t="shared" si="172"/>
        <v>0.125</v>
      </c>
      <c r="L2754" s="203">
        <v>1570</v>
      </c>
      <c r="M2754" s="203">
        <f t="shared" si="173"/>
        <v>196.25</v>
      </c>
    </row>
    <row r="2755" spans="1:13" hidden="1">
      <c r="A2755" s="284" t="s">
        <v>462</v>
      </c>
      <c r="B2755" s="230" t="str">
        <f t="shared" si="174"/>
        <v>Measure 254</v>
      </c>
      <c r="C2755" s="284" t="s">
        <v>470</v>
      </c>
      <c r="D2755" s="285">
        <v>44217</v>
      </c>
      <c r="E2755" s="285">
        <v>44408</v>
      </c>
      <c r="F2755" s="285">
        <v>44232</v>
      </c>
      <c r="G2755" s="41">
        <f t="shared" si="175"/>
        <v>2</v>
      </c>
      <c r="H2755" s="286" t="s">
        <v>335</v>
      </c>
      <c r="I2755" s="284" t="s">
        <v>353</v>
      </c>
      <c r="J2755" s="287">
        <v>8</v>
      </c>
      <c r="K2755" s="287">
        <f t="shared" ref="K2755:K2818" si="176">J2755/8</f>
        <v>1</v>
      </c>
      <c r="L2755" s="203">
        <v>1350</v>
      </c>
      <c r="M2755" s="203">
        <f t="shared" ref="M2755:M2818" si="177">L2755*K2755</f>
        <v>1350</v>
      </c>
    </row>
    <row r="2756" spans="1:13" hidden="1">
      <c r="A2756" s="284" t="s">
        <v>462</v>
      </c>
      <c r="B2756" s="230" t="str">
        <f t="shared" si="174"/>
        <v>Measure 254</v>
      </c>
      <c r="C2756" s="284" t="s">
        <v>470</v>
      </c>
      <c r="D2756" s="285">
        <v>44217</v>
      </c>
      <c r="E2756" s="285">
        <v>44408</v>
      </c>
      <c r="F2756" s="285">
        <v>44235</v>
      </c>
      <c r="G2756" s="41">
        <f t="shared" si="175"/>
        <v>2</v>
      </c>
      <c r="H2756" s="286" t="s">
        <v>359</v>
      </c>
      <c r="I2756" s="284" t="s">
        <v>358</v>
      </c>
      <c r="J2756" s="287">
        <v>8</v>
      </c>
      <c r="K2756" s="287">
        <f t="shared" si="176"/>
        <v>1</v>
      </c>
      <c r="L2756" s="203">
        <v>770</v>
      </c>
      <c r="M2756" s="203">
        <f t="shared" si="177"/>
        <v>770</v>
      </c>
    </row>
    <row r="2757" spans="1:13" hidden="1">
      <c r="A2757" s="284" t="s">
        <v>462</v>
      </c>
      <c r="B2757" s="230" t="str">
        <f t="shared" si="174"/>
        <v>Measure 254</v>
      </c>
      <c r="C2757" s="284" t="s">
        <v>470</v>
      </c>
      <c r="D2757" s="285">
        <v>44217</v>
      </c>
      <c r="E2757" s="285">
        <v>44408</v>
      </c>
      <c r="F2757" s="285">
        <v>44235</v>
      </c>
      <c r="G2757" s="41">
        <f t="shared" si="175"/>
        <v>2</v>
      </c>
      <c r="H2757" s="286" t="s">
        <v>543</v>
      </c>
      <c r="I2757" s="284" t="s">
        <v>542</v>
      </c>
      <c r="J2757" s="287">
        <v>6</v>
      </c>
      <c r="K2757" s="287">
        <f t="shared" si="176"/>
        <v>0.75</v>
      </c>
      <c r="L2757" s="203">
        <v>1570</v>
      </c>
      <c r="M2757" s="203">
        <f t="shared" si="177"/>
        <v>1177.5</v>
      </c>
    </row>
    <row r="2758" spans="1:13" hidden="1">
      <c r="A2758" s="284" t="s">
        <v>462</v>
      </c>
      <c r="B2758" s="230" t="str">
        <f t="shared" si="174"/>
        <v>Measure 254</v>
      </c>
      <c r="C2758" s="284" t="s">
        <v>470</v>
      </c>
      <c r="D2758" s="285">
        <v>44217</v>
      </c>
      <c r="E2758" s="285">
        <v>44408</v>
      </c>
      <c r="F2758" s="285">
        <v>44235</v>
      </c>
      <c r="G2758" s="41">
        <f t="shared" si="175"/>
        <v>2</v>
      </c>
      <c r="H2758" s="286" t="s">
        <v>554</v>
      </c>
      <c r="I2758" s="284" t="s">
        <v>542</v>
      </c>
      <c r="J2758" s="287">
        <v>1</v>
      </c>
      <c r="K2758" s="287">
        <f t="shared" si="176"/>
        <v>0.125</v>
      </c>
      <c r="L2758" s="203">
        <v>1570</v>
      </c>
      <c r="M2758" s="203">
        <f t="shared" si="177"/>
        <v>196.25</v>
      </c>
    </row>
    <row r="2759" spans="1:13" hidden="1">
      <c r="A2759" s="284" t="s">
        <v>462</v>
      </c>
      <c r="B2759" s="230" t="str">
        <f t="shared" si="174"/>
        <v>Measure 254</v>
      </c>
      <c r="C2759" s="284" t="s">
        <v>470</v>
      </c>
      <c r="D2759" s="285">
        <v>44217</v>
      </c>
      <c r="E2759" s="285">
        <v>44408</v>
      </c>
      <c r="F2759" s="285">
        <v>44235</v>
      </c>
      <c r="G2759" s="41">
        <f t="shared" si="175"/>
        <v>2</v>
      </c>
      <c r="H2759" s="286" t="s">
        <v>554</v>
      </c>
      <c r="I2759" s="284" t="s">
        <v>542</v>
      </c>
      <c r="J2759" s="287">
        <v>1</v>
      </c>
      <c r="K2759" s="287">
        <f t="shared" si="176"/>
        <v>0.125</v>
      </c>
      <c r="L2759" s="203">
        <v>1570</v>
      </c>
      <c r="M2759" s="203">
        <f t="shared" si="177"/>
        <v>196.25</v>
      </c>
    </row>
    <row r="2760" spans="1:13" hidden="1">
      <c r="A2760" s="284" t="s">
        <v>462</v>
      </c>
      <c r="B2760" s="230" t="str">
        <f t="shared" si="174"/>
        <v>Measure 254</v>
      </c>
      <c r="C2760" s="284" t="s">
        <v>470</v>
      </c>
      <c r="D2760" s="285">
        <v>44217</v>
      </c>
      <c r="E2760" s="285">
        <v>44408</v>
      </c>
      <c r="F2760" s="285">
        <v>44235</v>
      </c>
      <c r="G2760" s="41">
        <f t="shared" si="175"/>
        <v>2</v>
      </c>
      <c r="H2760" s="286" t="s">
        <v>544</v>
      </c>
      <c r="I2760" s="284" t="s">
        <v>542</v>
      </c>
      <c r="J2760" s="287">
        <v>3</v>
      </c>
      <c r="K2760" s="287">
        <f t="shared" si="176"/>
        <v>0.375</v>
      </c>
      <c r="L2760" s="203">
        <v>1570</v>
      </c>
      <c r="M2760" s="203">
        <f t="shared" si="177"/>
        <v>588.75</v>
      </c>
    </row>
    <row r="2761" spans="1:13" hidden="1">
      <c r="A2761" s="284" t="s">
        <v>462</v>
      </c>
      <c r="B2761" s="230" t="str">
        <f t="shared" si="174"/>
        <v>Measure 254</v>
      </c>
      <c r="C2761" s="284" t="s">
        <v>470</v>
      </c>
      <c r="D2761" s="285">
        <v>44217</v>
      </c>
      <c r="E2761" s="285">
        <v>44408</v>
      </c>
      <c r="F2761" s="285">
        <v>44235</v>
      </c>
      <c r="G2761" s="41">
        <f t="shared" si="175"/>
        <v>2</v>
      </c>
      <c r="H2761" s="286" t="s">
        <v>335</v>
      </c>
      <c r="I2761" s="284" t="s">
        <v>353</v>
      </c>
      <c r="J2761" s="287">
        <v>8</v>
      </c>
      <c r="K2761" s="287">
        <f t="shared" si="176"/>
        <v>1</v>
      </c>
      <c r="L2761" s="203">
        <v>1350</v>
      </c>
      <c r="M2761" s="203">
        <f t="shared" si="177"/>
        <v>1350</v>
      </c>
    </row>
    <row r="2762" spans="1:13" hidden="1">
      <c r="A2762" s="284" t="s">
        <v>462</v>
      </c>
      <c r="B2762" s="230" t="str">
        <f t="shared" si="174"/>
        <v>Measure 254</v>
      </c>
      <c r="C2762" s="284" t="s">
        <v>470</v>
      </c>
      <c r="D2762" s="285">
        <v>44217</v>
      </c>
      <c r="E2762" s="285">
        <v>44408</v>
      </c>
      <c r="F2762" s="285">
        <v>44236</v>
      </c>
      <c r="G2762" s="41">
        <f t="shared" si="175"/>
        <v>2</v>
      </c>
      <c r="H2762" s="286" t="s">
        <v>359</v>
      </c>
      <c r="I2762" s="284" t="s">
        <v>358</v>
      </c>
      <c r="J2762" s="287">
        <v>8</v>
      </c>
      <c r="K2762" s="287">
        <f t="shared" si="176"/>
        <v>1</v>
      </c>
      <c r="L2762" s="203">
        <v>770</v>
      </c>
      <c r="M2762" s="203">
        <f t="shared" si="177"/>
        <v>770</v>
      </c>
    </row>
    <row r="2763" spans="1:13" hidden="1">
      <c r="A2763" s="284" t="s">
        <v>462</v>
      </c>
      <c r="B2763" s="230" t="str">
        <f t="shared" si="174"/>
        <v>Measure 254</v>
      </c>
      <c r="C2763" s="284" t="s">
        <v>470</v>
      </c>
      <c r="D2763" s="285">
        <v>44217</v>
      </c>
      <c r="E2763" s="285">
        <v>44408</v>
      </c>
      <c r="F2763" s="285">
        <v>44236</v>
      </c>
      <c r="G2763" s="41">
        <f t="shared" si="175"/>
        <v>2</v>
      </c>
      <c r="H2763" s="286" t="s">
        <v>543</v>
      </c>
      <c r="I2763" s="284" t="s">
        <v>542</v>
      </c>
      <c r="J2763" s="287">
        <v>6</v>
      </c>
      <c r="K2763" s="287">
        <f t="shared" si="176"/>
        <v>0.75</v>
      </c>
      <c r="L2763" s="203">
        <v>1570</v>
      </c>
      <c r="M2763" s="203">
        <f t="shared" si="177"/>
        <v>1177.5</v>
      </c>
    </row>
    <row r="2764" spans="1:13" hidden="1">
      <c r="A2764" s="284" t="s">
        <v>462</v>
      </c>
      <c r="B2764" s="230" t="str">
        <f t="shared" si="174"/>
        <v>Measure 254</v>
      </c>
      <c r="C2764" s="284" t="s">
        <v>470</v>
      </c>
      <c r="D2764" s="285">
        <v>44217</v>
      </c>
      <c r="E2764" s="285">
        <v>44408</v>
      </c>
      <c r="F2764" s="285">
        <v>44236</v>
      </c>
      <c r="G2764" s="41">
        <f t="shared" si="175"/>
        <v>2</v>
      </c>
      <c r="H2764" s="286" t="s">
        <v>554</v>
      </c>
      <c r="I2764" s="284" t="s">
        <v>542</v>
      </c>
      <c r="J2764" s="287">
        <v>2</v>
      </c>
      <c r="K2764" s="287">
        <f t="shared" si="176"/>
        <v>0.25</v>
      </c>
      <c r="L2764" s="203">
        <v>1570</v>
      </c>
      <c r="M2764" s="203">
        <f t="shared" si="177"/>
        <v>392.5</v>
      </c>
    </row>
    <row r="2765" spans="1:13" hidden="1">
      <c r="A2765" s="284" t="s">
        <v>462</v>
      </c>
      <c r="B2765" s="230" t="str">
        <f t="shared" si="174"/>
        <v>Measure 254</v>
      </c>
      <c r="C2765" s="284" t="s">
        <v>470</v>
      </c>
      <c r="D2765" s="285">
        <v>44217</v>
      </c>
      <c r="E2765" s="285">
        <v>44408</v>
      </c>
      <c r="F2765" s="285">
        <v>44236</v>
      </c>
      <c r="G2765" s="41">
        <f t="shared" si="175"/>
        <v>2</v>
      </c>
      <c r="H2765" s="286" t="s">
        <v>544</v>
      </c>
      <c r="I2765" s="284" t="s">
        <v>542</v>
      </c>
      <c r="J2765" s="287">
        <v>3</v>
      </c>
      <c r="K2765" s="287">
        <f t="shared" si="176"/>
        <v>0.375</v>
      </c>
      <c r="L2765" s="203">
        <v>1570</v>
      </c>
      <c r="M2765" s="203">
        <f t="shared" si="177"/>
        <v>588.75</v>
      </c>
    </row>
    <row r="2766" spans="1:13" hidden="1">
      <c r="A2766" s="284" t="s">
        <v>462</v>
      </c>
      <c r="B2766" s="230" t="str">
        <f t="shared" si="174"/>
        <v>Measure 254</v>
      </c>
      <c r="C2766" s="284" t="s">
        <v>470</v>
      </c>
      <c r="D2766" s="285">
        <v>44217</v>
      </c>
      <c r="E2766" s="285">
        <v>44408</v>
      </c>
      <c r="F2766" s="285">
        <v>44236</v>
      </c>
      <c r="G2766" s="41">
        <f t="shared" si="175"/>
        <v>2</v>
      </c>
      <c r="H2766" s="286" t="s">
        <v>335</v>
      </c>
      <c r="I2766" s="284" t="s">
        <v>353</v>
      </c>
      <c r="J2766" s="287">
        <v>8</v>
      </c>
      <c r="K2766" s="287">
        <f t="shared" si="176"/>
        <v>1</v>
      </c>
      <c r="L2766" s="203">
        <v>1350</v>
      </c>
      <c r="M2766" s="203">
        <f t="shared" si="177"/>
        <v>1350</v>
      </c>
    </row>
    <row r="2767" spans="1:13" hidden="1">
      <c r="A2767" s="284" t="s">
        <v>462</v>
      </c>
      <c r="B2767" s="230" t="str">
        <f t="shared" si="174"/>
        <v>Measure 254</v>
      </c>
      <c r="C2767" s="284" t="s">
        <v>470</v>
      </c>
      <c r="D2767" s="285">
        <v>44217</v>
      </c>
      <c r="E2767" s="285">
        <v>44408</v>
      </c>
      <c r="F2767" s="285">
        <v>44237</v>
      </c>
      <c r="G2767" s="41">
        <f t="shared" si="175"/>
        <v>2</v>
      </c>
      <c r="H2767" s="286" t="s">
        <v>359</v>
      </c>
      <c r="I2767" s="284" t="s">
        <v>358</v>
      </c>
      <c r="J2767" s="287">
        <v>8</v>
      </c>
      <c r="K2767" s="287">
        <f t="shared" si="176"/>
        <v>1</v>
      </c>
      <c r="L2767" s="203">
        <v>770</v>
      </c>
      <c r="M2767" s="203">
        <f t="shared" si="177"/>
        <v>770</v>
      </c>
    </row>
    <row r="2768" spans="1:13" hidden="1">
      <c r="A2768" s="284" t="s">
        <v>462</v>
      </c>
      <c r="B2768" s="230" t="str">
        <f t="shared" si="174"/>
        <v>Measure 254</v>
      </c>
      <c r="C2768" s="284" t="s">
        <v>470</v>
      </c>
      <c r="D2768" s="285">
        <v>44217</v>
      </c>
      <c r="E2768" s="285">
        <v>44408</v>
      </c>
      <c r="F2768" s="285">
        <v>44237</v>
      </c>
      <c r="G2768" s="41">
        <f t="shared" si="175"/>
        <v>2</v>
      </c>
      <c r="H2768" s="286" t="s">
        <v>543</v>
      </c>
      <c r="I2768" s="284" t="s">
        <v>542</v>
      </c>
      <c r="J2768" s="287">
        <v>8</v>
      </c>
      <c r="K2768" s="287">
        <f t="shared" si="176"/>
        <v>1</v>
      </c>
      <c r="L2768" s="203">
        <v>1570</v>
      </c>
      <c r="M2768" s="203">
        <f t="shared" si="177"/>
        <v>1570</v>
      </c>
    </row>
    <row r="2769" spans="1:13" hidden="1">
      <c r="A2769" s="284" t="s">
        <v>462</v>
      </c>
      <c r="B2769" s="230" t="str">
        <f t="shared" si="174"/>
        <v>Measure 254</v>
      </c>
      <c r="C2769" s="284" t="s">
        <v>470</v>
      </c>
      <c r="D2769" s="285">
        <v>44217</v>
      </c>
      <c r="E2769" s="285">
        <v>44408</v>
      </c>
      <c r="F2769" s="285">
        <v>44237</v>
      </c>
      <c r="G2769" s="41">
        <f t="shared" si="175"/>
        <v>2</v>
      </c>
      <c r="H2769" s="286" t="s">
        <v>554</v>
      </c>
      <c r="I2769" s="284" t="s">
        <v>542</v>
      </c>
      <c r="J2769" s="287">
        <v>2</v>
      </c>
      <c r="K2769" s="287">
        <f t="shared" si="176"/>
        <v>0.25</v>
      </c>
      <c r="L2769" s="203">
        <v>1570</v>
      </c>
      <c r="M2769" s="203">
        <f t="shared" si="177"/>
        <v>392.5</v>
      </c>
    </row>
    <row r="2770" spans="1:13" hidden="1">
      <c r="A2770" s="284" t="s">
        <v>462</v>
      </c>
      <c r="B2770" s="230" t="str">
        <f t="shared" si="174"/>
        <v>Measure 254</v>
      </c>
      <c r="C2770" s="284" t="s">
        <v>470</v>
      </c>
      <c r="D2770" s="285">
        <v>44217</v>
      </c>
      <c r="E2770" s="285">
        <v>44408</v>
      </c>
      <c r="F2770" s="285">
        <v>44237</v>
      </c>
      <c r="G2770" s="41">
        <f t="shared" si="175"/>
        <v>2</v>
      </c>
      <c r="H2770" s="286" t="s">
        <v>335</v>
      </c>
      <c r="I2770" s="284" t="s">
        <v>353</v>
      </c>
      <c r="J2770" s="287">
        <v>8</v>
      </c>
      <c r="K2770" s="287">
        <f t="shared" si="176"/>
        <v>1</v>
      </c>
      <c r="L2770" s="203">
        <v>1350</v>
      </c>
      <c r="M2770" s="203">
        <f t="shared" si="177"/>
        <v>1350</v>
      </c>
    </row>
    <row r="2771" spans="1:13" hidden="1">
      <c r="A2771" s="284" t="s">
        <v>462</v>
      </c>
      <c r="B2771" s="230" t="str">
        <f t="shared" si="174"/>
        <v>Measure 254</v>
      </c>
      <c r="C2771" s="284" t="s">
        <v>470</v>
      </c>
      <c r="D2771" s="285">
        <v>44217</v>
      </c>
      <c r="E2771" s="285">
        <v>44408</v>
      </c>
      <c r="F2771" s="285">
        <v>44238</v>
      </c>
      <c r="G2771" s="41">
        <f t="shared" si="175"/>
        <v>2</v>
      </c>
      <c r="H2771" s="286" t="s">
        <v>359</v>
      </c>
      <c r="I2771" s="284" t="s">
        <v>358</v>
      </c>
      <c r="J2771" s="287">
        <v>8</v>
      </c>
      <c r="K2771" s="287">
        <f t="shared" si="176"/>
        <v>1</v>
      </c>
      <c r="L2771" s="203">
        <v>770</v>
      </c>
      <c r="M2771" s="203">
        <f t="shared" si="177"/>
        <v>770</v>
      </c>
    </row>
    <row r="2772" spans="1:13" hidden="1">
      <c r="A2772" s="284" t="s">
        <v>462</v>
      </c>
      <c r="B2772" s="230" t="str">
        <f t="shared" si="174"/>
        <v>Measure 254</v>
      </c>
      <c r="C2772" s="284" t="s">
        <v>470</v>
      </c>
      <c r="D2772" s="285">
        <v>44217</v>
      </c>
      <c r="E2772" s="285">
        <v>44408</v>
      </c>
      <c r="F2772" s="285">
        <v>44238</v>
      </c>
      <c r="G2772" s="41">
        <f t="shared" si="175"/>
        <v>2</v>
      </c>
      <c r="H2772" s="286" t="s">
        <v>543</v>
      </c>
      <c r="I2772" s="284" t="s">
        <v>542</v>
      </c>
      <c r="J2772" s="287">
        <v>8</v>
      </c>
      <c r="K2772" s="287">
        <f t="shared" si="176"/>
        <v>1</v>
      </c>
      <c r="L2772" s="203">
        <v>1570</v>
      </c>
      <c r="M2772" s="203">
        <f t="shared" si="177"/>
        <v>1570</v>
      </c>
    </row>
    <row r="2773" spans="1:13" hidden="1">
      <c r="A2773" s="284" t="s">
        <v>462</v>
      </c>
      <c r="B2773" s="230" t="str">
        <f t="shared" si="174"/>
        <v>Measure 254</v>
      </c>
      <c r="C2773" s="284" t="s">
        <v>470</v>
      </c>
      <c r="D2773" s="285">
        <v>44217</v>
      </c>
      <c r="E2773" s="285">
        <v>44408</v>
      </c>
      <c r="F2773" s="285">
        <v>44238</v>
      </c>
      <c r="G2773" s="41">
        <f t="shared" si="175"/>
        <v>2</v>
      </c>
      <c r="H2773" s="286" t="s">
        <v>554</v>
      </c>
      <c r="I2773" s="284" t="s">
        <v>542</v>
      </c>
      <c r="J2773" s="287">
        <v>2</v>
      </c>
      <c r="K2773" s="287">
        <f t="shared" si="176"/>
        <v>0.25</v>
      </c>
      <c r="L2773" s="203">
        <v>1570</v>
      </c>
      <c r="M2773" s="203">
        <f t="shared" si="177"/>
        <v>392.5</v>
      </c>
    </row>
    <row r="2774" spans="1:13" hidden="1">
      <c r="A2774" s="284" t="s">
        <v>462</v>
      </c>
      <c r="B2774" s="230" t="str">
        <f t="shared" si="174"/>
        <v>Measure 254</v>
      </c>
      <c r="C2774" s="284" t="s">
        <v>470</v>
      </c>
      <c r="D2774" s="285">
        <v>44217</v>
      </c>
      <c r="E2774" s="285">
        <v>44408</v>
      </c>
      <c r="F2774" s="285">
        <v>44238</v>
      </c>
      <c r="G2774" s="41">
        <f t="shared" si="175"/>
        <v>2</v>
      </c>
      <c r="H2774" s="286" t="s">
        <v>335</v>
      </c>
      <c r="I2774" s="284" t="s">
        <v>353</v>
      </c>
      <c r="J2774" s="287">
        <v>8</v>
      </c>
      <c r="K2774" s="287">
        <f t="shared" si="176"/>
        <v>1</v>
      </c>
      <c r="L2774" s="203">
        <v>1350</v>
      </c>
      <c r="M2774" s="203">
        <f t="shared" si="177"/>
        <v>1350</v>
      </c>
    </row>
    <row r="2775" spans="1:13" hidden="1">
      <c r="A2775" s="284" t="s">
        <v>462</v>
      </c>
      <c r="B2775" s="230" t="str">
        <f t="shared" si="174"/>
        <v>Measure 254</v>
      </c>
      <c r="C2775" s="284" t="s">
        <v>470</v>
      </c>
      <c r="D2775" s="285">
        <v>44217</v>
      </c>
      <c r="E2775" s="285">
        <v>44408</v>
      </c>
      <c r="F2775" s="285">
        <v>44239</v>
      </c>
      <c r="G2775" s="41">
        <f t="shared" si="175"/>
        <v>2</v>
      </c>
      <c r="H2775" s="286" t="s">
        <v>359</v>
      </c>
      <c r="I2775" s="284" t="s">
        <v>358</v>
      </c>
      <c r="J2775" s="287">
        <v>8</v>
      </c>
      <c r="K2775" s="287">
        <f t="shared" si="176"/>
        <v>1</v>
      </c>
      <c r="L2775" s="203">
        <v>770</v>
      </c>
      <c r="M2775" s="203">
        <f t="shared" si="177"/>
        <v>770</v>
      </c>
    </row>
    <row r="2776" spans="1:13" hidden="1">
      <c r="A2776" s="284" t="s">
        <v>462</v>
      </c>
      <c r="B2776" s="230" t="str">
        <f t="shared" si="174"/>
        <v>Measure 254</v>
      </c>
      <c r="C2776" s="284" t="s">
        <v>470</v>
      </c>
      <c r="D2776" s="285">
        <v>44217</v>
      </c>
      <c r="E2776" s="285">
        <v>44408</v>
      </c>
      <c r="F2776" s="285">
        <v>44239</v>
      </c>
      <c r="G2776" s="41">
        <f t="shared" si="175"/>
        <v>2</v>
      </c>
      <c r="H2776" s="286" t="s">
        <v>543</v>
      </c>
      <c r="I2776" s="284" t="s">
        <v>542</v>
      </c>
      <c r="J2776" s="287">
        <v>4</v>
      </c>
      <c r="K2776" s="287">
        <f t="shared" si="176"/>
        <v>0.5</v>
      </c>
      <c r="L2776" s="203">
        <v>1570</v>
      </c>
      <c r="M2776" s="203">
        <f t="shared" si="177"/>
        <v>785</v>
      </c>
    </row>
    <row r="2777" spans="1:13" hidden="1">
      <c r="A2777" s="284" t="s">
        <v>462</v>
      </c>
      <c r="B2777" s="230" t="str">
        <f t="shared" si="174"/>
        <v>Measure 254</v>
      </c>
      <c r="C2777" s="284" t="s">
        <v>470</v>
      </c>
      <c r="D2777" s="285">
        <v>44217</v>
      </c>
      <c r="E2777" s="285">
        <v>44408</v>
      </c>
      <c r="F2777" s="285">
        <v>44239</v>
      </c>
      <c r="G2777" s="41">
        <f t="shared" si="175"/>
        <v>2</v>
      </c>
      <c r="H2777" s="286" t="s">
        <v>554</v>
      </c>
      <c r="I2777" s="284" t="s">
        <v>542</v>
      </c>
      <c r="J2777" s="287">
        <v>2</v>
      </c>
      <c r="K2777" s="287">
        <f t="shared" si="176"/>
        <v>0.25</v>
      </c>
      <c r="L2777" s="203">
        <v>1570</v>
      </c>
      <c r="M2777" s="203">
        <f t="shared" si="177"/>
        <v>392.5</v>
      </c>
    </row>
    <row r="2778" spans="1:13" hidden="1">
      <c r="A2778" s="284" t="s">
        <v>462</v>
      </c>
      <c r="B2778" s="230" t="str">
        <f t="shared" si="174"/>
        <v>Measure 254</v>
      </c>
      <c r="C2778" s="284" t="s">
        <v>470</v>
      </c>
      <c r="D2778" s="285">
        <v>44217</v>
      </c>
      <c r="E2778" s="285">
        <v>44408</v>
      </c>
      <c r="F2778" s="285">
        <v>44239</v>
      </c>
      <c r="G2778" s="41">
        <f t="shared" si="175"/>
        <v>2</v>
      </c>
      <c r="H2778" s="286" t="s">
        <v>335</v>
      </c>
      <c r="I2778" s="284" t="s">
        <v>353</v>
      </c>
      <c r="J2778" s="287">
        <v>8</v>
      </c>
      <c r="K2778" s="287">
        <f t="shared" si="176"/>
        <v>1</v>
      </c>
      <c r="L2778" s="203">
        <v>1350</v>
      </c>
      <c r="M2778" s="203">
        <f t="shared" si="177"/>
        <v>1350</v>
      </c>
    </row>
    <row r="2779" spans="1:13" hidden="1">
      <c r="A2779" s="284" t="s">
        <v>462</v>
      </c>
      <c r="B2779" s="230" t="str">
        <f t="shared" si="174"/>
        <v>Measure 254</v>
      </c>
      <c r="C2779" s="284" t="s">
        <v>470</v>
      </c>
      <c r="D2779" s="285">
        <v>44217</v>
      </c>
      <c r="E2779" s="285">
        <v>44408</v>
      </c>
      <c r="F2779" s="285">
        <v>44242</v>
      </c>
      <c r="G2779" s="41">
        <f t="shared" si="175"/>
        <v>2</v>
      </c>
      <c r="H2779" s="286" t="s">
        <v>359</v>
      </c>
      <c r="I2779" s="284" t="s">
        <v>358</v>
      </c>
      <c r="J2779" s="287">
        <v>8</v>
      </c>
      <c r="K2779" s="287">
        <f t="shared" si="176"/>
        <v>1</v>
      </c>
      <c r="L2779" s="203">
        <v>770</v>
      </c>
      <c r="M2779" s="203">
        <f t="shared" si="177"/>
        <v>770</v>
      </c>
    </row>
    <row r="2780" spans="1:13" hidden="1">
      <c r="A2780" s="284" t="s">
        <v>462</v>
      </c>
      <c r="B2780" s="230" t="str">
        <f t="shared" si="174"/>
        <v>Measure 254</v>
      </c>
      <c r="C2780" s="284" t="s">
        <v>470</v>
      </c>
      <c r="D2780" s="285">
        <v>44217</v>
      </c>
      <c r="E2780" s="285">
        <v>44408</v>
      </c>
      <c r="F2780" s="285">
        <v>44242</v>
      </c>
      <c r="G2780" s="41">
        <f t="shared" si="175"/>
        <v>2</v>
      </c>
      <c r="H2780" s="286" t="s">
        <v>543</v>
      </c>
      <c r="I2780" s="284" t="s">
        <v>542</v>
      </c>
      <c r="J2780" s="287">
        <v>6</v>
      </c>
      <c r="K2780" s="287">
        <f t="shared" si="176"/>
        <v>0.75</v>
      </c>
      <c r="L2780" s="203">
        <v>1570</v>
      </c>
      <c r="M2780" s="203">
        <f t="shared" si="177"/>
        <v>1177.5</v>
      </c>
    </row>
    <row r="2781" spans="1:13" hidden="1">
      <c r="A2781" s="284" t="s">
        <v>462</v>
      </c>
      <c r="B2781" s="230" t="str">
        <f t="shared" si="174"/>
        <v>Measure 254</v>
      </c>
      <c r="C2781" s="284" t="s">
        <v>470</v>
      </c>
      <c r="D2781" s="285">
        <v>44217</v>
      </c>
      <c r="E2781" s="285">
        <v>44408</v>
      </c>
      <c r="F2781" s="285">
        <v>44242</v>
      </c>
      <c r="G2781" s="41">
        <f t="shared" si="175"/>
        <v>2</v>
      </c>
      <c r="H2781" s="286" t="s">
        <v>554</v>
      </c>
      <c r="I2781" s="284" t="s">
        <v>542</v>
      </c>
      <c r="J2781" s="287">
        <v>1</v>
      </c>
      <c r="K2781" s="287">
        <f t="shared" si="176"/>
        <v>0.125</v>
      </c>
      <c r="L2781" s="203">
        <v>1570</v>
      </c>
      <c r="M2781" s="203">
        <f t="shared" si="177"/>
        <v>196.25</v>
      </c>
    </row>
    <row r="2782" spans="1:13" hidden="1">
      <c r="A2782" s="284" t="s">
        <v>462</v>
      </c>
      <c r="B2782" s="230" t="str">
        <f t="shared" si="174"/>
        <v>Measure 254</v>
      </c>
      <c r="C2782" s="284" t="s">
        <v>470</v>
      </c>
      <c r="D2782" s="285">
        <v>44217</v>
      </c>
      <c r="E2782" s="285">
        <v>44408</v>
      </c>
      <c r="F2782" s="285">
        <v>44242</v>
      </c>
      <c r="G2782" s="41">
        <f t="shared" si="175"/>
        <v>2</v>
      </c>
      <c r="H2782" s="286" t="s">
        <v>544</v>
      </c>
      <c r="I2782" s="284" t="s">
        <v>542</v>
      </c>
      <c r="J2782" s="287">
        <v>3.25</v>
      </c>
      <c r="K2782" s="287">
        <f t="shared" si="176"/>
        <v>0.40625</v>
      </c>
      <c r="L2782" s="203">
        <v>1570</v>
      </c>
      <c r="M2782" s="203">
        <f t="shared" si="177"/>
        <v>637.8125</v>
      </c>
    </row>
    <row r="2783" spans="1:13" hidden="1">
      <c r="A2783" s="284" t="s">
        <v>462</v>
      </c>
      <c r="B2783" s="230" t="str">
        <f t="shared" si="174"/>
        <v>Measure 254</v>
      </c>
      <c r="C2783" s="284" t="s">
        <v>470</v>
      </c>
      <c r="D2783" s="285">
        <v>44217</v>
      </c>
      <c r="E2783" s="285">
        <v>44408</v>
      </c>
      <c r="F2783" s="285">
        <v>44242</v>
      </c>
      <c r="G2783" s="41">
        <f t="shared" si="175"/>
        <v>2</v>
      </c>
      <c r="H2783" s="286" t="s">
        <v>335</v>
      </c>
      <c r="I2783" s="284" t="s">
        <v>353</v>
      </c>
      <c r="J2783" s="287">
        <v>8</v>
      </c>
      <c r="K2783" s="287">
        <f t="shared" si="176"/>
        <v>1</v>
      </c>
      <c r="L2783" s="203">
        <v>1350</v>
      </c>
      <c r="M2783" s="203">
        <f t="shared" si="177"/>
        <v>1350</v>
      </c>
    </row>
    <row r="2784" spans="1:13" hidden="1">
      <c r="A2784" s="284" t="s">
        <v>462</v>
      </c>
      <c r="B2784" s="230" t="str">
        <f t="shared" si="174"/>
        <v>Measure 254</v>
      </c>
      <c r="C2784" s="284" t="s">
        <v>470</v>
      </c>
      <c r="D2784" s="285">
        <v>44217</v>
      </c>
      <c r="E2784" s="285">
        <v>44408</v>
      </c>
      <c r="F2784" s="285">
        <v>44243</v>
      </c>
      <c r="G2784" s="41">
        <f t="shared" si="175"/>
        <v>2</v>
      </c>
      <c r="H2784" s="286" t="s">
        <v>359</v>
      </c>
      <c r="I2784" s="284" t="s">
        <v>358</v>
      </c>
      <c r="J2784" s="287">
        <v>8</v>
      </c>
      <c r="K2784" s="287">
        <f t="shared" si="176"/>
        <v>1</v>
      </c>
      <c r="L2784" s="203">
        <v>770</v>
      </c>
      <c r="M2784" s="203">
        <f t="shared" si="177"/>
        <v>770</v>
      </c>
    </row>
    <row r="2785" spans="1:13" hidden="1">
      <c r="A2785" s="284" t="s">
        <v>462</v>
      </c>
      <c r="B2785" s="230" t="str">
        <f t="shared" si="174"/>
        <v>Measure 254</v>
      </c>
      <c r="C2785" s="284" t="s">
        <v>470</v>
      </c>
      <c r="D2785" s="285">
        <v>44217</v>
      </c>
      <c r="E2785" s="285">
        <v>44408</v>
      </c>
      <c r="F2785" s="285">
        <v>44243</v>
      </c>
      <c r="G2785" s="41">
        <f t="shared" si="175"/>
        <v>2</v>
      </c>
      <c r="H2785" s="286" t="s">
        <v>543</v>
      </c>
      <c r="I2785" s="284" t="s">
        <v>542</v>
      </c>
      <c r="J2785" s="287">
        <v>6</v>
      </c>
      <c r="K2785" s="287">
        <f t="shared" si="176"/>
        <v>0.75</v>
      </c>
      <c r="L2785" s="203">
        <v>1570</v>
      </c>
      <c r="M2785" s="203">
        <f t="shared" si="177"/>
        <v>1177.5</v>
      </c>
    </row>
    <row r="2786" spans="1:13" hidden="1">
      <c r="A2786" s="284" t="s">
        <v>462</v>
      </c>
      <c r="B2786" s="230" t="str">
        <f t="shared" si="174"/>
        <v>Measure 254</v>
      </c>
      <c r="C2786" s="284" t="s">
        <v>470</v>
      </c>
      <c r="D2786" s="285">
        <v>44217</v>
      </c>
      <c r="E2786" s="285">
        <v>44408</v>
      </c>
      <c r="F2786" s="285">
        <v>44243</v>
      </c>
      <c r="G2786" s="41">
        <f t="shared" si="175"/>
        <v>2</v>
      </c>
      <c r="H2786" s="286" t="s">
        <v>335</v>
      </c>
      <c r="I2786" s="284" t="s">
        <v>353</v>
      </c>
      <c r="J2786" s="287">
        <v>8</v>
      </c>
      <c r="K2786" s="287">
        <f t="shared" si="176"/>
        <v>1</v>
      </c>
      <c r="L2786" s="203">
        <v>1350</v>
      </c>
      <c r="M2786" s="203">
        <f t="shared" si="177"/>
        <v>1350</v>
      </c>
    </row>
    <row r="2787" spans="1:13" hidden="1">
      <c r="A2787" s="284" t="s">
        <v>462</v>
      </c>
      <c r="B2787" s="230" t="str">
        <f t="shared" si="174"/>
        <v>Measure 254</v>
      </c>
      <c r="C2787" s="284" t="s">
        <v>470</v>
      </c>
      <c r="D2787" s="285">
        <v>44217</v>
      </c>
      <c r="E2787" s="285">
        <v>44408</v>
      </c>
      <c r="F2787" s="285">
        <v>44244</v>
      </c>
      <c r="G2787" s="41">
        <f t="shared" si="175"/>
        <v>2</v>
      </c>
      <c r="H2787" s="286" t="s">
        <v>359</v>
      </c>
      <c r="I2787" s="284" t="s">
        <v>358</v>
      </c>
      <c r="J2787" s="287">
        <v>8</v>
      </c>
      <c r="K2787" s="287">
        <f t="shared" si="176"/>
        <v>1</v>
      </c>
      <c r="L2787" s="203">
        <v>770</v>
      </c>
      <c r="M2787" s="203">
        <f t="shared" si="177"/>
        <v>770</v>
      </c>
    </row>
    <row r="2788" spans="1:13" hidden="1">
      <c r="A2788" s="284" t="s">
        <v>462</v>
      </c>
      <c r="B2788" s="230" t="str">
        <f t="shared" si="174"/>
        <v>Measure 254</v>
      </c>
      <c r="C2788" s="284" t="s">
        <v>470</v>
      </c>
      <c r="D2788" s="285">
        <v>44217</v>
      </c>
      <c r="E2788" s="285">
        <v>44408</v>
      </c>
      <c r="F2788" s="285">
        <v>44244</v>
      </c>
      <c r="G2788" s="41">
        <f t="shared" si="175"/>
        <v>2</v>
      </c>
      <c r="H2788" s="286" t="s">
        <v>543</v>
      </c>
      <c r="I2788" s="284" t="s">
        <v>542</v>
      </c>
      <c r="J2788" s="287">
        <v>6</v>
      </c>
      <c r="K2788" s="287">
        <f t="shared" si="176"/>
        <v>0.75</v>
      </c>
      <c r="L2788" s="203">
        <v>1570</v>
      </c>
      <c r="M2788" s="203">
        <f t="shared" si="177"/>
        <v>1177.5</v>
      </c>
    </row>
    <row r="2789" spans="1:13" hidden="1">
      <c r="A2789" s="284" t="s">
        <v>462</v>
      </c>
      <c r="B2789" s="230" t="str">
        <f t="shared" si="174"/>
        <v>Measure 254</v>
      </c>
      <c r="C2789" s="284" t="s">
        <v>470</v>
      </c>
      <c r="D2789" s="285">
        <v>44217</v>
      </c>
      <c r="E2789" s="285">
        <v>44408</v>
      </c>
      <c r="F2789" s="285">
        <v>44244</v>
      </c>
      <c r="G2789" s="41">
        <f t="shared" si="175"/>
        <v>2</v>
      </c>
      <c r="H2789" s="286" t="s">
        <v>544</v>
      </c>
      <c r="I2789" s="284" t="s">
        <v>542</v>
      </c>
      <c r="J2789" s="287">
        <v>1</v>
      </c>
      <c r="K2789" s="287">
        <f t="shared" si="176"/>
        <v>0.125</v>
      </c>
      <c r="L2789" s="203">
        <v>1570</v>
      </c>
      <c r="M2789" s="203">
        <f t="shared" si="177"/>
        <v>196.25</v>
      </c>
    </row>
    <row r="2790" spans="1:13" hidden="1">
      <c r="A2790" s="284" t="s">
        <v>462</v>
      </c>
      <c r="B2790" s="230" t="str">
        <f t="shared" si="174"/>
        <v>Measure 254</v>
      </c>
      <c r="C2790" s="284" t="s">
        <v>470</v>
      </c>
      <c r="D2790" s="285">
        <v>44217</v>
      </c>
      <c r="E2790" s="285">
        <v>44408</v>
      </c>
      <c r="F2790" s="285">
        <v>44244</v>
      </c>
      <c r="G2790" s="41">
        <f t="shared" si="175"/>
        <v>2</v>
      </c>
      <c r="H2790" s="286" t="s">
        <v>335</v>
      </c>
      <c r="I2790" s="284" t="s">
        <v>353</v>
      </c>
      <c r="J2790" s="287">
        <v>8</v>
      </c>
      <c r="K2790" s="287">
        <f t="shared" si="176"/>
        <v>1</v>
      </c>
      <c r="L2790" s="203">
        <v>1350</v>
      </c>
      <c r="M2790" s="203">
        <f t="shared" si="177"/>
        <v>1350</v>
      </c>
    </row>
    <row r="2791" spans="1:13" hidden="1">
      <c r="A2791" s="284" t="s">
        <v>462</v>
      </c>
      <c r="B2791" s="230" t="str">
        <f t="shared" si="174"/>
        <v>Measure 254</v>
      </c>
      <c r="C2791" s="284" t="s">
        <v>470</v>
      </c>
      <c r="D2791" s="285">
        <v>44217</v>
      </c>
      <c r="E2791" s="285">
        <v>44408</v>
      </c>
      <c r="F2791" s="285">
        <v>44245</v>
      </c>
      <c r="G2791" s="41">
        <f t="shared" si="175"/>
        <v>2</v>
      </c>
      <c r="H2791" s="286" t="s">
        <v>359</v>
      </c>
      <c r="I2791" s="284" t="s">
        <v>358</v>
      </c>
      <c r="J2791" s="287">
        <v>8</v>
      </c>
      <c r="K2791" s="287">
        <f t="shared" si="176"/>
        <v>1</v>
      </c>
      <c r="L2791" s="203">
        <v>770</v>
      </c>
      <c r="M2791" s="203">
        <f t="shared" si="177"/>
        <v>770</v>
      </c>
    </row>
    <row r="2792" spans="1:13" hidden="1">
      <c r="A2792" s="284" t="s">
        <v>462</v>
      </c>
      <c r="B2792" s="230" t="str">
        <f t="shared" si="174"/>
        <v>Measure 254</v>
      </c>
      <c r="C2792" s="284" t="s">
        <v>470</v>
      </c>
      <c r="D2792" s="285">
        <v>44217</v>
      </c>
      <c r="E2792" s="285">
        <v>44408</v>
      </c>
      <c r="F2792" s="285">
        <v>44245</v>
      </c>
      <c r="G2792" s="41">
        <f t="shared" si="175"/>
        <v>2</v>
      </c>
      <c r="H2792" s="286" t="s">
        <v>543</v>
      </c>
      <c r="I2792" s="284" t="s">
        <v>542</v>
      </c>
      <c r="J2792" s="287">
        <v>6</v>
      </c>
      <c r="K2792" s="287">
        <f t="shared" si="176"/>
        <v>0.75</v>
      </c>
      <c r="L2792" s="203">
        <v>1570</v>
      </c>
      <c r="M2792" s="203">
        <f t="shared" si="177"/>
        <v>1177.5</v>
      </c>
    </row>
    <row r="2793" spans="1:13" hidden="1">
      <c r="A2793" s="284" t="s">
        <v>462</v>
      </c>
      <c r="B2793" s="230" t="str">
        <f t="shared" si="174"/>
        <v>Measure 254</v>
      </c>
      <c r="C2793" s="284" t="s">
        <v>470</v>
      </c>
      <c r="D2793" s="285">
        <v>44217</v>
      </c>
      <c r="E2793" s="285">
        <v>44408</v>
      </c>
      <c r="F2793" s="285">
        <v>44245</v>
      </c>
      <c r="G2793" s="41">
        <f t="shared" si="175"/>
        <v>2</v>
      </c>
      <c r="H2793" s="286" t="s">
        <v>544</v>
      </c>
      <c r="I2793" s="284" t="s">
        <v>542</v>
      </c>
      <c r="J2793" s="287">
        <v>1</v>
      </c>
      <c r="K2793" s="287">
        <f t="shared" si="176"/>
        <v>0.125</v>
      </c>
      <c r="L2793" s="203">
        <v>1570</v>
      </c>
      <c r="M2793" s="203">
        <f t="shared" si="177"/>
        <v>196.25</v>
      </c>
    </row>
    <row r="2794" spans="1:13" hidden="1">
      <c r="A2794" s="284" t="s">
        <v>462</v>
      </c>
      <c r="B2794" s="230" t="str">
        <f t="shared" si="174"/>
        <v>Measure 254</v>
      </c>
      <c r="C2794" s="284" t="s">
        <v>470</v>
      </c>
      <c r="D2794" s="285">
        <v>44217</v>
      </c>
      <c r="E2794" s="285">
        <v>44408</v>
      </c>
      <c r="F2794" s="285">
        <v>44245</v>
      </c>
      <c r="G2794" s="41">
        <f t="shared" si="175"/>
        <v>2</v>
      </c>
      <c r="H2794" s="286" t="s">
        <v>335</v>
      </c>
      <c r="I2794" s="284" t="s">
        <v>353</v>
      </c>
      <c r="J2794" s="287">
        <v>8</v>
      </c>
      <c r="K2794" s="287">
        <f t="shared" si="176"/>
        <v>1</v>
      </c>
      <c r="L2794" s="203">
        <v>1350</v>
      </c>
      <c r="M2794" s="203">
        <f t="shared" si="177"/>
        <v>1350</v>
      </c>
    </row>
    <row r="2795" spans="1:13" hidden="1">
      <c r="A2795" s="284" t="s">
        <v>462</v>
      </c>
      <c r="B2795" s="230" t="str">
        <f t="shared" si="174"/>
        <v>Measure 254</v>
      </c>
      <c r="C2795" s="284" t="s">
        <v>470</v>
      </c>
      <c r="D2795" s="285">
        <v>44217</v>
      </c>
      <c r="E2795" s="285">
        <v>44408</v>
      </c>
      <c r="F2795" s="285">
        <v>44246</v>
      </c>
      <c r="G2795" s="41">
        <f t="shared" si="175"/>
        <v>2</v>
      </c>
      <c r="H2795" s="286" t="s">
        <v>359</v>
      </c>
      <c r="I2795" s="284" t="s">
        <v>358</v>
      </c>
      <c r="J2795" s="287">
        <v>8</v>
      </c>
      <c r="K2795" s="287">
        <f t="shared" si="176"/>
        <v>1</v>
      </c>
      <c r="L2795" s="203">
        <v>770</v>
      </c>
      <c r="M2795" s="203">
        <f t="shared" si="177"/>
        <v>770</v>
      </c>
    </row>
    <row r="2796" spans="1:13" hidden="1">
      <c r="A2796" s="284" t="s">
        <v>462</v>
      </c>
      <c r="B2796" s="230" t="str">
        <f t="shared" si="174"/>
        <v>Measure 254</v>
      </c>
      <c r="C2796" s="284" t="s">
        <v>470</v>
      </c>
      <c r="D2796" s="285">
        <v>44217</v>
      </c>
      <c r="E2796" s="285">
        <v>44408</v>
      </c>
      <c r="F2796" s="285">
        <v>44246</v>
      </c>
      <c r="G2796" s="41">
        <f t="shared" si="175"/>
        <v>2</v>
      </c>
      <c r="H2796" s="286" t="s">
        <v>543</v>
      </c>
      <c r="I2796" s="284" t="s">
        <v>542</v>
      </c>
      <c r="J2796" s="287">
        <v>4</v>
      </c>
      <c r="K2796" s="287">
        <f t="shared" si="176"/>
        <v>0.5</v>
      </c>
      <c r="L2796" s="203">
        <v>1570</v>
      </c>
      <c r="M2796" s="203">
        <f t="shared" si="177"/>
        <v>785</v>
      </c>
    </row>
    <row r="2797" spans="1:13" hidden="1">
      <c r="A2797" s="284" t="s">
        <v>462</v>
      </c>
      <c r="B2797" s="230" t="str">
        <f t="shared" si="174"/>
        <v>Measure 254</v>
      </c>
      <c r="C2797" s="284" t="s">
        <v>470</v>
      </c>
      <c r="D2797" s="285">
        <v>44217</v>
      </c>
      <c r="E2797" s="285">
        <v>44408</v>
      </c>
      <c r="F2797" s="285">
        <v>44246</v>
      </c>
      <c r="G2797" s="41">
        <f t="shared" si="175"/>
        <v>2</v>
      </c>
      <c r="H2797" s="286" t="s">
        <v>554</v>
      </c>
      <c r="I2797" s="284" t="s">
        <v>542</v>
      </c>
      <c r="J2797" s="287">
        <v>7</v>
      </c>
      <c r="K2797" s="287">
        <f t="shared" si="176"/>
        <v>0.875</v>
      </c>
      <c r="L2797" s="203">
        <v>1570</v>
      </c>
      <c r="M2797" s="203">
        <f t="shared" si="177"/>
        <v>1373.75</v>
      </c>
    </row>
    <row r="2798" spans="1:13" hidden="1">
      <c r="A2798" s="284" t="s">
        <v>462</v>
      </c>
      <c r="B2798" s="230" t="str">
        <f t="shared" si="174"/>
        <v>Measure 254</v>
      </c>
      <c r="C2798" s="284" t="s">
        <v>470</v>
      </c>
      <c r="D2798" s="285">
        <v>44217</v>
      </c>
      <c r="E2798" s="285">
        <v>44408</v>
      </c>
      <c r="F2798" s="285">
        <v>44246</v>
      </c>
      <c r="G2798" s="41">
        <f t="shared" si="175"/>
        <v>2</v>
      </c>
      <c r="H2798" s="286" t="s">
        <v>544</v>
      </c>
      <c r="I2798" s="284" t="s">
        <v>542</v>
      </c>
      <c r="J2798" s="287">
        <v>0.75</v>
      </c>
      <c r="K2798" s="287">
        <f t="shared" si="176"/>
        <v>9.375E-2</v>
      </c>
      <c r="L2798" s="203">
        <v>1570</v>
      </c>
      <c r="M2798" s="203">
        <f t="shared" si="177"/>
        <v>147.1875</v>
      </c>
    </row>
    <row r="2799" spans="1:13" hidden="1">
      <c r="A2799" s="284" t="s">
        <v>462</v>
      </c>
      <c r="B2799" s="230" t="str">
        <f t="shared" si="174"/>
        <v>Measure 254</v>
      </c>
      <c r="C2799" s="284" t="s">
        <v>470</v>
      </c>
      <c r="D2799" s="285">
        <v>44217</v>
      </c>
      <c r="E2799" s="285">
        <v>44408</v>
      </c>
      <c r="F2799" s="285">
        <v>44246</v>
      </c>
      <c r="G2799" s="41">
        <f t="shared" si="175"/>
        <v>2</v>
      </c>
      <c r="H2799" s="286" t="s">
        <v>335</v>
      </c>
      <c r="I2799" s="284" t="s">
        <v>353</v>
      </c>
      <c r="J2799" s="287">
        <v>8</v>
      </c>
      <c r="K2799" s="287">
        <f t="shared" si="176"/>
        <v>1</v>
      </c>
      <c r="L2799" s="203">
        <v>1350</v>
      </c>
      <c r="M2799" s="203">
        <f t="shared" si="177"/>
        <v>1350</v>
      </c>
    </row>
    <row r="2800" spans="1:13" hidden="1">
      <c r="A2800" s="284" t="s">
        <v>462</v>
      </c>
      <c r="B2800" s="230" t="str">
        <f t="shared" si="174"/>
        <v>Measure 254</v>
      </c>
      <c r="C2800" s="284" t="s">
        <v>470</v>
      </c>
      <c r="D2800" s="285">
        <v>44217</v>
      </c>
      <c r="E2800" s="285">
        <v>44408</v>
      </c>
      <c r="F2800" s="285">
        <v>44249</v>
      </c>
      <c r="G2800" s="41">
        <f t="shared" si="175"/>
        <v>2</v>
      </c>
      <c r="H2800" s="286" t="s">
        <v>359</v>
      </c>
      <c r="I2800" s="284" t="s">
        <v>358</v>
      </c>
      <c r="J2800" s="287">
        <v>8</v>
      </c>
      <c r="K2800" s="287">
        <f t="shared" si="176"/>
        <v>1</v>
      </c>
      <c r="L2800" s="203">
        <v>770</v>
      </c>
      <c r="M2800" s="203">
        <f t="shared" si="177"/>
        <v>770</v>
      </c>
    </row>
    <row r="2801" spans="1:13" hidden="1">
      <c r="A2801" s="284" t="s">
        <v>462</v>
      </c>
      <c r="B2801" s="230" t="str">
        <f t="shared" si="174"/>
        <v>Measure 254</v>
      </c>
      <c r="C2801" s="284" t="s">
        <v>470</v>
      </c>
      <c r="D2801" s="285">
        <v>44217</v>
      </c>
      <c r="E2801" s="285">
        <v>44408</v>
      </c>
      <c r="F2801" s="285">
        <v>44249</v>
      </c>
      <c r="G2801" s="41">
        <f t="shared" si="175"/>
        <v>2</v>
      </c>
      <c r="H2801" s="286" t="s">
        <v>543</v>
      </c>
      <c r="I2801" s="284" t="s">
        <v>542</v>
      </c>
      <c r="J2801" s="287">
        <v>6</v>
      </c>
      <c r="K2801" s="287">
        <f t="shared" si="176"/>
        <v>0.75</v>
      </c>
      <c r="L2801" s="203">
        <v>1570</v>
      </c>
      <c r="M2801" s="203">
        <f t="shared" si="177"/>
        <v>1177.5</v>
      </c>
    </row>
    <row r="2802" spans="1:13" hidden="1">
      <c r="A2802" s="284" t="s">
        <v>462</v>
      </c>
      <c r="B2802" s="230" t="str">
        <f t="shared" si="174"/>
        <v>Measure 254</v>
      </c>
      <c r="C2802" s="284" t="s">
        <v>470</v>
      </c>
      <c r="D2802" s="285">
        <v>44217</v>
      </c>
      <c r="E2802" s="285">
        <v>44408</v>
      </c>
      <c r="F2802" s="285">
        <v>44249</v>
      </c>
      <c r="G2802" s="41">
        <f t="shared" si="175"/>
        <v>2</v>
      </c>
      <c r="H2802" s="286" t="s">
        <v>554</v>
      </c>
      <c r="I2802" s="284" t="s">
        <v>542</v>
      </c>
      <c r="J2802" s="287">
        <v>4</v>
      </c>
      <c r="K2802" s="287">
        <f t="shared" si="176"/>
        <v>0.5</v>
      </c>
      <c r="L2802" s="203">
        <v>1570</v>
      </c>
      <c r="M2802" s="203">
        <f t="shared" si="177"/>
        <v>785</v>
      </c>
    </row>
    <row r="2803" spans="1:13" hidden="1">
      <c r="A2803" s="284" t="s">
        <v>462</v>
      </c>
      <c r="B2803" s="230" t="str">
        <f t="shared" si="174"/>
        <v>Measure 254</v>
      </c>
      <c r="C2803" s="284" t="s">
        <v>470</v>
      </c>
      <c r="D2803" s="285">
        <v>44217</v>
      </c>
      <c r="E2803" s="285">
        <v>44408</v>
      </c>
      <c r="F2803" s="285">
        <v>44249</v>
      </c>
      <c r="G2803" s="41">
        <f t="shared" si="175"/>
        <v>2</v>
      </c>
      <c r="H2803" s="286" t="s">
        <v>544</v>
      </c>
      <c r="I2803" s="284" t="s">
        <v>542</v>
      </c>
      <c r="J2803" s="287">
        <v>1</v>
      </c>
      <c r="K2803" s="287">
        <f t="shared" si="176"/>
        <v>0.125</v>
      </c>
      <c r="L2803" s="203">
        <v>1570</v>
      </c>
      <c r="M2803" s="203">
        <f t="shared" si="177"/>
        <v>196.25</v>
      </c>
    </row>
    <row r="2804" spans="1:13" hidden="1">
      <c r="A2804" s="284" t="s">
        <v>462</v>
      </c>
      <c r="B2804" s="230" t="str">
        <f t="shared" si="174"/>
        <v>Measure 254</v>
      </c>
      <c r="C2804" s="284" t="s">
        <v>470</v>
      </c>
      <c r="D2804" s="285">
        <v>44217</v>
      </c>
      <c r="E2804" s="285">
        <v>44408</v>
      </c>
      <c r="F2804" s="285">
        <v>44249</v>
      </c>
      <c r="G2804" s="41">
        <f t="shared" si="175"/>
        <v>2</v>
      </c>
      <c r="H2804" s="286" t="s">
        <v>335</v>
      </c>
      <c r="I2804" s="284" t="s">
        <v>353</v>
      </c>
      <c r="J2804" s="287">
        <v>8</v>
      </c>
      <c r="K2804" s="287">
        <f t="shared" si="176"/>
        <v>1</v>
      </c>
      <c r="L2804" s="203">
        <v>1350</v>
      </c>
      <c r="M2804" s="203">
        <f t="shared" si="177"/>
        <v>1350</v>
      </c>
    </row>
    <row r="2805" spans="1:13" hidden="1">
      <c r="A2805" s="284" t="s">
        <v>462</v>
      </c>
      <c r="B2805" s="230" t="str">
        <f t="shared" si="174"/>
        <v>Measure 254</v>
      </c>
      <c r="C2805" s="284" t="s">
        <v>470</v>
      </c>
      <c r="D2805" s="285">
        <v>44217</v>
      </c>
      <c r="E2805" s="285">
        <v>44408</v>
      </c>
      <c r="F2805" s="285">
        <v>44250</v>
      </c>
      <c r="G2805" s="41">
        <f t="shared" si="175"/>
        <v>2</v>
      </c>
      <c r="H2805" s="286" t="s">
        <v>359</v>
      </c>
      <c r="I2805" s="284" t="s">
        <v>358</v>
      </c>
      <c r="J2805" s="287">
        <v>8</v>
      </c>
      <c r="K2805" s="287">
        <f t="shared" si="176"/>
        <v>1</v>
      </c>
      <c r="L2805" s="203">
        <v>770</v>
      </c>
      <c r="M2805" s="203">
        <f t="shared" si="177"/>
        <v>770</v>
      </c>
    </row>
    <row r="2806" spans="1:13" hidden="1">
      <c r="A2806" s="284" t="s">
        <v>462</v>
      </c>
      <c r="B2806" s="230" t="str">
        <f t="shared" si="174"/>
        <v>Measure 254</v>
      </c>
      <c r="C2806" s="284" t="s">
        <v>470</v>
      </c>
      <c r="D2806" s="285">
        <v>44217</v>
      </c>
      <c r="E2806" s="285">
        <v>44408</v>
      </c>
      <c r="F2806" s="285">
        <v>44250</v>
      </c>
      <c r="G2806" s="41">
        <f t="shared" si="175"/>
        <v>2</v>
      </c>
      <c r="H2806" s="286" t="s">
        <v>543</v>
      </c>
      <c r="I2806" s="284" t="s">
        <v>542</v>
      </c>
      <c r="J2806" s="287">
        <v>6</v>
      </c>
      <c r="K2806" s="287">
        <f t="shared" si="176"/>
        <v>0.75</v>
      </c>
      <c r="L2806" s="203">
        <v>1570</v>
      </c>
      <c r="M2806" s="203">
        <f t="shared" si="177"/>
        <v>1177.5</v>
      </c>
    </row>
    <row r="2807" spans="1:13" hidden="1">
      <c r="A2807" s="284" t="s">
        <v>462</v>
      </c>
      <c r="B2807" s="230" t="str">
        <f t="shared" si="174"/>
        <v>Measure 254</v>
      </c>
      <c r="C2807" s="284" t="s">
        <v>470</v>
      </c>
      <c r="D2807" s="285">
        <v>44217</v>
      </c>
      <c r="E2807" s="285">
        <v>44408</v>
      </c>
      <c r="F2807" s="285">
        <v>44250</v>
      </c>
      <c r="G2807" s="41">
        <f t="shared" si="175"/>
        <v>2</v>
      </c>
      <c r="H2807" s="286" t="s">
        <v>554</v>
      </c>
      <c r="I2807" s="284" t="s">
        <v>542</v>
      </c>
      <c r="J2807" s="287">
        <v>4</v>
      </c>
      <c r="K2807" s="287">
        <f t="shared" si="176"/>
        <v>0.5</v>
      </c>
      <c r="L2807" s="203">
        <v>1570</v>
      </c>
      <c r="M2807" s="203">
        <f t="shared" si="177"/>
        <v>785</v>
      </c>
    </row>
    <row r="2808" spans="1:13" hidden="1">
      <c r="A2808" s="284" t="s">
        <v>462</v>
      </c>
      <c r="B2808" s="230" t="str">
        <f t="shared" si="174"/>
        <v>Measure 254</v>
      </c>
      <c r="C2808" s="284" t="s">
        <v>470</v>
      </c>
      <c r="D2808" s="285">
        <v>44217</v>
      </c>
      <c r="E2808" s="285">
        <v>44408</v>
      </c>
      <c r="F2808" s="285">
        <v>44250</v>
      </c>
      <c r="G2808" s="41">
        <f t="shared" si="175"/>
        <v>2</v>
      </c>
      <c r="H2808" s="286" t="s">
        <v>335</v>
      </c>
      <c r="I2808" s="284" t="s">
        <v>353</v>
      </c>
      <c r="J2808" s="287">
        <v>8</v>
      </c>
      <c r="K2808" s="287">
        <f t="shared" si="176"/>
        <v>1</v>
      </c>
      <c r="L2808" s="203">
        <v>1350</v>
      </c>
      <c r="M2808" s="203">
        <f t="shared" si="177"/>
        <v>1350</v>
      </c>
    </row>
    <row r="2809" spans="1:13" hidden="1">
      <c r="A2809" s="284" t="s">
        <v>462</v>
      </c>
      <c r="B2809" s="230" t="str">
        <f t="shared" si="174"/>
        <v>Measure 254</v>
      </c>
      <c r="C2809" s="284" t="s">
        <v>470</v>
      </c>
      <c r="D2809" s="285">
        <v>44217</v>
      </c>
      <c r="E2809" s="285">
        <v>44408</v>
      </c>
      <c r="F2809" s="285">
        <v>44251</v>
      </c>
      <c r="G2809" s="41">
        <f t="shared" si="175"/>
        <v>2</v>
      </c>
      <c r="H2809" s="286" t="s">
        <v>359</v>
      </c>
      <c r="I2809" s="284" t="s">
        <v>358</v>
      </c>
      <c r="J2809" s="287">
        <v>8</v>
      </c>
      <c r="K2809" s="287">
        <f t="shared" si="176"/>
        <v>1</v>
      </c>
      <c r="L2809" s="203">
        <v>770</v>
      </c>
      <c r="M2809" s="203">
        <f t="shared" si="177"/>
        <v>770</v>
      </c>
    </row>
    <row r="2810" spans="1:13" hidden="1">
      <c r="A2810" s="284" t="s">
        <v>462</v>
      </c>
      <c r="B2810" s="230" t="str">
        <f t="shared" si="174"/>
        <v>Measure 254</v>
      </c>
      <c r="C2810" s="284" t="s">
        <v>470</v>
      </c>
      <c r="D2810" s="285">
        <v>44217</v>
      </c>
      <c r="E2810" s="285">
        <v>44408</v>
      </c>
      <c r="F2810" s="285">
        <v>44251</v>
      </c>
      <c r="G2810" s="41">
        <f t="shared" si="175"/>
        <v>2</v>
      </c>
      <c r="H2810" s="286" t="s">
        <v>543</v>
      </c>
      <c r="I2810" s="284" t="s">
        <v>542</v>
      </c>
      <c r="J2810" s="287">
        <v>6</v>
      </c>
      <c r="K2810" s="287">
        <f t="shared" si="176"/>
        <v>0.75</v>
      </c>
      <c r="L2810" s="203">
        <v>1570</v>
      </c>
      <c r="M2810" s="203">
        <f t="shared" si="177"/>
        <v>1177.5</v>
      </c>
    </row>
    <row r="2811" spans="1:13" hidden="1">
      <c r="A2811" s="284" t="s">
        <v>462</v>
      </c>
      <c r="B2811" s="230" t="str">
        <f t="shared" si="174"/>
        <v>Measure 254</v>
      </c>
      <c r="C2811" s="284" t="s">
        <v>470</v>
      </c>
      <c r="D2811" s="285">
        <v>44217</v>
      </c>
      <c r="E2811" s="285">
        <v>44408</v>
      </c>
      <c r="F2811" s="285">
        <v>44251</v>
      </c>
      <c r="G2811" s="41">
        <f t="shared" si="175"/>
        <v>2</v>
      </c>
      <c r="H2811" s="286" t="s">
        <v>554</v>
      </c>
      <c r="I2811" s="284" t="s">
        <v>542</v>
      </c>
      <c r="J2811" s="287">
        <v>4</v>
      </c>
      <c r="K2811" s="287">
        <f t="shared" si="176"/>
        <v>0.5</v>
      </c>
      <c r="L2811" s="203">
        <v>1570</v>
      </c>
      <c r="M2811" s="203">
        <f t="shared" si="177"/>
        <v>785</v>
      </c>
    </row>
    <row r="2812" spans="1:13" hidden="1">
      <c r="A2812" s="284" t="s">
        <v>462</v>
      </c>
      <c r="B2812" s="230" t="str">
        <f t="shared" si="174"/>
        <v>Measure 254</v>
      </c>
      <c r="C2812" s="284" t="s">
        <v>470</v>
      </c>
      <c r="D2812" s="285">
        <v>44217</v>
      </c>
      <c r="E2812" s="285">
        <v>44408</v>
      </c>
      <c r="F2812" s="285">
        <v>44251</v>
      </c>
      <c r="G2812" s="41">
        <f t="shared" si="175"/>
        <v>2</v>
      </c>
      <c r="H2812" s="286" t="s">
        <v>544</v>
      </c>
      <c r="I2812" s="284" t="s">
        <v>542</v>
      </c>
      <c r="J2812" s="287">
        <v>3.5</v>
      </c>
      <c r="K2812" s="287">
        <f t="shared" si="176"/>
        <v>0.4375</v>
      </c>
      <c r="L2812" s="203">
        <v>1570</v>
      </c>
      <c r="M2812" s="203">
        <f t="shared" si="177"/>
        <v>686.875</v>
      </c>
    </row>
    <row r="2813" spans="1:13" hidden="1">
      <c r="A2813" s="284" t="s">
        <v>462</v>
      </c>
      <c r="B2813" s="230" t="str">
        <f t="shared" si="174"/>
        <v>Measure 254</v>
      </c>
      <c r="C2813" s="284" t="s">
        <v>470</v>
      </c>
      <c r="D2813" s="285">
        <v>44217</v>
      </c>
      <c r="E2813" s="285">
        <v>44408</v>
      </c>
      <c r="F2813" s="285">
        <v>44251</v>
      </c>
      <c r="G2813" s="41">
        <f t="shared" si="175"/>
        <v>2</v>
      </c>
      <c r="H2813" s="286" t="s">
        <v>335</v>
      </c>
      <c r="I2813" s="284" t="s">
        <v>353</v>
      </c>
      <c r="J2813" s="287">
        <v>8</v>
      </c>
      <c r="K2813" s="287">
        <f t="shared" si="176"/>
        <v>1</v>
      </c>
      <c r="L2813" s="203">
        <v>1350</v>
      </c>
      <c r="M2813" s="203">
        <f t="shared" si="177"/>
        <v>1350</v>
      </c>
    </row>
    <row r="2814" spans="1:13" hidden="1">
      <c r="A2814" s="284" t="s">
        <v>462</v>
      </c>
      <c r="B2814" s="230" t="str">
        <f t="shared" si="174"/>
        <v>Measure 254</v>
      </c>
      <c r="C2814" s="284" t="s">
        <v>470</v>
      </c>
      <c r="D2814" s="285">
        <v>44217</v>
      </c>
      <c r="E2814" s="285">
        <v>44408</v>
      </c>
      <c r="F2814" s="285">
        <v>44252</v>
      </c>
      <c r="G2814" s="41">
        <f t="shared" si="175"/>
        <v>2</v>
      </c>
      <c r="H2814" s="286" t="s">
        <v>359</v>
      </c>
      <c r="I2814" s="284" t="s">
        <v>358</v>
      </c>
      <c r="J2814" s="287">
        <v>8</v>
      </c>
      <c r="K2814" s="287">
        <f t="shared" si="176"/>
        <v>1</v>
      </c>
      <c r="L2814" s="203">
        <v>770</v>
      </c>
      <c r="M2814" s="203">
        <f t="shared" si="177"/>
        <v>770</v>
      </c>
    </row>
    <row r="2815" spans="1:13" hidden="1">
      <c r="A2815" s="284" t="s">
        <v>462</v>
      </c>
      <c r="B2815" s="230" t="str">
        <f t="shared" si="174"/>
        <v>Measure 254</v>
      </c>
      <c r="C2815" s="284" t="s">
        <v>470</v>
      </c>
      <c r="D2815" s="285">
        <v>44217</v>
      </c>
      <c r="E2815" s="285">
        <v>44408</v>
      </c>
      <c r="F2815" s="285">
        <v>44252</v>
      </c>
      <c r="G2815" s="41">
        <f t="shared" si="175"/>
        <v>2</v>
      </c>
      <c r="H2815" s="286" t="s">
        <v>543</v>
      </c>
      <c r="I2815" s="284" t="s">
        <v>542</v>
      </c>
      <c r="J2815" s="287">
        <v>6</v>
      </c>
      <c r="K2815" s="287">
        <f t="shared" si="176"/>
        <v>0.75</v>
      </c>
      <c r="L2815" s="203">
        <v>1570</v>
      </c>
      <c r="M2815" s="203">
        <f t="shared" si="177"/>
        <v>1177.5</v>
      </c>
    </row>
    <row r="2816" spans="1:13" hidden="1">
      <c r="A2816" s="284" t="s">
        <v>462</v>
      </c>
      <c r="B2816" s="230" t="str">
        <f t="shared" ref="B2816:B2879" si="178">MID(C2816,9,11)</f>
        <v>Measure 254</v>
      </c>
      <c r="C2816" s="284" t="s">
        <v>470</v>
      </c>
      <c r="D2816" s="285">
        <v>44217</v>
      </c>
      <c r="E2816" s="285">
        <v>44408</v>
      </c>
      <c r="F2816" s="285">
        <v>44252</v>
      </c>
      <c r="G2816" s="41">
        <f t="shared" ref="G2816:G2879" si="179">MONTH(F2816)</f>
        <v>2</v>
      </c>
      <c r="H2816" s="286" t="s">
        <v>554</v>
      </c>
      <c r="I2816" s="284" t="s">
        <v>542</v>
      </c>
      <c r="J2816" s="287">
        <v>4</v>
      </c>
      <c r="K2816" s="287">
        <f t="shared" si="176"/>
        <v>0.5</v>
      </c>
      <c r="L2816" s="203">
        <v>1570</v>
      </c>
      <c r="M2816" s="203">
        <f t="shared" si="177"/>
        <v>785</v>
      </c>
    </row>
    <row r="2817" spans="1:13" hidden="1">
      <c r="A2817" s="284" t="s">
        <v>462</v>
      </c>
      <c r="B2817" s="230" t="str">
        <f t="shared" si="178"/>
        <v>Measure 254</v>
      </c>
      <c r="C2817" s="284" t="s">
        <v>470</v>
      </c>
      <c r="D2817" s="285">
        <v>44217</v>
      </c>
      <c r="E2817" s="285">
        <v>44408</v>
      </c>
      <c r="F2817" s="285">
        <v>44252</v>
      </c>
      <c r="G2817" s="41">
        <f t="shared" si="179"/>
        <v>2</v>
      </c>
      <c r="H2817" s="286" t="s">
        <v>544</v>
      </c>
      <c r="I2817" s="284" t="s">
        <v>542</v>
      </c>
      <c r="J2817" s="287">
        <v>3.5</v>
      </c>
      <c r="K2817" s="287">
        <f t="shared" si="176"/>
        <v>0.4375</v>
      </c>
      <c r="L2817" s="203">
        <v>1570</v>
      </c>
      <c r="M2817" s="203">
        <f t="shared" si="177"/>
        <v>686.875</v>
      </c>
    </row>
    <row r="2818" spans="1:13" hidden="1">
      <c r="A2818" s="284" t="s">
        <v>462</v>
      </c>
      <c r="B2818" s="230" t="str">
        <f t="shared" si="178"/>
        <v>Measure 254</v>
      </c>
      <c r="C2818" s="284" t="s">
        <v>470</v>
      </c>
      <c r="D2818" s="285">
        <v>44217</v>
      </c>
      <c r="E2818" s="285">
        <v>44408</v>
      </c>
      <c r="F2818" s="285">
        <v>44252</v>
      </c>
      <c r="G2818" s="41">
        <f t="shared" si="179"/>
        <v>2</v>
      </c>
      <c r="H2818" s="286" t="s">
        <v>335</v>
      </c>
      <c r="I2818" s="284" t="s">
        <v>353</v>
      </c>
      <c r="J2818" s="287">
        <v>8</v>
      </c>
      <c r="K2818" s="287">
        <f t="shared" si="176"/>
        <v>1</v>
      </c>
      <c r="L2818" s="203">
        <v>1350</v>
      </c>
      <c r="M2818" s="203">
        <f t="shared" si="177"/>
        <v>1350</v>
      </c>
    </row>
    <row r="2819" spans="1:13" hidden="1">
      <c r="A2819" s="284" t="s">
        <v>462</v>
      </c>
      <c r="B2819" s="230" t="str">
        <f t="shared" si="178"/>
        <v>Measure 254</v>
      </c>
      <c r="C2819" s="284" t="s">
        <v>470</v>
      </c>
      <c r="D2819" s="285">
        <v>44217</v>
      </c>
      <c r="E2819" s="285">
        <v>44408</v>
      </c>
      <c r="F2819" s="285">
        <v>44253</v>
      </c>
      <c r="G2819" s="41">
        <f t="shared" si="179"/>
        <v>2</v>
      </c>
      <c r="H2819" s="286" t="s">
        <v>359</v>
      </c>
      <c r="I2819" s="284" t="s">
        <v>358</v>
      </c>
      <c r="J2819" s="287">
        <v>8</v>
      </c>
      <c r="K2819" s="287">
        <f t="shared" ref="K2819:K2882" si="180">J2819/8</f>
        <v>1</v>
      </c>
      <c r="L2819" s="203">
        <v>770</v>
      </c>
      <c r="M2819" s="203">
        <f t="shared" ref="M2819:M2882" si="181">L2819*K2819</f>
        <v>770</v>
      </c>
    </row>
    <row r="2820" spans="1:13" hidden="1">
      <c r="A2820" s="284" t="s">
        <v>462</v>
      </c>
      <c r="B2820" s="230" t="str">
        <f t="shared" si="178"/>
        <v>Measure 254</v>
      </c>
      <c r="C2820" s="284" t="s">
        <v>470</v>
      </c>
      <c r="D2820" s="285">
        <v>44217</v>
      </c>
      <c r="E2820" s="285">
        <v>44408</v>
      </c>
      <c r="F2820" s="285">
        <v>44253</v>
      </c>
      <c r="G2820" s="41">
        <f t="shared" si="179"/>
        <v>2</v>
      </c>
      <c r="H2820" s="286" t="s">
        <v>543</v>
      </c>
      <c r="I2820" s="284" t="s">
        <v>542</v>
      </c>
      <c r="J2820" s="287">
        <v>4</v>
      </c>
      <c r="K2820" s="287">
        <f t="shared" si="180"/>
        <v>0.5</v>
      </c>
      <c r="L2820" s="203">
        <v>1570</v>
      </c>
      <c r="M2820" s="203">
        <f t="shared" si="181"/>
        <v>785</v>
      </c>
    </row>
    <row r="2821" spans="1:13" hidden="1">
      <c r="A2821" s="284" t="s">
        <v>462</v>
      </c>
      <c r="B2821" s="230" t="str">
        <f t="shared" si="178"/>
        <v>Measure 254</v>
      </c>
      <c r="C2821" s="284" t="s">
        <v>470</v>
      </c>
      <c r="D2821" s="285">
        <v>44217</v>
      </c>
      <c r="E2821" s="285">
        <v>44408</v>
      </c>
      <c r="F2821" s="285">
        <v>44253</v>
      </c>
      <c r="G2821" s="41">
        <f t="shared" si="179"/>
        <v>2</v>
      </c>
      <c r="H2821" s="286" t="s">
        <v>554</v>
      </c>
      <c r="I2821" s="284" t="s">
        <v>542</v>
      </c>
      <c r="J2821" s="287">
        <v>4</v>
      </c>
      <c r="K2821" s="287">
        <f t="shared" si="180"/>
        <v>0.5</v>
      </c>
      <c r="L2821" s="203">
        <v>1570</v>
      </c>
      <c r="M2821" s="203">
        <f t="shared" si="181"/>
        <v>785</v>
      </c>
    </row>
    <row r="2822" spans="1:13" hidden="1">
      <c r="A2822" s="284" t="s">
        <v>462</v>
      </c>
      <c r="B2822" s="230" t="str">
        <f t="shared" si="178"/>
        <v>Measure 254</v>
      </c>
      <c r="C2822" s="284" t="s">
        <v>470</v>
      </c>
      <c r="D2822" s="285">
        <v>44217</v>
      </c>
      <c r="E2822" s="285">
        <v>44408</v>
      </c>
      <c r="F2822" s="285">
        <v>44253</v>
      </c>
      <c r="G2822" s="41">
        <f t="shared" si="179"/>
        <v>2</v>
      </c>
      <c r="H2822" s="286" t="s">
        <v>544</v>
      </c>
      <c r="I2822" s="284" t="s">
        <v>542</v>
      </c>
      <c r="J2822" s="287">
        <v>2</v>
      </c>
      <c r="K2822" s="287">
        <f t="shared" si="180"/>
        <v>0.25</v>
      </c>
      <c r="L2822" s="203">
        <v>1570</v>
      </c>
      <c r="M2822" s="203">
        <f t="shared" si="181"/>
        <v>392.5</v>
      </c>
    </row>
    <row r="2823" spans="1:13" hidden="1">
      <c r="A2823" s="284" t="s">
        <v>462</v>
      </c>
      <c r="B2823" s="230" t="str">
        <f t="shared" si="178"/>
        <v>Measure 254</v>
      </c>
      <c r="C2823" s="284" t="s">
        <v>470</v>
      </c>
      <c r="D2823" s="285">
        <v>44217</v>
      </c>
      <c r="E2823" s="285">
        <v>44408</v>
      </c>
      <c r="F2823" s="285">
        <v>44253</v>
      </c>
      <c r="G2823" s="41">
        <f t="shared" si="179"/>
        <v>2</v>
      </c>
      <c r="H2823" s="286" t="s">
        <v>335</v>
      </c>
      <c r="I2823" s="284" t="s">
        <v>353</v>
      </c>
      <c r="J2823" s="287">
        <v>8</v>
      </c>
      <c r="K2823" s="287">
        <f t="shared" si="180"/>
        <v>1</v>
      </c>
      <c r="L2823" s="203">
        <v>1350</v>
      </c>
      <c r="M2823" s="203">
        <f t="shared" si="181"/>
        <v>1350</v>
      </c>
    </row>
    <row r="2824" spans="1:13" hidden="1">
      <c r="A2824" s="284" t="s">
        <v>462</v>
      </c>
      <c r="B2824" s="230" t="str">
        <f t="shared" si="178"/>
        <v>Measure 254</v>
      </c>
      <c r="C2824" s="284" t="s">
        <v>470</v>
      </c>
      <c r="D2824" s="285">
        <v>44217</v>
      </c>
      <c r="E2824" s="285">
        <v>44408</v>
      </c>
      <c r="F2824" s="285">
        <v>44256</v>
      </c>
      <c r="G2824" s="41">
        <f t="shared" si="179"/>
        <v>3</v>
      </c>
      <c r="H2824" s="286" t="s">
        <v>359</v>
      </c>
      <c r="I2824" s="284" t="s">
        <v>358</v>
      </c>
      <c r="J2824" s="287">
        <v>8</v>
      </c>
      <c r="K2824" s="287">
        <f t="shared" si="180"/>
        <v>1</v>
      </c>
      <c r="L2824" s="203">
        <v>770</v>
      </c>
      <c r="M2824" s="203">
        <f t="shared" si="181"/>
        <v>770</v>
      </c>
    </row>
    <row r="2825" spans="1:13" hidden="1">
      <c r="A2825" s="284" t="s">
        <v>462</v>
      </c>
      <c r="B2825" s="230" t="str">
        <f t="shared" si="178"/>
        <v>Measure 254</v>
      </c>
      <c r="C2825" s="284" t="s">
        <v>470</v>
      </c>
      <c r="D2825" s="285">
        <v>44217</v>
      </c>
      <c r="E2825" s="285">
        <v>44408</v>
      </c>
      <c r="F2825" s="285">
        <v>44256</v>
      </c>
      <c r="G2825" s="41">
        <f t="shared" si="179"/>
        <v>3</v>
      </c>
      <c r="H2825" s="286" t="s">
        <v>543</v>
      </c>
      <c r="I2825" s="284" t="s">
        <v>542</v>
      </c>
      <c r="J2825" s="287">
        <v>6</v>
      </c>
      <c r="K2825" s="287">
        <f t="shared" si="180"/>
        <v>0.75</v>
      </c>
      <c r="L2825" s="203">
        <v>1570</v>
      </c>
      <c r="M2825" s="203">
        <f t="shared" si="181"/>
        <v>1177.5</v>
      </c>
    </row>
    <row r="2826" spans="1:13" hidden="1">
      <c r="A2826" s="284" t="s">
        <v>462</v>
      </c>
      <c r="B2826" s="230" t="str">
        <f t="shared" si="178"/>
        <v>Measure 254</v>
      </c>
      <c r="C2826" s="284" t="s">
        <v>470</v>
      </c>
      <c r="D2826" s="285">
        <v>44217</v>
      </c>
      <c r="E2826" s="285">
        <v>44408</v>
      </c>
      <c r="F2826" s="285">
        <v>44256</v>
      </c>
      <c r="G2826" s="41">
        <f t="shared" si="179"/>
        <v>3</v>
      </c>
      <c r="H2826" s="286" t="s">
        <v>554</v>
      </c>
      <c r="I2826" s="284" t="s">
        <v>542</v>
      </c>
      <c r="J2826" s="287">
        <v>4</v>
      </c>
      <c r="K2826" s="287">
        <f t="shared" si="180"/>
        <v>0.5</v>
      </c>
      <c r="L2826" s="203">
        <v>1570</v>
      </c>
      <c r="M2826" s="203">
        <f t="shared" si="181"/>
        <v>785</v>
      </c>
    </row>
    <row r="2827" spans="1:13" hidden="1">
      <c r="A2827" s="284" t="s">
        <v>462</v>
      </c>
      <c r="B2827" s="230" t="str">
        <f t="shared" si="178"/>
        <v>Measure 254</v>
      </c>
      <c r="C2827" s="284" t="s">
        <v>470</v>
      </c>
      <c r="D2827" s="285">
        <v>44217</v>
      </c>
      <c r="E2827" s="285">
        <v>44408</v>
      </c>
      <c r="F2827" s="285">
        <v>44256</v>
      </c>
      <c r="G2827" s="41">
        <f t="shared" si="179"/>
        <v>3</v>
      </c>
      <c r="H2827" s="286" t="s">
        <v>544</v>
      </c>
      <c r="I2827" s="284" t="s">
        <v>542</v>
      </c>
      <c r="J2827" s="287">
        <v>1</v>
      </c>
      <c r="K2827" s="287">
        <f t="shared" si="180"/>
        <v>0.125</v>
      </c>
      <c r="L2827" s="203">
        <v>1570</v>
      </c>
      <c r="M2827" s="203">
        <f t="shared" si="181"/>
        <v>196.25</v>
      </c>
    </row>
    <row r="2828" spans="1:13" hidden="1">
      <c r="A2828" s="284" t="s">
        <v>462</v>
      </c>
      <c r="B2828" s="230" t="str">
        <f t="shared" si="178"/>
        <v>Measure 254</v>
      </c>
      <c r="C2828" s="284" t="s">
        <v>470</v>
      </c>
      <c r="D2828" s="285">
        <v>44217</v>
      </c>
      <c r="E2828" s="285">
        <v>44408</v>
      </c>
      <c r="F2828" s="285">
        <v>44256</v>
      </c>
      <c r="G2828" s="41">
        <f t="shared" si="179"/>
        <v>3</v>
      </c>
      <c r="H2828" s="286" t="s">
        <v>335</v>
      </c>
      <c r="I2828" s="284" t="s">
        <v>353</v>
      </c>
      <c r="J2828" s="287">
        <v>8</v>
      </c>
      <c r="K2828" s="287">
        <f t="shared" si="180"/>
        <v>1</v>
      </c>
      <c r="L2828" s="203">
        <v>1350</v>
      </c>
      <c r="M2828" s="203">
        <f t="shared" si="181"/>
        <v>1350</v>
      </c>
    </row>
    <row r="2829" spans="1:13" hidden="1">
      <c r="A2829" s="284" t="s">
        <v>462</v>
      </c>
      <c r="B2829" s="230" t="str">
        <f t="shared" si="178"/>
        <v>Measure 254</v>
      </c>
      <c r="C2829" s="284" t="s">
        <v>470</v>
      </c>
      <c r="D2829" s="285">
        <v>44217</v>
      </c>
      <c r="E2829" s="285">
        <v>44408</v>
      </c>
      <c r="F2829" s="285">
        <v>44257</v>
      </c>
      <c r="G2829" s="41">
        <f t="shared" si="179"/>
        <v>3</v>
      </c>
      <c r="H2829" s="286" t="s">
        <v>359</v>
      </c>
      <c r="I2829" s="284" t="s">
        <v>358</v>
      </c>
      <c r="J2829" s="287">
        <v>8</v>
      </c>
      <c r="K2829" s="287">
        <f t="shared" si="180"/>
        <v>1</v>
      </c>
      <c r="L2829" s="203">
        <v>770</v>
      </c>
      <c r="M2829" s="203">
        <f t="shared" si="181"/>
        <v>770</v>
      </c>
    </row>
    <row r="2830" spans="1:13" hidden="1">
      <c r="A2830" s="284" t="s">
        <v>462</v>
      </c>
      <c r="B2830" s="230" t="str">
        <f t="shared" si="178"/>
        <v>Measure 254</v>
      </c>
      <c r="C2830" s="284" t="s">
        <v>470</v>
      </c>
      <c r="D2830" s="285">
        <v>44217</v>
      </c>
      <c r="E2830" s="285">
        <v>44408</v>
      </c>
      <c r="F2830" s="285">
        <v>44257</v>
      </c>
      <c r="G2830" s="41">
        <f t="shared" si="179"/>
        <v>3</v>
      </c>
      <c r="H2830" s="286" t="s">
        <v>543</v>
      </c>
      <c r="I2830" s="284" t="s">
        <v>542</v>
      </c>
      <c r="J2830" s="287">
        <v>6</v>
      </c>
      <c r="K2830" s="287">
        <f t="shared" si="180"/>
        <v>0.75</v>
      </c>
      <c r="L2830" s="203">
        <v>1570</v>
      </c>
      <c r="M2830" s="203">
        <f t="shared" si="181"/>
        <v>1177.5</v>
      </c>
    </row>
    <row r="2831" spans="1:13" hidden="1">
      <c r="A2831" s="284" t="s">
        <v>462</v>
      </c>
      <c r="B2831" s="230" t="str">
        <f t="shared" si="178"/>
        <v>Measure 254</v>
      </c>
      <c r="C2831" s="284" t="s">
        <v>470</v>
      </c>
      <c r="D2831" s="285">
        <v>44217</v>
      </c>
      <c r="E2831" s="285">
        <v>44408</v>
      </c>
      <c r="F2831" s="285">
        <v>44257</v>
      </c>
      <c r="G2831" s="41">
        <f t="shared" si="179"/>
        <v>3</v>
      </c>
      <c r="H2831" s="286" t="s">
        <v>554</v>
      </c>
      <c r="I2831" s="284" t="s">
        <v>542</v>
      </c>
      <c r="J2831" s="287">
        <v>4</v>
      </c>
      <c r="K2831" s="287">
        <f t="shared" si="180"/>
        <v>0.5</v>
      </c>
      <c r="L2831" s="203">
        <v>1570</v>
      </c>
      <c r="M2831" s="203">
        <f t="shared" si="181"/>
        <v>785</v>
      </c>
    </row>
    <row r="2832" spans="1:13" hidden="1">
      <c r="A2832" s="284" t="s">
        <v>462</v>
      </c>
      <c r="B2832" s="230" t="str">
        <f t="shared" si="178"/>
        <v>Measure 254</v>
      </c>
      <c r="C2832" s="284" t="s">
        <v>470</v>
      </c>
      <c r="D2832" s="285">
        <v>44217</v>
      </c>
      <c r="E2832" s="285">
        <v>44408</v>
      </c>
      <c r="F2832" s="285">
        <v>44257</v>
      </c>
      <c r="G2832" s="41">
        <f t="shared" si="179"/>
        <v>3</v>
      </c>
      <c r="H2832" s="286" t="s">
        <v>544</v>
      </c>
      <c r="I2832" s="284" t="s">
        <v>542</v>
      </c>
      <c r="J2832" s="287">
        <v>1</v>
      </c>
      <c r="K2832" s="287">
        <f t="shared" si="180"/>
        <v>0.125</v>
      </c>
      <c r="L2832" s="203">
        <v>1570</v>
      </c>
      <c r="M2832" s="203">
        <f t="shared" si="181"/>
        <v>196.25</v>
      </c>
    </row>
    <row r="2833" spans="1:13" hidden="1">
      <c r="A2833" s="284" t="s">
        <v>462</v>
      </c>
      <c r="B2833" s="230" t="str">
        <f t="shared" si="178"/>
        <v>Measure 254</v>
      </c>
      <c r="C2833" s="284" t="s">
        <v>470</v>
      </c>
      <c r="D2833" s="285">
        <v>44217</v>
      </c>
      <c r="E2833" s="285">
        <v>44408</v>
      </c>
      <c r="F2833" s="285">
        <v>44257</v>
      </c>
      <c r="G2833" s="41">
        <f t="shared" si="179"/>
        <v>3</v>
      </c>
      <c r="H2833" s="286" t="s">
        <v>335</v>
      </c>
      <c r="I2833" s="284" t="s">
        <v>353</v>
      </c>
      <c r="J2833" s="287">
        <v>8</v>
      </c>
      <c r="K2833" s="287">
        <f t="shared" si="180"/>
        <v>1</v>
      </c>
      <c r="L2833" s="203">
        <v>1350</v>
      </c>
      <c r="M2833" s="203">
        <f t="shared" si="181"/>
        <v>1350</v>
      </c>
    </row>
    <row r="2834" spans="1:13" hidden="1">
      <c r="A2834" s="284" t="s">
        <v>462</v>
      </c>
      <c r="B2834" s="230" t="str">
        <f t="shared" si="178"/>
        <v>Measure 254</v>
      </c>
      <c r="C2834" s="284" t="s">
        <v>470</v>
      </c>
      <c r="D2834" s="285">
        <v>44217</v>
      </c>
      <c r="E2834" s="285">
        <v>44408</v>
      </c>
      <c r="F2834" s="285">
        <v>44258</v>
      </c>
      <c r="G2834" s="41">
        <f t="shared" si="179"/>
        <v>3</v>
      </c>
      <c r="H2834" s="286" t="s">
        <v>359</v>
      </c>
      <c r="I2834" s="284" t="s">
        <v>358</v>
      </c>
      <c r="J2834" s="287">
        <v>8</v>
      </c>
      <c r="K2834" s="287">
        <f t="shared" si="180"/>
        <v>1</v>
      </c>
      <c r="L2834" s="203">
        <v>770</v>
      </c>
      <c r="M2834" s="203">
        <f t="shared" si="181"/>
        <v>770</v>
      </c>
    </row>
    <row r="2835" spans="1:13" hidden="1">
      <c r="A2835" s="284" t="s">
        <v>462</v>
      </c>
      <c r="B2835" s="230" t="str">
        <f t="shared" si="178"/>
        <v>Measure 254</v>
      </c>
      <c r="C2835" s="284" t="s">
        <v>470</v>
      </c>
      <c r="D2835" s="285">
        <v>44217</v>
      </c>
      <c r="E2835" s="285">
        <v>44408</v>
      </c>
      <c r="F2835" s="285">
        <v>44258</v>
      </c>
      <c r="G2835" s="41">
        <f t="shared" si="179"/>
        <v>3</v>
      </c>
      <c r="H2835" s="286" t="s">
        <v>543</v>
      </c>
      <c r="I2835" s="284" t="s">
        <v>542</v>
      </c>
      <c r="J2835" s="287">
        <v>6</v>
      </c>
      <c r="K2835" s="287">
        <f t="shared" si="180"/>
        <v>0.75</v>
      </c>
      <c r="L2835" s="203">
        <v>1570</v>
      </c>
      <c r="M2835" s="203">
        <f t="shared" si="181"/>
        <v>1177.5</v>
      </c>
    </row>
    <row r="2836" spans="1:13" hidden="1">
      <c r="A2836" s="284" t="s">
        <v>462</v>
      </c>
      <c r="B2836" s="230" t="str">
        <f t="shared" si="178"/>
        <v>Measure 254</v>
      </c>
      <c r="C2836" s="284" t="s">
        <v>470</v>
      </c>
      <c r="D2836" s="285">
        <v>44217</v>
      </c>
      <c r="E2836" s="285">
        <v>44408</v>
      </c>
      <c r="F2836" s="285">
        <v>44258</v>
      </c>
      <c r="G2836" s="41">
        <f t="shared" si="179"/>
        <v>3</v>
      </c>
      <c r="H2836" s="286" t="s">
        <v>554</v>
      </c>
      <c r="I2836" s="284" t="s">
        <v>542</v>
      </c>
      <c r="J2836" s="287">
        <v>3</v>
      </c>
      <c r="K2836" s="287">
        <f t="shared" si="180"/>
        <v>0.375</v>
      </c>
      <c r="L2836" s="203">
        <v>1570</v>
      </c>
      <c r="M2836" s="203">
        <f t="shared" si="181"/>
        <v>588.75</v>
      </c>
    </row>
    <row r="2837" spans="1:13" hidden="1">
      <c r="A2837" s="284" t="s">
        <v>462</v>
      </c>
      <c r="B2837" s="230" t="str">
        <f t="shared" si="178"/>
        <v>Measure 254</v>
      </c>
      <c r="C2837" s="284" t="s">
        <v>470</v>
      </c>
      <c r="D2837" s="285">
        <v>44217</v>
      </c>
      <c r="E2837" s="285">
        <v>44408</v>
      </c>
      <c r="F2837" s="285">
        <v>44258</v>
      </c>
      <c r="G2837" s="41">
        <f t="shared" si="179"/>
        <v>3</v>
      </c>
      <c r="H2837" s="286" t="s">
        <v>544</v>
      </c>
      <c r="I2837" s="284" t="s">
        <v>542</v>
      </c>
      <c r="J2837" s="287">
        <v>4.5</v>
      </c>
      <c r="K2837" s="287">
        <f t="shared" si="180"/>
        <v>0.5625</v>
      </c>
      <c r="L2837" s="203">
        <v>1570</v>
      </c>
      <c r="M2837" s="203">
        <f t="shared" si="181"/>
        <v>883.125</v>
      </c>
    </row>
    <row r="2838" spans="1:13" hidden="1">
      <c r="A2838" s="284" t="s">
        <v>462</v>
      </c>
      <c r="B2838" s="230" t="str">
        <f t="shared" si="178"/>
        <v>Measure 254</v>
      </c>
      <c r="C2838" s="284" t="s">
        <v>470</v>
      </c>
      <c r="D2838" s="285">
        <v>44217</v>
      </c>
      <c r="E2838" s="285">
        <v>44408</v>
      </c>
      <c r="F2838" s="285">
        <v>44258</v>
      </c>
      <c r="G2838" s="41">
        <f t="shared" si="179"/>
        <v>3</v>
      </c>
      <c r="H2838" s="286" t="s">
        <v>335</v>
      </c>
      <c r="I2838" s="284" t="s">
        <v>353</v>
      </c>
      <c r="J2838" s="287">
        <v>8</v>
      </c>
      <c r="K2838" s="287">
        <f t="shared" si="180"/>
        <v>1</v>
      </c>
      <c r="L2838" s="203">
        <v>1350</v>
      </c>
      <c r="M2838" s="203">
        <f t="shared" si="181"/>
        <v>1350</v>
      </c>
    </row>
    <row r="2839" spans="1:13" hidden="1">
      <c r="A2839" s="284" t="s">
        <v>462</v>
      </c>
      <c r="B2839" s="230" t="str">
        <f t="shared" si="178"/>
        <v>Measure 254</v>
      </c>
      <c r="C2839" s="284" t="s">
        <v>470</v>
      </c>
      <c r="D2839" s="285">
        <v>44217</v>
      </c>
      <c r="E2839" s="285">
        <v>44408</v>
      </c>
      <c r="F2839" s="285">
        <v>44259</v>
      </c>
      <c r="G2839" s="41">
        <f t="shared" si="179"/>
        <v>3</v>
      </c>
      <c r="H2839" s="286" t="s">
        <v>359</v>
      </c>
      <c r="I2839" s="284" t="s">
        <v>358</v>
      </c>
      <c r="J2839" s="287">
        <v>8</v>
      </c>
      <c r="K2839" s="287">
        <f t="shared" si="180"/>
        <v>1</v>
      </c>
      <c r="L2839" s="203">
        <v>770</v>
      </c>
      <c r="M2839" s="203">
        <f t="shared" si="181"/>
        <v>770</v>
      </c>
    </row>
    <row r="2840" spans="1:13" hidden="1">
      <c r="A2840" s="284" t="s">
        <v>462</v>
      </c>
      <c r="B2840" s="230" t="str">
        <f t="shared" si="178"/>
        <v>Measure 254</v>
      </c>
      <c r="C2840" s="284" t="s">
        <v>470</v>
      </c>
      <c r="D2840" s="285">
        <v>44217</v>
      </c>
      <c r="E2840" s="285">
        <v>44408</v>
      </c>
      <c r="F2840" s="285">
        <v>44259</v>
      </c>
      <c r="G2840" s="41">
        <f t="shared" si="179"/>
        <v>3</v>
      </c>
      <c r="H2840" s="286" t="s">
        <v>543</v>
      </c>
      <c r="I2840" s="284" t="s">
        <v>542</v>
      </c>
      <c r="J2840" s="287">
        <v>6</v>
      </c>
      <c r="K2840" s="287">
        <f t="shared" si="180"/>
        <v>0.75</v>
      </c>
      <c r="L2840" s="203">
        <v>1570</v>
      </c>
      <c r="M2840" s="203">
        <f t="shared" si="181"/>
        <v>1177.5</v>
      </c>
    </row>
    <row r="2841" spans="1:13" hidden="1">
      <c r="A2841" s="284" t="s">
        <v>462</v>
      </c>
      <c r="B2841" s="230" t="str">
        <f t="shared" si="178"/>
        <v>Measure 254</v>
      </c>
      <c r="C2841" s="284" t="s">
        <v>470</v>
      </c>
      <c r="D2841" s="285">
        <v>44217</v>
      </c>
      <c r="E2841" s="285">
        <v>44408</v>
      </c>
      <c r="F2841" s="285">
        <v>44259</v>
      </c>
      <c r="G2841" s="41">
        <f t="shared" si="179"/>
        <v>3</v>
      </c>
      <c r="H2841" s="286" t="s">
        <v>554</v>
      </c>
      <c r="I2841" s="284" t="s">
        <v>542</v>
      </c>
      <c r="J2841" s="287">
        <v>4</v>
      </c>
      <c r="K2841" s="287">
        <f t="shared" si="180"/>
        <v>0.5</v>
      </c>
      <c r="L2841" s="203">
        <v>1570</v>
      </c>
      <c r="M2841" s="203">
        <f t="shared" si="181"/>
        <v>785</v>
      </c>
    </row>
    <row r="2842" spans="1:13" hidden="1">
      <c r="A2842" s="284" t="s">
        <v>462</v>
      </c>
      <c r="B2842" s="230" t="str">
        <f t="shared" si="178"/>
        <v>Measure 254</v>
      </c>
      <c r="C2842" s="284" t="s">
        <v>470</v>
      </c>
      <c r="D2842" s="285">
        <v>44217</v>
      </c>
      <c r="E2842" s="285">
        <v>44408</v>
      </c>
      <c r="F2842" s="285">
        <v>44259</v>
      </c>
      <c r="G2842" s="41">
        <f t="shared" si="179"/>
        <v>3</v>
      </c>
      <c r="H2842" s="286" t="s">
        <v>544</v>
      </c>
      <c r="I2842" s="284" t="s">
        <v>542</v>
      </c>
      <c r="J2842" s="287">
        <v>2.5</v>
      </c>
      <c r="K2842" s="287">
        <f t="shared" si="180"/>
        <v>0.3125</v>
      </c>
      <c r="L2842" s="203">
        <v>1570</v>
      </c>
      <c r="M2842" s="203">
        <f t="shared" si="181"/>
        <v>490.625</v>
      </c>
    </row>
    <row r="2843" spans="1:13" hidden="1">
      <c r="A2843" s="284" t="s">
        <v>462</v>
      </c>
      <c r="B2843" s="230" t="str">
        <f t="shared" si="178"/>
        <v>Measure 254</v>
      </c>
      <c r="C2843" s="284" t="s">
        <v>470</v>
      </c>
      <c r="D2843" s="285">
        <v>44217</v>
      </c>
      <c r="E2843" s="285">
        <v>44408</v>
      </c>
      <c r="F2843" s="285">
        <v>44259</v>
      </c>
      <c r="G2843" s="41">
        <f t="shared" si="179"/>
        <v>3</v>
      </c>
      <c r="H2843" s="286" t="s">
        <v>335</v>
      </c>
      <c r="I2843" s="284" t="s">
        <v>353</v>
      </c>
      <c r="J2843" s="287">
        <v>8</v>
      </c>
      <c r="K2843" s="287">
        <f t="shared" si="180"/>
        <v>1</v>
      </c>
      <c r="L2843" s="203">
        <v>1350</v>
      </c>
      <c r="M2843" s="203">
        <f t="shared" si="181"/>
        <v>1350</v>
      </c>
    </row>
    <row r="2844" spans="1:13" hidden="1">
      <c r="A2844" s="284" t="s">
        <v>462</v>
      </c>
      <c r="B2844" s="230" t="str">
        <f t="shared" si="178"/>
        <v>Measure 254</v>
      </c>
      <c r="C2844" s="284" t="s">
        <v>470</v>
      </c>
      <c r="D2844" s="285">
        <v>44217</v>
      </c>
      <c r="E2844" s="285">
        <v>44408</v>
      </c>
      <c r="F2844" s="285">
        <v>44260</v>
      </c>
      <c r="G2844" s="41">
        <f t="shared" si="179"/>
        <v>3</v>
      </c>
      <c r="H2844" s="286" t="s">
        <v>359</v>
      </c>
      <c r="I2844" s="284" t="s">
        <v>358</v>
      </c>
      <c r="J2844" s="287">
        <v>8</v>
      </c>
      <c r="K2844" s="287">
        <f t="shared" si="180"/>
        <v>1</v>
      </c>
      <c r="L2844" s="203">
        <v>770</v>
      </c>
      <c r="M2844" s="203">
        <f t="shared" si="181"/>
        <v>770</v>
      </c>
    </row>
    <row r="2845" spans="1:13" hidden="1">
      <c r="A2845" s="284" t="s">
        <v>462</v>
      </c>
      <c r="B2845" s="230" t="str">
        <f t="shared" si="178"/>
        <v>Measure 254</v>
      </c>
      <c r="C2845" s="284" t="s">
        <v>470</v>
      </c>
      <c r="D2845" s="285">
        <v>44217</v>
      </c>
      <c r="E2845" s="285">
        <v>44408</v>
      </c>
      <c r="F2845" s="285">
        <v>44260</v>
      </c>
      <c r="G2845" s="41">
        <f t="shared" si="179"/>
        <v>3</v>
      </c>
      <c r="H2845" s="286" t="s">
        <v>543</v>
      </c>
      <c r="I2845" s="284" t="s">
        <v>542</v>
      </c>
      <c r="J2845" s="287">
        <v>4</v>
      </c>
      <c r="K2845" s="287">
        <f t="shared" si="180"/>
        <v>0.5</v>
      </c>
      <c r="L2845" s="203">
        <v>1570</v>
      </c>
      <c r="M2845" s="203">
        <f t="shared" si="181"/>
        <v>785</v>
      </c>
    </row>
    <row r="2846" spans="1:13" hidden="1">
      <c r="A2846" s="284" t="s">
        <v>462</v>
      </c>
      <c r="B2846" s="230" t="str">
        <f t="shared" si="178"/>
        <v>Measure 254</v>
      </c>
      <c r="C2846" s="284" t="s">
        <v>470</v>
      </c>
      <c r="D2846" s="285">
        <v>44217</v>
      </c>
      <c r="E2846" s="285">
        <v>44408</v>
      </c>
      <c r="F2846" s="285">
        <v>44260</v>
      </c>
      <c r="G2846" s="41">
        <f t="shared" si="179"/>
        <v>3</v>
      </c>
      <c r="H2846" s="286" t="s">
        <v>554</v>
      </c>
      <c r="I2846" s="284" t="s">
        <v>542</v>
      </c>
      <c r="J2846" s="287">
        <v>2</v>
      </c>
      <c r="K2846" s="287">
        <f t="shared" si="180"/>
        <v>0.25</v>
      </c>
      <c r="L2846" s="203">
        <v>1570</v>
      </c>
      <c r="M2846" s="203">
        <f t="shared" si="181"/>
        <v>392.5</v>
      </c>
    </row>
    <row r="2847" spans="1:13" hidden="1">
      <c r="A2847" s="284" t="s">
        <v>462</v>
      </c>
      <c r="B2847" s="230" t="str">
        <f t="shared" si="178"/>
        <v>Measure 254</v>
      </c>
      <c r="C2847" s="284" t="s">
        <v>470</v>
      </c>
      <c r="D2847" s="285">
        <v>44217</v>
      </c>
      <c r="E2847" s="285">
        <v>44408</v>
      </c>
      <c r="F2847" s="285">
        <v>44260</v>
      </c>
      <c r="G2847" s="41">
        <f t="shared" si="179"/>
        <v>3</v>
      </c>
      <c r="H2847" s="286" t="s">
        <v>544</v>
      </c>
      <c r="I2847" s="284" t="s">
        <v>542</v>
      </c>
      <c r="J2847" s="287">
        <v>5.5</v>
      </c>
      <c r="K2847" s="287">
        <f t="shared" si="180"/>
        <v>0.6875</v>
      </c>
      <c r="L2847" s="203">
        <v>1570</v>
      </c>
      <c r="M2847" s="203">
        <f t="shared" si="181"/>
        <v>1079.375</v>
      </c>
    </row>
    <row r="2848" spans="1:13" hidden="1">
      <c r="A2848" s="284" t="s">
        <v>462</v>
      </c>
      <c r="B2848" s="230" t="str">
        <f t="shared" si="178"/>
        <v>Measure 254</v>
      </c>
      <c r="C2848" s="284" t="s">
        <v>470</v>
      </c>
      <c r="D2848" s="285">
        <v>44217</v>
      </c>
      <c r="E2848" s="285">
        <v>44408</v>
      </c>
      <c r="F2848" s="285">
        <v>44260</v>
      </c>
      <c r="G2848" s="41">
        <f t="shared" si="179"/>
        <v>3</v>
      </c>
      <c r="H2848" s="286" t="s">
        <v>335</v>
      </c>
      <c r="I2848" s="284" t="s">
        <v>353</v>
      </c>
      <c r="J2848" s="287">
        <v>8</v>
      </c>
      <c r="K2848" s="287">
        <f t="shared" si="180"/>
        <v>1</v>
      </c>
      <c r="L2848" s="203">
        <v>1350</v>
      </c>
      <c r="M2848" s="203">
        <f t="shared" si="181"/>
        <v>1350</v>
      </c>
    </row>
    <row r="2849" spans="1:13" hidden="1">
      <c r="A2849" s="284" t="s">
        <v>462</v>
      </c>
      <c r="B2849" s="230" t="str">
        <f t="shared" si="178"/>
        <v>Measure 254</v>
      </c>
      <c r="C2849" s="284" t="s">
        <v>470</v>
      </c>
      <c r="D2849" s="285">
        <v>44217</v>
      </c>
      <c r="E2849" s="285">
        <v>44408</v>
      </c>
      <c r="F2849" s="285">
        <v>44263</v>
      </c>
      <c r="G2849" s="41">
        <f t="shared" si="179"/>
        <v>3</v>
      </c>
      <c r="H2849" s="286" t="s">
        <v>359</v>
      </c>
      <c r="I2849" s="284" t="s">
        <v>358</v>
      </c>
      <c r="J2849" s="287">
        <v>8</v>
      </c>
      <c r="K2849" s="287">
        <f t="shared" si="180"/>
        <v>1</v>
      </c>
      <c r="L2849" s="203">
        <v>770</v>
      </c>
      <c r="M2849" s="203">
        <f t="shared" si="181"/>
        <v>770</v>
      </c>
    </row>
    <row r="2850" spans="1:13" hidden="1">
      <c r="A2850" s="284" t="s">
        <v>462</v>
      </c>
      <c r="B2850" s="230" t="str">
        <f t="shared" si="178"/>
        <v>Measure 254</v>
      </c>
      <c r="C2850" s="284" t="s">
        <v>470</v>
      </c>
      <c r="D2850" s="285">
        <v>44217</v>
      </c>
      <c r="E2850" s="285">
        <v>44408</v>
      </c>
      <c r="F2850" s="285">
        <v>44263</v>
      </c>
      <c r="G2850" s="41">
        <f t="shared" si="179"/>
        <v>3</v>
      </c>
      <c r="H2850" s="286" t="s">
        <v>543</v>
      </c>
      <c r="I2850" s="284" t="s">
        <v>542</v>
      </c>
      <c r="J2850" s="287">
        <v>3</v>
      </c>
      <c r="K2850" s="287">
        <f t="shared" si="180"/>
        <v>0.375</v>
      </c>
      <c r="L2850" s="203">
        <v>1570</v>
      </c>
      <c r="M2850" s="203">
        <f t="shared" si="181"/>
        <v>588.75</v>
      </c>
    </row>
    <row r="2851" spans="1:13" hidden="1">
      <c r="A2851" s="284" t="s">
        <v>462</v>
      </c>
      <c r="B2851" s="230" t="str">
        <f t="shared" si="178"/>
        <v>Measure 254</v>
      </c>
      <c r="C2851" s="284" t="s">
        <v>470</v>
      </c>
      <c r="D2851" s="285">
        <v>44217</v>
      </c>
      <c r="E2851" s="285">
        <v>44408</v>
      </c>
      <c r="F2851" s="285">
        <v>44263</v>
      </c>
      <c r="G2851" s="41">
        <f t="shared" si="179"/>
        <v>3</v>
      </c>
      <c r="H2851" s="286" t="s">
        <v>554</v>
      </c>
      <c r="I2851" s="284" t="s">
        <v>542</v>
      </c>
      <c r="J2851" s="287">
        <v>4</v>
      </c>
      <c r="K2851" s="287">
        <f t="shared" si="180"/>
        <v>0.5</v>
      </c>
      <c r="L2851" s="203">
        <v>1570</v>
      </c>
      <c r="M2851" s="203">
        <f t="shared" si="181"/>
        <v>785</v>
      </c>
    </row>
    <row r="2852" spans="1:13" hidden="1">
      <c r="A2852" s="284" t="s">
        <v>462</v>
      </c>
      <c r="B2852" s="230" t="str">
        <f t="shared" si="178"/>
        <v>Measure 254</v>
      </c>
      <c r="C2852" s="284" t="s">
        <v>470</v>
      </c>
      <c r="D2852" s="285">
        <v>44217</v>
      </c>
      <c r="E2852" s="285">
        <v>44408</v>
      </c>
      <c r="F2852" s="285">
        <v>44263</v>
      </c>
      <c r="G2852" s="41">
        <f t="shared" si="179"/>
        <v>3</v>
      </c>
      <c r="H2852" s="286" t="s">
        <v>544</v>
      </c>
      <c r="I2852" s="284" t="s">
        <v>542</v>
      </c>
      <c r="J2852" s="287">
        <v>3.5</v>
      </c>
      <c r="K2852" s="287">
        <f t="shared" si="180"/>
        <v>0.4375</v>
      </c>
      <c r="L2852" s="203">
        <v>1570</v>
      </c>
      <c r="M2852" s="203">
        <f t="shared" si="181"/>
        <v>686.875</v>
      </c>
    </row>
    <row r="2853" spans="1:13" hidden="1">
      <c r="A2853" s="284" t="s">
        <v>462</v>
      </c>
      <c r="B2853" s="230" t="str">
        <f t="shared" si="178"/>
        <v>Measure 254</v>
      </c>
      <c r="C2853" s="284" t="s">
        <v>470</v>
      </c>
      <c r="D2853" s="285">
        <v>44217</v>
      </c>
      <c r="E2853" s="285">
        <v>44408</v>
      </c>
      <c r="F2853" s="285">
        <v>44263</v>
      </c>
      <c r="G2853" s="41">
        <f t="shared" si="179"/>
        <v>3</v>
      </c>
      <c r="H2853" s="286" t="s">
        <v>335</v>
      </c>
      <c r="I2853" s="284" t="s">
        <v>353</v>
      </c>
      <c r="J2853" s="287">
        <v>8</v>
      </c>
      <c r="K2853" s="287">
        <f t="shared" si="180"/>
        <v>1</v>
      </c>
      <c r="L2853" s="203">
        <v>1350</v>
      </c>
      <c r="M2853" s="203">
        <f t="shared" si="181"/>
        <v>1350</v>
      </c>
    </row>
    <row r="2854" spans="1:13" hidden="1">
      <c r="A2854" s="284" t="s">
        <v>462</v>
      </c>
      <c r="B2854" s="230" t="str">
        <f t="shared" si="178"/>
        <v>Measure 254</v>
      </c>
      <c r="C2854" s="284" t="s">
        <v>470</v>
      </c>
      <c r="D2854" s="285">
        <v>44217</v>
      </c>
      <c r="E2854" s="285">
        <v>44408</v>
      </c>
      <c r="F2854" s="285">
        <v>44264</v>
      </c>
      <c r="G2854" s="41">
        <f t="shared" si="179"/>
        <v>3</v>
      </c>
      <c r="H2854" s="286" t="s">
        <v>359</v>
      </c>
      <c r="I2854" s="284" t="s">
        <v>358</v>
      </c>
      <c r="J2854" s="287">
        <v>8</v>
      </c>
      <c r="K2854" s="287">
        <f t="shared" si="180"/>
        <v>1</v>
      </c>
      <c r="L2854" s="203">
        <v>770</v>
      </c>
      <c r="M2854" s="203">
        <f t="shared" si="181"/>
        <v>770</v>
      </c>
    </row>
    <row r="2855" spans="1:13" hidden="1">
      <c r="A2855" s="284" t="s">
        <v>462</v>
      </c>
      <c r="B2855" s="230" t="str">
        <f t="shared" si="178"/>
        <v>Measure 254</v>
      </c>
      <c r="C2855" s="284" t="s">
        <v>470</v>
      </c>
      <c r="D2855" s="285">
        <v>44217</v>
      </c>
      <c r="E2855" s="285">
        <v>44408</v>
      </c>
      <c r="F2855" s="285">
        <v>44264</v>
      </c>
      <c r="G2855" s="41">
        <f t="shared" si="179"/>
        <v>3</v>
      </c>
      <c r="H2855" s="286" t="s">
        <v>543</v>
      </c>
      <c r="I2855" s="284" t="s">
        <v>542</v>
      </c>
      <c r="J2855" s="287">
        <v>2</v>
      </c>
      <c r="K2855" s="287">
        <f t="shared" si="180"/>
        <v>0.25</v>
      </c>
      <c r="L2855" s="203">
        <v>1570</v>
      </c>
      <c r="M2855" s="203">
        <f t="shared" si="181"/>
        <v>392.5</v>
      </c>
    </row>
    <row r="2856" spans="1:13" hidden="1">
      <c r="A2856" s="284" t="s">
        <v>462</v>
      </c>
      <c r="B2856" s="230" t="str">
        <f t="shared" si="178"/>
        <v>Measure 254</v>
      </c>
      <c r="C2856" s="284" t="s">
        <v>470</v>
      </c>
      <c r="D2856" s="285">
        <v>44217</v>
      </c>
      <c r="E2856" s="285">
        <v>44408</v>
      </c>
      <c r="F2856" s="285">
        <v>44264</v>
      </c>
      <c r="G2856" s="41">
        <f t="shared" si="179"/>
        <v>3</v>
      </c>
      <c r="H2856" s="286" t="s">
        <v>554</v>
      </c>
      <c r="I2856" s="284" t="s">
        <v>542</v>
      </c>
      <c r="J2856" s="287">
        <v>4</v>
      </c>
      <c r="K2856" s="287">
        <f t="shared" si="180"/>
        <v>0.5</v>
      </c>
      <c r="L2856" s="203">
        <v>1570</v>
      </c>
      <c r="M2856" s="203">
        <f t="shared" si="181"/>
        <v>785</v>
      </c>
    </row>
    <row r="2857" spans="1:13" hidden="1">
      <c r="A2857" s="284" t="s">
        <v>462</v>
      </c>
      <c r="B2857" s="230" t="str">
        <f t="shared" si="178"/>
        <v>Measure 254</v>
      </c>
      <c r="C2857" s="284" t="s">
        <v>470</v>
      </c>
      <c r="D2857" s="285">
        <v>44217</v>
      </c>
      <c r="E2857" s="285">
        <v>44408</v>
      </c>
      <c r="F2857" s="285">
        <v>44264</v>
      </c>
      <c r="G2857" s="41">
        <f t="shared" si="179"/>
        <v>3</v>
      </c>
      <c r="H2857" s="286" t="s">
        <v>544</v>
      </c>
      <c r="I2857" s="284" t="s">
        <v>542</v>
      </c>
      <c r="J2857" s="287">
        <v>1</v>
      </c>
      <c r="K2857" s="287">
        <f t="shared" si="180"/>
        <v>0.125</v>
      </c>
      <c r="L2857" s="203">
        <v>1570</v>
      </c>
      <c r="M2857" s="203">
        <f t="shared" si="181"/>
        <v>196.25</v>
      </c>
    </row>
    <row r="2858" spans="1:13" hidden="1">
      <c r="A2858" s="284" t="s">
        <v>462</v>
      </c>
      <c r="B2858" s="230" t="str">
        <f t="shared" si="178"/>
        <v>Measure 254</v>
      </c>
      <c r="C2858" s="284" t="s">
        <v>470</v>
      </c>
      <c r="D2858" s="285">
        <v>44217</v>
      </c>
      <c r="E2858" s="285">
        <v>44408</v>
      </c>
      <c r="F2858" s="285">
        <v>44264</v>
      </c>
      <c r="G2858" s="41">
        <f t="shared" si="179"/>
        <v>3</v>
      </c>
      <c r="H2858" s="286" t="s">
        <v>335</v>
      </c>
      <c r="I2858" s="284" t="s">
        <v>353</v>
      </c>
      <c r="J2858" s="287">
        <v>8</v>
      </c>
      <c r="K2858" s="287">
        <f t="shared" si="180"/>
        <v>1</v>
      </c>
      <c r="L2858" s="203">
        <v>1350</v>
      </c>
      <c r="M2858" s="203">
        <f t="shared" si="181"/>
        <v>1350</v>
      </c>
    </row>
    <row r="2859" spans="1:13" hidden="1">
      <c r="A2859" s="284" t="s">
        <v>462</v>
      </c>
      <c r="B2859" s="230" t="str">
        <f t="shared" si="178"/>
        <v>Measure 254</v>
      </c>
      <c r="C2859" s="284" t="s">
        <v>470</v>
      </c>
      <c r="D2859" s="285">
        <v>44217</v>
      </c>
      <c r="E2859" s="285">
        <v>44408</v>
      </c>
      <c r="F2859" s="285">
        <v>44265</v>
      </c>
      <c r="G2859" s="41">
        <f t="shared" si="179"/>
        <v>3</v>
      </c>
      <c r="H2859" s="286" t="s">
        <v>359</v>
      </c>
      <c r="I2859" s="284" t="s">
        <v>358</v>
      </c>
      <c r="J2859" s="287">
        <v>8</v>
      </c>
      <c r="K2859" s="287">
        <f t="shared" si="180"/>
        <v>1</v>
      </c>
      <c r="L2859" s="203">
        <v>770</v>
      </c>
      <c r="M2859" s="203">
        <f t="shared" si="181"/>
        <v>770</v>
      </c>
    </row>
    <row r="2860" spans="1:13" hidden="1">
      <c r="A2860" s="284" t="s">
        <v>462</v>
      </c>
      <c r="B2860" s="230" t="str">
        <f t="shared" si="178"/>
        <v>Measure 254</v>
      </c>
      <c r="C2860" s="284" t="s">
        <v>470</v>
      </c>
      <c r="D2860" s="285">
        <v>44217</v>
      </c>
      <c r="E2860" s="285">
        <v>44408</v>
      </c>
      <c r="F2860" s="285">
        <v>44265</v>
      </c>
      <c r="G2860" s="41">
        <f t="shared" si="179"/>
        <v>3</v>
      </c>
      <c r="H2860" s="286" t="s">
        <v>543</v>
      </c>
      <c r="I2860" s="284" t="s">
        <v>542</v>
      </c>
      <c r="J2860" s="287">
        <v>4</v>
      </c>
      <c r="K2860" s="287">
        <f t="shared" si="180"/>
        <v>0.5</v>
      </c>
      <c r="L2860" s="203">
        <v>1570</v>
      </c>
      <c r="M2860" s="203">
        <f t="shared" si="181"/>
        <v>785</v>
      </c>
    </row>
    <row r="2861" spans="1:13" hidden="1">
      <c r="A2861" s="284" t="s">
        <v>462</v>
      </c>
      <c r="B2861" s="230" t="str">
        <f t="shared" si="178"/>
        <v>Measure 254</v>
      </c>
      <c r="C2861" s="284" t="s">
        <v>470</v>
      </c>
      <c r="D2861" s="285">
        <v>44217</v>
      </c>
      <c r="E2861" s="285">
        <v>44408</v>
      </c>
      <c r="F2861" s="285">
        <v>44265</v>
      </c>
      <c r="G2861" s="41">
        <f t="shared" si="179"/>
        <v>3</v>
      </c>
      <c r="H2861" s="286" t="s">
        <v>554</v>
      </c>
      <c r="I2861" s="284" t="s">
        <v>542</v>
      </c>
      <c r="J2861" s="287">
        <v>4</v>
      </c>
      <c r="K2861" s="287">
        <f t="shared" si="180"/>
        <v>0.5</v>
      </c>
      <c r="L2861" s="203">
        <v>1570</v>
      </c>
      <c r="M2861" s="203">
        <f t="shared" si="181"/>
        <v>785</v>
      </c>
    </row>
    <row r="2862" spans="1:13" hidden="1">
      <c r="A2862" s="284" t="s">
        <v>462</v>
      </c>
      <c r="B2862" s="230" t="str">
        <f t="shared" si="178"/>
        <v>Measure 254</v>
      </c>
      <c r="C2862" s="284" t="s">
        <v>470</v>
      </c>
      <c r="D2862" s="285">
        <v>44217</v>
      </c>
      <c r="E2862" s="285">
        <v>44408</v>
      </c>
      <c r="F2862" s="285">
        <v>44265</v>
      </c>
      <c r="G2862" s="41">
        <f t="shared" si="179"/>
        <v>3</v>
      </c>
      <c r="H2862" s="286" t="s">
        <v>335</v>
      </c>
      <c r="I2862" s="284" t="s">
        <v>353</v>
      </c>
      <c r="J2862" s="287">
        <v>8</v>
      </c>
      <c r="K2862" s="287">
        <f t="shared" si="180"/>
        <v>1</v>
      </c>
      <c r="L2862" s="203">
        <v>1350</v>
      </c>
      <c r="M2862" s="203">
        <f t="shared" si="181"/>
        <v>1350</v>
      </c>
    </row>
    <row r="2863" spans="1:13" hidden="1">
      <c r="A2863" s="284" t="s">
        <v>462</v>
      </c>
      <c r="B2863" s="230" t="str">
        <f t="shared" si="178"/>
        <v>Measure 254</v>
      </c>
      <c r="C2863" s="284" t="s">
        <v>470</v>
      </c>
      <c r="D2863" s="285">
        <v>44217</v>
      </c>
      <c r="E2863" s="285">
        <v>44408</v>
      </c>
      <c r="F2863" s="285">
        <v>44266</v>
      </c>
      <c r="G2863" s="41">
        <f t="shared" si="179"/>
        <v>3</v>
      </c>
      <c r="H2863" s="286" t="s">
        <v>359</v>
      </c>
      <c r="I2863" s="284" t="s">
        <v>358</v>
      </c>
      <c r="J2863" s="287">
        <v>8</v>
      </c>
      <c r="K2863" s="287">
        <f t="shared" si="180"/>
        <v>1</v>
      </c>
      <c r="L2863" s="203">
        <v>770</v>
      </c>
      <c r="M2863" s="203">
        <f t="shared" si="181"/>
        <v>770</v>
      </c>
    </row>
    <row r="2864" spans="1:13" hidden="1">
      <c r="A2864" s="284" t="s">
        <v>462</v>
      </c>
      <c r="B2864" s="230" t="str">
        <f t="shared" si="178"/>
        <v>Measure 254</v>
      </c>
      <c r="C2864" s="284" t="s">
        <v>470</v>
      </c>
      <c r="D2864" s="285">
        <v>44217</v>
      </c>
      <c r="E2864" s="285">
        <v>44408</v>
      </c>
      <c r="F2864" s="285">
        <v>44266</v>
      </c>
      <c r="G2864" s="41">
        <f t="shared" si="179"/>
        <v>3</v>
      </c>
      <c r="H2864" s="286" t="s">
        <v>543</v>
      </c>
      <c r="I2864" s="284" t="s">
        <v>542</v>
      </c>
      <c r="J2864" s="287">
        <v>3</v>
      </c>
      <c r="K2864" s="287">
        <f t="shared" si="180"/>
        <v>0.375</v>
      </c>
      <c r="L2864" s="203">
        <v>1570</v>
      </c>
      <c r="M2864" s="203">
        <f t="shared" si="181"/>
        <v>588.75</v>
      </c>
    </row>
    <row r="2865" spans="1:13" hidden="1">
      <c r="A2865" s="284" t="s">
        <v>462</v>
      </c>
      <c r="B2865" s="230" t="str">
        <f t="shared" si="178"/>
        <v>Measure 254</v>
      </c>
      <c r="C2865" s="284" t="s">
        <v>470</v>
      </c>
      <c r="D2865" s="285">
        <v>44217</v>
      </c>
      <c r="E2865" s="285">
        <v>44408</v>
      </c>
      <c r="F2865" s="285">
        <v>44266</v>
      </c>
      <c r="G2865" s="41">
        <f t="shared" si="179"/>
        <v>3</v>
      </c>
      <c r="H2865" s="286" t="s">
        <v>554</v>
      </c>
      <c r="I2865" s="284" t="s">
        <v>542</v>
      </c>
      <c r="J2865" s="287">
        <v>4</v>
      </c>
      <c r="K2865" s="287">
        <f t="shared" si="180"/>
        <v>0.5</v>
      </c>
      <c r="L2865" s="203">
        <v>1570</v>
      </c>
      <c r="M2865" s="203">
        <f t="shared" si="181"/>
        <v>785</v>
      </c>
    </row>
    <row r="2866" spans="1:13" hidden="1">
      <c r="A2866" s="284" t="s">
        <v>462</v>
      </c>
      <c r="B2866" s="230" t="str">
        <f t="shared" si="178"/>
        <v>Measure 254</v>
      </c>
      <c r="C2866" s="284" t="s">
        <v>470</v>
      </c>
      <c r="D2866" s="285">
        <v>44217</v>
      </c>
      <c r="E2866" s="285">
        <v>44408</v>
      </c>
      <c r="F2866" s="285">
        <v>44266</v>
      </c>
      <c r="G2866" s="41">
        <f t="shared" si="179"/>
        <v>3</v>
      </c>
      <c r="H2866" s="286" t="s">
        <v>544</v>
      </c>
      <c r="I2866" s="284" t="s">
        <v>542</v>
      </c>
      <c r="J2866" s="287">
        <v>0.5</v>
      </c>
      <c r="K2866" s="287">
        <f t="shared" si="180"/>
        <v>6.25E-2</v>
      </c>
      <c r="L2866" s="203">
        <v>1570</v>
      </c>
      <c r="M2866" s="203">
        <f t="shared" si="181"/>
        <v>98.125</v>
      </c>
    </row>
    <row r="2867" spans="1:13" hidden="1">
      <c r="A2867" s="284" t="s">
        <v>462</v>
      </c>
      <c r="B2867" s="230" t="str">
        <f t="shared" si="178"/>
        <v>Measure 254</v>
      </c>
      <c r="C2867" s="284" t="s">
        <v>470</v>
      </c>
      <c r="D2867" s="285">
        <v>44217</v>
      </c>
      <c r="E2867" s="285">
        <v>44408</v>
      </c>
      <c r="F2867" s="285">
        <v>44266</v>
      </c>
      <c r="G2867" s="41">
        <f t="shared" si="179"/>
        <v>3</v>
      </c>
      <c r="H2867" s="286" t="s">
        <v>335</v>
      </c>
      <c r="I2867" s="284" t="s">
        <v>353</v>
      </c>
      <c r="J2867" s="287">
        <v>8</v>
      </c>
      <c r="K2867" s="287">
        <f t="shared" si="180"/>
        <v>1</v>
      </c>
      <c r="L2867" s="203">
        <v>1350</v>
      </c>
      <c r="M2867" s="203">
        <f t="shared" si="181"/>
        <v>1350</v>
      </c>
    </row>
    <row r="2868" spans="1:13" hidden="1">
      <c r="A2868" s="284" t="s">
        <v>462</v>
      </c>
      <c r="B2868" s="230" t="str">
        <f t="shared" si="178"/>
        <v>Measure 254</v>
      </c>
      <c r="C2868" s="284" t="s">
        <v>470</v>
      </c>
      <c r="D2868" s="285">
        <v>44217</v>
      </c>
      <c r="E2868" s="285">
        <v>44408</v>
      </c>
      <c r="F2868" s="285">
        <v>44267</v>
      </c>
      <c r="G2868" s="41">
        <f t="shared" si="179"/>
        <v>3</v>
      </c>
      <c r="H2868" s="286" t="s">
        <v>359</v>
      </c>
      <c r="I2868" s="284" t="s">
        <v>358</v>
      </c>
      <c r="J2868" s="287">
        <v>8</v>
      </c>
      <c r="K2868" s="287">
        <f t="shared" si="180"/>
        <v>1</v>
      </c>
      <c r="L2868" s="203">
        <v>770</v>
      </c>
      <c r="M2868" s="203">
        <f t="shared" si="181"/>
        <v>770</v>
      </c>
    </row>
    <row r="2869" spans="1:13" hidden="1">
      <c r="A2869" s="284" t="s">
        <v>462</v>
      </c>
      <c r="B2869" s="230" t="str">
        <f t="shared" si="178"/>
        <v>Measure 254</v>
      </c>
      <c r="C2869" s="284" t="s">
        <v>470</v>
      </c>
      <c r="D2869" s="285">
        <v>44217</v>
      </c>
      <c r="E2869" s="285">
        <v>44408</v>
      </c>
      <c r="F2869" s="285">
        <v>44267</v>
      </c>
      <c r="G2869" s="41">
        <f t="shared" si="179"/>
        <v>3</v>
      </c>
      <c r="H2869" s="286" t="s">
        <v>543</v>
      </c>
      <c r="I2869" s="284" t="s">
        <v>542</v>
      </c>
      <c r="J2869" s="287">
        <v>3</v>
      </c>
      <c r="K2869" s="287">
        <f t="shared" si="180"/>
        <v>0.375</v>
      </c>
      <c r="L2869" s="203">
        <v>1570</v>
      </c>
      <c r="M2869" s="203">
        <f t="shared" si="181"/>
        <v>588.75</v>
      </c>
    </row>
    <row r="2870" spans="1:13" hidden="1">
      <c r="A2870" s="284" t="s">
        <v>462</v>
      </c>
      <c r="B2870" s="230" t="str">
        <f t="shared" si="178"/>
        <v>Measure 254</v>
      </c>
      <c r="C2870" s="284" t="s">
        <v>470</v>
      </c>
      <c r="D2870" s="285">
        <v>44217</v>
      </c>
      <c r="E2870" s="285">
        <v>44408</v>
      </c>
      <c r="F2870" s="285">
        <v>44267</v>
      </c>
      <c r="G2870" s="41">
        <f t="shared" si="179"/>
        <v>3</v>
      </c>
      <c r="H2870" s="286" t="s">
        <v>554</v>
      </c>
      <c r="I2870" s="284" t="s">
        <v>542</v>
      </c>
      <c r="J2870" s="287">
        <v>4</v>
      </c>
      <c r="K2870" s="287">
        <f t="shared" si="180"/>
        <v>0.5</v>
      </c>
      <c r="L2870" s="203">
        <v>1570</v>
      </c>
      <c r="M2870" s="203">
        <f t="shared" si="181"/>
        <v>785</v>
      </c>
    </row>
    <row r="2871" spans="1:13" hidden="1">
      <c r="A2871" s="284" t="s">
        <v>462</v>
      </c>
      <c r="B2871" s="230" t="str">
        <f t="shared" si="178"/>
        <v>Measure 254</v>
      </c>
      <c r="C2871" s="284" t="s">
        <v>470</v>
      </c>
      <c r="D2871" s="285">
        <v>44217</v>
      </c>
      <c r="E2871" s="285">
        <v>44408</v>
      </c>
      <c r="F2871" s="285">
        <v>44267</v>
      </c>
      <c r="G2871" s="41">
        <f t="shared" si="179"/>
        <v>3</v>
      </c>
      <c r="H2871" s="286" t="s">
        <v>335</v>
      </c>
      <c r="I2871" s="284" t="s">
        <v>353</v>
      </c>
      <c r="J2871" s="287">
        <v>8</v>
      </c>
      <c r="K2871" s="287">
        <f t="shared" si="180"/>
        <v>1</v>
      </c>
      <c r="L2871" s="203">
        <v>1350</v>
      </c>
      <c r="M2871" s="203">
        <f t="shared" si="181"/>
        <v>1350</v>
      </c>
    </row>
    <row r="2872" spans="1:13" hidden="1">
      <c r="A2872" s="284" t="s">
        <v>462</v>
      </c>
      <c r="B2872" s="230" t="str">
        <f t="shared" si="178"/>
        <v>Measure 254</v>
      </c>
      <c r="C2872" s="284" t="s">
        <v>470</v>
      </c>
      <c r="D2872" s="285">
        <v>44217</v>
      </c>
      <c r="E2872" s="285">
        <v>44408</v>
      </c>
      <c r="F2872" s="285">
        <v>44270</v>
      </c>
      <c r="G2872" s="41">
        <f t="shared" si="179"/>
        <v>3</v>
      </c>
      <c r="H2872" s="286" t="s">
        <v>359</v>
      </c>
      <c r="I2872" s="284" t="s">
        <v>358</v>
      </c>
      <c r="J2872" s="287">
        <v>8</v>
      </c>
      <c r="K2872" s="287">
        <f t="shared" si="180"/>
        <v>1</v>
      </c>
      <c r="L2872" s="203">
        <v>770</v>
      </c>
      <c r="M2872" s="203">
        <f t="shared" si="181"/>
        <v>770</v>
      </c>
    </row>
    <row r="2873" spans="1:13" hidden="1">
      <c r="A2873" s="284" t="s">
        <v>462</v>
      </c>
      <c r="B2873" s="230" t="str">
        <f t="shared" si="178"/>
        <v>Measure 254</v>
      </c>
      <c r="C2873" s="284" t="s">
        <v>470</v>
      </c>
      <c r="D2873" s="285">
        <v>44217</v>
      </c>
      <c r="E2873" s="285">
        <v>44408</v>
      </c>
      <c r="F2873" s="285">
        <v>44270</v>
      </c>
      <c r="G2873" s="41">
        <f t="shared" si="179"/>
        <v>3</v>
      </c>
      <c r="H2873" s="286" t="s">
        <v>543</v>
      </c>
      <c r="I2873" s="284" t="s">
        <v>542</v>
      </c>
      <c r="J2873" s="287">
        <v>6</v>
      </c>
      <c r="K2873" s="287">
        <f t="shared" si="180"/>
        <v>0.75</v>
      </c>
      <c r="L2873" s="203">
        <v>1570</v>
      </c>
      <c r="M2873" s="203">
        <f t="shared" si="181"/>
        <v>1177.5</v>
      </c>
    </row>
    <row r="2874" spans="1:13" hidden="1">
      <c r="A2874" s="284" t="s">
        <v>462</v>
      </c>
      <c r="B2874" s="230" t="str">
        <f t="shared" si="178"/>
        <v>Measure 254</v>
      </c>
      <c r="C2874" s="284" t="s">
        <v>470</v>
      </c>
      <c r="D2874" s="285">
        <v>44217</v>
      </c>
      <c r="E2874" s="285">
        <v>44408</v>
      </c>
      <c r="F2874" s="285">
        <v>44270</v>
      </c>
      <c r="G2874" s="41">
        <f t="shared" si="179"/>
        <v>3</v>
      </c>
      <c r="H2874" s="286" t="s">
        <v>554</v>
      </c>
      <c r="I2874" s="284" t="s">
        <v>542</v>
      </c>
      <c r="J2874" s="287">
        <v>4</v>
      </c>
      <c r="K2874" s="287">
        <f t="shared" si="180"/>
        <v>0.5</v>
      </c>
      <c r="L2874" s="203">
        <v>1570</v>
      </c>
      <c r="M2874" s="203">
        <f t="shared" si="181"/>
        <v>785</v>
      </c>
    </row>
    <row r="2875" spans="1:13" hidden="1">
      <c r="A2875" s="284" t="s">
        <v>462</v>
      </c>
      <c r="B2875" s="230" t="str">
        <f t="shared" si="178"/>
        <v>Measure 254</v>
      </c>
      <c r="C2875" s="284" t="s">
        <v>470</v>
      </c>
      <c r="D2875" s="285">
        <v>44217</v>
      </c>
      <c r="E2875" s="285">
        <v>44408</v>
      </c>
      <c r="F2875" s="285">
        <v>44270</v>
      </c>
      <c r="G2875" s="41">
        <f t="shared" si="179"/>
        <v>3</v>
      </c>
      <c r="H2875" s="286" t="s">
        <v>544</v>
      </c>
      <c r="I2875" s="284" t="s">
        <v>542</v>
      </c>
      <c r="J2875" s="287">
        <v>1.5</v>
      </c>
      <c r="K2875" s="287">
        <f t="shared" si="180"/>
        <v>0.1875</v>
      </c>
      <c r="L2875" s="203">
        <v>1570</v>
      </c>
      <c r="M2875" s="203">
        <f t="shared" si="181"/>
        <v>294.375</v>
      </c>
    </row>
    <row r="2876" spans="1:13" hidden="1">
      <c r="A2876" s="284" t="s">
        <v>462</v>
      </c>
      <c r="B2876" s="230" t="str">
        <f t="shared" si="178"/>
        <v>Measure 254</v>
      </c>
      <c r="C2876" s="284" t="s">
        <v>470</v>
      </c>
      <c r="D2876" s="285">
        <v>44217</v>
      </c>
      <c r="E2876" s="285">
        <v>44408</v>
      </c>
      <c r="F2876" s="285">
        <v>44270</v>
      </c>
      <c r="G2876" s="41">
        <f t="shared" si="179"/>
        <v>3</v>
      </c>
      <c r="H2876" s="286" t="s">
        <v>335</v>
      </c>
      <c r="I2876" s="284" t="s">
        <v>353</v>
      </c>
      <c r="J2876" s="287">
        <v>5</v>
      </c>
      <c r="K2876" s="287">
        <f t="shared" si="180"/>
        <v>0.625</v>
      </c>
      <c r="L2876" s="203">
        <v>1350</v>
      </c>
      <c r="M2876" s="203">
        <f t="shared" si="181"/>
        <v>843.75</v>
      </c>
    </row>
    <row r="2877" spans="1:13" hidden="1">
      <c r="A2877" s="284" t="s">
        <v>462</v>
      </c>
      <c r="B2877" s="230" t="str">
        <f t="shared" si="178"/>
        <v>Measure 254</v>
      </c>
      <c r="C2877" s="284" t="s">
        <v>470</v>
      </c>
      <c r="D2877" s="285">
        <v>44217</v>
      </c>
      <c r="E2877" s="285">
        <v>44408</v>
      </c>
      <c r="F2877" s="285">
        <v>44271</v>
      </c>
      <c r="G2877" s="41">
        <f t="shared" si="179"/>
        <v>3</v>
      </c>
      <c r="H2877" s="286" t="s">
        <v>359</v>
      </c>
      <c r="I2877" s="284" t="s">
        <v>358</v>
      </c>
      <c r="J2877" s="287">
        <v>8</v>
      </c>
      <c r="K2877" s="287">
        <f t="shared" si="180"/>
        <v>1</v>
      </c>
      <c r="L2877" s="203">
        <v>770</v>
      </c>
      <c r="M2877" s="203">
        <f t="shared" si="181"/>
        <v>770</v>
      </c>
    </row>
    <row r="2878" spans="1:13" hidden="1">
      <c r="A2878" s="284" t="s">
        <v>462</v>
      </c>
      <c r="B2878" s="230" t="str">
        <f t="shared" si="178"/>
        <v>Measure 254</v>
      </c>
      <c r="C2878" s="284" t="s">
        <v>470</v>
      </c>
      <c r="D2878" s="285">
        <v>44217</v>
      </c>
      <c r="E2878" s="285">
        <v>44408</v>
      </c>
      <c r="F2878" s="285">
        <v>44271</v>
      </c>
      <c r="G2878" s="41">
        <f t="shared" si="179"/>
        <v>3</v>
      </c>
      <c r="H2878" s="286" t="s">
        <v>543</v>
      </c>
      <c r="I2878" s="284" t="s">
        <v>542</v>
      </c>
      <c r="J2878" s="287">
        <v>6</v>
      </c>
      <c r="K2878" s="287">
        <f t="shared" si="180"/>
        <v>0.75</v>
      </c>
      <c r="L2878" s="203">
        <v>1570</v>
      </c>
      <c r="M2878" s="203">
        <f t="shared" si="181"/>
        <v>1177.5</v>
      </c>
    </row>
    <row r="2879" spans="1:13" hidden="1">
      <c r="A2879" s="284" t="s">
        <v>462</v>
      </c>
      <c r="B2879" s="230" t="str">
        <f t="shared" si="178"/>
        <v>Measure 254</v>
      </c>
      <c r="C2879" s="284" t="s">
        <v>470</v>
      </c>
      <c r="D2879" s="285">
        <v>44217</v>
      </c>
      <c r="E2879" s="285">
        <v>44408</v>
      </c>
      <c r="F2879" s="285">
        <v>44271</v>
      </c>
      <c r="G2879" s="41">
        <f t="shared" si="179"/>
        <v>3</v>
      </c>
      <c r="H2879" s="286" t="s">
        <v>554</v>
      </c>
      <c r="I2879" s="284" t="s">
        <v>542</v>
      </c>
      <c r="J2879" s="287">
        <v>4</v>
      </c>
      <c r="K2879" s="287">
        <f t="shared" si="180"/>
        <v>0.5</v>
      </c>
      <c r="L2879" s="203">
        <v>1570</v>
      </c>
      <c r="M2879" s="203">
        <f t="shared" si="181"/>
        <v>785</v>
      </c>
    </row>
    <row r="2880" spans="1:13" hidden="1">
      <c r="A2880" s="284" t="s">
        <v>462</v>
      </c>
      <c r="B2880" s="230" t="str">
        <f t="shared" ref="B2880:B2943" si="182">MID(C2880,9,11)</f>
        <v>Measure 254</v>
      </c>
      <c r="C2880" s="284" t="s">
        <v>470</v>
      </c>
      <c r="D2880" s="285">
        <v>44217</v>
      </c>
      <c r="E2880" s="285">
        <v>44408</v>
      </c>
      <c r="F2880" s="285">
        <v>44271</v>
      </c>
      <c r="G2880" s="41">
        <f t="shared" ref="G2880:G2943" si="183">MONTH(F2880)</f>
        <v>3</v>
      </c>
      <c r="H2880" s="286" t="s">
        <v>335</v>
      </c>
      <c r="I2880" s="284" t="s">
        <v>353</v>
      </c>
      <c r="J2880" s="287">
        <v>8</v>
      </c>
      <c r="K2880" s="287">
        <f t="shared" si="180"/>
        <v>1</v>
      </c>
      <c r="L2880" s="203">
        <v>1350</v>
      </c>
      <c r="M2880" s="203">
        <f t="shared" si="181"/>
        <v>1350</v>
      </c>
    </row>
    <row r="2881" spans="1:13" hidden="1">
      <c r="A2881" s="284" t="s">
        <v>462</v>
      </c>
      <c r="B2881" s="230" t="str">
        <f t="shared" si="182"/>
        <v>Measure 254</v>
      </c>
      <c r="C2881" s="284" t="s">
        <v>470</v>
      </c>
      <c r="D2881" s="285">
        <v>44217</v>
      </c>
      <c r="E2881" s="285">
        <v>44408</v>
      </c>
      <c r="F2881" s="285">
        <v>44272</v>
      </c>
      <c r="G2881" s="41">
        <f t="shared" si="183"/>
        <v>3</v>
      </c>
      <c r="H2881" s="286" t="s">
        <v>359</v>
      </c>
      <c r="I2881" s="284" t="s">
        <v>358</v>
      </c>
      <c r="J2881" s="287">
        <v>8</v>
      </c>
      <c r="K2881" s="287">
        <f t="shared" si="180"/>
        <v>1</v>
      </c>
      <c r="L2881" s="203">
        <v>770</v>
      </c>
      <c r="M2881" s="203">
        <f t="shared" si="181"/>
        <v>770</v>
      </c>
    </row>
    <row r="2882" spans="1:13" hidden="1">
      <c r="A2882" s="284" t="s">
        <v>462</v>
      </c>
      <c r="B2882" s="230" t="str">
        <f t="shared" si="182"/>
        <v>Measure 254</v>
      </c>
      <c r="C2882" s="284" t="s">
        <v>470</v>
      </c>
      <c r="D2882" s="285">
        <v>44217</v>
      </c>
      <c r="E2882" s="285">
        <v>44408</v>
      </c>
      <c r="F2882" s="285">
        <v>44272</v>
      </c>
      <c r="G2882" s="41">
        <f t="shared" si="183"/>
        <v>3</v>
      </c>
      <c r="H2882" s="286" t="s">
        <v>543</v>
      </c>
      <c r="I2882" s="284" t="s">
        <v>542</v>
      </c>
      <c r="J2882" s="287">
        <v>6</v>
      </c>
      <c r="K2882" s="287">
        <f t="shared" si="180"/>
        <v>0.75</v>
      </c>
      <c r="L2882" s="203">
        <v>1570</v>
      </c>
      <c r="M2882" s="203">
        <f t="shared" si="181"/>
        <v>1177.5</v>
      </c>
    </row>
    <row r="2883" spans="1:13" hidden="1">
      <c r="A2883" s="284" t="s">
        <v>462</v>
      </c>
      <c r="B2883" s="230" t="str">
        <f t="shared" si="182"/>
        <v>Measure 254</v>
      </c>
      <c r="C2883" s="284" t="s">
        <v>470</v>
      </c>
      <c r="D2883" s="285">
        <v>44217</v>
      </c>
      <c r="E2883" s="285">
        <v>44408</v>
      </c>
      <c r="F2883" s="285">
        <v>44272</v>
      </c>
      <c r="G2883" s="41">
        <f t="shared" si="183"/>
        <v>3</v>
      </c>
      <c r="H2883" s="286" t="s">
        <v>554</v>
      </c>
      <c r="I2883" s="284" t="s">
        <v>542</v>
      </c>
      <c r="J2883" s="287">
        <v>4</v>
      </c>
      <c r="K2883" s="287">
        <f t="shared" ref="K2883:K2946" si="184">J2883/8</f>
        <v>0.5</v>
      </c>
      <c r="L2883" s="203">
        <v>1570</v>
      </c>
      <c r="M2883" s="203">
        <f t="shared" ref="M2883:M2946" si="185">L2883*K2883</f>
        <v>785</v>
      </c>
    </row>
    <row r="2884" spans="1:13" hidden="1">
      <c r="A2884" s="284" t="s">
        <v>462</v>
      </c>
      <c r="B2884" s="230" t="str">
        <f t="shared" si="182"/>
        <v>Measure 254</v>
      </c>
      <c r="C2884" s="284" t="s">
        <v>470</v>
      </c>
      <c r="D2884" s="285">
        <v>44217</v>
      </c>
      <c r="E2884" s="285">
        <v>44408</v>
      </c>
      <c r="F2884" s="285">
        <v>44272</v>
      </c>
      <c r="G2884" s="41">
        <f t="shared" si="183"/>
        <v>3</v>
      </c>
      <c r="H2884" s="286" t="s">
        <v>544</v>
      </c>
      <c r="I2884" s="284" t="s">
        <v>542</v>
      </c>
      <c r="J2884" s="287">
        <v>2</v>
      </c>
      <c r="K2884" s="287">
        <f t="shared" si="184"/>
        <v>0.25</v>
      </c>
      <c r="L2884" s="203">
        <v>1570</v>
      </c>
      <c r="M2884" s="203">
        <f t="shared" si="185"/>
        <v>392.5</v>
      </c>
    </row>
    <row r="2885" spans="1:13" hidden="1">
      <c r="A2885" s="284" t="s">
        <v>462</v>
      </c>
      <c r="B2885" s="230" t="str">
        <f t="shared" si="182"/>
        <v>Measure 254</v>
      </c>
      <c r="C2885" s="284" t="s">
        <v>470</v>
      </c>
      <c r="D2885" s="285">
        <v>44217</v>
      </c>
      <c r="E2885" s="285">
        <v>44408</v>
      </c>
      <c r="F2885" s="285">
        <v>44272</v>
      </c>
      <c r="G2885" s="41">
        <f t="shared" si="183"/>
        <v>3</v>
      </c>
      <c r="H2885" s="286" t="s">
        <v>335</v>
      </c>
      <c r="I2885" s="284" t="s">
        <v>353</v>
      </c>
      <c r="J2885" s="287">
        <v>9</v>
      </c>
      <c r="K2885" s="287">
        <f t="shared" si="184"/>
        <v>1.125</v>
      </c>
      <c r="L2885" s="203">
        <v>1350</v>
      </c>
      <c r="M2885" s="203">
        <f t="shared" si="185"/>
        <v>1518.75</v>
      </c>
    </row>
    <row r="2886" spans="1:13" hidden="1">
      <c r="A2886" s="284" t="s">
        <v>462</v>
      </c>
      <c r="B2886" s="230" t="str">
        <f t="shared" si="182"/>
        <v>Measure 254</v>
      </c>
      <c r="C2886" s="284" t="s">
        <v>470</v>
      </c>
      <c r="D2886" s="285">
        <v>44217</v>
      </c>
      <c r="E2886" s="285">
        <v>44408</v>
      </c>
      <c r="F2886" s="285">
        <v>44273</v>
      </c>
      <c r="G2886" s="41">
        <f t="shared" si="183"/>
        <v>3</v>
      </c>
      <c r="H2886" s="286" t="s">
        <v>359</v>
      </c>
      <c r="I2886" s="284" t="s">
        <v>358</v>
      </c>
      <c r="J2886" s="287">
        <v>8</v>
      </c>
      <c r="K2886" s="287">
        <f t="shared" si="184"/>
        <v>1</v>
      </c>
      <c r="L2886" s="203">
        <v>770</v>
      </c>
      <c r="M2886" s="203">
        <f t="shared" si="185"/>
        <v>770</v>
      </c>
    </row>
    <row r="2887" spans="1:13" hidden="1">
      <c r="A2887" s="284" t="s">
        <v>462</v>
      </c>
      <c r="B2887" s="230" t="str">
        <f t="shared" si="182"/>
        <v>Measure 254</v>
      </c>
      <c r="C2887" s="284" t="s">
        <v>470</v>
      </c>
      <c r="D2887" s="285">
        <v>44217</v>
      </c>
      <c r="E2887" s="285">
        <v>44408</v>
      </c>
      <c r="F2887" s="285">
        <v>44273</v>
      </c>
      <c r="G2887" s="41">
        <f t="shared" si="183"/>
        <v>3</v>
      </c>
      <c r="H2887" s="286" t="s">
        <v>543</v>
      </c>
      <c r="I2887" s="284" t="s">
        <v>542</v>
      </c>
      <c r="J2887" s="287">
        <v>6</v>
      </c>
      <c r="K2887" s="287">
        <f t="shared" si="184"/>
        <v>0.75</v>
      </c>
      <c r="L2887" s="203">
        <v>1570</v>
      </c>
      <c r="M2887" s="203">
        <f t="shared" si="185"/>
        <v>1177.5</v>
      </c>
    </row>
    <row r="2888" spans="1:13" hidden="1">
      <c r="A2888" s="284" t="s">
        <v>462</v>
      </c>
      <c r="B2888" s="230" t="str">
        <f t="shared" si="182"/>
        <v>Measure 254</v>
      </c>
      <c r="C2888" s="284" t="s">
        <v>470</v>
      </c>
      <c r="D2888" s="285">
        <v>44217</v>
      </c>
      <c r="E2888" s="285">
        <v>44408</v>
      </c>
      <c r="F2888" s="285">
        <v>44273</v>
      </c>
      <c r="G2888" s="41">
        <f t="shared" si="183"/>
        <v>3</v>
      </c>
      <c r="H2888" s="286" t="s">
        <v>544</v>
      </c>
      <c r="I2888" s="284" t="s">
        <v>542</v>
      </c>
      <c r="J2888" s="287">
        <v>0.5</v>
      </c>
      <c r="K2888" s="287">
        <f t="shared" si="184"/>
        <v>6.25E-2</v>
      </c>
      <c r="L2888" s="203">
        <v>1570</v>
      </c>
      <c r="M2888" s="203">
        <f t="shared" si="185"/>
        <v>98.125</v>
      </c>
    </row>
    <row r="2889" spans="1:13" hidden="1">
      <c r="A2889" s="284" t="s">
        <v>462</v>
      </c>
      <c r="B2889" s="230" t="str">
        <f t="shared" si="182"/>
        <v>Measure 254</v>
      </c>
      <c r="C2889" s="284" t="s">
        <v>470</v>
      </c>
      <c r="D2889" s="285">
        <v>44217</v>
      </c>
      <c r="E2889" s="285">
        <v>44408</v>
      </c>
      <c r="F2889" s="285">
        <v>44273</v>
      </c>
      <c r="G2889" s="41">
        <f t="shared" si="183"/>
        <v>3</v>
      </c>
      <c r="H2889" s="286" t="s">
        <v>335</v>
      </c>
      <c r="I2889" s="284" t="s">
        <v>353</v>
      </c>
      <c r="J2889" s="287">
        <v>9</v>
      </c>
      <c r="K2889" s="287">
        <f t="shared" si="184"/>
        <v>1.125</v>
      </c>
      <c r="L2889" s="203">
        <v>1350</v>
      </c>
      <c r="M2889" s="203">
        <f t="shared" si="185"/>
        <v>1518.75</v>
      </c>
    </row>
    <row r="2890" spans="1:13" hidden="1">
      <c r="A2890" s="284" t="s">
        <v>462</v>
      </c>
      <c r="B2890" s="230" t="str">
        <f t="shared" si="182"/>
        <v>Measure 254</v>
      </c>
      <c r="C2890" s="284" t="s">
        <v>470</v>
      </c>
      <c r="D2890" s="285">
        <v>44217</v>
      </c>
      <c r="E2890" s="285">
        <v>44408</v>
      </c>
      <c r="F2890" s="285">
        <v>44274</v>
      </c>
      <c r="G2890" s="41">
        <f t="shared" si="183"/>
        <v>3</v>
      </c>
      <c r="H2890" s="286" t="s">
        <v>359</v>
      </c>
      <c r="I2890" s="284" t="s">
        <v>358</v>
      </c>
      <c r="J2890" s="287">
        <v>8</v>
      </c>
      <c r="K2890" s="287">
        <f t="shared" si="184"/>
        <v>1</v>
      </c>
      <c r="L2890" s="203">
        <v>770</v>
      </c>
      <c r="M2890" s="203">
        <f t="shared" si="185"/>
        <v>770</v>
      </c>
    </row>
    <row r="2891" spans="1:13" hidden="1">
      <c r="A2891" s="284" t="s">
        <v>462</v>
      </c>
      <c r="B2891" s="230" t="str">
        <f t="shared" si="182"/>
        <v>Measure 254</v>
      </c>
      <c r="C2891" s="284" t="s">
        <v>470</v>
      </c>
      <c r="D2891" s="285">
        <v>44217</v>
      </c>
      <c r="E2891" s="285">
        <v>44408</v>
      </c>
      <c r="F2891" s="285">
        <v>44274</v>
      </c>
      <c r="G2891" s="41">
        <f t="shared" si="183"/>
        <v>3</v>
      </c>
      <c r="H2891" s="286" t="s">
        <v>543</v>
      </c>
      <c r="I2891" s="284" t="s">
        <v>542</v>
      </c>
      <c r="J2891" s="287">
        <v>4</v>
      </c>
      <c r="K2891" s="287">
        <f t="shared" si="184"/>
        <v>0.5</v>
      </c>
      <c r="L2891" s="203">
        <v>1570</v>
      </c>
      <c r="M2891" s="203">
        <f t="shared" si="185"/>
        <v>785</v>
      </c>
    </row>
    <row r="2892" spans="1:13" hidden="1">
      <c r="A2892" s="284" t="s">
        <v>462</v>
      </c>
      <c r="B2892" s="230" t="str">
        <f t="shared" si="182"/>
        <v>Measure 254</v>
      </c>
      <c r="C2892" s="284" t="s">
        <v>470</v>
      </c>
      <c r="D2892" s="285">
        <v>44217</v>
      </c>
      <c r="E2892" s="285">
        <v>44408</v>
      </c>
      <c r="F2892" s="285">
        <v>44277</v>
      </c>
      <c r="G2892" s="41">
        <f t="shared" si="183"/>
        <v>3</v>
      </c>
      <c r="H2892" s="286" t="s">
        <v>359</v>
      </c>
      <c r="I2892" s="284" t="s">
        <v>358</v>
      </c>
      <c r="J2892" s="287">
        <v>8</v>
      </c>
      <c r="K2892" s="287">
        <f t="shared" si="184"/>
        <v>1</v>
      </c>
      <c r="L2892" s="203">
        <v>770</v>
      </c>
      <c r="M2892" s="203">
        <f t="shared" si="185"/>
        <v>770</v>
      </c>
    </row>
    <row r="2893" spans="1:13" hidden="1">
      <c r="A2893" s="284" t="s">
        <v>462</v>
      </c>
      <c r="B2893" s="230" t="str">
        <f t="shared" si="182"/>
        <v>Measure 254</v>
      </c>
      <c r="C2893" s="284" t="s">
        <v>470</v>
      </c>
      <c r="D2893" s="285">
        <v>44217</v>
      </c>
      <c r="E2893" s="285">
        <v>44408</v>
      </c>
      <c r="F2893" s="285">
        <v>44277</v>
      </c>
      <c r="G2893" s="41">
        <f t="shared" si="183"/>
        <v>3</v>
      </c>
      <c r="H2893" s="286" t="s">
        <v>543</v>
      </c>
      <c r="I2893" s="284" t="s">
        <v>542</v>
      </c>
      <c r="J2893" s="287">
        <v>6</v>
      </c>
      <c r="K2893" s="287">
        <f t="shared" si="184"/>
        <v>0.75</v>
      </c>
      <c r="L2893" s="203">
        <v>1570</v>
      </c>
      <c r="M2893" s="203">
        <f t="shared" si="185"/>
        <v>1177.5</v>
      </c>
    </row>
    <row r="2894" spans="1:13" hidden="1">
      <c r="A2894" s="284" t="s">
        <v>462</v>
      </c>
      <c r="B2894" s="230" t="str">
        <f t="shared" si="182"/>
        <v>Measure 254</v>
      </c>
      <c r="C2894" s="284" t="s">
        <v>470</v>
      </c>
      <c r="D2894" s="285">
        <v>44217</v>
      </c>
      <c r="E2894" s="285">
        <v>44408</v>
      </c>
      <c r="F2894" s="285">
        <v>44277</v>
      </c>
      <c r="G2894" s="41">
        <f t="shared" si="183"/>
        <v>3</v>
      </c>
      <c r="H2894" s="286" t="s">
        <v>554</v>
      </c>
      <c r="I2894" s="284" t="s">
        <v>542</v>
      </c>
      <c r="J2894" s="287">
        <v>3</v>
      </c>
      <c r="K2894" s="287">
        <f t="shared" si="184"/>
        <v>0.375</v>
      </c>
      <c r="L2894" s="203">
        <v>1570</v>
      </c>
      <c r="M2894" s="203">
        <f t="shared" si="185"/>
        <v>588.75</v>
      </c>
    </row>
    <row r="2895" spans="1:13" hidden="1">
      <c r="A2895" s="284" t="s">
        <v>462</v>
      </c>
      <c r="B2895" s="230" t="str">
        <f t="shared" si="182"/>
        <v>Measure 254</v>
      </c>
      <c r="C2895" s="284" t="s">
        <v>470</v>
      </c>
      <c r="D2895" s="285">
        <v>44217</v>
      </c>
      <c r="E2895" s="285">
        <v>44408</v>
      </c>
      <c r="F2895" s="285">
        <v>44277</v>
      </c>
      <c r="G2895" s="41">
        <f t="shared" si="183"/>
        <v>3</v>
      </c>
      <c r="H2895" s="286" t="s">
        <v>544</v>
      </c>
      <c r="I2895" s="284" t="s">
        <v>542</v>
      </c>
      <c r="J2895" s="287">
        <v>3</v>
      </c>
      <c r="K2895" s="287">
        <f t="shared" si="184"/>
        <v>0.375</v>
      </c>
      <c r="L2895" s="203">
        <v>1570</v>
      </c>
      <c r="M2895" s="203">
        <f t="shared" si="185"/>
        <v>588.75</v>
      </c>
    </row>
    <row r="2896" spans="1:13" hidden="1">
      <c r="A2896" s="284" t="s">
        <v>462</v>
      </c>
      <c r="B2896" s="230" t="str">
        <f t="shared" si="182"/>
        <v>Measure 254</v>
      </c>
      <c r="C2896" s="284" t="s">
        <v>470</v>
      </c>
      <c r="D2896" s="285">
        <v>44217</v>
      </c>
      <c r="E2896" s="285">
        <v>44408</v>
      </c>
      <c r="F2896" s="285">
        <v>44277</v>
      </c>
      <c r="G2896" s="41">
        <f t="shared" si="183"/>
        <v>3</v>
      </c>
      <c r="H2896" s="286" t="s">
        <v>335</v>
      </c>
      <c r="I2896" s="284" t="s">
        <v>353</v>
      </c>
      <c r="J2896" s="287">
        <v>9</v>
      </c>
      <c r="K2896" s="287">
        <f t="shared" si="184"/>
        <v>1.125</v>
      </c>
      <c r="L2896" s="203">
        <v>1350</v>
      </c>
      <c r="M2896" s="203">
        <f t="shared" si="185"/>
        <v>1518.75</v>
      </c>
    </row>
    <row r="2897" spans="1:13" hidden="1">
      <c r="A2897" s="284" t="s">
        <v>462</v>
      </c>
      <c r="B2897" s="230" t="str">
        <f t="shared" si="182"/>
        <v>Measure 254</v>
      </c>
      <c r="C2897" s="284" t="s">
        <v>470</v>
      </c>
      <c r="D2897" s="285">
        <v>44217</v>
      </c>
      <c r="E2897" s="285">
        <v>44408</v>
      </c>
      <c r="F2897" s="285">
        <v>44278</v>
      </c>
      <c r="G2897" s="41">
        <f t="shared" si="183"/>
        <v>3</v>
      </c>
      <c r="H2897" s="286" t="s">
        <v>359</v>
      </c>
      <c r="I2897" s="284" t="s">
        <v>358</v>
      </c>
      <c r="J2897" s="287">
        <v>8</v>
      </c>
      <c r="K2897" s="287">
        <f t="shared" si="184"/>
        <v>1</v>
      </c>
      <c r="L2897" s="203">
        <v>770</v>
      </c>
      <c r="M2897" s="203">
        <f t="shared" si="185"/>
        <v>770</v>
      </c>
    </row>
    <row r="2898" spans="1:13" hidden="1">
      <c r="A2898" s="284" t="s">
        <v>462</v>
      </c>
      <c r="B2898" s="230" t="str">
        <f t="shared" si="182"/>
        <v>Measure 254</v>
      </c>
      <c r="C2898" s="284" t="s">
        <v>470</v>
      </c>
      <c r="D2898" s="285">
        <v>44217</v>
      </c>
      <c r="E2898" s="285">
        <v>44408</v>
      </c>
      <c r="F2898" s="285">
        <v>44278</v>
      </c>
      <c r="G2898" s="41">
        <f t="shared" si="183"/>
        <v>3</v>
      </c>
      <c r="H2898" s="286" t="s">
        <v>543</v>
      </c>
      <c r="I2898" s="284" t="s">
        <v>542</v>
      </c>
      <c r="J2898" s="287">
        <v>6</v>
      </c>
      <c r="K2898" s="287">
        <f t="shared" si="184"/>
        <v>0.75</v>
      </c>
      <c r="L2898" s="203">
        <v>1570</v>
      </c>
      <c r="M2898" s="203">
        <f t="shared" si="185"/>
        <v>1177.5</v>
      </c>
    </row>
    <row r="2899" spans="1:13" hidden="1">
      <c r="A2899" s="284" t="s">
        <v>462</v>
      </c>
      <c r="B2899" s="230" t="str">
        <f t="shared" si="182"/>
        <v>Measure 254</v>
      </c>
      <c r="C2899" s="284" t="s">
        <v>470</v>
      </c>
      <c r="D2899" s="285">
        <v>44217</v>
      </c>
      <c r="E2899" s="285">
        <v>44408</v>
      </c>
      <c r="F2899" s="285">
        <v>44278</v>
      </c>
      <c r="G2899" s="41">
        <f t="shared" si="183"/>
        <v>3</v>
      </c>
      <c r="H2899" s="286" t="s">
        <v>544</v>
      </c>
      <c r="I2899" s="284" t="s">
        <v>542</v>
      </c>
      <c r="J2899" s="287">
        <v>3.5</v>
      </c>
      <c r="K2899" s="287">
        <f t="shared" si="184"/>
        <v>0.4375</v>
      </c>
      <c r="L2899" s="203">
        <v>1570</v>
      </c>
      <c r="M2899" s="203">
        <f t="shared" si="185"/>
        <v>686.875</v>
      </c>
    </row>
    <row r="2900" spans="1:13" hidden="1">
      <c r="A2900" s="284" t="s">
        <v>462</v>
      </c>
      <c r="B2900" s="230" t="str">
        <f t="shared" si="182"/>
        <v>Measure 254</v>
      </c>
      <c r="C2900" s="284" t="s">
        <v>470</v>
      </c>
      <c r="D2900" s="285">
        <v>44217</v>
      </c>
      <c r="E2900" s="285">
        <v>44408</v>
      </c>
      <c r="F2900" s="285">
        <v>44278</v>
      </c>
      <c r="G2900" s="41">
        <f t="shared" si="183"/>
        <v>3</v>
      </c>
      <c r="H2900" s="286" t="s">
        <v>335</v>
      </c>
      <c r="I2900" s="284" t="s">
        <v>353</v>
      </c>
      <c r="J2900" s="287">
        <v>8</v>
      </c>
      <c r="K2900" s="287">
        <f t="shared" si="184"/>
        <v>1</v>
      </c>
      <c r="L2900" s="203">
        <v>1350</v>
      </c>
      <c r="M2900" s="203">
        <f t="shared" si="185"/>
        <v>1350</v>
      </c>
    </row>
    <row r="2901" spans="1:13" hidden="1">
      <c r="A2901" s="284" t="s">
        <v>462</v>
      </c>
      <c r="B2901" s="230" t="str">
        <f t="shared" si="182"/>
        <v>Measure 254</v>
      </c>
      <c r="C2901" s="284" t="s">
        <v>470</v>
      </c>
      <c r="D2901" s="285">
        <v>44217</v>
      </c>
      <c r="E2901" s="285">
        <v>44408</v>
      </c>
      <c r="F2901" s="285">
        <v>44279</v>
      </c>
      <c r="G2901" s="41">
        <f t="shared" si="183"/>
        <v>3</v>
      </c>
      <c r="H2901" s="286" t="s">
        <v>359</v>
      </c>
      <c r="I2901" s="284" t="s">
        <v>358</v>
      </c>
      <c r="J2901" s="287">
        <v>8</v>
      </c>
      <c r="K2901" s="287">
        <f t="shared" si="184"/>
        <v>1</v>
      </c>
      <c r="L2901" s="203">
        <v>770</v>
      </c>
      <c r="M2901" s="203">
        <f t="shared" si="185"/>
        <v>770</v>
      </c>
    </row>
    <row r="2902" spans="1:13" hidden="1">
      <c r="A2902" s="284" t="s">
        <v>462</v>
      </c>
      <c r="B2902" s="230" t="str">
        <f t="shared" si="182"/>
        <v>Measure 254</v>
      </c>
      <c r="C2902" s="284" t="s">
        <v>470</v>
      </c>
      <c r="D2902" s="285">
        <v>44217</v>
      </c>
      <c r="E2902" s="285">
        <v>44408</v>
      </c>
      <c r="F2902" s="285">
        <v>44279</v>
      </c>
      <c r="G2902" s="41">
        <f t="shared" si="183"/>
        <v>3</v>
      </c>
      <c r="H2902" s="286" t="s">
        <v>543</v>
      </c>
      <c r="I2902" s="284" t="s">
        <v>542</v>
      </c>
      <c r="J2902" s="287">
        <v>6</v>
      </c>
      <c r="K2902" s="287">
        <f t="shared" si="184"/>
        <v>0.75</v>
      </c>
      <c r="L2902" s="203">
        <v>1570</v>
      </c>
      <c r="M2902" s="203">
        <f t="shared" si="185"/>
        <v>1177.5</v>
      </c>
    </row>
    <row r="2903" spans="1:13" hidden="1">
      <c r="A2903" s="284" t="s">
        <v>462</v>
      </c>
      <c r="B2903" s="230" t="str">
        <f t="shared" si="182"/>
        <v>Measure 254</v>
      </c>
      <c r="C2903" s="284" t="s">
        <v>470</v>
      </c>
      <c r="D2903" s="285">
        <v>44217</v>
      </c>
      <c r="E2903" s="285">
        <v>44408</v>
      </c>
      <c r="F2903" s="285">
        <v>44279</v>
      </c>
      <c r="G2903" s="41">
        <f t="shared" si="183"/>
        <v>3</v>
      </c>
      <c r="H2903" s="286" t="s">
        <v>544</v>
      </c>
      <c r="I2903" s="284" t="s">
        <v>542</v>
      </c>
      <c r="J2903" s="287">
        <v>3.5</v>
      </c>
      <c r="K2903" s="287">
        <f t="shared" si="184"/>
        <v>0.4375</v>
      </c>
      <c r="L2903" s="203">
        <v>1570</v>
      </c>
      <c r="M2903" s="203">
        <f t="shared" si="185"/>
        <v>686.875</v>
      </c>
    </row>
    <row r="2904" spans="1:13" hidden="1">
      <c r="A2904" s="284" t="s">
        <v>462</v>
      </c>
      <c r="B2904" s="230" t="str">
        <f t="shared" si="182"/>
        <v>Measure 254</v>
      </c>
      <c r="C2904" s="284" t="s">
        <v>470</v>
      </c>
      <c r="D2904" s="285">
        <v>44217</v>
      </c>
      <c r="E2904" s="285">
        <v>44408</v>
      </c>
      <c r="F2904" s="285">
        <v>44280</v>
      </c>
      <c r="G2904" s="41">
        <f t="shared" si="183"/>
        <v>3</v>
      </c>
      <c r="H2904" s="286" t="s">
        <v>359</v>
      </c>
      <c r="I2904" s="284" t="s">
        <v>358</v>
      </c>
      <c r="J2904" s="287">
        <v>8</v>
      </c>
      <c r="K2904" s="287">
        <f t="shared" si="184"/>
        <v>1</v>
      </c>
      <c r="L2904" s="203">
        <v>770</v>
      </c>
      <c r="M2904" s="203">
        <f t="shared" si="185"/>
        <v>770</v>
      </c>
    </row>
    <row r="2905" spans="1:13" hidden="1">
      <c r="A2905" s="284" t="s">
        <v>462</v>
      </c>
      <c r="B2905" s="230" t="str">
        <f t="shared" si="182"/>
        <v>Measure 254</v>
      </c>
      <c r="C2905" s="284" t="s">
        <v>470</v>
      </c>
      <c r="D2905" s="285">
        <v>44217</v>
      </c>
      <c r="E2905" s="285">
        <v>44408</v>
      </c>
      <c r="F2905" s="285">
        <v>44280</v>
      </c>
      <c r="G2905" s="41">
        <f t="shared" si="183"/>
        <v>3</v>
      </c>
      <c r="H2905" s="286" t="s">
        <v>543</v>
      </c>
      <c r="I2905" s="284" t="s">
        <v>542</v>
      </c>
      <c r="J2905" s="287">
        <v>6</v>
      </c>
      <c r="K2905" s="287">
        <f t="shared" si="184"/>
        <v>0.75</v>
      </c>
      <c r="L2905" s="203">
        <v>1570</v>
      </c>
      <c r="M2905" s="203">
        <f t="shared" si="185"/>
        <v>1177.5</v>
      </c>
    </row>
    <row r="2906" spans="1:13" hidden="1">
      <c r="A2906" s="284" t="s">
        <v>462</v>
      </c>
      <c r="B2906" s="230" t="str">
        <f t="shared" si="182"/>
        <v>Measure 254</v>
      </c>
      <c r="C2906" s="284" t="s">
        <v>470</v>
      </c>
      <c r="D2906" s="285">
        <v>44217</v>
      </c>
      <c r="E2906" s="285">
        <v>44408</v>
      </c>
      <c r="F2906" s="285">
        <v>44280</v>
      </c>
      <c r="G2906" s="41">
        <f t="shared" si="183"/>
        <v>3</v>
      </c>
      <c r="H2906" s="286" t="s">
        <v>554</v>
      </c>
      <c r="I2906" s="284" t="s">
        <v>542</v>
      </c>
      <c r="J2906" s="287">
        <v>2</v>
      </c>
      <c r="K2906" s="287">
        <f t="shared" si="184"/>
        <v>0.25</v>
      </c>
      <c r="L2906" s="203">
        <v>1570</v>
      </c>
      <c r="M2906" s="203">
        <f t="shared" si="185"/>
        <v>392.5</v>
      </c>
    </row>
    <row r="2907" spans="1:13" hidden="1">
      <c r="A2907" s="284" t="s">
        <v>462</v>
      </c>
      <c r="B2907" s="230" t="str">
        <f t="shared" si="182"/>
        <v>Measure 254</v>
      </c>
      <c r="C2907" s="284" t="s">
        <v>470</v>
      </c>
      <c r="D2907" s="285">
        <v>44217</v>
      </c>
      <c r="E2907" s="285">
        <v>44408</v>
      </c>
      <c r="F2907" s="285">
        <v>44280</v>
      </c>
      <c r="G2907" s="41">
        <f t="shared" si="183"/>
        <v>3</v>
      </c>
      <c r="H2907" s="286" t="s">
        <v>544</v>
      </c>
      <c r="I2907" s="284" t="s">
        <v>542</v>
      </c>
      <c r="J2907" s="287">
        <v>1.5</v>
      </c>
      <c r="K2907" s="287">
        <f t="shared" si="184"/>
        <v>0.1875</v>
      </c>
      <c r="L2907" s="203">
        <v>1570</v>
      </c>
      <c r="M2907" s="203">
        <f t="shared" si="185"/>
        <v>294.375</v>
      </c>
    </row>
    <row r="2908" spans="1:13" hidden="1">
      <c r="A2908" s="284" t="s">
        <v>462</v>
      </c>
      <c r="B2908" s="230" t="str">
        <f t="shared" si="182"/>
        <v>Measure 254</v>
      </c>
      <c r="C2908" s="284" t="s">
        <v>470</v>
      </c>
      <c r="D2908" s="285">
        <v>44217</v>
      </c>
      <c r="E2908" s="285">
        <v>44408</v>
      </c>
      <c r="F2908" s="285">
        <v>44280</v>
      </c>
      <c r="G2908" s="41">
        <f t="shared" si="183"/>
        <v>3</v>
      </c>
      <c r="H2908" s="286" t="s">
        <v>335</v>
      </c>
      <c r="I2908" s="284" t="s">
        <v>353</v>
      </c>
      <c r="J2908" s="287">
        <v>9</v>
      </c>
      <c r="K2908" s="287">
        <f t="shared" si="184"/>
        <v>1.125</v>
      </c>
      <c r="L2908" s="203">
        <v>1350</v>
      </c>
      <c r="M2908" s="203">
        <f t="shared" si="185"/>
        <v>1518.75</v>
      </c>
    </row>
    <row r="2909" spans="1:13" hidden="1">
      <c r="A2909" s="284" t="s">
        <v>462</v>
      </c>
      <c r="B2909" s="230" t="str">
        <f t="shared" si="182"/>
        <v>Measure 254</v>
      </c>
      <c r="C2909" s="284" t="s">
        <v>470</v>
      </c>
      <c r="D2909" s="285">
        <v>44217</v>
      </c>
      <c r="E2909" s="285">
        <v>44408</v>
      </c>
      <c r="F2909" s="285">
        <v>44281</v>
      </c>
      <c r="G2909" s="41">
        <f t="shared" si="183"/>
        <v>3</v>
      </c>
      <c r="H2909" s="286" t="s">
        <v>359</v>
      </c>
      <c r="I2909" s="284" t="s">
        <v>358</v>
      </c>
      <c r="J2909" s="287">
        <v>8</v>
      </c>
      <c r="K2909" s="287">
        <f t="shared" si="184"/>
        <v>1</v>
      </c>
      <c r="L2909" s="203">
        <v>770</v>
      </c>
      <c r="M2909" s="203">
        <f t="shared" si="185"/>
        <v>770</v>
      </c>
    </row>
    <row r="2910" spans="1:13" hidden="1">
      <c r="A2910" s="284" t="s">
        <v>462</v>
      </c>
      <c r="B2910" s="230" t="str">
        <f t="shared" si="182"/>
        <v>Measure 254</v>
      </c>
      <c r="C2910" s="284" t="s">
        <v>470</v>
      </c>
      <c r="D2910" s="285">
        <v>44217</v>
      </c>
      <c r="E2910" s="285">
        <v>44408</v>
      </c>
      <c r="F2910" s="285">
        <v>44281</v>
      </c>
      <c r="G2910" s="41">
        <f t="shared" si="183"/>
        <v>3</v>
      </c>
      <c r="H2910" s="286" t="s">
        <v>543</v>
      </c>
      <c r="I2910" s="284" t="s">
        <v>542</v>
      </c>
      <c r="J2910" s="287">
        <v>4</v>
      </c>
      <c r="K2910" s="287">
        <f t="shared" si="184"/>
        <v>0.5</v>
      </c>
      <c r="L2910" s="203">
        <v>1570</v>
      </c>
      <c r="M2910" s="203">
        <f t="shared" si="185"/>
        <v>785</v>
      </c>
    </row>
    <row r="2911" spans="1:13" hidden="1">
      <c r="A2911" s="284" t="s">
        <v>462</v>
      </c>
      <c r="B2911" s="230" t="str">
        <f t="shared" si="182"/>
        <v>Measure 254</v>
      </c>
      <c r="C2911" s="284" t="s">
        <v>470</v>
      </c>
      <c r="D2911" s="285">
        <v>44217</v>
      </c>
      <c r="E2911" s="285">
        <v>44408</v>
      </c>
      <c r="F2911" s="285">
        <v>44281</v>
      </c>
      <c r="G2911" s="41">
        <f t="shared" si="183"/>
        <v>3</v>
      </c>
      <c r="H2911" s="286" t="s">
        <v>544</v>
      </c>
      <c r="I2911" s="284" t="s">
        <v>542</v>
      </c>
      <c r="J2911" s="287">
        <v>4</v>
      </c>
      <c r="K2911" s="287">
        <f t="shared" si="184"/>
        <v>0.5</v>
      </c>
      <c r="L2911" s="203">
        <v>1570</v>
      </c>
      <c r="M2911" s="203">
        <f t="shared" si="185"/>
        <v>785</v>
      </c>
    </row>
    <row r="2912" spans="1:13" hidden="1">
      <c r="A2912" s="284" t="s">
        <v>462</v>
      </c>
      <c r="B2912" s="230" t="str">
        <f t="shared" si="182"/>
        <v>Measure 254</v>
      </c>
      <c r="C2912" s="284" t="s">
        <v>470</v>
      </c>
      <c r="D2912" s="285">
        <v>44217</v>
      </c>
      <c r="E2912" s="285">
        <v>44408</v>
      </c>
      <c r="F2912" s="285">
        <v>44281</v>
      </c>
      <c r="G2912" s="41">
        <f t="shared" si="183"/>
        <v>3</v>
      </c>
      <c r="H2912" s="286" t="s">
        <v>335</v>
      </c>
      <c r="I2912" s="284" t="s">
        <v>353</v>
      </c>
      <c r="J2912" s="287">
        <v>8</v>
      </c>
      <c r="K2912" s="287">
        <f t="shared" si="184"/>
        <v>1</v>
      </c>
      <c r="L2912" s="203">
        <v>1350</v>
      </c>
      <c r="M2912" s="203">
        <f t="shared" si="185"/>
        <v>1350</v>
      </c>
    </row>
    <row r="2913" spans="1:13" hidden="1">
      <c r="A2913" s="284" t="s">
        <v>462</v>
      </c>
      <c r="B2913" s="230" t="str">
        <f t="shared" si="182"/>
        <v>Measure 254</v>
      </c>
      <c r="C2913" s="284" t="s">
        <v>470</v>
      </c>
      <c r="D2913" s="285">
        <v>44217</v>
      </c>
      <c r="E2913" s="285">
        <v>44408</v>
      </c>
      <c r="F2913" s="285">
        <v>44284</v>
      </c>
      <c r="G2913" s="41">
        <f t="shared" si="183"/>
        <v>3</v>
      </c>
      <c r="H2913" s="286" t="s">
        <v>359</v>
      </c>
      <c r="I2913" s="284" t="s">
        <v>358</v>
      </c>
      <c r="J2913" s="287">
        <v>8</v>
      </c>
      <c r="K2913" s="287">
        <f t="shared" si="184"/>
        <v>1</v>
      </c>
      <c r="L2913" s="203">
        <v>770</v>
      </c>
      <c r="M2913" s="203">
        <f t="shared" si="185"/>
        <v>770</v>
      </c>
    </row>
    <row r="2914" spans="1:13" hidden="1">
      <c r="A2914" s="284" t="s">
        <v>462</v>
      </c>
      <c r="B2914" s="230" t="str">
        <f t="shared" si="182"/>
        <v>Measure 254</v>
      </c>
      <c r="C2914" s="284" t="s">
        <v>470</v>
      </c>
      <c r="D2914" s="285">
        <v>44217</v>
      </c>
      <c r="E2914" s="285">
        <v>44408</v>
      </c>
      <c r="F2914" s="285">
        <v>44284</v>
      </c>
      <c r="G2914" s="41">
        <f t="shared" si="183"/>
        <v>3</v>
      </c>
      <c r="H2914" s="286" t="s">
        <v>543</v>
      </c>
      <c r="I2914" s="284" t="s">
        <v>542</v>
      </c>
      <c r="J2914" s="287">
        <v>6</v>
      </c>
      <c r="K2914" s="287">
        <f t="shared" si="184"/>
        <v>0.75</v>
      </c>
      <c r="L2914" s="203">
        <v>1570</v>
      </c>
      <c r="M2914" s="203">
        <f t="shared" si="185"/>
        <v>1177.5</v>
      </c>
    </row>
    <row r="2915" spans="1:13" hidden="1">
      <c r="A2915" s="284" t="s">
        <v>462</v>
      </c>
      <c r="B2915" s="230" t="str">
        <f t="shared" si="182"/>
        <v>Measure 254</v>
      </c>
      <c r="C2915" s="284" t="s">
        <v>470</v>
      </c>
      <c r="D2915" s="285">
        <v>44217</v>
      </c>
      <c r="E2915" s="285">
        <v>44408</v>
      </c>
      <c r="F2915" s="285">
        <v>44284</v>
      </c>
      <c r="G2915" s="41">
        <f t="shared" si="183"/>
        <v>3</v>
      </c>
      <c r="H2915" s="286" t="s">
        <v>544</v>
      </c>
      <c r="I2915" s="284" t="s">
        <v>542</v>
      </c>
      <c r="J2915" s="287">
        <v>1</v>
      </c>
      <c r="K2915" s="287">
        <f t="shared" si="184"/>
        <v>0.125</v>
      </c>
      <c r="L2915" s="203">
        <v>1570</v>
      </c>
      <c r="M2915" s="203">
        <f t="shared" si="185"/>
        <v>196.25</v>
      </c>
    </row>
    <row r="2916" spans="1:13" hidden="1">
      <c r="A2916" s="284" t="s">
        <v>462</v>
      </c>
      <c r="B2916" s="230" t="str">
        <f t="shared" si="182"/>
        <v>Measure 254</v>
      </c>
      <c r="C2916" s="284" t="s">
        <v>470</v>
      </c>
      <c r="D2916" s="285">
        <v>44217</v>
      </c>
      <c r="E2916" s="285">
        <v>44408</v>
      </c>
      <c r="F2916" s="285">
        <v>44284</v>
      </c>
      <c r="G2916" s="41">
        <f t="shared" si="183"/>
        <v>3</v>
      </c>
      <c r="H2916" s="286" t="s">
        <v>335</v>
      </c>
      <c r="I2916" s="284" t="s">
        <v>353</v>
      </c>
      <c r="J2916" s="287">
        <v>9</v>
      </c>
      <c r="K2916" s="287">
        <f t="shared" si="184"/>
        <v>1.125</v>
      </c>
      <c r="L2916" s="203">
        <v>1350</v>
      </c>
      <c r="M2916" s="203">
        <f t="shared" si="185"/>
        <v>1518.75</v>
      </c>
    </row>
    <row r="2917" spans="1:13" hidden="1">
      <c r="A2917" s="284" t="s">
        <v>462</v>
      </c>
      <c r="B2917" s="230" t="str">
        <f t="shared" si="182"/>
        <v>Measure 254</v>
      </c>
      <c r="C2917" s="284" t="s">
        <v>470</v>
      </c>
      <c r="D2917" s="285">
        <v>44217</v>
      </c>
      <c r="E2917" s="285">
        <v>44408</v>
      </c>
      <c r="F2917" s="285">
        <v>44285</v>
      </c>
      <c r="G2917" s="41">
        <f t="shared" si="183"/>
        <v>3</v>
      </c>
      <c r="H2917" s="286" t="s">
        <v>359</v>
      </c>
      <c r="I2917" s="284" t="s">
        <v>358</v>
      </c>
      <c r="J2917" s="287">
        <v>8</v>
      </c>
      <c r="K2917" s="287">
        <f t="shared" si="184"/>
        <v>1</v>
      </c>
      <c r="L2917" s="203">
        <v>770</v>
      </c>
      <c r="M2917" s="203">
        <f t="shared" si="185"/>
        <v>770</v>
      </c>
    </row>
    <row r="2918" spans="1:13" hidden="1">
      <c r="A2918" s="284" t="s">
        <v>462</v>
      </c>
      <c r="B2918" s="230" t="str">
        <f t="shared" si="182"/>
        <v>Measure 254</v>
      </c>
      <c r="C2918" s="284" t="s">
        <v>470</v>
      </c>
      <c r="D2918" s="285">
        <v>44217</v>
      </c>
      <c r="E2918" s="285">
        <v>44408</v>
      </c>
      <c r="F2918" s="285">
        <v>44285</v>
      </c>
      <c r="G2918" s="41">
        <f t="shared" si="183"/>
        <v>3</v>
      </c>
      <c r="H2918" s="286" t="s">
        <v>544</v>
      </c>
      <c r="I2918" s="284" t="s">
        <v>542</v>
      </c>
      <c r="J2918" s="287">
        <v>3</v>
      </c>
      <c r="K2918" s="287">
        <f t="shared" si="184"/>
        <v>0.375</v>
      </c>
      <c r="L2918" s="203">
        <v>1570</v>
      </c>
      <c r="M2918" s="203">
        <f t="shared" si="185"/>
        <v>588.75</v>
      </c>
    </row>
    <row r="2919" spans="1:13" hidden="1">
      <c r="A2919" s="284" t="s">
        <v>462</v>
      </c>
      <c r="B2919" s="230" t="str">
        <f t="shared" si="182"/>
        <v>Measure 254</v>
      </c>
      <c r="C2919" s="284" t="s">
        <v>470</v>
      </c>
      <c r="D2919" s="285">
        <v>44217</v>
      </c>
      <c r="E2919" s="285">
        <v>44408</v>
      </c>
      <c r="F2919" s="285">
        <v>44285</v>
      </c>
      <c r="G2919" s="41">
        <f t="shared" si="183"/>
        <v>3</v>
      </c>
      <c r="H2919" s="286" t="s">
        <v>335</v>
      </c>
      <c r="I2919" s="284" t="s">
        <v>353</v>
      </c>
      <c r="J2919" s="287">
        <v>8</v>
      </c>
      <c r="K2919" s="287">
        <f t="shared" si="184"/>
        <v>1</v>
      </c>
      <c r="L2919" s="203">
        <v>1350</v>
      </c>
      <c r="M2919" s="203">
        <f t="shared" si="185"/>
        <v>1350</v>
      </c>
    </row>
    <row r="2920" spans="1:13" hidden="1">
      <c r="A2920" s="284" t="s">
        <v>462</v>
      </c>
      <c r="B2920" s="230" t="str">
        <f t="shared" si="182"/>
        <v>Measure 254</v>
      </c>
      <c r="C2920" s="284" t="s">
        <v>470</v>
      </c>
      <c r="D2920" s="285">
        <v>44217</v>
      </c>
      <c r="E2920" s="285">
        <v>44408</v>
      </c>
      <c r="F2920" s="285">
        <v>44286</v>
      </c>
      <c r="G2920" s="41">
        <f t="shared" si="183"/>
        <v>3</v>
      </c>
      <c r="H2920" s="286" t="s">
        <v>359</v>
      </c>
      <c r="I2920" s="284" t="s">
        <v>358</v>
      </c>
      <c r="J2920" s="287">
        <v>8</v>
      </c>
      <c r="K2920" s="287">
        <f t="shared" si="184"/>
        <v>1</v>
      </c>
      <c r="L2920" s="203">
        <v>770</v>
      </c>
      <c r="M2920" s="203">
        <f t="shared" si="185"/>
        <v>770</v>
      </c>
    </row>
    <row r="2921" spans="1:13" hidden="1">
      <c r="A2921" s="284" t="s">
        <v>462</v>
      </c>
      <c r="B2921" s="230" t="str">
        <f t="shared" si="182"/>
        <v>Measure 254</v>
      </c>
      <c r="C2921" s="284" t="s">
        <v>470</v>
      </c>
      <c r="D2921" s="285">
        <v>44217</v>
      </c>
      <c r="E2921" s="285">
        <v>44408</v>
      </c>
      <c r="F2921" s="285">
        <v>44286</v>
      </c>
      <c r="G2921" s="41">
        <f t="shared" si="183"/>
        <v>3</v>
      </c>
      <c r="H2921" s="286" t="s">
        <v>544</v>
      </c>
      <c r="I2921" s="284" t="s">
        <v>542</v>
      </c>
      <c r="J2921" s="287">
        <v>3</v>
      </c>
      <c r="K2921" s="287">
        <f t="shared" si="184"/>
        <v>0.375</v>
      </c>
      <c r="L2921" s="203">
        <v>1570</v>
      </c>
      <c r="M2921" s="203">
        <f t="shared" si="185"/>
        <v>588.75</v>
      </c>
    </row>
    <row r="2922" spans="1:13" hidden="1">
      <c r="A2922" s="284" t="s">
        <v>462</v>
      </c>
      <c r="B2922" s="230" t="str">
        <f t="shared" si="182"/>
        <v>Measure 254</v>
      </c>
      <c r="C2922" s="284" t="s">
        <v>470</v>
      </c>
      <c r="D2922" s="285">
        <v>44217</v>
      </c>
      <c r="E2922" s="285">
        <v>44408</v>
      </c>
      <c r="F2922" s="285">
        <v>44286</v>
      </c>
      <c r="G2922" s="41">
        <f t="shared" si="183"/>
        <v>3</v>
      </c>
      <c r="H2922" s="286" t="s">
        <v>335</v>
      </c>
      <c r="I2922" s="284" t="s">
        <v>353</v>
      </c>
      <c r="J2922" s="287">
        <v>8</v>
      </c>
      <c r="K2922" s="287">
        <f t="shared" si="184"/>
        <v>1</v>
      </c>
      <c r="L2922" s="203">
        <v>1350</v>
      </c>
      <c r="M2922" s="203">
        <f t="shared" si="185"/>
        <v>1350</v>
      </c>
    </row>
    <row r="2923" spans="1:13" hidden="1">
      <c r="A2923" s="284" t="s">
        <v>462</v>
      </c>
      <c r="B2923" s="230" t="str">
        <f t="shared" si="182"/>
        <v>Measure 254</v>
      </c>
      <c r="C2923" s="284" t="s">
        <v>470</v>
      </c>
      <c r="D2923" s="285">
        <v>44217</v>
      </c>
      <c r="E2923" s="285">
        <v>44408</v>
      </c>
      <c r="F2923" s="285">
        <v>44287</v>
      </c>
      <c r="G2923" s="41">
        <f t="shared" si="183"/>
        <v>4</v>
      </c>
      <c r="H2923" s="286" t="s">
        <v>359</v>
      </c>
      <c r="I2923" s="284" t="s">
        <v>358</v>
      </c>
      <c r="J2923" s="287">
        <v>8</v>
      </c>
      <c r="K2923" s="287">
        <f t="shared" si="184"/>
        <v>1</v>
      </c>
      <c r="L2923" s="203">
        <v>770</v>
      </c>
      <c r="M2923" s="203">
        <f t="shared" si="185"/>
        <v>770</v>
      </c>
    </row>
    <row r="2924" spans="1:13" hidden="1">
      <c r="A2924" s="284" t="s">
        <v>462</v>
      </c>
      <c r="B2924" s="230" t="str">
        <f t="shared" si="182"/>
        <v>Measure 254</v>
      </c>
      <c r="C2924" s="284" t="s">
        <v>470</v>
      </c>
      <c r="D2924" s="285">
        <v>44217</v>
      </c>
      <c r="E2924" s="285">
        <v>44408</v>
      </c>
      <c r="F2924" s="285">
        <v>44287</v>
      </c>
      <c r="G2924" s="41">
        <f t="shared" si="183"/>
        <v>4</v>
      </c>
      <c r="H2924" s="286" t="s">
        <v>544</v>
      </c>
      <c r="I2924" s="284" t="s">
        <v>542</v>
      </c>
      <c r="J2924" s="287">
        <v>3</v>
      </c>
      <c r="K2924" s="287">
        <f t="shared" si="184"/>
        <v>0.375</v>
      </c>
      <c r="L2924" s="203">
        <v>1570</v>
      </c>
      <c r="M2924" s="203">
        <f t="shared" si="185"/>
        <v>588.75</v>
      </c>
    </row>
    <row r="2925" spans="1:13" hidden="1">
      <c r="A2925" s="284" t="s">
        <v>462</v>
      </c>
      <c r="B2925" s="230" t="str">
        <f t="shared" si="182"/>
        <v>Measure 254</v>
      </c>
      <c r="C2925" s="284" t="s">
        <v>470</v>
      </c>
      <c r="D2925" s="285">
        <v>44217</v>
      </c>
      <c r="E2925" s="285">
        <v>44408</v>
      </c>
      <c r="F2925" s="285">
        <v>44287</v>
      </c>
      <c r="G2925" s="41">
        <f t="shared" si="183"/>
        <v>4</v>
      </c>
      <c r="H2925" s="286" t="s">
        <v>335</v>
      </c>
      <c r="I2925" s="284" t="s">
        <v>353</v>
      </c>
      <c r="J2925" s="287">
        <v>8</v>
      </c>
      <c r="K2925" s="287">
        <f t="shared" si="184"/>
        <v>1</v>
      </c>
      <c r="L2925" s="203">
        <v>1350</v>
      </c>
      <c r="M2925" s="203">
        <f t="shared" si="185"/>
        <v>1350</v>
      </c>
    </row>
    <row r="2926" spans="1:13" hidden="1">
      <c r="A2926" s="284" t="s">
        <v>462</v>
      </c>
      <c r="B2926" s="230" t="str">
        <f t="shared" si="182"/>
        <v>Measure 254</v>
      </c>
      <c r="C2926" s="284" t="s">
        <v>470</v>
      </c>
      <c r="D2926" s="285">
        <v>44217</v>
      </c>
      <c r="E2926" s="285">
        <v>44408</v>
      </c>
      <c r="F2926" s="285">
        <v>44292</v>
      </c>
      <c r="G2926" s="41">
        <f t="shared" si="183"/>
        <v>4</v>
      </c>
      <c r="H2926" s="286" t="s">
        <v>359</v>
      </c>
      <c r="I2926" s="284" t="s">
        <v>358</v>
      </c>
      <c r="J2926" s="287">
        <v>8</v>
      </c>
      <c r="K2926" s="287">
        <f t="shared" si="184"/>
        <v>1</v>
      </c>
      <c r="L2926" s="203">
        <v>770</v>
      </c>
      <c r="M2926" s="203">
        <f t="shared" si="185"/>
        <v>770</v>
      </c>
    </row>
    <row r="2927" spans="1:13" hidden="1">
      <c r="A2927" s="284" t="s">
        <v>462</v>
      </c>
      <c r="B2927" s="230" t="str">
        <f t="shared" si="182"/>
        <v>Measure 254</v>
      </c>
      <c r="C2927" s="284" t="s">
        <v>470</v>
      </c>
      <c r="D2927" s="285">
        <v>44217</v>
      </c>
      <c r="E2927" s="285">
        <v>44408</v>
      </c>
      <c r="F2927" s="285">
        <v>44293</v>
      </c>
      <c r="G2927" s="41">
        <f t="shared" si="183"/>
        <v>4</v>
      </c>
      <c r="H2927" s="286" t="s">
        <v>359</v>
      </c>
      <c r="I2927" s="284" t="s">
        <v>358</v>
      </c>
      <c r="J2927" s="287">
        <v>8</v>
      </c>
      <c r="K2927" s="287">
        <f t="shared" si="184"/>
        <v>1</v>
      </c>
      <c r="L2927" s="203">
        <v>770</v>
      </c>
      <c r="M2927" s="203">
        <f t="shared" si="185"/>
        <v>770</v>
      </c>
    </row>
    <row r="2928" spans="1:13" hidden="1">
      <c r="A2928" s="284" t="s">
        <v>462</v>
      </c>
      <c r="B2928" s="230" t="str">
        <f t="shared" si="182"/>
        <v>Measure 254</v>
      </c>
      <c r="C2928" s="284" t="s">
        <v>470</v>
      </c>
      <c r="D2928" s="285">
        <v>44217</v>
      </c>
      <c r="E2928" s="285">
        <v>44408</v>
      </c>
      <c r="F2928" s="285">
        <v>44293</v>
      </c>
      <c r="G2928" s="41">
        <f t="shared" si="183"/>
        <v>4</v>
      </c>
      <c r="H2928" s="286" t="s">
        <v>335</v>
      </c>
      <c r="I2928" s="284" t="s">
        <v>353</v>
      </c>
      <c r="J2928" s="287">
        <v>8</v>
      </c>
      <c r="K2928" s="287">
        <f t="shared" si="184"/>
        <v>1</v>
      </c>
      <c r="L2928" s="203">
        <v>1350</v>
      </c>
      <c r="M2928" s="203">
        <f t="shared" si="185"/>
        <v>1350</v>
      </c>
    </row>
    <row r="2929" spans="1:13" hidden="1">
      <c r="A2929" s="284" t="s">
        <v>462</v>
      </c>
      <c r="B2929" s="230" t="str">
        <f t="shared" si="182"/>
        <v>Measure 254</v>
      </c>
      <c r="C2929" s="284" t="s">
        <v>470</v>
      </c>
      <c r="D2929" s="285">
        <v>44217</v>
      </c>
      <c r="E2929" s="285">
        <v>44408</v>
      </c>
      <c r="F2929" s="285">
        <v>44294</v>
      </c>
      <c r="G2929" s="41">
        <f t="shared" si="183"/>
        <v>4</v>
      </c>
      <c r="H2929" s="286" t="s">
        <v>359</v>
      </c>
      <c r="I2929" s="284" t="s">
        <v>358</v>
      </c>
      <c r="J2929" s="287">
        <v>8</v>
      </c>
      <c r="K2929" s="287">
        <f t="shared" si="184"/>
        <v>1</v>
      </c>
      <c r="L2929" s="203">
        <v>770</v>
      </c>
      <c r="M2929" s="203">
        <f t="shared" si="185"/>
        <v>770</v>
      </c>
    </row>
    <row r="2930" spans="1:13" hidden="1">
      <c r="A2930" s="284" t="s">
        <v>462</v>
      </c>
      <c r="B2930" s="230" t="str">
        <f t="shared" si="182"/>
        <v>Measure 254</v>
      </c>
      <c r="C2930" s="284" t="s">
        <v>470</v>
      </c>
      <c r="D2930" s="285">
        <v>44217</v>
      </c>
      <c r="E2930" s="285">
        <v>44408</v>
      </c>
      <c r="F2930" s="285">
        <v>44294</v>
      </c>
      <c r="G2930" s="41">
        <f t="shared" si="183"/>
        <v>4</v>
      </c>
      <c r="H2930" s="286" t="s">
        <v>335</v>
      </c>
      <c r="I2930" s="284" t="s">
        <v>353</v>
      </c>
      <c r="J2930" s="287">
        <v>8</v>
      </c>
      <c r="K2930" s="287">
        <f t="shared" si="184"/>
        <v>1</v>
      </c>
      <c r="L2930" s="203">
        <v>1350</v>
      </c>
      <c r="M2930" s="203">
        <f t="shared" si="185"/>
        <v>1350</v>
      </c>
    </row>
    <row r="2931" spans="1:13" hidden="1">
      <c r="A2931" s="284" t="s">
        <v>462</v>
      </c>
      <c r="B2931" s="230" t="str">
        <f t="shared" si="182"/>
        <v>Measure 254</v>
      </c>
      <c r="C2931" s="284" t="s">
        <v>470</v>
      </c>
      <c r="D2931" s="285">
        <v>44217</v>
      </c>
      <c r="E2931" s="285">
        <v>44408</v>
      </c>
      <c r="F2931" s="285">
        <v>44295</v>
      </c>
      <c r="G2931" s="41">
        <f t="shared" si="183"/>
        <v>4</v>
      </c>
      <c r="H2931" s="286" t="s">
        <v>359</v>
      </c>
      <c r="I2931" s="284" t="s">
        <v>358</v>
      </c>
      <c r="J2931" s="287">
        <v>8</v>
      </c>
      <c r="K2931" s="287">
        <f t="shared" si="184"/>
        <v>1</v>
      </c>
      <c r="L2931" s="203">
        <v>770</v>
      </c>
      <c r="M2931" s="203">
        <f t="shared" si="185"/>
        <v>770</v>
      </c>
    </row>
    <row r="2932" spans="1:13" hidden="1">
      <c r="A2932" s="284" t="s">
        <v>462</v>
      </c>
      <c r="B2932" s="230" t="str">
        <f t="shared" si="182"/>
        <v>Measure 254</v>
      </c>
      <c r="C2932" s="284" t="s">
        <v>470</v>
      </c>
      <c r="D2932" s="285">
        <v>44217</v>
      </c>
      <c r="E2932" s="285">
        <v>44408</v>
      </c>
      <c r="F2932" s="285">
        <v>44298</v>
      </c>
      <c r="G2932" s="41">
        <f t="shared" si="183"/>
        <v>4</v>
      </c>
      <c r="H2932" s="286" t="s">
        <v>359</v>
      </c>
      <c r="I2932" s="284" t="s">
        <v>358</v>
      </c>
      <c r="J2932" s="287">
        <v>8</v>
      </c>
      <c r="K2932" s="287">
        <f t="shared" si="184"/>
        <v>1</v>
      </c>
      <c r="L2932" s="203">
        <v>770</v>
      </c>
      <c r="M2932" s="203">
        <f t="shared" si="185"/>
        <v>770</v>
      </c>
    </row>
    <row r="2933" spans="1:13" hidden="1">
      <c r="A2933" s="284" t="s">
        <v>462</v>
      </c>
      <c r="B2933" s="230" t="str">
        <f t="shared" si="182"/>
        <v>Measure 254</v>
      </c>
      <c r="C2933" s="284" t="s">
        <v>470</v>
      </c>
      <c r="D2933" s="285">
        <v>44217</v>
      </c>
      <c r="E2933" s="285">
        <v>44408</v>
      </c>
      <c r="F2933" s="285">
        <v>44298</v>
      </c>
      <c r="G2933" s="41">
        <f t="shared" si="183"/>
        <v>4</v>
      </c>
      <c r="H2933" s="286" t="s">
        <v>543</v>
      </c>
      <c r="I2933" s="284" t="s">
        <v>542</v>
      </c>
      <c r="J2933" s="287">
        <v>8</v>
      </c>
      <c r="K2933" s="287">
        <f t="shared" si="184"/>
        <v>1</v>
      </c>
      <c r="L2933" s="203">
        <v>1570</v>
      </c>
      <c r="M2933" s="203">
        <f t="shared" si="185"/>
        <v>1570</v>
      </c>
    </row>
    <row r="2934" spans="1:13" hidden="1">
      <c r="A2934" s="284" t="s">
        <v>462</v>
      </c>
      <c r="B2934" s="230" t="str">
        <f t="shared" si="182"/>
        <v>Measure 254</v>
      </c>
      <c r="C2934" s="284" t="s">
        <v>470</v>
      </c>
      <c r="D2934" s="285">
        <v>44217</v>
      </c>
      <c r="E2934" s="285">
        <v>44408</v>
      </c>
      <c r="F2934" s="285">
        <v>44298</v>
      </c>
      <c r="G2934" s="41">
        <f t="shared" si="183"/>
        <v>4</v>
      </c>
      <c r="H2934" s="286" t="s">
        <v>335</v>
      </c>
      <c r="I2934" s="284" t="s">
        <v>353</v>
      </c>
      <c r="J2934" s="287">
        <v>9</v>
      </c>
      <c r="K2934" s="287">
        <f t="shared" si="184"/>
        <v>1.125</v>
      </c>
      <c r="L2934" s="203">
        <v>1350</v>
      </c>
      <c r="M2934" s="203">
        <f t="shared" si="185"/>
        <v>1518.75</v>
      </c>
    </row>
    <row r="2935" spans="1:13" hidden="1">
      <c r="A2935" s="284" t="s">
        <v>462</v>
      </c>
      <c r="B2935" s="230" t="str">
        <f t="shared" si="182"/>
        <v>Measure 254</v>
      </c>
      <c r="C2935" s="284" t="s">
        <v>470</v>
      </c>
      <c r="D2935" s="285">
        <v>44217</v>
      </c>
      <c r="E2935" s="285">
        <v>44408</v>
      </c>
      <c r="F2935" s="285">
        <v>44299</v>
      </c>
      <c r="G2935" s="41">
        <f t="shared" si="183"/>
        <v>4</v>
      </c>
      <c r="H2935" s="286" t="s">
        <v>359</v>
      </c>
      <c r="I2935" s="284" t="s">
        <v>358</v>
      </c>
      <c r="J2935" s="287">
        <v>8</v>
      </c>
      <c r="K2935" s="287">
        <f t="shared" si="184"/>
        <v>1</v>
      </c>
      <c r="L2935" s="203">
        <v>770</v>
      </c>
      <c r="M2935" s="203">
        <f t="shared" si="185"/>
        <v>770</v>
      </c>
    </row>
    <row r="2936" spans="1:13" hidden="1">
      <c r="A2936" s="284" t="s">
        <v>462</v>
      </c>
      <c r="B2936" s="230" t="str">
        <f t="shared" si="182"/>
        <v>Measure 254</v>
      </c>
      <c r="C2936" s="284" t="s">
        <v>470</v>
      </c>
      <c r="D2936" s="285">
        <v>44217</v>
      </c>
      <c r="E2936" s="285">
        <v>44408</v>
      </c>
      <c r="F2936" s="285">
        <v>44299</v>
      </c>
      <c r="G2936" s="41">
        <f t="shared" si="183"/>
        <v>4</v>
      </c>
      <c r="H2936" s="286" t="s">
        <v>543</v>
      </c>
      <c r="I2936" s="284" t="s">
        <v>542</v>
      </c>
      <c r="J2936" s="287">
        <v>8</v>
      </c>
      <c r="K2936" s="287">
        <f t="shared" si="184"/>
        <v>1</v>
      </c>
      <c r="L2936" s="203">
        <v>1570</v>
      </c>
      <c r="M2936" s="203">
        <f t="shared" si="185"/>
        <v>1570</v>
      </c>
    </row>
    <row r="2937" spans="1:13" hidden="1">
      <c r="A2937" s="284" t="s">
        <v>462</v>
      </c>
      <c r="B2937" s="230" t="str">
        <f t="shared" si="182"/>
        <v>Measure 254</v>
      </c>
      <c r="C2937" s="284" t="s">
        <v>470</v>
      </c>
      <c r="D2937" s="285">
        <v>44217</v>
      </c>
      <c r="E2937" s="285">
        <v>44408</v>
      </c>
      <c r="F2937" s="285">
        <v>44299</v>
      </c>
      <c r="G2937" s="41">
        <f t="shared" si="183"/>
        <v>4</v>
      </c>
      <c r="H2937" s="286" t="s">
        <v>554</v>
      </c>
      <c r="I2937" s="284" t="s">
        <v>542</v>
      </c>
      <c r="J2937" s="287">
        <v>1</v>
      </c>
      <c r="K2937" s="287">
        <f t="shared" si="184"/>
        <v>0.125</v>
      </c>
      <c r="L2937" s="203">
        <v>1570</v>
      </c>
      <c r="M2937" s="203">
        <f t="shared" si="185"/>
        <v>196.25</v>
      </c>
    </row>
    <row r="2938" spans="1:13" hidden="1">
      <c r="A2938" s="284" t="s">
        <v>462</v>
      </c>
      <c r="B2938" s="230" t="str">
        <f t="shared" si="182"/>
        <v>Measure 254</v>
      </c>
      <c r="C2938" s="284" t="s">
        <v>470</v>
      </c>
      <c r="D2938" s="285">
        <v>44217</v>
      </c>
      <c r="E2938" s="285">
        <v>44408</v>
      </c>
      <c r="F2938" s="285">
        <v>44299</v>
      </c>
      <c r="G2938" s="41">
        <f t="shared" si="183"/>
        <v>4</v>
      </c>
      <c r="H2938" s="286" t="s">
        <v>335</v>
      </c>
      <c r="I2938" s="284" t="s">
        <v>353</v>
      </c>
      <c r="J2938" s="287">
        <v>8</v>
      </c>
      <c r="K2938" s="287">
        <f t="shared" si="184"/>
        <v>1</v>
      </c>
      <c r="L2938" s="203">
        <v>1350</v>
      </c>
      <c r="M2938" s="203">
        <f t="shared" si="185"/>
        <v>1350</v>
      </c>
    </row>
    <row r="2939" spans="1:13" hidden="1">
      <c r="A2939" s="284" t="s">
        <v>462</v>
      </c>
      <c r="B2939" s="230" t="str">
        <f t="shared" si="182"/>
        <v>Measure 254</v>
      </c>
      <c r="C2939" s="284" t="s">
        <v>470</v>
      </c>
      <c r="D2939" s="285">
        <v>44217</v>
      </c>
      <c r="E2939" s="285">
        <v>44408</v>
      </c>
      <c r="F2939" s="285">
        <v>44300</v>
      </c>
      <c r="G2939" s="41">
        <f t="shared" si="183"/>
        <v>4</v>
      </c>
      <c r="H2939" s="286" t="s">
        <v>359</v>
      </c>
      <c r="I2939" s="284" t="s">
        <v>358</v>
      </c>
      <c r="J2939" s="287">
        <v>8</v>
      </c>
      <c r="K2939" s="287">
        <f t="shared" si="184"/>
        <v>1</v>
      </c>
      <c r="L2939" s="203">
        <v>770</v>
      </c>
      <c r="M2939" s="203">
        <f t="shared" si="185"/>
        <v>770</v>
      </c>
    </row>
    <row r="2940" spans="1:13" hidden="1">
      <c r="A2940" s="284" t="s">
        <v>462</v>
      </c>
      <c r="B2940" s="230" t="str">
        <f t="shared" si="182"/>
        <v>Measure 254</v>
      </c>
      <c r="C2940" s="284" t="s">
        <v>470</v>
      </c>
      <c r="D2940" s="285">
        <v>44217</v>
      </c>
      <c r="E2940" s="285">
        <v>44408</v>
      </c>
      <c r="F2940" s="285">
        <v>44300</v>
      </c>
      <c r="G2940" s="41">
        <f t="shared" si="183"/>
        <v>4</v>
      </c>
      <c r="H2940" s="286" t="s">
        <v>543</v>
      </c>
      <c r="I2940" s="284" t="s">
        <v>542</v>
      </c>
      <c r="J2940" s="287">
        <v>7</v>
      </c>
      <c r="K2940" s="287">
        <f t="shared" si="184"/>
        <v>0.875</v>
      </c>
      <c r="L2940" s="203">
        <v>1570</v>
      </c>
      <c r="M2940" s="203">
        <f t="shared" si="185"/>
        <v>1373.75</v>
      </c>
    </row>
    <row r="2941" spans="1:13" hidden="1">
      <c r="A2941" s="284" t="s">
        <v>462</v>
      </c>
      <c r="B2941" s="230" t="str">
        <f t="shared" si="182"/>
        <v>Measure 254</v>
      </c>
      <c r="C2941" s="284" t="s">
        <v>470</v>
      </c>
      <c r="D2941" s="285">
        <v>44217</v>
      </c>
      <c r="E2941" s="285">
        <v>44408</v>
      </c>
      <c r="F2941" s="285">
        <v>44300</v>
      </c>
      <c r="G2941" s="41">
        <f t="shared" si="183"/>
        <v>4</v>
      </c>
      <c r="H2941" s="286" t="s">
        <v>554</v>
      </c>
      <c r="I2941" s="284" t="s">
        <v>542</v>
      </c>
      <c r="J2941" s="287">
        <v>4</v>
      </c>
      <c r="K2941" s="287">
        <f t="shared" si="184"/>
        <v>0.5</v>
      </c>
      <c r="L2941" s="203">
        <v>1570</v>
      </c>
      <c r="M2941" s="203">
        <f t="shared" si="185"/>
        <v>785</v>
      </c>
    </row>
    <row r="2942" spans="1:13" hidden="1">
      <c r="A2942" s="284" t="s">
        <v>462</v>
      </c>
      <c r="B2942" s="230" t="str">
        <f t="shared" si="182"/>
        <v>Measure 254</v>
      </c>
      <c r="C2942" s="284" t="s">
        <v>470</v>
      </c>
      <c r="D2942" s="285">
        <v>44217</v>
      </c>
      <c r="E2942" s="285">
        <v>44408</v>
      </c>
      <c r="F2942" s="285">
        <v>44300</v>
      </c>
      <c r="G2942" s="41">
        <f t="shared" si="183"/>
        <v>4</v>
      </c>
      <c r="H2942" s="286" t="s">
        <v>335</v>
      </c>
      <c r="I2942" s="284" t="s">
        <v>353</v>
      </c>
      <c r="J2942" s="287">
        <v>9</v>
      </c>
      <c r="K2942" s="287">
        <f t="shared" si="184"/>
        <v>1.125</v>
      </c>
      <c r="L2942" s="203">
        <v>1350</v>
      </c>
      <c r="M2942" s="203">
        <f t="shared" si="185"/>
        <v>1518.75</v>
      </c>
    </row>
    <row r="2943" spans="1:13" hidden="1">
      <c r="A2943" s="284" t="s">
        <v>462</v>
      </c>
      <c r="B2943" s="230" t="str">
        <f t="shared" si="182"/>
        <v>Measure 254</v>
      </c>
      <c r="C2943" s="284" t="s">
        <v>470</v>
      </c>
      <c r="D2943" s="285">
        <v>44217</v>
      </c>
      <c r="E2943" s="285">
        <v>44408</v>
      </c>
      <c r="F2943" s="285">
        <v>44301</v>
      </c>
      <c r="G2943" s="41">
        <f t="shared" si="183"/>
        <v>4</v>
      </c>
      <c r="H2943" s="286" t="s">
        <v>359</v>
      </c>
      <c r="I2943" s="284" t="s">
        <v>358</v>
      </c>
      <c r="J2943" s="287">
        <v>8</v>
      </c>
      <c r="K2943" s="287">
        <f t="shared" si="184"/>
        <v>1</v>
      </c>
      <c r="L2943" s="203">
        <v>770</v>
      </c>
      <c r="M2943" s="203">
        <f t="shared" si="185"/>
        <v>770</v>
      </c>
    </row>
    <row r="2944" spans="1:13" hidden="1">
      <c r="A2944" s="284" t="s">
        <v>462</v>
      </c>
      <c r="B2944" s="230" t="str">
        <f t="shared" ref="B2944:B3007" si="186">MID(C2944,9,11)</f>
        <v>Measure 254</v>
      </c>
      <c r="C2944" s="284" t="s">
        <v>470</v>
      </c>
      <c r="D2944" s="285">
        <v>44217</v>
      </c>
      <c r="E2944" s="285">
        <v>44408</v>
      </c>
      <c r="F2944" s="285">
        <v>44301</v>
      </c>
      <c r="G2944" s="41">
        <f t="shared" ref="G2944:G3007" si="187">MONTH(F2944)</f>
        <v>4</v>
      </c>
      <c r="H2944" s="286" t="s">
        <v>543</v>
      </c>
      <c r="I2944" s="284" t="s">
        <v>542</v>
      </c>
      <c r="J2944" s="287">
        <v>7</v>
      </c>
      <c r="K2944" s="287">
        <f t="shared" si="184"/>
        <v>0.875</v>
      </c>
      <c r="L2944" s="203">
        <v>1570</v>
      </c>
      <c r="M2944" s="203">
        <f t="shared" si="185"/>
        <v>1373.75</v>
      </c>
    </row>
    <row r="2945" spans="1:13" hidden="1">
      <c r="A2945" s="284" t="s">
        <v>462</v>
      </c>
      <c r="B2945" s="230" t="str">
        <f t="shared" si="186"/>
        <v>Measure 254</v>
      </c>
      <c r="C2945" s="284" t="s">
        <v>470</v>
      </c>
      <c r="D2945" s="285">
        <v>44217</v>
      </c>
      <c r="E2945" s="285">
        <v>44408</v>
      </c>
      <c r="F2945" s="285">
        <v>44301</v>
      </c>
      <c r="G2945" s="41">
        <f t="shared" si="187"/>
        <v>4</v>
      </c>
      <c r="H2945" s="286" t="s">
        <v>554</v>
      </c>
      <c r="I2945" s="284" t="s">
        <v>542</v>
      </c>
      <c r="J2945" s="287">
        <v>1</v>
      </c>
      <c r="K2945" s="287">
        <f t="shared" si="184"/>
        <v>0.125</v>
      </c>
      <c r="L2945" s="203">
        <v>1570</v>
      </c>
      <c r="M2945" s="203">
        <f t="shared" si="185"/>
        <v>196.25</v>
      </c>
    </row>
    <row r="2946" spans="1:13" hidden="1">
      <c r="A2946" s="284" t="s">
        <v>462</v>
      </c>
      <c r="B2946" s="230" t="str">
        <f t="shared" si="186"/>
        <v>Measure 254</v>
      </c>
      <c r="C2946" s="284" t="s">
        <v>470</v>
      </c>
      <c r="D2946" s="285">
        <v>44217</v>
      </c>
      <c r="E2946" s="285">
        <v>44408</v>
      </c>
      <c r="F2946" s="285">
        <v>44301</v>
      </c>
      <c r="G2946" s="41">
        <f t="shared" si="187"/>
        <v>4</v>
      </c>
      <c r="H2946" s="286" t="s">
        <v>335</v>
      </c>
      <c r="I2946" s="284" t="s">
        <v>353</v>
      </c>
      <c r="J2946" s="287">
        <v>7</v>
      </c>
      <c r="K2946" s="287">
        <f t="shared" si="184"/>
        <v>0.875</v>
      </c>
      <c r="L2946" s="203">
        <v>1350</v>
      </c>
      <c r="M2946" s="203">
        <f t="shared" si="185"/>
        <v>1181.25</v>
      </c>
    </row>
    <row r="2947" spans="1:13" hidden="1">
      <c r="A2947" s="284" t="s">
        <v>462</v>
      </c>
      <c r="B2947" s="230" t="str">
        <f t="shared" si="186"/>
        <v>Measure 254</v>
      </c>
      <c r="C2947" s="284" t="s">
        <v>470</v>
      </c>
      <c r="D2947" s="285">
        <v>44217</v>
      </c>
      <c r="E2947" s="285">
        <v>44408</v>
      </c>
      <c r="F2947" s="285">
        <v>44302</v>
      </c>
      <c r="G2947" s="41">
        <f t="shared" si="187"/>
        <v>4</v>
      </c>
      <c r="H2947" s="286" t="s">
        <v>359</v>
      </c>
      <c r="I2947" s="284" t="s">
        <v>358</v>
      </c>
      <c r="J2947" s="287">
        <v>8</v>
      </c>
      <c r="K2947" s="287">
        <f t="shared" ref="K2947:K3010" si="188">J2947/8</f>
        <v>1</v>
      </c>
      <c r="L2947" s="203">
        <v>770</v>
      </c>
      <c r="M2947" s="203">
        <f t="shared" ref="M2947:M3010" si="189">L2947*K2947</f>
        <v>770</v>
      </c>
    </row>
    <row r="2948" spans="1:13" hidden="1">
      <c r="A2948" s="284" t="s">
        <v>462</v>
      </c>
      <c r="B2948" s="230" t="str">
        <f t="shared" si="186"/>
        <v>Measure 254</v>
      </c>
      <c r="C2948" s="284" t="s">
        <v>470</v>
      </c>
      <c r="D2948" s="285">
        <v>44217</v>
      </c>
      <c r="E2948" s="285">
        <v>44408</v>
      </c>
      <c r="F2948" s="285">
        <v>44302</v>
      </c>
      <c r="G2948" s="41">
        <f t="shared" si="187"/>
        <v>4</v>
      </c>
      <c r="H2948" s="286" t="s">
        <v>543</v>
      </c>
      <c r="I2948" s="284" t="s">
        <v>542</v>
      </c>
      <c r="J2948" s="287">
        <v>6</v>
      </c>
      <c r="K2948" s="287">
        <f t="shared" si="188"/>
        <v>0.75</v>
      </c>
      <c r="L2948" s="203">
        <v>1570</v>
      </c>
      <c r="M2948" s="203">
        <f t="shared" si="189"/>
        <v>1177.5</v>
      </c>
    </row>
    <row r="2949" spans="1:13" hidden="1">
      <c r="A2949" s="284" t="s">
        <v>462</v>
      </c>
      <c r="B2949" s="230" t="str">
        <f t="shared" si="186"/>
        <v>Measure 254</v>
      </c>
      <c r="C2949" s="284" t="s">
        <v>470</v>
      </c>
      <c r="D2949" s="285">
        <v>44217</v>
      </c>
      <c r="E2949" s="285">
        <v>44408</v>
      </c>
      <c r="F2949" s="285">
        <v>44302</v>
      </c>
      <c r="G2949" s="41">
        <f t="shared" si="187"/>
        <v>4</v>
      </c>
      <c r="H2949" s="286" t="s">
        <v>554</v>
      </c>
      <c r="I2949" s="284" t="s">
        <v>542</v>
      </c>
      <c r="J2949" s="287">
        <v>4</v>
      </c>
      <c r="K2949" s="287">
        <f t="shared" si="188"/>
        <v>0.5</v>
      </c>
      <c r="L2949" s="203">
        <v>1570</v>
      </c>
      <c r="M2949" s="203">
        <f t="shared" si="189"/>
        <v>785</v>
      </c>
    </row>
    <row r="2950" spans="1:13" hidden="1">
      <c r="A2950" s="284" t="s">
        <v>462</v>
      </c>
      <c r="B2950" s="230" t="str">
        <f t="shared" si="186"/>
        <v>Measure 254</v>
      </c>
      <c r="C2950" s="284" t="s">
        <v>470</v>
      </c>
      <c r="D2950" s="285">
        <v>44217</v>
      </c>
      <c r="E2950" s="285">
        <v>44408</v>
      </c>
      <c r="F2950" s="285">
        <v>44302</v>
      </c>
      <c r="G2950" s="41">
        <f t="shared" si="187"/>
        <v>4</v>
      </c>
      <c r="H2950" s="286" t="s">
        <v>335</v>
      </c>
      <c r="I2950" s="284" t="s">
        <v>353</v>
      </c>
      <c r="J2950" s="287">
        <v>8</v>
      </c>
      <c r="K2950" s="287">
        <f t="shared" si="188"/>
        <v>1</v>
      </c>
      <c r="L2950" s="203">
        <v>1350</v>
      </c>
      <c r="M2950" s="203">
        <f t="shared" si="189"/>
        <v>1350</v>
      </c>
    </row>
    <row r="2951" spans="1:13" hidden="1">
      <c r="A2951" s="284" t="s">
        <v>462</v>
      </c>
      <c r="B2951" s="230" t="str">
        <f t="shared" si="186"/>
        <v>Measure 254</v>
      </c>
      <c r="C2951" s="284" t="s">
        <v>470</v>
      </c>
      <c r="D2951" s="285">
        <v>44217</v>
      </c>
      <c r="E2951" s="285">
        <v>44408</v>
      </c>
      <c r="F2951" s="285">
        <v>44305</v>
      </c>
      <c r="G2951" s="41">
        <f t="shared" si="187"/>
        <v>4</v>
      </c>
      <c r="H2951" s="286" t="s">
        <v>359</v>
      </c>
      <c r="I2951" s="284" t="s">
        <v>358</v>
      </c>
      <c r="J2951" s="287">
        <v>8</v>
      </c>
      <c r="K2951" s="287">
        <f t="shared" si="188"/>
        <v>1</v>
      </c>
      <c r="L2951" s="203">
        <v>770</v>
      </c>
      <c r="M2951" s="203">
        <f t="shared" si="189"/>
        <v>770</v>
      </c>
    </row>
    <row r="2952" spans="1:13" hidden="1">
      <c r="A2952" s="284" t="s">
        <v>462</v>
      </c>
      <c r="B2952" s="230" t="str">
        <f t="shared" si="186"/>
        <v>Measure 254</v>
      </c>
      <c r="C2952" s="284" t="s">
        <v>470</v>
      </c>
      <c r="D2952" s="285">
        <v>44217</v>
      </c>
      <c r="E2952" s="285">
        <v>44408</v>
      </c>
      <c r="F2952" s="285">
        <v>44305</v>
      </c>
      <c r="G2952" s="41">
        <f t="shared" si="187"/>
        <v>4</v>
      </c>
      <c r="H2952" s="286" t="s">
        <v>543</v>
      </c>
      <c r="I2952" s="284" t="s">
        <v>542</v>
      </c>
      <c r="J2952" s="287">
        <v>8</v>
      </c>
      <c r="K2952" s="287">
        <f t="shared" si="188"/>
        <v>1</v>
      </c>
      <c r="L2952" s="203">
        <v>1570</v>
      </c>
      <c r="M2952" s="203">
        <f t="shared" si="189"/>
        <v>1570</v>
      </c>
    </row>
    <row r="2953" spans="1:13" hidden="1">
      <c r="A2953" s="284" t="s">
        <v>462</v>
      </c>
      <c r="B2953" s="230" t="str">
        <f t="shared" si="186"/>
        <v>Measure 254</v>
      </c>
      <c r="C2953" s="284" t="s">
        <v>470</v>
      </c>
      <c r="D2953" s="285">
        <v>44217</v>
      </c>
      <c r="E2953" s="285">
        <v>44408</v>
      </c>
      <c r="F2953" s="285">
        <v>44305</v>
      </c>
      <c r="G2953" s="41">
        <f t="shared" si="187"/>
        <v>4</v>
      </c>
      <c r="H2953" s="286" t="s">
        <v>554</v>
      </c>
      <c r="I2953" s="284" t="s">
        <v>542</v>
      </c>
      <c r="J2953" s="287">
        <v>1</v>
      </c>
      <c r="K2953" s="287">
        <f t="shared" si="188"/>
        <v>0.125</v>
      </c>
      <c r="L2953" s="203">
        <v>1570</v>
      </c>
      <c r="M2953" s="203">
        <f t="shared" si="189"/>
        <v>196.25</v>
      </c>
    </row>
    <row r="2954" spans="1:13" hidden="1">
      <c r="A2954" s="284" t="s">
        <v>462</v>
      </c>
      <c r="B2954" s="230" t="str">
        <f t="shared" si="186"/>
        <v>Measure 254</v>
      </c>
      <c r="C2954" s="284" t="s">
        <v>470</v>
      </c>
      <c r="D2954" s="285">
        <v>44217</v>
      </c>
      <c r="E2954" s="285">
        <v>44408</v>
      </c>
      <c r="F2954" s="285">
        <v>44305</v>
      </c>
      <c r="G2954" s="41">
        <f t="shared" si="187"/>
        <v>4</v>
      </c>
      <c r="H2954" s="286" t="s">
        <v>544</v>
      </c>
      <c r="I2954" s="284" t="s">
        <v>542</v>
      </c>
      <c r="J2954" s="287">
        <v>2</v>
      </c>
      <c r="K2954" s="287">
        <f t="shared" si="188"/>
        <v>0.25</v>
      </c>
      <c r="L2954" s="203">
        <v>1570</v>
      </c>
      <c r="M2954" s="203">
        <f t="shared" si="189"/>
        <v>392.5</v>
      </c>
    </row>
    <row r="2955" spans="1:13" hidden="1">
      <c r="A2955" s="284" t="s">
        <v>462</v>
      </c>
      <c r="B2955" s="230" t="str">
        <f t="shared" si="186"/>
        <v>Measure 254</v>
      </c>
      <c r="C2955" s="284" t="s">
        <v>470</v>
      </c>
      <c r="D2955" s="285">
        <v>44217</v>
      </c>
      <c r="E2955" s="285">
        <v>44408</v>
      </c>
      <c r="F2955" s="285">
        <v>44305</v>
      </c>
      <c r="G2955" s="41">
        <f t="shared" si="187"/>
        <v>4</v>
      </c>
      <c r="H2955" s="286" t="s">
        <v>335</v>
      </c>
      <c r="I2955" s="284" t="s">
        <v>353</v>
      </c>
      <c r="J2955" s="287">
        <v>8</v>
      </c>
      <c r="K2955" s="287">
        <f t="shared" si="188"/>
        <v>1</v>
      </c>
      <c r="L2955" s="203">
        <v>1350</v>
      </c>
      <c r="M2955" s="203">
        <f t="shared" si="189"/>
        <v>1350</v>
      </c>
    </row>
    <row r="2956" spans="1:13" hidden="1">
      <c r="A2956" s="284" t="s">
        <v>462</v>
      </c>
      <c r="B2956" s="230" t="str">
        <f t="shared" si="186"/>
        <v>Measure 254</v>
      </c>
      <c r="C2956" s="284" t="s">
        <v>470</v>
      </c>
      <c r="D2956" s="285">
        <v>44217</v>
      </c>
      <c r="E2956" s="285">
        <v>44408</v>
      </c>
      <c r="F2956" s="285">
        <v>44306</v>
      </c>
      <c r="G2956" s="41">
        <f t="shared" si="187"/>
        <v>4</v>
      </c>
      <c r="H2956" s="286" t="s">
        <v>359</v>
      </c>
      <c r="I2956" s="284" t="s">
        <v>358</v>
      </c>
      <c r="J2956" s="287">
        <v>8</v>
      </c>
      <c r="K2956" s="287">
        <f t="shared" si="188"/>
        <v>1</v>
      </c>
      <c r="L2956" s="203">
        <v>770</v>
      </c>
      <c r="M2956" s="203">
        <f t="shared" si="189"/>
        <v>770</v>
      </c>
    </row>
    <row r="2957" spans="1:13" hidden="1">
      <c r="A2957" s="284" t="s">
        <v>462</v>
      </c>
      <c r="B2957" s="230" t="str">
        <f t="shared" si="186"/>
        <v>Measure 254</v>
      </c>
      <c r="C2957" s="284" t="s">
        <v>470</v>
      </c>
      <c r="D2957" s="285">
        <v>44217</v>
      </c>
      <c r="E2957" s="285">
        <v>44408</v>
      </c>
      <c r="F2957" s="285">
        <v>44306</v>
      </c>
      <c r="G2957" s="41">
        <f t="shared" si="187"/>
        <v>4</v>
      </c>
      <c r="H2957" s="286" t="s">
        <v>543</v>
      </c>
      <c r="I2957" s="284" t="s">
        <v>542</v>
      </c>
      <c r="J2957" s="287">
        <v>8</v>
      </c>
      <c r="K2957" s="287">
        <f t="shared" si="188"/>
        <v>1</v>
      </c>
      <c r="L2957" s="203">
        <v>1570</v>
      </c>
      <c r="M2957" s="203">
        <f t="shared" si="189"/>
        <v>1570</v>
      </c>
    </row>
    <row r="2958" spans="1:13" hidden="1">
      <c r="A2958" s="284" t="s">
        <v>462</v>
      </c>
      <c r="B2958" s="230" t="str">
        <f t="shared" si="186"/>
        <v>Measure 254</v>
      </c>
      <c r="C2958" s="284" t="s">
        <v>470</v>
      </c>
      <c r="D2958" s="285">
        <v>44217</v>
      </c>
      <c r="E2958" s="285">
        <v>44408</v>
      </c>
      <c r="F2958" s="285">
        <v>44306</v>
      </c>
      <c r="G2958" s="41">
        <f t="shared" si="187"/>
        <v>4</v>
      </c>
      <c r="H2958" s="286" t="s">
        <v>554</v>
      </c>
      <c r="I2958" s="284" t="s">
        <v>542</v>
      </c>
      <c r="J2958" s="287">
        <v>3</v>
      </c>
      <c r="K2958" s="287">
        <f t="shared" si="188"/>
        <v>0.375</v>
      </c>
      <c r="L2958" s="203">
        <v>1570</v>
      </c>
      <c r="M2958" s="203">
        <f t="shared" si="189"/>
        <v>588.75</v>
      </c>
    </row>
    <row r="2959" spans="1:13" hidden="1">
      <c r="A2959" s="284" t="s">
        <v>462</v>
      </c>
      <c r="B2959" s="230" t="str">
        <f t="shared" si="186"/>
        <v>Measure 254</v>
      </c>
      <c r="C2959" s="284" t="s">
        <v>470</v>
      </c>
      <c r="D2959" s="285">
        <v>44217</v>
      </c>
      <c r="E2959" s="285">
        <v>44408</v>
      </c>
      <c r="F2959" s="285">
        <v>44306</v>
      </c>
      <c r="G2959" s="41">
        <f t="shared" si="187"/>
        <v>4</v>
      </c>
      <c r="H2959" s="286" t="s">
        <v>544</v>
      </c>
      <c r="I2959" s="284" t="s">
        <v>542</v>
      </c>
      <c r="J2959" s="287">
        <v>4.5</v>
      </c>
      <c r="K2959" s="287">
        <f t="shared" si="188"/>
        <v>0.5625</v>
      </c>
      <c r="L2959" s="203">
        <v>1570</v>
      </c>
      <c r="M2959" s="203">
        <f t="shared" si="189"/>
        <v>883.125</v>
      </c>
    </row>
    <row r="2960" spans="1:13" hidden="1">
      <c r="A2960" s="284" t="s">
        <v>462</v>
      </c>
      <c r="B2960" s="230" t="str">
        <f t="shared" si="186"/>
        <v>Measure 254</v>
      </c>
      <c r="C2960" s="284" t="s">
        <v>470</v>
      </c>
      <c r="D2960" s="285">
        <v>44217</v>
      </c>
      <c r="E2960" s="285">
        <v>44408</v>
      </c>
      <c r="F2960" s="285">
        <v>44306</v>
      </c>
      <c r="G2960" s="41">
        <f t="shared" si="187"/>
        <v>4</v>
      </c>
      <c r="H2960" s="286" t="s">
        <v>335</v>
      </c>
      <c r="I2960" s="284" t="s">
        <v>353</v>
      </c>
      <c r="J2960" s="287">
        <v>9</v>
      </c>
      <c r="K2960" s="287">
        <f t="shared" si="188"/>
        <v>1.125</v>
      </c>
      <c r="L2960" s="203">
        <v>1350</v>
      </c>
      <c r="M2960" s="203">
        <f t="shared" si="189"/>
        <v>1518.75</v>
      </c>
    </row>
    <row r="2961" spans="1:13" hidden="1">
      <c r="A2961" s="284" t="s">
        <v>462</v>
      </c>
      <c r="B2961" s="230" t="str">
        <f t="shared" si="186"/>
        <v>Measure 254</v>
      </c>
      <c r="C2961" s="284" t="s">
        <v>470</v>
      </c>
      <c r="D2961" s="285">
        <v>44217</v>
      </c>
      <c r="E2961" s="285">
        <v>44408</v>
      </c>
      <c r="F2961" s="285">
        <v>44307</v>
      </c>
      <c r="G2961" s="41">
        <f t="shared" si="187"/>
        <v>4</v>
      </c>
      <c r="H2961" s="286" t="s">
        <v>359</v>
      </c>
      <c r="I2961" s="284" t="s">
        <v>358</v>
      </c>
      <c r="J2961" s="287">
        <v>8</v>
      </c>
      <c r="K2961" s="287">
        <f t="shared" si="188"/>
        <v>1</v>
      </c>
      <c r="L2961" s="203">
        <v>770</v>
      </c>
      <c r="M2961" s="203">
        <f t="shared" si="189"/>
        <v>770</v>
      </c>
    </row>
    <row r="2962" spans="1:13" hidden="1">
      <c r="A2962" s="284" t="s">
        <v>462</v>
      </c>
      <c r="B2962" s="230" t="str">
        <f t="shared" si="186"/>
        <v>Measure 254</v>
      </c>
      <c r="C2962" s="284" t="s">
        <v>470</v>
      </c>
      <c r="D2962" s="285">
        <v>44217</v>
      </c>
      <c r="E2962" s="285">
        <v>44408</v>
      </c>
      <c r="F2962" s="285">
        <v>44307</v>
      </c>
      <c r="G2962" s="41">
        <f t="shared" si="187"/>
        <v>4</v>
      </c>
      <c r="H2962" s="286" t="s">
        <v>543</v>
      </c>
      <c r="I2962" s="284" t="s">
        <v>542</v>
      </c>
      <c r="J2962" s="287">
        <v>8</v>
      </c>
      <c r="K2962" s="287">
        <f t="shared" si="188"/>
        <v>1</v>
      </c>
      <c r="L2962" s="203">
        <v>1570</v>
      </c>
      <c r="M2962" s="203">
        <f t="shared" si="189"/>
        <v>1570</v>
      </c>
    </row>
    <row r="2963" spans="1:13" hidden="1">
      <c r="A2963" s="284" t="s">
        <v>462</v>
      </c>
      <c r="B2963" s="230" t="str">
        <f t="shared" si="186"/>
        <v>Measure 254</v>
      </c>
      <c r="C2963" s="284" t="s">
        <v>470</v>
      </c>
      <c r="D2963" s="285">
        <v>44217</v>
      </c>
      <c r="E2963" s="285">
        <v>44408</v>
      </c>
      <c r="F2963" s="285">
        <v>44307</v>
      </c>
      <c r="G2963" s="41">
        <f t="shared" si="187"/>
        <v>4</v>
      </c>
      <c r="H2963" s="286" t="s">
        <v>554</v>
      </c>
      <c r="I2963" s="284" t="s">
        <v>542</v>
      </c>
      <c r="J2963" s="287">
        <v>1</v>
      </c>
      <c r="K2963" s="287">
        <f t="shared" si="188"/>
        <v>0.125</v>
      </c>
      <c r="L2963" s="203">
        <v>1570</v>
      </c>
      <c r="M2963" s="203">
        <f t="shared" si="189"/>
        <v>196.25</v>
      </c>
    </row>
    <row r="2964" spans="1:13" hidden="1">
      <c r="A2964" s="284" t="s">
        <v>462</v>
      </c>
      <c r="B2964" s="230" t="str">
        <f t="shared" si="186"/>
        <v>Measure 254</v>
      </c>
      <c r="C2964" s="284" t="s">
        <v>470</v>
      </c>
      <c r="D2964" s="285">
        <v>44217</v>
      </c>
      <c r="E2964" s="285">
        <v>44408</v>
      </c>
      <c r="F2964" s="285">
        <v>44307</v>
      </c>
      <c r="G2964" s="41">
        <f t="shared" si="187"/>
        <v>4</v>
      </c>
      <c r="H2964" s="286" t="s">
        <v>544</v>
      </c>
      <c r="I2964" s="284" t="s">
        <v>542</v>
      </c>
      <c r="J2964" s="287">
        <v>1</v>
      </c>
      <c r="K2964" s="287">
        <f t="shared" si="188"/>
        <v>0.125</v>
      </c>
      <c r="L2964" s="203">
        <v>1570</v>
      </c>
      <c r="M2964" s="203">
        <f t="shared" si="189"/>
        <v>196.25</v>
      </c>
    </row>
    <row r="2965" spans="1:13" hidden="1">
      <c r="A2965" s="284" t="s">
        <v>462</v>
      </c>
      <c r="B2965" s="230" t="str">
        <f t="shared" si="186"/>
        <v>Measure 254</v>
      </c>
      <c r="C2965" s="284" t="s">
        <v>470</v>
      </c>
      <c r="D2965" s="285">
        <v>44217</v>
      </c>
      <c r="E2965" s="285">
        <v>44408</v>
      </c>
      <c r="F2965" s="285">
        <v>44307</v>
      </c>
      <c r="G2965" s="41">
        <f t="shared" si="187"/>
        <v>4</v>
      </c>
      <c r="H2965" s="286" t="s">
        <v>335</v>
      </c>
      <c r="I2965" s="284" t="s">
        <v>353</v>
      </c>
      <c r="J2965" s="287">
        <v>8</v>
      </c>
      <c r="K2965" s="287">
        <f t="shared" si="188"/>
        <v>1</v>
      </c>
      <c r="L2965" s="203">
        <v>1350</v>
      </c>
      <c r="M2965" s="203">
        <f t="shared" si="189"/>
        <v>1350</v>
      </c>
    </row>
    <row r="2966" spans="1:13" hidden="1">
      <c r="A2966" s="284" t="s">
        <v>462</v>
      </c>
      <c r="B2966" s="230" t="str">
        <f t="shared" si="186"/>
        <v>Measure 254</v>
      </c>
      <c r="C2966" s="284" t="s">
        <v>470</v>
      </c>
      <c r="D2966" s="285">
        <v>44217</v>
      </c>
      <c r="E2966" s="285">
        <v>44408</v>
      </c>
      <c r="F2966" s="285">
        <v>44308</v>
      </c>
      <c r="G2966" s="41">
        <f t="shared" si="187"/>
        <v>4</v>
      </c>
      <c r="H2966" s="286" t="s">
        <v>359</v>
      </c>
      <c r="I2966" s="284" t="s">
        <v>358</v>
      </c>
      <c r="J2966" s="287">
        <v>8</v>
      </c>
      <c r="K2966" s="287">
        <f t="shared" si="188"/>
        <v>1</v>
      </c>
      <c r="L2966" s="203">
        <v>770</v>
      </c>
      <c r="M2966" s="203">
        <f t="shared" si="189"/>
        <v>770</v>
      </c>
    </row>
    <row r="2967" spans="1:13" hidden="1">
      <c r="A2967" s="284" t="s">
        <v>462</v>
      </c>
      <c r="B2967" s="230" t="str">
        <f t="shared" si="186"/>
        <v>Measure 254</v>
      </c>
      <c r="C2967" s="284" t="s">
        <v>470</v>
      </c>
      <c r="D2967" s="285">
        <v>44217</v>
      </c>
      <c r="E2967" s="285">
        <v>44408</v>
      </c>
      <c r="F2967" s="285">
        <v>44308</v>
      </c>
      <c r="G2967" s="41">
        <f t="shared" si="187"/>
        <v>4</v>
      </c>
      <c r="H2967" s="286" t="s">
        <v>543</v>
      </c>
      <c r="I2967" s="284" t="s">
        <v>542</v>
      </c>
      <c r="J2967" s="287">
        <v>6</v>
      </c>
      <c r="K2967" s="287">
        <f t="shared" si="188"/>
        <v>0.75</v>
      </c>
      <c r="L2967" s="203">
        <v>1570</v>
      </c>
      <c r="M2967" s="203">
        <f t="shared" si="189"/>
        <v>1177.5</v>
      </c>
    </row>
    <row r="2968" spans="1:13" hidden="1">
      <c r="A2968" s="284" t="s">
        <v>462</v>
      </c>
      <c r="B2968" s="230" t="str">
        <f t="shared" si="186"/>
        <v>Measure 254</v>
      </c>
      <c r="C2968" s="284" t="s">
        <v>470</v>
      </c>
      <c r="D2968" s="285">
        <v>44217</v>
      </c>
      <c r="E2968" s="285">
        <v>44408</v>
      </c>
      <c r="F2968" s="285">
        <v>44308</v>
      </c>
      <c r="G2968" s="41">
        <f t="shared" si="187"/>
        <v>4</v>
      </c>
      <c r="H2968" s="286" t="s">
        <v>544</v>
      </c>
      <c r="I2968" s="284" t="s">
        <v>542</v>
      </c>
      <c r="J2968" s="287">
        <v>1.5</v>
      </c>
      <c r="K2968" s="287">
        <f t="shared" si="188"/>
        <v>0.1875</v>
      </c>
      <c r="L2968" s="203">
        <v>1570</v>
      </c>
      <c r="M2968" s="203">
        <f t="shared" si="189"/>
        <v>294.375</v>
      </c>
    </row>
    <row r="2969" spans="1:13" hidden="1">
      <c r="A2969" s="284" t="s">
        <v>462</v>
      </c>
      <c r="B2969" s="230" t="str">
        <f t="shared" si="186"/>
        <v>Measure 254</v>
      </c>
      <c r="C2969" s="284" t="s">
        <v>470</v>
      </c>
      <c r="D2969" s="285">
        <v>44217</v>
      </c>
      <c r="E2969" s="285">
        <v>44408</v>
      </c>
      <c r="F2969" s="285">
        <v>44308</v>
      </c>
      <c r="G2969" s="41">
        <f t="shared" si="187"/>
        <v>4</v>
      </c>
      <c r="H2969" s="286" t="s">
        <v>335</v>
      </c>
      <c r="I2969" s="284" t="s">
        <v>353</v>
      </c>
      <c r="J2969" s="287">
        <v>8</v>
      </c>
      <c r="K2969" s="287">
        <f t="shared" si="188"/>
        <v>1</v>
      </c>
      <c r="L2969" s="203">
        <v>1350</v>
      </c>
      <c r="M2969" s="203">
        <f t="shared" si="189"/>
        <v>1350</v>
      </c>
    </row>
    <row r="2970" spans="1:13" hidden="1">
      <c r="A2970" s="284" t="s">
        <v>462</v>
      </c>
      <c r="B2970" s="230" t="str">
        <f t="shared" si="186"/>
        <v>Measure 254</v>
      </c>
      <c r="C2970" s="284" t="s">
        <v>470</v>
      </c>
      <c r="D2970" s="285">
        <v>44217</v>
      </c>
      <c r="E2970" s="285">
        <v>44408</v>
      </c>
      <c r="F2970" s="285">
        <v>44309</v>
      </c>
      <c r="G2970" s="41">
        <f t="shared" si="187"/>
        <v>4</v>
      </c>
      <c r="H2970" s="286" t="s">
        <v>359</v>
      </c>
      <c r="I2970" s="284" t="s">
        <v>358</v>
      </c>
      <c r="J2970" s="287">
        <v>8</v>
      </c>
      <c r="K2970" s="287">
        <f t="shared" si="188"/>
        <v>1</v>
      </c>
      <c r="L2970" s="203">
        <v>770</v>
      </c>
      <c r="M2970" s="203">
        <f t="shared" si="189"/>
        <v>770</v>
      </c>
    </row>
    <row r="2971" spans="1:13" hidden="1">
      <c r="A2971" s="284" t="s">
        <v>462</v>
      </c>
      <c r="B2971" s="230" t="str">
        <f t="shared" si="186"/>
        <v>Measure 254</v>
      </c>
      <c r="C2971" s="284" t="s">
        <v>470</v>
      </c>
      <c r="D2971" s="285">
        <v>44217</v>
      </c>
      <c r="E2971" s="285">
        <v>44408</v>
      </c>
      <c r="F2971" s="285">
        <v>44309</v>
      </c>
      <c r="G2971" s="41">
        <f t="shared" si="187"/>
        <v>4</v>
      </c>
      <c r="H2971" s="286" t="s">
        <v>543</v>
      </c>
      <c r="I2971" s="284" t="s">
        <v>542</v>
      </c>
      <c r="J2971" s="287">
        <v>6</v>
      </c>
      <c r="K2971" s="287">
        <f t="shared" si="188"/>
        <v>0.75</v>
      </c>
      <c r="L2971" s="203">
        <v>1570</v>
      </c>
      <c r="M2971" s="203">
        <f t="shared" si="189"/>
        <v>1177.5</v>
      </c>
    </row>
    <row r="2972" spans="1:13" hidden="1">
      <c r="A2972" s="284" t="s">
        <v>462</v>
      </c>
      <c r="B2972" s="230" t="str">
        <f t="shared" si="186"/>
        <v>Measure 254</v>
      </c>
      <c r="C2972" s="284" t="s">
        <v>470</v>
      </c>
      <c r="D2972" s="285">
        <v>44217</v>
      </c>
      <c r="E2972" s="285">
        <v>44408</v>
      </c>
      <c r="F2972" s="285">
        <v>44309</v>
      </c>
      <c r="G2972" s="41">
        <f t="shared" si="187"/>
        <v>4</v>
      </c>
      <c r="H2972" s="286" t="s">
        <v>544</v>
      </c>
      <c r="I2972" s="284" t="s">
        <v>542</v>
      </c>
      <c r="J2972" s="287">
        <v>1</v>
      </c>
      <c r="K2972" s="287">
        <f t="shared" si="188"/>
        <v>0.125</v>
      </c>
      <c r="L2972" s="203">
        <v>1570</v>
      </c>
      <c r="M2972" s="203">
        <f t="shared" si="189"/>
        <v>196.25</v>
      </c>
    </row>
    <row r="2973" spans="1:13" hidden="1">
      <c r="A2973" s="284" t="s">
        <v>462</v>
      </c>
      <c r="B2973" s="230" t="str">
        <f t="shared" si="186"/>
        <v>Measure 254</v>
      </c>
      <c r="C2973" s="284" t="s">
        <v>470</v>
      </c>
      <c r="D2973" s="285">
        <v>44217</v>
      </c>
      <c r="E2973" s="285">
        <v>44408</v>
      </c>
      <c r="F2973" s="285">
        <v>44309</v>
      </c>
      <c r="G2973" s="41">
        <f t="shared" si="187"/>
        <v>4</v>
      </c>
      <c r="H2973" s="286" t="s">
        <v>335</v>
      </c>
      <c r="I2973" s="284" t="s">
        <v>353</v>
      </c>
      <c r="J2973" s="287">
        <v>8</v>
      </c>
      <c r="K2973" s="287">
        <f t="shared" si="188"/>
        <v>1</v>
      </c>
      <c r="L2973" s="203">
        <v>1350</v>
      </c>
      <c r="M2973" s="203">
        <f t="shared" si="189"/>
        <v>1350</v>
      </c>
    </row>
    <row r="2974" spans="1:13" hidden="1">
      <c r="A2974" s="284" t="s">
        <v>462</v>
      </c>
      <c r="B2974" s="230" t="str">
        <f t="shared" si="186"/>
        <v>Measure 254</v>
      </c>
      <c r="C2974" s="284" t="s">
        <v>470</v>
      </c>
      <c r="D2974" s="285">
        <v>44217</v>
      </c>
      <c r="E2974" s="285">
        <v>44408</v>
      </c>
      <c r="F2974" s="285">
        <v>44312</v>
      </c>
      <c r="G2974" s="41">
        <f t="shared" si="187"/>
        <v>4</v>
      </c>
      <c r="H2974" s="286" t="s">
        <v>359</v>
      </c>
      <c r="I2974" s="284" t="s">
        <v>358</v>
      </c>
      <c r="J2974" s="287">
        <v>8</v>
      </c>
      <c r="K2974" s="287">
        <f t="shared" si="188"/>
        <v>1</v>
      </c>
      <c r="L2974" s="203">
        <v>770</v>
      </c>
      <c r="M2974" s="203">
        <f t="shared" si="189"/>
        <v>770</v>
      </c>
    </row>
    <row r="2975" spans="1:13" hidden="1">
      <c r="A2975" s="284" t="s">
        <v>462</v>
      </c>
      <c r="B2975" s="230" t="str">
        <f t="shared" si="186"/>
        <v>Measure 254</v>
      </c>
      <c r="C2975" s="284" t="s">
        <v>470</v>
      </c>
      <c r="D2975" s="285">
        <v>44217</v>
      </c>
      <c r="E2975" s="285">
        <v>44408</v>
      </c>
      <c r="F2975" s="285">
        <v>44312</v>
      </c>
      <c r="G2975" s="41">
        <f t="shared" si="187"/>
        <v>4</v>
      </c>
      <c r="H2975" s="286" t="s">
        <v>543</v>
      </c>
      <c r="I2975" s="284" t="s">
        <v>542</v>
      </c>
      <c r="J2975" s="287">
        <v>8</v>
      </c>
      <c r="K2975" s="287">
        <f t="shared" si="188"/>
        <v>1</v>
      </c>
      <c r="L2975" s="203">
        <v>1570</v>
      </c>
      <c r="M2975" s="203">
        <f t="shared" si="189"/>
        <v>1570</v>
      </c>
    </row>
    <row r="2976" spans="1:13" hidden="1">
      <c r="A2976" s="284" t="s">
        <v>462</v>
      </c>
      <c r="B2976" s="230" t="str">
        <f t="shared" si="186"/>
        <v>Measure 254</v>
      </c>
      <c r="C2976" s="284" t="s">
        <v>470</v>
      </c>
      <c r="D2976" s="285">
        <v>44217</v>
      </c>
      <c r="E2976" s="285">
        <v>44408</v>
      </c>
      <c r="F2976" s="285">
        <v>44312</v>
      </c>
      <c r="G2976" s="41">
        <f t="shared" si="187"/>
        <v>4</v>
      </c>
      <c r="H2976" s="286" t="s">
        <v>554</v>
      </c>
      <c r="I2976" s="284" t="s">
        <v>542</v>
      </c>
      <c r="J2976" s="287">
        <v>1</v>
      </c>
      <c r="K2976" s="287">
        <f t="shared" si="188"/>
        <v>0.125</v>
      </c>
      <c r="L2976" s="203">
        <v>1570</v>
      </c>
      <c r="M2976" s="203">
        <f t="shared" si="189"/>
        <v>196.25</v>
      </c>
    </row>
    <row r="2977" spans="1:13" hidden="1">
      <c r="A2977" s="284" t="s">
        <v>462</v>
      </c>
      <c r="B2977" s="230" t="str">
        <f t="shared" si="186"/>
        <v>Measure 254</v>
      </c>
      <c r="C2977" s="284" t="s">
        <v>470</v>
      </c>
      <c r="D2977" s="285">
        <v>44217</v>
      </c>
      <c r="E2977" s="285">
        <v>44408</v>
      </c>
      <c r="F2977" s="285">
        <v>44312</v>
      </c>
      <c r="G2977" s="41">
        <f t="shared" si="187"/>
        <v>4</v>
      </c>
      <c r="H2977" s="286" t="s">
        <v>544</v>
      </c>
      <c r="I2977" s="284" t="s">
        <v>542</v>
      </c>
      <c r="J2977" s="287">
        <v>3.5</v>
      </c>
      <c r="K2977" s="287">
        <f t="shared" si="188"/>
        <v>0.4375</v>
      </c>
      <c r="L2977" s="203">
        <v>1570</v>
      </c>
      <c r="M2977" s="203">
        <f t="shared" si="189"/>
        <v>686.875</v>
      </c>
    </row>
    <row r="2978" spans="1:13" hidden="1">
      <c r="A2978" s="284" t="s">
        <v>462</v>
      </c>
      <c r="B2978" s="230" t="str">
        <f t="shared" si="186"/>
        <v>Measure 254</v>
      </c>
      <c r="C2978" s="284" t="s">
        <v>470</v>
      </c>
      <c r="D2978" s="285">
        <v>44217</v>
      </c>
      <c r="E2978" s="285">
        <v>44408</v>
      </c>
      <c r="F2978" s="285">
        <v>44312</v>
      </c>
      <c r="G2978" s="41">
        <f t="shared" si="187"/>
        <v>4</v>
      </c>
      <c r="H2978" s="286" t="s">
        <v>335</v>
      </c>
      <c r="I2978" s="284" t="s">
        <v>353</v>
      </c>
      <c r="J2978" s="287">
        <v>8</v>
      </c>
      <c r="K2978" s="287">
        <f t="shared" si="188"/>
        <v>1</v>
      </c>
      <c r="L2978" s="203">
        <v>1350</v>
      </c>
      <c r="M2978" s="203">
        <f t="shared" si="189"/>
        <v>1350</v>
      </c>
    </row>
    <row r="2979" spans="1:13" hidden="1">
      <c r="A2979" s="284" t="s">
        <v>462</v>
      </c>
      <c r="B2979" s="230" t="str">
        <f t="shared" si="186"/>
        <v>Measure 254</v>
      </c>
      <c r="C2979" s="284" t="s">
        <v>470</v>
      </c>
      <c r="D2979" s="285">
        <v>44217</v>
      </c>
      <c r="E2979" s="285">
        <v>44408</v>
      </c>
      <c r="F2979" s="285">
        <v>44313</v>
      </c>
      <c r="G2979" s="41">
        <f t="shared" si="187"/>
        <v>4</v>
      </c>
      <c r="H2979" s="286" t="s">
        <v>359</v>
      </c>
      <c r="I2979" s="284" t="s">
        <v>358</v>
      </c>
      <c r="J2979" s="287">
        <v>8</v>
      </c>
      <c r="K2979" s="287">
        <f t="shared" si="188"/>
        <v>1</v>
      </c>
      <c r="L2979" s="203">
        <v>770</v>
      </c>
      <c r="M2979" s="203">
        <f t="shared" si="189"/>
        <v>770</v>
      </c>
    </row>
    <row r="2980" spans="1:13" hidden="1">
      <c r="A2980" s="284" t="s">
        <v>462</v>
      </c>
      <c r="B2980" s="230" t="str">
        <f t="shared" si="186"/>
        <v>Measure 254</v>
      </c>
      <c r="C2980" s="284" t="s">
        <v>470</v>
      </c>
      <c r="D2980" s="285">
        <v>44217</v>
      </c>
      <c r="E2980" s="285">
        <v>44408</v>
      </c>
      <c r="F2980" s="285">
        <v>44313</v>
      </c>
      <c r="G2980" s="41">
        <f t="shared" si="187"/>
        <v>4</v>
      </c>
      <c r="H2980" s="286" t="s">
        <v>543</v>
      </c>
      <c r="I2980" s="284" t="s">
        <v>542</v>
      </c>
      <c r="J2980" s="287">
        <v>8</v>
      </c>
      <c r="K2980" s="287">
        <f t="shared" si="188"/>
        <v>1</v>
      </c>
      <c r="L2980" s="203">
        <v>1570</v>
      </c>
      <c r="M2980" s="203">
        <f t="shared" si="189"/>
        <v>1570</v>
      </c>
    </row>
    <row r="2981" spans="1:13" hidden="1">
      <c r="A2981" s="284" t="s">
        <v>462</v>
      </c>
      <c r="B2981" s="230" t="str">
        <f t="shared" si="186"/>
        <v>Measure 254</v>
      </c>
      <c r="C2981" s="284" t="s">
        <v>470</v>
      </c>
      <c r="D2981" s="285">
        <v>44217</v>
      </c>
      <c r="E2981" s="285">
        <v>44408</v>
      </c>
      <c r="F2981" s="285">
        <v>44313</v>
      </c>
      <c r="G2981" s="41">
        <f t="shared" si="187"/>
        <v>4</v>
      </c>
      <c r="H2981" s="286" t="s">
        <v>554</v>
      </c>
      <c r="I2981" s="284" t="s">
        <v>542</v>
      </c>
      <c r="J2981" s="287">
        <v>2</v>
      </c>
      <c r="K2981" s="287">
        <f t="shared" si="188"/>
        <v>0.25</v>
      </c>
      <c r="L2981" s="203">
        <v>1570</v>
      </c>
      <c r="M2981" s="203">
        <f t="shared" si="189"/>
        <v>392.5</v>
      </c>
    </row>
    <row r="2982" spans="1:13" hidden="1">
      <c r="A2982" s="284" t="s">
        <v>462</v>
      </c>
      <c r="B2982" s="230" t="str">
        <f t="shared" si="186"/>
        <v>Measure 254</v>
      </c>
      <c r="C2982" s="284" t="s">
        <v>470</v>
      </c>
      <c r="D2982" s="285">
        <v>44217</v>
      </c>
      <c r="E2982" s="285">
        <v>44408</v>
      </c>
      <c r="F2982" s="285">
        <v>44313</v>
      </c>
      <c r="G2982" s="41">
        <f t="shared" si="187"/>
        <v>4</v>
      </c>
      <c r="H2982" s="286" t="s">
        <v>544</v>
      </c>
      <c r="I2982" s="284" t="s">
        <v>542</v>
      </c>
      <c r="J2982" s="287">
        <v>3</v>
      </c>
      <c r="K2982" s="287">
        <f t="shared" si="188"/>
        <v>0.375</v>
      </c>
      <c r="L2982" s="203">
        <v>1570</v>
      </c>
      <c r="M2982" s="203">
        <f t="shared" si="189"/>
        <v>588.75</v>
      </c>
    </row>
    <row r="2983" spans="1:13" hidden="1">
      <c r="A2983" s="284" t="s">
        <v>462</v>
      </c>
      <c r="B2983" s="230" t="str">
        <f t="shared" si="186"/>
        <v>Measure 254</v>
      </c>
      <c r="C2983" s="284" t="s">
        <v>470</v>
      </c>
      <c r="D2983" s="285">
        <v>44217</v>
      </c>
      <c r="E2983" s="285">
        <v>44408</v>
      </c>
      <c r="F2983" s="285">
        <v>44313</v>
      </c>
      <c r="G2983" s="41">
        <f t="shared" si="187"/>
        <v>4</v>
      </c>
      <c r="H2983" s="286" t="s">
        <v>335</v>
      </c>
      <c r="I2983" s="284" t="s">
        <v>353</v>
      </c>
      <c r="J2983" s="287">
        <v>8</v>
      </c>
      <c r="K2983" s="287">
        <f t="shared" si="188"/>
        <v>1</v>
      </c>
      <c r="L2983" s="203">
        <v>1350</v>
      </c>
      <c r="M2983" s="203">
        <f t="shared" si="189"/>
        <v>1350</v>
      </c>
    </row>
    <row r="2984" spans="1:13" hidden="1">
      <c r="A2984" s="284" t="s">
        <v>462</v>
      </c>
      <c r="B2984" s="230" t="str">
        <f t="shared" si="186"/>
        <v>Measure 254</v>
      </c>
      <c r="C2984" s="284" t="s">
        <v>470</v>
      </c>
      <c r="D2984" s="285">
        <v>44217</v>
      </c>
      <c r="E2984" s="285">
        <v>44408</v>
      </c>
      <c r="F2984" s="285">
        <v>44314</v>
      </c>
      <c r="G2984" s="41">
        <f t="shared" si="187"/>
        <v>4</v>
      </c>
      <c r="H2984" s="286" t="s">
        <v>359</v>
      </c>
      <c r="I2984" s="284" t="s">
        <v>358</v>
      </c>
      <c r="J2984" s="287">
        <v>8</v>
      </c>
      <c r="K2984" s="287">
        <f t="shared" si="188"/>
        <v>1</v>
      </c>
      <c r="L2984" s="203">
        <v>770</v>
      </c>
      <c r="M2984" s="203">
        <f t="shared" si="189"/>
        <v>770</v>
      </c>
    </row>
    <row r="2985" spans="1:13" hidden="1">
      <c r="A2985" s="284" t="s">
        <v>462</v>
      </c>
      <c r="B2985" s="230" t="str">
        <f t="shared" si="186"/>
        <v>Measure 254</v>
      </c>
      <c r="C2985" s="284" t="s">
        <v>470</v>
      </c>
      <c r="D2985" s="285">
        <v>44217</v>
      </c>
      <c r="E2985" s="285">
        <v>44408</v>
      </c>
      <c r="F2985" s="285">
        <v>44314</v>
      </c>
      <c r="G2985" s="41">
        <f t="shared" si="187"/>
        <v>4</v>
      </c>
      <c r="H2985" s="286" t="s">
        <v>543</v>
      </c>
      <c r="I2985" s="284" t="s">
        <v>542</v>
      </c>
      <c r="J2985" s="287">
        <v>8</v>
      </c>
      <c r="K2985" s="287">
        <f t="shared" si="188"/>
        <v>1</v>
      </c>
      <c r="L2985" s="203">
        <v>1570</v>
      </c>
      <c r="M2985" s="203">
        <f t="shared" si="189"/>
        <v>1570</v>
      </c>
    </row>
    <row r="2986" spans="1:13" hidden="1">
      <c r="A2986" s="284" t="s">
        <v>462</v>
      </c>
      <c r="B2986" s="230" t="str">
        <f t="shared" si="186"/>
        <v>Measure 254</v>
      </c>
      <c r="C2986" s="284" t="s">
        <v>470</v>
      </c>
      <c r="D2986" s="285">
        <v>44217</v>
      </c>
      <c r="E2986" s="285">
        <v>44408</v>
      </c>
      <c r="F2986" s="285">
        <v>44314</v>
      </c>
      <c r="G2986" s="41">
        <f t="shared" si="187"/>
        <v>4</v>
      </c>
      <c r="H2986" s="286" t="s">
        <v>554</v>
      </c>
      <c r="I2986" s="284" t="s">
        <v>542</v>
      </c>
      <c r="J2986" s="287">
        <v>2</v>
      </c>
      <c r="K2986" s="287">
        <f t="shared" si="188"/>
        <v>0.25</v>
      </c>
      <c r="L2986" s="203">
        <v>1570</v>
      </c>
      <c r="M2986" s="203">
        <f t="shared" si="189"/>
        <v>392.5</v>
      </c>
    </row>
    <row r="2987" spans="1:13" hidden="1">
      <c r="A2987" s="284" t="s">
        <v>462</v>
      </c>
      <c r="B2987" s="230" t="str">
        <f t="shared" si="186"/>
        <v>Measure 254</v>
      </c>
      <c r="C2987" s="284" t="s">
        <v>470</v>
      </c>
      <c r="D2987" s="285">
        <v>44217</v>
      </c>
      <c r="E2987" s="285">
        <v>44408</v>
      </c>
      <c r="F2987" s="285">
        <v>44314</v>
      </c>
      <c r="G2987" s="41">
        <f t="shared" si="187"/>
        <v>4</v>
      </c>
      <c r="H2987" s="286" t="s">
        <v>544</v>
      </c>
      <c r="I2987" s="284" t="s">
        <v>542</v>
      </c>
      <c r="J2987" s="287">
        <v>3</v>
      </c>
      <c r="K2987" s="287">
        <f t="shared" si="188"/>
        <v>0.375</v>
      </c>
      <c r="L2987" s="203">
        <v>1570</v>
      </c>
      <c r="M2987" s="203">
        <f t="shared" si="189"/>
        <v>588.75</v>
      </c>
    </row>
    <row r="2988" spans="1:13" hidden="1">
      <c r="A2988" s="284" t="s">
        <v>462</v>
      </c>
      <c r="B2988" s="230" t="str">
        <f t="shared" si="186"/>
        <v>Measure 254</v>
      </c>
      <c r="C2988" s="284" t="s">
        <v>470</v>
      </c>
      <c r="D2988" s="285">
        <v>44217</v>
      </c>
      <c r="E2988" s="285">
        <v>44408</v>
      </c>
      <c r="F2988" s="285">
        <v>44314</v>
      </c>
      <c r="G2988" s="41">
        <f t="shared" si="187"/>
        <v>4</v>
      </c>
      <c r="H2988" s="286" t="s">
        <v>335</v>
      </c>
      <c r="I2988" s="284" t="s">
        <v>353</v>
      </c>
      <c r="J2988" s="287">
        <v>8</v>
      </c>
      <c r="K2988" s="287">
        <f t="shared" si="188"/>
        <v>1</v>
      </c>
      <c r="L2988" s="203">
        <v>1350</v>
      </c>
      <c r="M2988" s="203">
        <f t="shared" si="189"/>
        <v>1350</v>
      </c>
    </row>
    <row r="2989" spans="1:13" hidden="1">
      <c r="A2989" s="284" t="s">
        <v>462</v>
      </c>
      <c r="B2989" s="230" t="str">
        <f t="shared" si="186"/>
        <v>Measure 254</v>
      </c>
      <c r="C2989" s="284" t="s">
        <v>470</v>
      </c>
      <c r="D2989" s="285">
        <v>44217</v>
      </c>
      <c r="E2989" s="285">
        <v>44408</v>
      </c>
      <c r="F2989" s="285">
        <v>44315</v>
      </c>
      <c r="G2989" s="41">
        <f t="shared" si="187"/>
        <v>4</v>
      </c>
      <c r="H2989" s="286" t="s">
        <v>359</v>
      </c>
      <c r="I2989" s="284" t="s">
        <v>358</v>
      </c>
      <c r="J2989" s="287">
        <v>8</v>
      </c>
      <c r="K2989" s="287">
        <f t="shared" si="188"/>
        <v>1</v>
      </c>
      <c r="L2989" s="203">
        <v>770</v>
      </c>
      <c r="M2989" s="203">
        <f t="shared" si="189"/>
        <v>770</v>
      </c>
    </row>
    <row r="2990" spans="1:13" hidden="1">
      <c r="A2990" s="284" t="s">
        <v>462</v>
      </c>
      <c r="B2990" s="230" t="str">
        <f t="shared" si="186"/>
        <v>Measure 254</v>
      </c>
      <c r="C2990" s="284" t="s">
        <v>470</v>
      </c>
      <c r="D2990" s="285">
        <v>44217</v>
      </c>
      <c r="E2990" s="285">
        <v>44408</v>
      </c>
      <c r="F2990" s="285">
        <v>44315</v>
      </c>
      <c r="G2990" s="41">
        <f t="shared" si="187"/>
        <v>4</v>
      </c>
      <c r="H2990" s="286" t="s">
        <v>543</v>
      </c>
      <c r="I2990" s="284" t="s">
        <v>542</v>
      </c>
      <c r="J2990" s="287">
        <v>6</v>
      </c>
      <c r="K2990" s="287">
        <f t="shared" si="188"/>
        <v>0.75</v>
      </c>
      <c r="L2990" s="203">
        <v>1570</v>
      </c>
      <c r="M2990" s="203">
        <f t="shared" si="189"/>
        <v>1177.5</v>
      </c>
    </row>
    <row r="2991" spans="1:13" hidden="1">
      <c r="A2991" s="284" t="s">
        <v>462</v>
      </c>
      <c r="B2991" s="230" t="str">
        <f t="shared" si="186"/>
        <v>Measure 254</v>
      </c>
      <c r="C2991" s="284" t="s">
        <v>470</v>
      </c>
      <c r="D2991" s="285">
        <v>44217</v>
      </c>
      <c r="E2991" s="285">
        <v>44408</v>
      </c>
      <c r="F2991" s="285">
        <v>44315</v>
      </c>
      <c r="G2991" s="41">
        <f t="shared" si="187"/>
        <v>4</v>
      </c>
      <c r="H2991" s="286" t="s">
        <v>554</v>
      </c>
      <c r="I2991" s="284" t="s">
        <v>542</v>
      </c>
      <c r="J2991" s="287">
        <v>2</v>
      </c>
      <c r="K2991" s="287">
        <f t="shared" si="188"/>
        <v>0.25</v>
      </c>
      <c r="L2991" s="203">
        <v>1570</v>
      </c>
      <c r="M2991" s="203">
        <f t="shared" si="189"/>
        <v>392.5</v>
      </c>
    </row>
    <row r="2992" spans="1:13" hidden="1">
      <c r="A2992" s="284" t="s">
        <v>462</v>
      </c>
      <c r="B2992" s="230" t="str">
        <f t="shared" si="186"/>
        <v>Measure 254</v>
      </c>
      <c r="C2992" s="284" t="s">
        <v>470</v>
      </c>
      <c r="D2992" s="285">
        <v>44217</v>
      </c>
      <c r="E2992" s="285">
        <v>44408</v>
      </c>
      <c r="F2992" s="285">
        <v>44315</v>
      </c>
      <c r="G2992" s="41">
        <f t="shared" si="187"/>
        <v>4</v>
      </c>
      <c r="H2992" s="286" t="s">
        <v>544</v>
      </c>
      <c r="I2992" s="284" t="s">
        <v>542</v>
      </c>
      <c r="J2992" s="287">
        <v>1.5</v>
      </c>
      <c r="K2992" s="287">
        <f t="shared" si="188"/>
        <v>0.1875</v>
      </c>
      <c r="L2992" s="203">
        <v>1570</v>
      </c>
      <c r="M2992" s="203">
        <f t="shared" si="189"/>
        <v>294.375</v>
      </c>
    </row>
    <row r="2993" spans="1:13" hidden="1">
      <c r="A2993" s="284" t="s">
        <v>462</v>
      </c>
      <c r="B2993" s="230" t="str">
        <f t="shared" si="186"/>
        <v>Measure 254</v>
      </c>
      <c r="C2993" s="284" t="s">
        <v>470</v>
      </c>
      <c r="D2993" s="285">
        <v>44217</v>
      </c>
      <c r="E2993" s="285">
        <v>44408</v>
      </c>
      <c r="F2993" s="285">
        <v>44315</v>
      </c>
      <c r="G2993" s="41">
        <f t="shared" si="187"/>
        <v>4</v>
      </c>
      <c r="H2993" s="286" t="s">
        <v>335</v>
      </c>
      <c r="I2993" s="284" t="s">
        <v>353</v>
      </c>
      <c r="J2993" s="287">
        <v>8</v>
      </c>
      <c r="K2993" s="287">
        <f t="shared" si="188"/>
        <v>1</v>
      </c>
      <c r="L2993" s="203">
        <v>1350</v>
      </c>
      <c r="M2993" s="203">
        <f t="shared" si="189"/>
        <v>1350</v>
      </c>
    </row>
    <row r="2994" spans="1:13" hidden="1">
      <c r="A2994" s="284" t="s">
        <v>462</v>
      </c>
      <c r="B2994" s="230" t="str">
        <f t="shared" si="186"/>
        <v>Measure 254</v>
      </c>
      <c r="C2994" s="284" t="s">
        <v>470</v>
      </c>
      <c r="D2994" s="285">
        <v>44217</v>
      </c>
      <c r="E2994" s="285">
        <v>44408</v>
      </c>
      <c r="F2994" s="285">
        <v>44316</v>
      </c>
      <c r="G2994" s="41">
        <f t="shared" si="187"/>
        <v>4</v>
      </c>
      <c r="H2994" s="286" t="s">
        <v>359</v>
      </c>
      <c r="I2994" s="284" t="s">
        <v>358</v>
      </c>
      <c r="J2994" s="287">
        <v>8</v>
      </c>
      <c r="K2994" s="287">
        <f t="shared" si="188"/>
        <v>1</v>
      </c>
      <c r="L2994" s="203">
        <v>770</v>
      </c>
      <c r="M2994" s="203">
        <f t="shared" si="189"/>
        <v>770</v>
      </c>
    </row>
    <row r="2995" spans="1:13" hidden="1">
      <c r="A2995" s="284" t="s">
        <v>462</v>
      </c>
      <c r="B2995" s="230" t="str">
        <f t="shared" si="186"/>
        <v>Measure 254</v>
      </c>
      <c r="C2995" s="284" t="s">
        <v>470</v>
      </c>
      <c r="D2995" s="285">
        <v>44217</v>
      </c>
      <c r="E2995" s="285">
        <v>44408</v>
      </c>
      <c r="F2995" s="285">
        <v>44316</v>
      </c>
      <c r="G2995" s="41">
        <f t="shared" si="187"/>
        <v>4</v>
      </c>
      <c r="H2995" s="286" t="s">
        <v>543</v>
      </c>
      <c r="I2995" s="284" t="s">
        <v>542</v>
      </c>
      <c r="J2995" s="287">
        <v>6</v>
      </c>
      <c r="K2995" s="287">
        <f t="shared" si="188"/>
        <v>0.75</v>
      </c>
      <c r="L2995" s="203">
        <v>1570</v>
      </c>
      <c r="M2995" s="203">
        <f t="shared" si="189"/>
        <v>1177.5</v>
      </c>
    </row>
    <row r="2996" spans="1:13" hidden="1">
      <c r="A2996" s="284" t="s">
        <v>462</v>
      </c>
      <c r="B2996" s="230" t="str">
        <f t="shared" si="186"/>
        <v>Measure 254</v>
      </c>
      <c r="C2996" s="284" t="s">
        <v>470</v>
      </c>
      <c r="D2996" s="285">
        <v>44217</v>
      </c>
      <c r="E2996" s="285">
        <v>44408</v>
      </c>
      <c r="F2996" s="285">
        <v>44316</v>
      </c>
      <c r="G2996" s="41">
        <f t="shared" si="187"/>
        <v>4</v>
      </c>
      <c r="H2996" s="286" t="s">
        <v>554</v>
      </c>
      <c r="I2996" s="284" t="s">
        <v>542</v>
      </c>
      <c r="J2996" s="287">
        <v>2</v>
      </c>
      <c r="K2996" s="287">
        <f t="shared" si="188"/>
        <v>0.25</v>
      </c>
      <c r="L2996" s="203">
        <v>1570</v>
      </c>
      <c r="M2996" s="203">
        <f t="shared" si="189"/>
        <v>392.5</v>
      </c>
    </row>
    <row r="2997" spans="1:13" hidden="1">
      <c r="A2997" s="284" t="s">
        <v>462</v>
      </c>
      <c r="B2997" s="230" t="str">
        <f t="shared" si="186"/>
        <v>Measure 254</v>
      </c>
      <c r="C2997" s="284" t="s">
        <v>470</v>
      </c>
      <c r="D2997" s="285">
        <v>44217</v>
      </c>
      <c r="E2997" s="285">
        <v>44408</v>
      </c>
      <c r="F2997" s="285">
        <v>44316</v>
      </c>
      <c r="G2997" s="41">
        <f t="shared" si="187"/>
        <v>4</v>
      </c>
      <c r="H2997" s="286" t="s">
        <v>544</v>
      </c>
      <c r="I2997" s="284" t="s">
        <v>542</v>
      </c>
      <c r="J2997" s="287">
        <v>1</v>
      </c>
      <c r="K2997" s="287">
        <f t="shared" si="188"/>
        <v>0.125</v>
      </c>
      <c r="L2997" s="203">
        <v>1570</v>
      </c>
      <c r="M2997" s="203">
        <f t="shared" si="189"/>
        <v>196.25</v>
      </c>
    </row>
    <row r="2998" spans="1:13" hidden="1">
      <c r="A2998" s="284" t="s">
        <v>462</v>
      </c>
      <c r="B2998" s="230" t="str">
        <f t="shared" si="186"/>
        <v>Measure 254</v>
      </c>
      <c r="C2998" s="284" t="s">
        <v>470</v>
      </c>
      <c r="D2998" s="285">
        <v>44217</v>
      </c>
      <c r="E2998" s="285">
        <v>44408</v>
      </c>
      <c r="F2998" s="285">
        <v>44316</v>
      </c>
      <c r="G2998" s="41">
        <f t="shared" si="187"/>
        <v>4</v>
      </c>
      <c r="H2998" s="286" t="s">
        <v>335</v>
      </c>
      <c r="I2998" s="284" t="s">
        <v>353</v>
      </c>
      <c r="J2998" s="287">
        <v>8</v>
      </c>
      <c r="K2998" s="287">
        <f t="shared" si="188"/>
        <v>1</v>
      </c>
      <c r="L2998" s="203">
        <v>1350</v>
      </c>
      <c r="M2998" s="203">
        <f t="shared" si="189"/>
        <v>1350</v>
      </c>
    </row>
    <row r="2999" spans="1:13">
      <c r="A2999" s="284" t="s">
        <v>463</v>
      </c>
      <c r="B2999" s="230" t="str">
        <f t="shared" si="186"/>
        <v>Measure 266</v>
      </c>
      <c r="C2999" s="284" t="s">
        <v>471</v>
      </c>
      <c r="D2999" s="285">
        <v>44197</v>
      </c>
      <c r="E2999" s="285">
        <v>44408</v>
      </c>
      <c r="F2999" s="285">
        <v>44207</v>
      </c>
      <c r="G2999" s="41">
        <f t="shared" si="187"/>
        <v>1</v>
      </c>
      <c r="H2999" s="286" t="s">
        <v>267</v>
      </c>
      <c r="I2999" s="284" t="s">
        <v>353</v>
      </c>
      <c r="J2999" s="287">
        <v>4</v>
      </c>
      <c r="K2999" s="287">
        <f t="shared" si="188"/>
        <v>0.5</v>
      </c>
      <c r="L2999" s="203">
        <v>1350</v>
      </c>
      <c r="M2999" s="203">
        <f t="shared" si="189"/>
        <v>675</v>
      </c>
    </row>
    <row r="3000" spans="1:13" hidden="1">
      <c r="A3000" s="284" t="s">
        <v>463</v>
      </c>
      <c r="B3000" s="230" t="str">
        <f t="shared" si="186"/>
        <v>Measure 266</v>
      </c>
      <c r="C3000" s="284" t="s">
        <v>471</v>
      </c>
      <c r="D3000" s="285">
        <v>44197</v>
      </c>
      <c r="E3000" s="285">
        <v>44408</v>
      </c>
      <c r="F3000" s="285">
        <v>44209</v>
      </c>
      <c r="G3000" s="41">
        <f t="shared" si="187"/>
        <v>1</v>
      </c>
      <c r="H3000" s="286" t="s">
        <v>350</v>
      </c>
      <c r="I3000" s="284" t="s">
        <v>353</v>
      </c>
      <c r="J3000" s="287">
        <v>2</v>
      </c>
      <c r="K3000" s="287">
        <f t="shared" si="188"/>
        <v>0.25</v>
      </c>
      <c r="L3000" s="203">
        <v>1000</v>
      </c>
      <c r="M3000" s="203">
        <f t="shared" si="189"/>
        <v>250</v>
      </c>
    </row>
    <row r="3001" spans="1:13">
      <c r="A3001" s="284" t="s">
        <v>463</v>
      </c>
      <c r="B3001" s="230" t="str">
        <f t="shared" si="186"/>
        <v>Measure 266</v>
      </c>
      <c r="C3001" s="284" t="s">
        <v>471</v>
      </c>
      <c r="D3001" s="285">
        <v>44197</v>
      </c>
      <c r="E3001" s="285">
        <v>44408</v>
      </c>
      <c r="F3001" s="285">
        <v>44209</v>
      </c>
      <c r="G3001" s="41">
        <f t="shared" si="187"/>
        <v>1</v>
      </c>
      <c r="H3001" s="286" t="s">
        <v>267</v>
      </c>
      <c r="I3001" s="284" t="s">
        <v>353</v>
      </c>
      <c r="J3001" s="287">
        <v>3</v>
      </c>
      <c r="K3001" s="287">
        <f t="shared" si="188"/>
        <v>0.375</v>
      </c>
      <c r="L3001" s="203">
        <v>1350</v>
      </c>
      <c r="M3001" s="203">
        <f t="shared" si="189"/>
        <v>506.25</v>
      </c>
    </row>
    <row r="3002" spans="1:13" hidden="1">
      <c r="A3002" s="284" t="s">
        <v>463</v>
      </c>
      <c r="B3002" s="230" t="str">
        <f t="shared" si="186"/>
        <v>Measure 266</v>
      </c>
      <c r="C3002" s="284" t="s">
        <v>471</v>
      </c>
      <c r="D3002" s="285">
        <v>44197</v>
      </c>
      <c r="E3002" s="285">
        <v>44408</v>
      </c>
      <c r="F3002" s="285">
        <v>44210</v>
      </c>
      <c r="G3002" s="41">
        <f t="shared" si="187"/>
        <v>1</v>
      </c>
      <c r="H3002" s="286" t="s">
        <v>350</v>
      </c>
      <c r="I3002" s="284" t="s">
        <v>353</v>
      </c>
      <c r="J3002" s="287">
        <v>1</v>
      </c>
      <c r="K3002" s="287">
        <f t="shared" si="188"/>
        <v>0.125</v>
      </c>
      <c r="L3002" s="203">
        <v>1000</v>
      </c>
      <c r="M3002" s="203">
        <f t="shared" si="189"/>
        <v>125</v>
      </c>
    </row>
    <row r="3003" spans="1:13" hidden="1">
      <c r="A3003" s="284" t="s">
        <v>463</v>
      </c>
      <c r="B3003" s="230" t="str">
        <f t="shared" si="186"/>
        <v>Measure 266</v>
      </c>
      <c r="C3003" s="284" t="s">
        <v>471</v>
      </c>
      <c r="D3003" s="285">
        <v>44197</v>
      </c>
      <c r="E3003" s="285">
        <v>44408</v>
      </c>
      <c r="F3003" s="285">
        <v>44211</v>
      </c>
      <c r="G3003" s="41">
        <f t="shared" si="187"/>
        <v>1</v>
      </c>
      <c r="H3003" s="286" t="s">
        <v>350</v>
      </c>
      <c r="I3003" s="284" t="s">
        <v>353</v>
      </c>
      <c r="J3003" s="287">
        <v>5</v>
      </c>
      <c r="K3003" s="287">
        <f t="shared" si="188"/>
        <v>0.625</v>
      </c>
      <c r="L3003" s="203">
        <v>1000</v>
      </c>
      <c r="M3003" s="203">
        <f t="shared" si="189"/>
        <v>625</v>
      </c>
    </row>
    <row r="3004" spans="1:13" hidden="1">
      <c r="A3004" s="284" t="s">
        <v>463</v>
      </c>
      <c r="B3004" s="230" t="str">
        <f t="shared" si="186"/>
        <v>Measure 266</v>
      </c>
      <c r="C3004" s="284" t="s">
        <v>471</v>
      </c>
      <c r="D3004" s="285">
        <v>44197</v>
      </c>
      <c r="E3004" s="285">
        <v>44408</v>
      </c>
      <c r="F3004" s="285">
        <v>44214</v>
      </c>
      <c r="G3004" s="41">
        <f t="shared" si="187"/>
        <v>1</v>
      </c>
      <c r="H3004" s="286" t="s">
        <v>350</v>
      </c>
      <c r="I3004" s="284" t="s">
        <v>353</v>
      </c>
      <c r="J3004" s="287">
        <v>3</v>
      </c>
      <c r="K3004" s="287">
        <f t="shared" si="188"/>
        <v>0.375</v>
      </c>
      <c r="L3004" s="203">
        <v>1000</v>
      </c>
      <c r="M3004" s="203">
        <f t="shared" si="189"/>
        <v>375</v>
      </c>
    </row>
    <row r="3005" spans="1:13">
      <c r="A3005" s="284" t="s">
        <v>463</v>
      </c>
      <c r="B3005" s="230" t="str">
        <f t="shared" si="186"/>
        <v>Measure 266</v>
      </c>
      <c r="C3005" s="284" t="s">
        <v>471</v>
      </c>
      <c r="D3005" s="285">
        <v>44197</v>
      </c>
      <c r="E3005" s="285">
        <v>44408</v>
      </c>
      <c r="F3005" s="285">
        <v>44214</v>
      </c>
      <c r="G3005" s="41">
        <f t="shared" si="187"/>
        <v>1</v>
      </c>
      <c r="H3005" s="286" t="s">
        <v>267</v>
      </c>
      <c r="I3005" s="284" t="s">
        <v>353</v>
      </c>
      <c r="J3005" s="287">
        <v>3</v>
      </c>
      <c r="K3005" s="287">
        <f t="shared" si="188"/>
        <v>0.375</v>
      </c>
      <c r="L3005" s="203">
        <v>1350</v>
      </c>
      <c r="M3005" s="203">
        <f t="shared" si="189"/>
        <v>506.25</v>
      </c>
    </row>
    <row r="3006" spans="1:13" hidden="1">
      <c r="A3006" s="284" t="s">
        <v>463</v>
      </c>
      <c r="B3006" s="230" t="str">
        <f t="shared" si="186"/>
        <v>Measure 266</v>
      </c>
      <c r="C3006" s="284" t="s">
        <v>471</v>
      </c>
      <c r="D3006" s="285">
        <v>44197</v>
      </c>
      <c r="E3006" s="285">
        <v>44408</v>
      </c>
      <c r="F3006" s="285">
        <v>44215</v>
      </c>
      <c r="G3006" s="41">
        <f t="shared" si="187"/>
        <v>1</v>
      </c>
      <c r="H3006" s="286" t="s">
        <v>350</v>
      </c>
      <c r="I3006" s="284" t="s">
        <v>353</v>
      </c>
      <c r="J3006" s="287">
        <v>3</v>
      </c>
      <c r="K3006" s="287">
        <f t="shared" si="188"/>
        <v>0.375</v>
      </c>
      <c r="L3006" s="203">
        <v>1000</v>
      </c>
      <c r="M3006" s="203">
        <f t="shared" si="189"/>
        <v>375</v>
      </c>
    </row>
    <row r="3007" spans="1:13" hidden="1">
      <c r="A3007" s="284" t="s">
        <v>463</v>
      </c>
      <c r="B3007" s="230" t="str">
        <f t="shared" si="186"/>
        <v>Measure 266</v>
      </c>
      <c r="C3007" s="284" t="s">
        <v>471</v>
      </c>
      <c r="D3007" s="285">
        <v>44197</v>
      </c>
      <c r="E3007" s="285">
        <v>44408</v>
      </c>
      <c r="F3007" s="285">
        <v>44216</v>
      </c>
      <c r="G3007" s="41">
        <f t="shared" si="187"/>
        <v>1</v>
      </c>
      <c r="H3007" s="286" t="s">
        <v>350</v>
      </c>
      <c r="I3007" s="284" t="s">
        <v>353</v>
      </c>
      <c r="J3007" s="287">
        <v>2</v>
      </c>
      <c r="K3007" s="287">
        <f t="shared" si="188"/>
        <v>0.25</v>
      </c>
      <c r="L3007" s="203">
        <v>1000</v>
      </c>
      <c r="M3007" s="203">
        <f t="shared" si="189"/>
        <v>250</v>
      </c>
    </row>
    <row r="3008" spans="1:13">
      <c r="A3008" s="284" t="s">
        <v>463</v>
      </c>
      <c r="B3008" s="230" t="str">
        <f t="shared" ref="B3008:B3071" si="190">MID(C3008,9,11)</f>
        <v>Measure 266</v>
      </c>
      <c r="C3008" s="284" t="s">
        <v>471</v>
      </c>
      <c r="D3008" s="285">
        <v>44197</v>
      </c>
      <c r="E3008" s="285">
        <v>44408</v>
      </c>
      <c r="F3008" s="285">
        <v>44216</v>
      </c>
      <c r="G3008" s="41">
        <f t="shared" ref="G3008:G3071" si="191">MONTH(F3008)</f>
        <v>1</v>
      </c>
      <c r="H3008" s="286" t="s">
        <v>267</v>
      </c>
      <c r="I3008" s="284" t="s">
        <v>353</v>
      </c>
      <c r="J3008" s="287">
        <v>3</v>
      </c>
      <c r="K3008" s="287">
        <f t="shared" si="188"/>
        <v>0.375</v>
      </c>
      <c r="L3008" s="203">
        <v>1350</v>
      </c>
      <c r="M3008" s="203">
        <f t="shared" si="189"/>
        <v>506.25</v>
      </c>
    </row>
    <row r="3009" spans="1:13" hidden="1">
      <c r="A3009" s="284" t="s">
        <v>463</v>
      </c>
      <c r="B3009" s="230" t="str">
        <f t="shared" si="190"/>
        <v>Measure 266</v>
      </c>
      <c r="C3009" s="284" t="s">
        <v>471</v>
      </c>
      <c r="D3009" s="285">
        <v>44197</v>
      </c>
      <c r="E3009" s="285">
        <v>44408</v>
      </c>
      <c r="F3009" s="285">
        <v>44217</v>
      </c>
      <c r="G3009" s="41">
        <f t="shared" si="191"/>
        <v>1</v>
      </c>
      <c r="H3009" s="286" t="s">
        <v>350</v>
      </c>
      <c r="I3009" s="284" t="s">
        <v>353</v>
      </c>
      <c r="J3009" s="287">
        <v>4</v>
      </c>
      <c r="K3009" s="287">
        <f t="shared" si="188"/>
        <v>0.5</v>
      </c>
      <c r="L3009" s="203">
        <v>1000</v>
      </c>
      <c r="M3009" s="203">
        <f t="shared" si="189"/>
        <v>500</v>
      </c>
    </row>
    <row r="3010" spans="1:13" hidden="1">
      <c r="A3010" s="284" t="s">
        <v>463</v>
      </c>
      <c r="B3010" s="230" t="str">
        <f t="shared" si="190"/>
        <v>Measure 266</v>
      </c>
      <c r="C3010" s="284" t="s">
        <v>471</v>
      </c>
      <c r="D3010" s="285">
        <v>44197</v>
      </c>
      <c r="E3010" s="285">
        <v>44408</v>
      </c>
      <c r="F3010" s="285">
        <v>44218</v>
      </c>
      <c r="G3010" s="41">
        <f t="shared" si="191"/>
        <v>1</v>
      </c>
      <c r="H3010" s="286" t="s">
        <v>350</v>
      </c>
      <c r="I3010" s="284" t="s">
        <v>353</v>
      </c>
      <c r="J3010" s="287">
        <v>1</v>
      </c>
      <c r="K3010" s="287">
        <f t="shared" si="188"/>
        <v>0.125</v>
      </c>
      <c r="L3010" s="203">
        <v>1000</v>
      </c>
      <c r="M3010" s="203">
        <f t="shared" si="189"/>
        <v>125</v>
      </c>
    </row>
    <row r="3011" spans="1:13">
      <c r="A3011" s="284" t="s">
        <v>463</v>
      </c>
      <c r="B3011" s="230" t="str">
        <f t="shared" si="190"/>
        <v>Measure 266</v>
      </c>
      <c r="C3011" s="284" t="s">
        <v>471</v>
      </c>
      <c r="D3011" s="285">
        <v>44197</v>
      </c>
      <c r="E3011" s="285">
        <v>44408</v>
      </c>
      <c r="F3011" s="285">
        <v>44218</v>
      </c>
      <c r="G3011" s="41">
        <f t="shared" si="191"/>
        <v>1</v>
      </c>
      <c r="H3011" s="286" t="s">
        <v>267</v>
      </c>
      <c r="I3011" s="284" t="s">
        <v>353</v>
      </c>
      <c r="J3011" s="287">
        <v>3</v>
      </c>
      <c r="K3011" s="287">
        <f t="shared" ref="K3011:K3074" si="192">J3011/8</f>
        <v>0.375</v>
      </c>
      <c r="L3011" s="203">
        <v>1350</v>
      </c>
      <c r="M3011" s="203">
        <f t="shared" ref="M3011:M3074" si="193">L3011*K3011</f>
        <v>506.25</v>
      </c>
    </row>
    <row r="3012" spans="1:13" hidden="1">
      <c r="A3012" s="284" t="s">
        <v>463</v>
      </c>
      <c r="B3012" s="230" t="str">
        <f t="shared" si="190"/>
        <v>Measure 266</v>
      </c>
      <c r="C3012" s="284" t="s">
        <v>471</v>
      </c>
      <c r="D3012" s="285">
        <v>44197</v>
      </c>
      <c r="E3012" s="285">
        <v>44408</v>
      </c>
      <c r="F3012" s="285">
        <v>44221</v>
      </c>
      <c r="G3012" s="41">
        <f t="shared" si="191"/>
        <v>1</v>
      </c>
      <c r="H3012" s="286" t="s">
        <v>350</v>
      </c>
      <c r="I3012" s="284" t="s">
        <v>353</v>
      </c>
      <c r="J3012" s="287">
        <v>0.5</v>
      </c>
      <c r="K3012" s="287">
        <f t="shared" si="192"/>
        <v>6.25E-2</v>
      </c>
      <c r="L3012" s="203">
        <v>1000</v>
      </c>
      <c r="M3012" s="203">
        <f t="shared" si="193"/>
        <v>62.5</v>
      </c>
    </row>
    <row r="3013" spans="1:13">
      <c r="A3013" s="284" t="s">
        <v>463</v>
      </c>
      <c r="B3013" s="230" t="str">
        <f t="shared" si="190"/>
        <v>Measure 266</v>
      </c>
      <c r="C3013" s="284" t="s">
        <v>471</v>
      </c>
      <c r="D3013" s="285">
        <v>44197</v>
      </c>
      <c r="E3013" s="285">
        <v>44408</v>
      </c>
      <c r="F3013" s="285">
        <v>44221</v>
      </c>
      <c r="G3013" s="41">
        <f t="shared" si="191"/>
        <v>1</v>
      </c>
      <c r="H3013" s="286" t="s">
        <v>267</v>
      </c>
      <c r="I3013" s="284" t="s">
        <v>353</v>
      </c>
      <c r="J3013" s="287">
        <v>3</v>
      </c>
      <c r="K3013" s="287">
        <f t="shared" si="192"/>
        <v>0.375</v>
      </c>
      <c r="L3013" s="203">
        <v>1350</v>
      </c>
      <c r="M3013" s="203">
        <f t="shared" si="193"/>
        <v>506.25</v>
      </c>
    </row>
    <row r="3014" spans="1:13" hidden="1">
      <c r="A3014" s="284" t="s">
        <v>463</v>
      </c>
      <c r="B3014" s="230" t="str">
        <f t="shared" si="190"/>
        <v>Measure 266</v>
      </c>
      <c r="C3014" s="284" t="s">
        <v>471</v>
      </c>
      <c r="D3014" s="285">
        <v>44197</v>
      </c>
      <c r="E3014" s="285">
        <v>44408</v>
      </c>
      <c r="F3014" s="285">
        <v>44222</v>
      </c>
      <c r="G3014" s="41">
        <f t="shared" si="191"/>
        <v>1</v>
      </c>
      <c r="H3014" s="286" t="s">
        <v>350</v>
      </c>
      <c r="I3014" s="284" t="s">
        <v>353</v>
      </c>
      <c r="J3014" s="287">
        <v>0.5</v>
      </c>
      <c r="K3014" s="287">
        <f t="shared" si="192"/>
        <v>6.25E-2</v>
      </c>
      <c r="L3014" s="203">
        <v>1000</v>
      </c>
      <c r="M3014" s="203">
        <f t="shared" si="193"/>
        <v>62.5</v>
      </c>
    </row>
    <row r="3015" spans="1:13">
      <c r="A3015" s="284" t="s">
        <v>463</v>
      </c>
      <c r="B3015" s="230" t="str">
        <f t="shared" si="190"/>
        <v>Measure 266</v>
      </c>
      <c r="C3015" s="284" t="s">
        <v>471</v>
      </c>
      <c r="D3015" s="285">
        <v>44197</v>
      </c>
      <c r="E3015" s="285">
        <v>44408</v>
      </c>
      <c r="F3015" s="285">
        <v>44222</v>
      </c>
      <c r="G3015" s="41">
        <f t="shared" si="191"/>
        <v>1</v>
      </c>
      <c r="H3015" s="286" t="s">
        <v>267</v>
      </c>
      <c r="I3015" s="284" t="s">
        <v>353</v>
      </c>
      <c r="J3015" s="287">
        <v>5</v>
      </c>
      <c r="K3015" s="287">
        <f t="shared" si="192"/>
        <v>0.625</v>
      </c>
      <c r="L3015" s="203">
        <v>1350</v>
      </c>
      <c r="M3015" s="203">
        <f t="shared" si="193"/>
        <v>843.75</v>
      </c>
    </row>
    <row r="3016" spans="1:13" hidden="1">
      <c r="A3016" s="284" t="s">
        <v>463</v>
      </c>
      <c r="B3016" s="230" t="str">
        <f t="shared" si="190"/>
        <v>Measure 266</v>
      </c>
      <c r="C3016" s="284" t="s">
        <v>471</v>
      </c>
      <c r="D3016" s="285">
        <v>44197</v>
      </c>
      <c r="E3016" s="285">
        <v>44408</v>
      </c>
      <c r="F3016" s="285">
        <v>44223</v>
      </c>
      <c r="G3016" s="41">
        <f t="shared" si="191"/>
        <v>1</v>
      </c>
      <c r="H3016" s="286" t="s">
        <v>350</v>
      </c>
      <c r="I3016" s="284" t="s">
        <v>353</v>
      </c>
      <c r="J3016" s="287">
        <v>0.5</v>
      </c>
      <c r="K3016" s="287">
        <f t="shared" si="192"/>
        <v>6.25E-2</v>
      </c>
      <c r="L3016" s="203">
        <v>1000</v>
      </c>
      <c r="M3016" s="203">
        <f t="shared" si="193"/>
        <v>62.5</v>
      </c>
    </row>
    <row r="3017" spans="1:13">
      <c r="A3017" s="284" t="s">
        <v>463</v>
      </c>
      <c r="B3017" s="230" t="str">
        <f t="shared" si="190"/>
        <v>Measure 266</v>
      </c>
      <c r="C3017" s="284" t="s">
        <v>471</v>
      </c>
      <c r="D3017" s="285">
        <v>44197</v>
      </c>
      <c r="E3017" s="285">
        <v>44408</v>
      </c>
      <c r="F3017" s="285">
        <v>44223</v>
      </c>
      <c r="G3017" s="41">
        <f t="shared" si="191"/>
        <v>1</v>
      </c>
      <c r="H3017" s="286" t="s">
        <v>267</v>
      </c>
      <c r="I3017" s="284" t="s">
        <v>353</v>
      </c>
      <c r="J3017" s="287">
        <v>1</v>
      </c>
      <c r="K3017" s="287">
        <f t="shared" si="192"/>
        <v>0.125</v>
      </c>
      <c r="L3017" s="203">
        <v>1350</v>
      </c>
      <c r="M3017" s="203">
        <f t="shared" si="193"/>
        <v>168.75</v>
      </c>
    </row>
    <row r="3018" spans="1:13">
      <c r="A3018" s="284" t="s">
        <v>463</v>
      </c>
      <c r="B3018" s="230" t="str">
        <f t="shared" si="190"/>
        <v>Measure 266</v>
      </c>
      <c r="C3018" s="284" t="s">
        <v>471</v>
      </c>
      <c r="D3018" s="285">
        <v>44197</v>
      </c>
      <c r="E3018" s="285">
        <v>44408</v>
      </c>
      <c r="F3018" s="285">
        <v>44224</v>
      </c>
      <c r="G3018" s="41">
        <f t="shared" si="191"/>
        <v>1</v>
      </c>
      <c r="H3018" s="286" t="s">
        <v>267</v>
      </c>
      <c r="I3018" s="284" t="s">
        <v>353</v>
      </c>
      <c r="J3018" s="287">
        <v>5</v>
      </c>
      <c r="K3018" s="287">
        <f t="shared" si="192"/>
        <v>0.625</v>
      </c>
      <c r="L3018" s="203">
        <v>1350</v>
      </c>
      <c r="M3018" s="203">
        <f t="shared" si="193"/>
        <v>843.75</v>
      </c>
    </row>
    <row r="3019" spans="1:13" hidden="1">
      <c r="A3019" s="284" t="s">
        <v>463</v>
      </c>
      <c r="B3019" s="230" t="str">
        <f t="shared" si="190"/>
        <v>Measure 266</v>
      </c>
      <c r="C3019" s="284" t="s">
        <v>471</v>
      </c>
      <c r="D3019" s="285">
        <v>44197</v>
      </c>
      <c r="E3019" s="285">
        <v>44408</v>
      </c>
      <c r="F3019" s="285">
        <v>44225</v>
      </c>
      <c r="G3019" s="41">
        <f t="shared" si="191"/>
        <v>1</v>
      </c>
      <c r="H3019" s="286" t="s">
        <v>350</v>
      </c>
      <c r="I3019" s="284" t="s">
        <v>353</v>
      </c>
      <c r="J3019" s="287">
        <v>2</v>
      </c>
      <c r="K3019" s="287">
        <f t="shared" si="192"/>
        <v>0.25</v>
      </c>
      <c r="L3019" s="203">
        <v>1000</v>
      </c>
      <c r="M3019" s="203">
        <f t="shared" si="193"/>
        <v>250</v>
      </c>
    </row>
    <row r="3020" spans="1:13">
      <c r="A3020" s="284" t="s">
        <v>463</v>
      </c>
      <c r="B3020" s="230" t="str">
        <f t="shared" si="190"/>
        <v>Measure 266</v>
      </c>
      <c r="C3020" s="284" t="s">
        <v>471</v>
      </c>
      <c r="D3020" s="285">
        <v>44197</v>
      </c>
      <c r="E3020" s="285">
        <v>44408</v>
      </c>
      <c r="F3020" s="285">
        <v>44225</v>
      </c>
      <c r="G3020" s="41">
        <f t="shared" si="191"/>
        <v>1</v>
      </c>
      <c r="H3020" s="286" t="s">
        <v>267</v>
      </c>
      <c r="I3020" s="284" t="s">
        <v>353</v>
      </c>
      <c r="J3020" s="287">
        <v>4</v>
      </c>
      <c r="K3020" s="287">
        <f t="shared" si="192"/>
        <v>0.5</v>
      </c>
      <c r="L3020" s="203">
        <v>1350</v>
      </c>
      <c r="M3020" s="203">
        <f t="shared" si="193"/>
        <v>675</v>
      </c>
    </row>
    <row r="3021" spans="1:13" hidden="1">
      <c r="A3021" s="284" t="s">
        <v>463</v>
      </c>
      <c r="B3021" s="230" t="str">
        <f t="shared" si="190"/>
        <v>Measure 266</v>
      </c>
      <c r="C3021" s="284" t="s">
        <v>471</v>
      </c>
      <c r="D3021" s="285">
        <v>44197</v>
      </c>
      <c r="E3021" s="285">
        <v>44408</v>
      </c>
      <c r="F3021" s="285">
        <v>44228</v>
      </c>
      <c r="G3021" s="41">
        <f t="shared" si="191"/>
        <v>2</v>
      </c>
      <c r="H3021" s="286" t="s">
        <v>551</v>
      </c>
      <c r="I3021" s="284" t="s">
        <v>353</v>
      </c>
      <c r="J3021" s="287">
        <v>0.5</v>
      </c>
      <c r="K3021" s="287">
        <f t="shared" si="192"/>
        <v>6.25E-2</v>
      </c>
      <c r="L3021" s="203">
        <v>1000</v>
      </c>
      <c r="M3021" s="203">
        <f t="shared" si="193"/>
        <v>62.5</v>
      </c>
    </row>
    <row r="3022" spans="1:13" hidden="1">
      <c r="A3022" s="284" t="s">
        <v>463</v>
      </c>
      <c r="B3022" s="230" t="str">
        <f t="shared" si="190"/>
        <v>Measure 266</v>
      </c>
      <c r="C3022" s="284" t="s">
        <v>471</v>
      </c>
      <c r="D3022" s="285">
        <v>44197</v>
      </c>
      <c r="E3022" s="285">
        <v>44408</v>
      </c>
      <c r="F3022" s="285">
        <v>44228</v>
      </c>
      <c r="G3022" s="41">
        <f t="shared" si="191"/>
        <v>2</v>
      </c>
      <c r="H3022" s="286" t="s">
        <v>551</v>
      </c>
      <c r="I3022" s="284" t="s">
        <v>353</v>
      </c>
      <c r="J3022" s="287">
        <v>0.5</v>
      </c>
      <c r="K3022" s="287">
        <f t="shared" si="192"/>
        <v>6.25E-2</v>
      </c>
      <c r="L3022" s="203">
        <v>1000</v>
      </c>
      <c r="M3022" s="203">
        <f t="shared" si="193"/>
        <v>62.5</v>
      </c>
    </row>
    <row r="3023" spans="1:13" hidden="1">
      <c r="A3023" s="284" t="s">
        <v>463</v>
      </c>
      <c r="B3023" s="230" t="str">
        <f t="shared" si="190"/>
        <v>Measure 266</v>
      </c>
      <c r="C3023" s="284" t="s">
        <v>471</v>
      </c>
      <c r="D3023" s="285">
        <v>44197</v>
      </c>
      <c r="E3023" s="285">
        <v>44408</v>
      </c>
      <c r="F3023" s="285">
        <v>44228</v>
      </c>
      <c r="G3023" s="41">
        <f t="shared" si="191"/>
        <v>2</v>
      </c>
      <c r="H3023" s="286" t="s">
        <v>350</v>
      </c>
      <c r="I3023" s="284" t="s">
        <v>353</v>
      </c>
      <c r="J3023" s="287">
        <v>1.5</v>
      </c>
      <c r="K3023" s="287">
        <f t="shared" si="192"/>
        <v>0.1875</v>
      </c>
      <c r="L3023" s="203">
        <v>1000</v>
      </c>
      <c r="M3023" s="203">
        <f t="shared" si="193"/>
        <v>187.5</v>
      </c>
    </row>
    <row r="3024" spans="1:13">
      <c r="A3024" s="284" t="s">
        <v>463</v>
      </c>
      <c r="B3024" s="230" t="str">
        <f t="shared" si="190"/>
        <v>Measure 266</v>
      </c>
      <c r="C3024" s="284" t="s">
        <v>471</v>
      </c>
      <c r="D3024" s="285">
        <v>44197</v>
      </c>
      <c r="E3024" s="285">
        <v>44408</v>
      </c>
      <c r="F3024" s="285">
        <v>44228</v>
      </c>
      <c r="G3024" s="41">
        <f t="shared" si="191"/>
        <v>2</v>
      </c>
      <c r="H3024" s="286" t="s">
        <v>267</v>
      </c>
      <c r="I3024" s="284" t="s">
        <v>353</v>
      </c>
      <c r="J3024" s="287">
        <v>1.5</v>
      </c>
      <c r="K3024" s="287">
        <f t="shared" si="192"/>
        <v>0.1875</v>
      </c>
      <c r="L3024" s="203">
        <v>1350</v>
      </c>
      <c r="M3024" s="203">
        <f t="shared" si="193"/>
        <v>253.125</v>
      </c>
    </row>
    <row r="3025" spans="1:13" hidden="1">
      <c r="A3025" s="284" t="s">
        <v>463</v>
      </c>
      <c r="B3025" s="230" t="str">
        <f t="shared" si="190"/>
        <v>Measure 266</v>
      </c>
      <c r="C3025" s="284" t="s">
        <v>471</v>
      </c>
      <c r="D3025" s="285">
        <v>44197</v>
      </c>
      <c r="E3025" s="285">
        <v>44408</v>
      </c>
      <c r="F3025" s="285">
        <v>44229</v>
      </c>
      <c r="G3025" s="41">
        <f t="shared" si="191"/>
        <v>2</v>
      </c>
      <c r="H3025" s="286" t="s">
        <v>551</v>
      </c>
      <c r="I3025" s="284" t="s">
        <v>353</v>
      </c>
      <c r="J3025" s="287">
        <v>1</v>
      </c>
      <c r="K3025" s="287">
        <f t="shared" si="192"/>
        <v>0.125</v>
      </c>
      <c r="L3025" s="203">
        <v>1000</v>
      </c>
      <c r="M3025" s="203">
        <f t="shared" si="193"/>
        <v>125</v>
      </c>
    </row>
    <row r="3026" spans="1:13" hidden="1">
      <c r="A3026" s="284" t="s">
        <v>463</v>
      </c>
      <c r="B3026" s="230" t="str">
        <f t="shared" si="190"/>
        <v>Measure 266</v>
      </c>
      <c r="C3026" s="284" t="s">
        <v>471</v>
      </c>
      <c r="D3026" s="285">
        <v>44197</v>
      </c>
      <c r="E3026" s="285">
        <v>44408</v>
      </c>
      <c r="F3026" s="285">
        <v>44229</v>
      </c>
      <c r="G3026" s="41">
        <f t="shared" si="191"/>
        <v>2</v>
      </c>
      <c r="H3026" s="286" t="s">
        <v>551</v>
      </c>
      <c r="I3026" s="284" t="s">
        <v>353</v>
      </c>
      <c r="J3026" s="287">
        <v>0.25</v>
      </c>
      <c r="K3026" s="287">
        <f t="shared" si="192"/>
        <v>3.125E-2</v>
      </c>
      <c r="L3026" s="203">
        <v>1000</v>
      </c>
      <c r="M3026" s="203">
        <f t="shared" si="193"/>
        <v>31.25</v>
      </c>
    </row>
    <row r="3027" spans="1:13" hidden="1">
      <c r="A3027" s="284" t="s">
        <v>463</v>
      </c>
      <c r="B3027" s="230" t="str">
        <f t="shared" si="190"/>
        <v>Measure 266</v>
      </c>
      <c r="C3027" s="284" t="s">
        <v>471</v>
      </c>
      <c r="D3027" s="285">
        <v>44197</v>
      </c>
      <c r="E3027" s="285">
        <v>44408</v>
      </c>
      <c r="F3027" s="285">
        <v>44229</v>
      </c>
      <c r="G3027" s="41">
        <f t="shared" si="191"/>
        <v>2</v>
      </c>
      <c r="H3027" s="286" t="s">
        <v>350</v>
      </c>
      <c r="I3027" s="284" t="s">
        <v>353</v>
      </c>
      <c r="J3027" s="287">
        <v>0.5</v>
      </c>
      <c r="K3027" s="287">
        <f t="shared" si="192"/>
        <v>6.25E-2</v>
      </c>
      <c r="L3027" s="203">
        <v>1000</v>
      </c>
      <c r="M3027" s="203">
        <f t="shared" si="193"/>
        <v>62.5</v>
      </c>
    </row>
    <row r="3028" spans="1:13">
      <c r="A3028" s="284" t="s">
        <v>463</v>
      </c>
      <c r="B3028" s="230" t="str">
        <f t="shared" si="190"/>
        <v>Measure 266</v>
      </c>
      <c r="C3028" s="284" t="s">
        <v>471</v>
      </c>
      <c r="D3028" s="285">
        <v>44197</v>
      </c>
      <c r="E3028" s="285">
        <v>44408</v>
      </c>
      <c r="F3028" s="285">
        <v>44230</v>
      </c>
      <c r="G3028" s="41">
        <f t="shared" si="191"/>
        <v>2</v>
      </c>
      <c r="H3028" s="286" t="s">
        <v>267</v>
      </c>
      <c r="I3028" s="284" t="s">
        <v>353</v>
      </c>
      <c r="J3028" s="287">
        <v>2</v>
      </c>
      <c r="K3028" s="287">
        <f t="shared" si="192"/>
        <v>0.25</v>
      </c>
      <c r="L3028" s="203">
        <v>1350</v>
      </c>
      <c r="M3028" s="203">
        <f t="shared" si="193"/>
        <v>337.5</v>
      </c>
    </row>
    <row r="3029" spans="1:13">
      <c r="A3029" s="284" t="s">
        <v>463</v>
      </c>
      <c r="B3029" s="230" t="str">
        <f t="shared" si="190"/>
        <v>Measure 266</v>
      </c>
      <c r="C3029" s="284" t="s">
        <v>471</v>
      </c>
      <c r="D3029" s="285">
        <v>44197</v>
      </c>
      <c r="E3029" s="285">
        <v>44408</v>
      </c>
      <c r="F3029" s="285">
        <v>44231</v>
      </c>
      <c r="G3029" s="41">
        <f t="shared" si="191"/>
        <v>2</v>
      </c>
      <c r="H3029" s="286" t="s">
        <v>267</v>
      </c>
      <c r="I3029" s="284" t="s">
        <v>353</v>
      </c>
      <c r="J3029" s="287">
        <v>2</v>
      </c>
      <c r="K3029" s="287">
        <f t="shared" si="192"/>
        <v>0.25</v>
      </c>
      <c r="L3029" s="203">
        <v>1350</v>
      </c>
      <c r="M3029" s="203">
        <f t="shared" si="193"/>
        <v>337.5</v>
      </c>
    </row>
    <row r="3030" spans="1:13" hidden="1">
      <c r="A3030" s="284" t="s">
        <v>463</v>
      </c>
      <c r="B3030" s="230" t="str">
        <f t="shared" si="190"/>
        <v>Measure 266</v>
      </c>
      <c r="C3030" s="284" t="s">
        <v>471</v>
      </c>
      <c r="D3030" s="285">
        <v>44197</v>
      </c>
      <c r="E3030" s="285">
        <v>44408</v>
      </c>
      <c r="F3030" s="285">
        <v>44232</v>
      </c>
      <c r="G3030" s="41">
        <f t="shared" si="191"/>
        <v>2</v>
      </c>
      <c r="H3030" s="286" t="s">
        <v>551</v>
      </c>
      <c r="I3030" s="284" t="s">
        <v>353</v>
      </c>
      <c r="J3030" s="287">
        <v>1</v>
      </c>
      <c r="K3030" s="287">
        <f t="shared" si="192"/>
        <v>0.125</v>
      </c>
      <c r="L3030" s="203">
        <v>1000</v>
      </c>
      <c r="M3030" s="203">
        <f t="shared" si="193"/>
        <v>125</v>
      </c>
    </row>
    <row r="3031" spans="1:13" hidden="1">
      <c r="A3031" s="284" t="s">
        <v>463</v>
      </c>
      <c r="B3031" s="230" t="str">
        <f t="shared" si="190"/>
        <v>Measure 266</v>
      </c>
      <c r="C3031" s="284" t="s">
        <v>471</v>
      </c>
      <c r="D3031" s="285">
        <v>44197</v>
      </c>
      <c r="E3031" s="285">
        <v>44408</v>
      </c>
      <c r="F3031" s="285">
        <v>44232</v>
      </c>
      <c r="G3031" s="41">
        <f t="shared" si="191"/>
        <v>2</v>
      </c>
      <c r="H3031" s="286" t="s">
        <v>551</v>
      </c>
      <c r="I3031" s="284" t="s">
        <v>353</v>
      </c>
      <c r="J3031" s="287">
        <v>4</v>
      </c>
      <c r="K3031" s="287">
        <f t="shared" si="192"/>
        <v>0.5</v>
      </c>
      <c r="L3031" s="203">
        <v>1000</v>
      </c>
      <c r="M3031" s="203">
        <f t="shared" si="193"/>
        <v>500</v>
      </c>
    </row>
    <row r="3032" spans="1:13" hidden="1">
      <c r="A3032" s="284" t="s">
        <v>463</v>
      </c>
      <c r="B3032" s="230" t="str">
        <f t="shared" si="190"/>
        <v>Measure 266</v>
      </c>
      <c r="C3032" s="284" t="s">
        <v>471</v>
      </c>
      <c r="D3032" s="285">
        <v>44197</v>
      </c>
      <c r="E3032" s="285">
        <v>44408</v>
      </c>
      <c r="F3032" s="285">
        <v>44232</v>
      </c>
      <c r="G3032" s="41">
        <f t="shared" si="191"/>
        <v>2</v>
      </c>
      <c r="H3032" s="286" t="s">
        <v>551</v>
      </c>
      <c r="I3032" s="284" t="s">
        <v>353</v>
      </c>
      <c r="J3032" s="287">
        <v>3</v>
      </c>
      <c r="K3032" s="287">
        <f t="shared" si="192"/>
        <v>0.375</v>
      </c>
      <c r="L3032" s="203">
        <v>1000</v>
      </c>
      <c r="M3032" s="203">
        <f t="shared" si="193"/>
        <v>375</v>
      </c>
    </row>
    <row r="3033" spans="1:13" hidden="1">
      <c r="A3033" s="284" t="s">
        <v>463</v>
      </c>
      <c r="B3033" s="230" t="str">
        <f t="shared" si="190"/>
        <v>Measure 266</v>
      </c>
      <c r="C3033" s="284" t="s">
        <v>471</v>
      </c>
      <c r="D3033" s="285">
        <v>44197</v>
      </c>
      <c r="E3033" s="285">
        <v>44408</v>
      </c>
      <c r="F3033" s="285">
        <v>44232</v>
      </c>
      <c r="G3033" s="41">
        <f t="shared" si="191"/>
        <v>2</v>
      </c>
      <c r="H3033" s="286" t="s">
        <v>350</v>
      </c>
      <c r="I3033" s="284" t="s">
        <v>353</v>
      </c>
      <c r="J3033" s="287">
        <v>0.5</v>
      </c>
      <c r="K3033" s="287">
        <f t="shared" si="192"/>
        <v>6.25E-2</v>
      </c>
      <c r="L3033" s="203">
        <v>1000</v>
      </c>
      <c r="M3033" s="203">
        <f t="shared" si="193"/>
        <v>62.5</v>
      </c>
    </row>
    <row r="3034" spans="1:13">
      <c r="A3034" s="284" t="s">
        <v>463</v>
      </c>
      <c r="B3034" s="230" t="str">
        <f t="shared" si="190"/>
        <v>Measure 266</v>
      </c>
      <c r="C3034" s="284" t="s">
        <v>471</v>
      </c>
      <c r="D3034" s="285">
        <v>44197</v>
      </c>
      <c r="E3034" s="285">
        <v>44408</v>
      </c>
      <c r="F3034" s="285">
        <v>44232</v>
      </c>
      <c r="G3034" s="41">
        <f t="shared" si="191"/>
        <v>2</v>
      </c>
      <c r="H3034" s="286" t="s">
        <v>267</v>
      </c>
      <c r="I3034" s="284" t="s">
        <v>353</v>
      </c>
      <c r="J3034" s="287">
        <v>1</v>
      </c>
      <c r="K3034" s="287">
        <f t="shared" si="192"/>
        <v>0.125</v>
      </c>
      <c r="L3034" s="203">
        <v>1350</v>
      </c>
      <c r="M3034" s="203">
        <f t="shared" si="193"/>
        <v>168.75</v>
      </c>
    </row>
    <row r="3035" spans="1:13" hidden="1">
      <c r="A3035" s="284" t="s">
        <v>463</v>
      </c>
      <c r="B3035" s="230" t="str">
        <f t="shared" si="190"/>
        <v>Measure 266</v>
      </c>
      <c r="C3035" s="284" t="s">
        <v>471</v>
      </c>
      <c r="D3035" s="285">
        <v>44197</v>
      </c>
      <c r="E3035" s="285">
        <v>44408</v>
      </c>
      <c r="F3035" s="285">
        <v>44235</v>
      </c>
      <c r="G3035" s="41">
        <f t="shared" si="191"/>
        <v>2</v>
      </c>
      <c r="H3035" s="286" t="s">
        <v>551</v>
      </c>
      <c r="I3035" s="284" t="s">
        <v>353</v>
      </c>
      <c r="J3035" s="287">
        <v>0.5</v>
      </c>
      <c r="K3035" s="287">
        <f t="shared" si="192"/>
        <v>6.25E-2</v>
      </c>
      <c r="L3035" s="203">
        <v>1000</v>
      </c>
      <c r="M3035" s="203">
        <f t="shared" si="193"/>
        <v>62.5</v>
      </c>
    </row>
    <row r="3036" spans="1:13" hidden="1">
      <c r="A3036" s="284" t="s">
        <v>463</v>
      </c>
      <c r="B3036" s="230" t="str">
        <f t="shared" si="190"/>
        <v>Measure 266</v>
      </c>
      <c r="C3036" s="284" t="s">
        <v>471</v>
      </c>
      <c r="D3036" s="285">
        <v>44197</v>
      </c>
      <c r="E3036" s="285">
        <v>44408</v>
      </c>
      <c r="F3036" s="285">
        <v>44235</v>
      </c>
      <c r="G3036" s="41">
        <f t="shared" si="191"/>
        <v>2</v>
      </c>
      <c r="H3036" s="286" t="s">
        <v>551</v>
      </c>
      <c r="I3036" s="284" t="s">
        <v>353</v>
      </c>
      <c r="J3036" s="287">
        <v>0.5</v>
      </c>
      <c r="K3036" s="287">
        <f t="shared" si="192"/>
        <v>6.25E-2</v>
      </c>
      <c r="L3036" s="203">
        <v>1000</v>
      </c>
      <c r="M3036" s="203">
        <f t="shared" si="193"/>
        <v>62.5</v>
      </c>
    </row>
    <row r="3037" spans="1:13" hidden="1">
      <c r="A3037" s="284" t="s">
        <v>463</v>
      </c>
      <c r="B3037" s="230" t="str">
        <f t="shared" si="190"/>
        <v>Measure 266</v>
      </c>
      <c r="C3037" s="284" t="s">
        <v>471</v>
      </c>
      <c r="D3037" s="285">
        <v>44197</v>
      </c>
      <c r="E3037" s="285">
        <v>44408</v>
      </c>
      <c r="F3037" s="285">
        <v>44235</v>
      </c>
      <c r="G3037" s="41">
        <f t="shared" si="191"/>
        <v>2</v>
      </c>
      <c r="H3037" s="286" t="s">
        <v>350</v>
      </c>
      <c r="I3037" s="284" t="s">
        <v>353</v>
      </c>
      <c r="J3037" s="287">
        <v>0.5</v>
      </c>
      <c r="K3037" s="287">
        <f t="shared" si="192"/>
        <v>6.25E-2</v>
      </c>
      <c r="L3037" s="203">
        <v>1000</v>
      </c>
      <c r="M3037" s="203">
        <f t="shared" si="193"/>
        <v>62.5</v>
      </c>
    </row>
    <row r="3038" spans="1:13">
      <c r="A3038" s="284" t="s">
        <v>463</v>
      </c>
      <c r="B3038" s="230" t="str">
        <f t="shared" si="190"/>
        <v>Measure 266</v>
      </c>
      <c r="C3038" s="284" t="s">
        <v>471</v>
      </c>
      <c r="D3038" s="285">
        <v>44197</v>
      </c>
      <c r="E3038" s="285">
        <v>44408</v>
      </c>
      <c r="F3038" s="285">
        <v>44235</v>
      </c>
      <c r="G3038" s="41">
        <f t="shared" si="191"/>
        <v>2</v>
      </c>
      <c r="H3038" s="286" t="s">
        <v>267</v>
      </c>
      <c r="I3038" s="284" t="s">
        <v>353</v>
      </c>
      <c r="J3038" s="287">
        <v>2</v>
      </c>
      <c r="K3038" s="287">
        <f t="shared" si="192"/>
        <v>0.25</v>
      </c>
      <c r="L3038" s="203">
        <v>1350</v>
      </c>
      <c r="M3038" s="203">
        <f t="shared" si="193"/>
        <v>337.5</v>
      </c>
    </row>
    <row r="3039" spans="1:13" hidden="1">
      <c r="A3039" s="284" t="s">
        <v>463</v>
      </c>
      <c r="B3039" s="230" t="str">
        <f t="shared" si="190"/>
        <v>Measure 266</v>
      </c>
      <c r="C3039" s="284" t="s">
        <v>471</v>
      </c>
      <c r="D3039" s="285">
        <v>44197</v>
      </c>
      <c r="E3039" s="285">
        <v>44408</v>
      </c>
      <c r="F3039" s="285">
        <v>44236</v>
      </c>
      <c r="G3039" s="41">
        <f t="shared" si="191"/>
        <v>2</v>
      </c>
      <c r="H3039" s="286" t="s">
        <v>551</v>
      </c>
      <c r="I3039" s="284" t="s">
        <v>353</v>
      </c>
      <c r="J3039" s="287">
        <v>1</v>
      </c>
      <c r="K3039" s="287">
        <f t="shared" si="192"/>
        <v>0.125</v>
      </c>
      <c r="L3039" s="203">
        <v>1000</v>
      </c>
      <c r="M3039" s="203">
        <f t="shared" si="193"/>
        <v>125</v>
      </c>
    </row>
    <row r="3040" spans="1:13" hidden="1">
      <c r="A3040" s="284" t="s">
        <v>463</v>
      </c>
      <c r="B3040" s="230" t="str">
        <f t="shared" si="190"/>
        <v>Measure 266</v>
      </c>
      <c r="C3040" s="284" t="s">
        <v>471</v>
      </c>
      <c r="D3040" s="285">
        <v>44197</v>
      </c>
      <c r="E3040" s="285">
        <v>44408</v>
      </c>
      <c r="F3040" s="285">
        <v>44236</v>
      </c>
      <c r="G3040" s="41">
        <f t="shared" si="191"/>
        <v>2</v>
      </c>
      <c r="H3040" s="286" t="s">
        <v>551</v>
      </c>
      <c r="I3040" s="284" t="s">
        <v>353</v>
      </c>
      <c r="J3040" s="287">
        <v>0.25</v>
      </c>
      <c r="K3040" s="287">
        <f t="shared" si="192"/>
        <v>3.125E-2</v>
      </c>
      <c r="L3040" s="203">
        <v>1000</v>
      </c>
      <c r="M3040" s="203">
        <f t="shared" si="193"/>
        <v>31.25</v>
      </c>
    </row>
    <row r="3041" spans="1:13">
      <c r="A3041" s="284" t="s">
        <v>463</v>
      </c>
      <c r="B3041" s="230" t="str">
        <f t="shared" si="190"/>
        <v>Measure 266</v>
      </c>
      <c r="C3041" s="284" t="s">
        <v>471</v>
      </c>
      <c r="D3041" s="285">
        <v>44197</v>
      </c>
      <c r="E3041" s="285">
        <v>44408</v>
      </c>
      <c r="F3041" s="285">
        <v>44236</v>
      </c>
      <c r="G3041" s="41">
        <f t="shared" si="191"/>
        <v>2</v>
      </c>
      <c r="H3041" s="286" t="s">
        <v>267</v>
      </c>
      <c r="I3041" s="284" t="s">
        <v>353</v>
      </c>
      <c r="J3041" s="287">
        <v>1</v>
      </c>
      <c r="K3041" s="287">
        <f t="shared" si="192"/>
        <v>0.125</v>
      </c>
      <c r="L3041" s="203">
        <v>1350</v>
      </c>
      <c r="M3041" s="203">
        <f t="shared" si="193"/>
        <v>168.75</v>
      </c>
    </row>
    <row r="3042" spans="1:13" hidden="1">
      <c r="A3042" s="284" t="s">
        <v>463</v>
      </c>
      <c r="B3042" s="230" t="str">
        <f t="shared" si="190"/>
        <v>Measure 266</v>
      </c>
      <c r="C3042" s="284" t="s">
        <v>471</v>
      </c>
      <c r="D3042" s="285">
        <v>44197</v>
      </c>
      <c r="E3042" s="285">
        <v>44408</v>
      </c>
      <c r="F3042" s="285">
        <v>44238</v>
      </c>
      <c r="G3042" s="41">
        <f t="shared" si="191"/>
        <v>2</v>
      </c>
      <c r="H3042" s="286" t="s">
        <v>551</v>
      </c>
      <c r="I3042" s="284" t="s">
        <v>353</v>
      </c>
      <c r="J3042" s="287">
        <v>0.25</v>
      </c>
      <c r="K3042" s="287">
        <f t="shared" si="192"/>
        <v>3.125E-2</v>
      </c>
      <c r="L3042" s="203">
        <v>1000</v>
      </c>
      <c r="M3042" s="203">
        <f t="shared" si="193"/>
        <v>31.25</v>
      </c>
    </row>
    <row r="3043" spans="1:13">
      <c r="A3043" s="284" t="s">
        <v>463</v>
      </c>
      <c r="B3043" s="230" t="str">
        <f t="shared" si="190"/>
        <v>Measure 266</v>
      </c>
      <c r="C3043" s="284" t="s">
        <v>471</v>
      </c>
      <c r="D3043" s="285">
        <v>44197</v>
      </c>
      <c r="E3043" s="285">
        <v>44408</v>
      </c>
      <c r="F3043" s="285">
        <v>44238</v>
      </c>
      <c r="G3043" s="41">
        <f t="shared" si="191"/>
        <v>2</v>
      </c>
      <c r="H3043" s="286" t="s">
        <v>267</v>
      </c>
      <c r="I3043" s="284" t="s">
        <v>353</v>
      </c>
      <c r="J3043" s="287">
        <v>1</v>
      </c>
      <c r="K3043" s="287">
        <f t="shared" si="192"/>
        <v>0.125</v>
      </c>
      <c r="L3043" s="203">
        <v>1350</v>
      </c>
      <c r="M3043" s="203">
        <f t="shared" si="193"/>
        <v>168.75</v>
      </c>
    </row>
    <row r="3044" spans="1:13" hidden="1">
      <c r="A3044" s="284" t="s">
        <v>463</v>
      </c>
      <c r="B3044" s="230" t="str">
        <f t="shared" si="190"/>
        <v>Measure 266</v>
      </c>
      <c r="C3044" s="284" t="s">
        <v>471</v>
      </c>
      <c r="D3044" s="285">
        <v>44197</v>
      </c>
      <c r="E3044" s="285">
        <v>44408</v>
      </c>
      <c r="F3044" s="285">
        <v>44239</v>
      </c>
      <c r="G3044" s="41">
        <f t="shared" si="191"/>
        <v>2</v>
      </c>
      <c r="H3044" s="286" t="s">
        <v>350</v>
      </c>
      <c r="I3044" s="284" t="s">
        <v>353</v>
      </c>
      <c r="J3044" s="287">
        <v>2</v>
      </c>
      <c r="K3044" s="287">
        <f t="shared" si="192"/>
        <v>0.25</v>
      </c>
      <c r="L3044" s="203">
        <v>1000</v>
      </c>
      <c r="M3044" s="203">
        <f t="shared" si="193"/>
        <v>250</v>
      </c>
    </row>
    <row r="3045" spans="1:13">
      <c r="A3045" s="284" t="s">
        <v>463</v>
      </c>
      <c r="B3045" s="230" t="str">
        <f t="shared" si="190"/>
        <v>Measure 266</v>
      </c>
      <c r="C3045" s="284" t="s">
        <v>471</v>
      </c>
      <c r="D3045" s="285">
        <v>44197</v>
      </c>
      <c r="E3045" s="285">
        <v>44408</v>
      </c>
      <c r="F3045" s="285">
        <v>44239</v>
      </c>
      <c r="G3045" s="41">
        <f t="shared" si="191"/>
        <v>2</v>
      </c>
      <c r="H3045" s="286" t="s">
        <v>267</v>
      </c>
      <c r="I3045" s="284" t="s">
        <v>353</v>
      </c>
      <c r="J3045" s="287">
        <v>2</v>
      </c>
      <c r="K3045" s="287">
        <f t="shared" si="192"/>
        <v>0.25</v>
      </c>
      <c r="L3045" s="203">
        <v>1350</v>
      </c>
      <c r="M3045" s="203">
        <f t="shared" si="193"/>
        <v>337.5</v>
      </c>
    </row>
    <row r="3046" spans="1:13" hidden="1">
      <c r="A3046" s="284" t="s">
        <v>463</v>
      </c>
      <c r="B3046" s="230" t="str">
        <f t="shared" si="190"/>
        <v>Measure 266</v>
      </c>
      <c r="C3046" s="284" t="s">
        <v>471</v>
      </c>
      <c r="D3046" s="285">
        <v>44197</v>
      </c>
      <c r="E3046" s="285">
        <v>44408</v>
      </c>
      <c r="F3046" s="285">
        <v>44242</v>
      </c>
      <c r="G3046" s="41">
        <f t="shared" si="191"/>
        <v>2</v>
      </c>
      <c r="H3046" s="286" t="s">
        <v>350</v>
      </c>
      <c r="I3046" s="284" t="s">
        <v>353</v>
      </c>
      <c r="J3046" s="287">
        <v>0.75</v>
      </c>
      <c r="K3046" s="287">
        <f t="shared" si="192"/>
        <v>9.375E-2</v>
      </c>
      <c r="L3046" s="203">
        <v>1000</v>
      </c>
      <c r="M3046" s="203">
        <f t="shared" si="193"/>
        <v>93.75</v>
      </c>
    </row>
    <row r="3047" spans="1:13" hidden="1">
      <c r="A3047" s="284" t="s">
        <v>463</v>
      </c>
      <c r="B3047" s="230" t="str">
        <f t="shared" si="190"/>
        <v>Measure 266</v>
      </c>
      <c r="C3047" s="284" t="s">
        <v>471</v>
      </c>
      <c r="D3047" s="285">
        <v>44197</v>
      </c>
      <c r="E3047" s="285">
        <v>44408</v>
      </c>
      <c r="F3047" s="285">
        <v>44243</v>
      </c>
      <c r="G3047" s="41">
        <f t="shared" si="191"/>
        <v>2</v>
      </c>
      <c r="H3047" s="286" t="s">
        <v>551</v>
      </c>
      <c r="I3047" s="284" t="s">
        <v>353</v>
      </c>
      <c r="J3047" s="287">
        <v>0.25</v>
      </c>
      <c r="K3047" s="287">
        <f t="shared" si="192"/>
        <v>3.125E-2</v>
      </c>
      <c r="L3047" s="203">
        <v>1000</v>
      </c>
      <c r="M3047" s="203">
        <f t="shared" si="193"/>
        <v>31.25</v>
      </c>
    </row>
    <row r="3048" spans="1:13" hidden="1">
      <c r="A3048" s="284" t="s">
        <v>463</v>
      </c>
      <c r="B3048" s="230" t="str">
        <f t="shared" si="190"/>
        <v>Measure 266</v>
      </c>
      <c r="C3048" s="284" t="s">
        <v>471</v>
      </c>
      <c r="D3048" s="285">
        <v>44197</v>
      </c>
      <c r="E3048" s="285">
        <v>44408</v>
      </c>
      <c r="F3048" s="285">
        <v>44243</v>
      </c>
      <c r="G3048" s="41">
        <f t="shared" si="191"/>
        <v>2</v>
      </c>
      <c r="H3048" s="286" t="s">
        <v>350</v>
      </c>
      <c r="I3048" s="284" t="s">
        <v>353</v>
      </c>
      <c r="J3048" s="287">
        <v>0.5</v>
      </c>
      <c r="K3048" s="287">
        <f t="shared" si="192"/>
        <v>6.25E-2</v>
      </c>
      <c r="L3048" s="203">
        <v>1000</v>
      </c>
      <c r="M3048" s="203">
        <f t="shared" si="193"/>
        <v>62.5</v>
      </c>
    </row>
    <row r="3049" spans="1:13" hidden="1">
      <c r="A3049" s="284" t="s">
        <v>463</v>
      </c>
      <c r="B3049" s="230" t="str">
        <f t="shared" si="190"/>
        <v>Measure 266</v>
      </c>
      <c r="C3049" s="284" t="s">
        <v>471</v>
      </c>
      <c r="D3049" s="285">
        <v>44197</v>
      </c>
      <c r="E3049" s="285">
        <v>44408</v>
      </c>
      <c r="F3049" s="285">
        <v>44244</v>
      </c>
      <c r="G3049" s="41">
        <f t="shared" si="191"/>
        <v>2</v>
      </c>
      <c r="H3049" s="286" t="s">
        <v>551</v>
      </c>
      <c r="I3049" s="284" t="s">
        <v>353</v>
      </c>
      <c r="J3049" s="287">
        <v>8</v>
      </c>
      <c r="K3049" s="287">
        <f t="shared" si="192"/>
        <v>1</v>
      </c>
      <c r="L3049" s="203">
        <v>1000</v>
      </c>
      <c r="M3049" s="203">
        <f t="shared" si="193"/>
        <v>1000</v>
      </c>
    </row>
    <row r="3050" spans="1:13" hidden="1">
      <c r="A3050" s="284" t="s">
        <v>463</v>
      </c>
      <c r="B3050" s="230" t="str">
        <f t="shared" si="190"/>
        <v>Measure 266</v>
      </c>
      <c r="C3050" s="284" t="s">
        <v>471</v>
      </c>
      <c r="D3050" s="285">
        <v>44197</v>
      </c>
      <c r="E3050" s="285">
        <v>44408</v>
      </c>
      <c r="F3050" s="285">
        <v>44244</v>
      </c>
      <c r="G3050" s="41">
        <f t="shared" si="191"/>
        <v>2</v>
      </c>
      <c r="H3050" s="286" t="s">
        <v>350</v>
      </c>
      <c r="I3050" s="284" t="s">
        <v>353</v>
      </c>
      <c r="J3050" s="287">
        <v>1</v>
      </c>
      <c r="K3050" s="287">
        <f t="shared" si="192"/>
        <v>0.125</v>
      </c>
      <c r="L3050" s="203">
        <v>1000</v>
      </c>
      <c r="M3050" s="203">
        <f t="shared" si="193"/>
        <v>125</v>
      </c>
    </row>
    <row r="3051" spans="1:13" hidden="1">
      <c r="A3051" s="284" t="s">
        <v>463</v>
      </c>
      <c r="B3051" s="230" t="str">
        <f t="shared" si="190"/>
        <v>Measure 266</v>
      </c>
      <c r="C3051" s="284" t="s">
        <v>471</v>
      </c>
      <c r="D3051" s="285">
        <v>44197</v>
      </c>
      <c r="E3051" s="285">
        <v>44408</v>
      </c>
      <c r="F3051" s="285">
        <v>44245</v>
      </c>
      <c r="G3051" s="41">
        <f t="shared" si="191"/>
        <v>2</v>
      </c>
      <c r="H3051" s="286" t="s">
        <v>551</v>
      </c>
      <c r="I3051" s="284" t="s">
        <v>353</v>
      </c>
      <c r="J3051" s="287">
        <v>3</v>
      </c>
      <c r="K3051" s="287">
        <f t="shared" si="192"/>
        <v>0.375</v>
      </c>
      <c r="L3051" s="203">
        <v>1000</v>
      </c>
      <c r="M3051" s="203">
        <f t="shared" si="193"/>
        <v>375</v>
      </c>
    </row>
    <row r="3052" spans="1:13" hidden="1">
      <c r="A3052" s="284" t="s">
        <v>463</v>
      </c>
      <c r="B3052" s="230" t="str">
        <f t="shared" si="190"/>
        <v>Measure 266</v>
      </c>
      <c r="C3052" s="284" t="s">
        <v>471</v>
      </c>
      <c r="D3052" s="285">
        <v>44197</v>
      </c>
      <c r="E3052" s="285">
        <v>44408</v>
      </c>
      <c r="F3052" s="285">
        <v>44245</v>
      </c>
      <c r="G3052" s="41">
        <f t="shared" si="191"/>
        <v>2</v>
      </c>
      <c r="H3052" s="286" t="s">
        <v>551</v>
      </c>
      <c r="I3052" s="284" t="s">
        <v>353</v>
      </c>
      <c r="J3052" s="287">
        <v>4.25</v>
      </c>
      <c r="K3052" s="287">
        <f t="shared" si="192"/>
        <v>0.53125</v>
      </c>
      <c r="L3052" s="203">
        <v>1000</v>
      </c>
      <c r="M3052" s="203">
        <f t="shared" si="193"/>
        <v>531.25</v>
      </c>
    </row>
    <row r="3053" spans="1:13" hidden="1">
      <c r="A3053" s="284" t="s">
        <v>463</v>
      </c>
      <c r="B3053" s="230" t="str">
        <f t="shared" si="190"/>
        <v>Measure 266</v>
      </c>
      <c r="C3053" s="284" t="s">
        <v>471</v>
      </c>
      <c r="D3053" s="285">
        <v>44197</v>
      </c>
      <c r="E3053" s="285">
        <v>44408</v>
      </c>
      <c r="F3053" s="285">
        <v>44245</v>
      </c>
      <c r="G3053" s="41">
        <f t="shared" si="191"/>
        <v>2</v>
      </c>
      <c r="H3053" s="286" t="s">
        <v>551</v>
      </c>
      <c r="I3053" s="284" t="s">
        <v>353</v>
      </c>
      <c r="J3053" s="287">
        <v>0.75</v>
      </c>
      <c r="K3053" s="287">
        <f t="shared" si="192"/>
        <v>9.375E-2</v>
      </c>
      <c r="L3053" s="203">
        <v>1000</v>
      </c>
      <c r="M3053" s="203">
        <f t="shared" si="193"/>
        <v>93.75</v>
      </c>
    </row>
    <row r="3054" spans="1:13">
      <c r="A3054" s="284" t="s">
        <v>463</v>
      </c>
      <c r="B3054" s="230" t="str">
        <f t="shared" si="190"/>
        <v>Measure 266</v>
      </c>
      <c r="C3054" s="284" t="s">
        <v>471</v>
      </c>
      <c r="D3054" s="285">
        <v>44197</v>
      </c>
      <c r="E3054" s="285">
        <v>44408</v>
      </c>
      <c r="F3054" s="285">
        <v>44245</v>
      </c>
      <c r="G3054" s="41">
        <f t="shared" si="191"/>
        <v>2</v>
      </c>
      <c r="H3054" s="286" t="s">
        <v>267</v>
      </c>
      <c r="I3054" s="284" t="s">
        <v>353</v>
      </c>
      <c r="J3054" s="287">
        <v>2</v>
      </c>
      <c r="K3054" s="287">
        <f t="shared" si="192"/>
        <v>0.25</v>
      </c>
      <c r="L3054" s="203">
        <v>1350</v>
      </c>
      <c r="M3054" s="203">
        <f t="shared" si="193"/>
        <v>337.5</v>
      </c>
    </row>
    <row r="3055" spans="1:13">
      <c r="A3055" s="284" t="s">
        <v>463</v>
      </c>
      <c r="B3055" s="230" t="str">
        <f t="shared" si="190"/>
        <v>Measure 266</v>
      </c>
      <c r="C3055" s="284" t="s">
        <v>471</v>
      </c>
      <c r="D3055" s="285">
        <v>44197</v>
      </c>
      <c r="E3055" s="285">
        <v>44408</v>
      </c>
      <c r="F3055" s="285">
        <v>44246</v>
      </c>
      <c r="G3055" s="41">
        <f t="shared" si="191"/>
        <v>2</v>
      </c>
      <c r="H3055" s="286" t="s">
        <v>267</v>
      </c>
      <c r="I3055" s="284" t="s">
        <v>353</v>
      </c>
      <c r="J3055" s="287">
        <v>2</v>
      </c>
      <c r="K3055" s="287">
        <f t="shared" si="192"/>
        <v>0.25</v>
      </c>
      <c r="L3055" s="203">
        <v>1350</v>
      </c>
      <c r="M3055" s="203">
        <f t="shared" si="193"/>
        <v>337.5</v>
      </c>
    </row>
    <row r="3056" spans="1:13" hidden="1">
      <c r="A3056" s="284" t="s">
        <v>463</v>
      </c>
      <c r="B3056" s="230" t="str">
        <f t="shared" si="190"/>
        <v>Measure 266</v>
      </c>
      <c r="C3056" s="284" t="s">
        <v>471</v>
      </c>
      <c r="D3056" s="285">
        <v>44197</v>
      </c>
      <c r="E3056" s="285">
        <v>44408</v>
      </c>
      <c r="F3056" s="285">
        <v>44249</v>
      </c>
      <c r="G3056" s="41">
        <f t="shared" si="191"/>
        <v>2</v>
      </c>
      <c r="H3056" s="286" t="s">
        <v>551</v>
      </c>
      <c r="I3056" s="284" t="s">
        <v>353</v>
      </c>
      <c r="J3056" s="287">
        <v>4</v>
      </c>
      <c r="K3056" s="287">
        <f t="shared" si="192"/>
        <v>0.5</v>
      </c>
      <c r="L3056" s="203">
        <v>1000</v>
      </c>
      <c r="M3056" s="203">
        <f t="shared" si="193"/>
        <v>500</v>
      </c>
    </row>
    <row r="3057" spans="1:13" hidden="1">
      <c r="A3057" s="284" t="s">
        <v>463</v>
      </c>
      <c r="B3057" s="230" t="str">
        <f t="shared" si="190"/>
        <v>Measure 266</v>
      </c>
      <c r="C3057" s="284" t="s">
        <v>471</v>
      </c>
      <c r="D3057" s="285">
        <v>44197</v>
      </c>
      <c r="E3057" s="285">
        <v>44408</v>
      </c>
      <c r="F3057" s="285">
        <v>44249</v>
      </c>
      <c r="G3057" s="41">
        <f t="shared" si="191"/>
        <v>2</v>
      </c>
      <c r="H3057" s="286" t="s">
        <v>350</v>
      </c>
      <c r="I3057" s="284" t="s">
        <v>353</v>
      </c>
      <c r="J3057" s="287">
        <v>0.5</v>
      </c>
      <c r="K3057" s="287">
        <f t="shared" si="192"/>
        <v>6.25E-2</v>
      </c>
      <c r="L3057" s="203">
        <v>1000</v>
      </c>
      <c r="M3057" s="203">
        <f t="shared" si="193"/>
        <v>62.5</v>
      </c>
    </row>
    <row r="3058" spans="1:13">
      <c r="A3058" s="284" t="s">
        <v>463</v>
      </c>
      <c r="B3058" s="230" t="str">
        <f t="shared" si="190"/>
        <v>Measure 266</v>
      </c>
      <c r="C3058" s="284" t="s">
        <v>471</v>
      </c>
      <c r="D3058" s="285">
        <v>44197</v>
      </c>
      <c r="E3058" s="285">
        <v>44408</v>
      </c>
      <c r="F3058" s="285">
        <v>44249</v>
      </c>
      <c r="G3058" s="41">
        <f t="shared" si="191"/>
        <v>2</v>
      </c>
      <c r="H3058" s="286" t="s">
        <v>267</v>
      </c>
      <c r="I3058" s="284" t="s">
        <v>353</v>
      </c>
      <c r="J3058" s="287">
        <v>1</v>
      </c>
      <c r="K3058" s="287">
        <f t="shared" si="192"/>
        <v>0.125</v>
      </c>
      <c r="L3058" s="203">
        <v>1350</v>
      </c>
      <c r="M3058" s="203">
        <f t="shared" si="193"/>
        <v>168.75</v>
      </c>
    </row>
    <row r="3059" spans="1:13" hidden="1">
      <c r="A3059" s="284" t="s">
        <v>463</v>
      </c>
      <c r="B3059" s="230" t="str">
        <f t="shared" si="190"/>
        <v>Measure 266</v>
      </c>
      <c r="C3059" s="284" t="s">
        <v>471</v>
      </c>
      <c r="D3059" s="285">
        <v>44197</v>
      </c>
      <c r="E3059" s="285">
        <v>44408</v>
      </c>
      <c r="F3059" s="285">
        <v>44250</v>
      </c>
      <c r="G3059" s="41">
        <f t="shared" si="191"/>
        <v>2</v>
      </c>
      <c r="H3059" s="286" t="s">
        <v>551</v>
      </c>
      <c r="I3059" s="284" t="s">
        <v>353</v>
      </c>
      <c r="J3059" s="287">
        <v>0.25</v>
      </c>
      <c r="K3059" s="287">
        <f t="shared" si="192"/>
        <v>3.125E-2</v>
      </c>
      <c r="L3059" s="203">
        <v>1000</v>
      </c>
      <c r="M3059" s="203">
        <f t="shared" si="193"/>
        <v>31.25</v>
      </c>
    </row>
    <row r="3060" spans="1:13" hidden="1">
      <c r="A3060" s="284" t="s">
        <v>463</v>
      </c>
      <c r="B3060" s="230" t="str">
        <f t="shared" si="190"/>
        <v>Measure 266</v>
      </c>
      <c r="C3060" s="284" t="s">
        <v>471</v>
      </c>
      <c r="D3060" s="285">
        <v>44197</v>
      </c>
      <c r="E3060" s="285">
        <v>44408</v>
      </c>
      <c r="F3060" s="285">
        <v>44250</v>
      </c>
      <c r="G3060" s="41">
        <f t="shared" si="191"/>
        <v>2</v>
      </c>
      <c r="H3060" s="286" t="s">
        <v>551</v>
      </c>
      <c r="I3060" s="284" t="s">
        <v>353</v>
      </c>
      <c r="J3060" s="287">
        <v>4.25</v>
      </c>
      <c r="K3060" s="287">
        <f t="shared" si="192"/>
        <v>0.53125</v>
      </c>
      <c r="L3060" s="203">
        <v>1000</v>
      </c>
      <c r="M3060" s="203">
        <f t="shared" si="193"/>
        <v>531.25</v>
      </c>
    </row>
    <row r="3061" spans="1:13" hidden="1">
      <c r="A3061" s="284" t="s">
        <v>463</v>
      </c>
      <c r="B3061" s="230" t="str">
        <f t="shared" si="190"/>
        <v>Measure 266</v>
      </c>
      <c r="C3061" s="284" t="s">
        <v>471</v>
      </c>
      <c r="D3061" s="285">
        <v>44197</v>
      </c>
      <c r="E3061" s="285">
        <v>44408</v>
      </c>
      <c r="F3061" s="285">
        <v>44250</v>
      </c>
      <c r="G3061" s="41">
        <f t="shared" si="191"/>
        <v>2</v>
      </c>
      <c r="H3061" s="286" t="s">
        <v>350</v>
      </c>
      <c r="I3061" s="284" t="s">
        <v>353</v>
      </c>
      <c r="J3061" s="287">
        <v>2</v>
      </c>
      <c r="K3061" s="287">
        <f t="shared" si="192"/>
        <v>0.25</v>
      </c>
      <c r="L3061" s="203">
        <v>1000</v>
      </c>
      <c r="M3061" s="203">
        <f t="shared" si="193"/>
        <v>250</v>
      </c>
    </row>
    <row r="3062" spans="1:13" hidden="1">
      <c r="A3062" s="284" t="s">
        <v>463</v>
      </c>
      <c r="B3062" s="230" t="str">
        <f t="shared" si="190"/>
        <v>Measure 266</v>
      </c>
      <c r="C3062" s="284" t="s">
        <v>471</v>
      </c>
      <c r="D3062" s="285">
        <v>44197</v>
      </c>
      <c r="E3062" s="285">
        <v>44408</v>
      </c>
      <c r="F3062" s="285">
        <v>44251</v>
      </c>
      <c r="G3062" s="41">
        <f t="shared" si="191"/>
        <v>2</v>
      </c>
      <c r="H3062" s="286" t="s">
        <v>350</v>
      </c>
      <c r="I3062" s="284" t="s">
        <v>353</v>
      </c>
      <c r="J3062" s="287">
        <v>0.5</v>
      </c>
      <c r="K3062" s="287">
        <f t="shared" si="192"/>
        <v>6.25E-2</v>
      </c>
      <c r="L3062" s="203">
        <v>1000</v>
      </c>
      <c r="M3062" s="203">
        <f t="shared" si="193"/>
        <v>62.5</v>
      </c>
    </row>
    <row r="3063" spans="1:13">
      <c r="A3063" s="284" t="s">
        <v>463</v>
      </c>
      <c r="B3063" s="230" t="str">
        <f t="shared" si="190"/>
        <v>Measure 266</v>
      </c>
      <c r="C3063" s="284" t="s">
        <v>471</v>
      </c>
      <c r="D3063" s="285">
        <v>44197</v>
      </c>
      <c r="E3063" s="285">
        <v>44408</v>
      </c>
      <c r="F3063" s="285">
        <v>44251</v>
      </c>
      <c r="G3063" s="41">
        <f t="shared" si="191"/>
        <v>2</v>
      </c>
      <c r="H3063" s="286" t="s">
        <v>267</v>
      </c>
      <c r="I3063" s="284" t="s">
        <v>353</v>
      </c>
      <c r="J3063" s="287">
        <v>2</v>
      </c>
      <c r="K3063" s="287">
        <f t="shared" si="192"/>
        <v>0.25</v>
      </c>
      <c r="L3063" s="203">
        <v>1350</v>
      </c>
      <c r="M3063" s="203">
        <f t="shared" si="193"/>
        <v>337.5</v>
      </c>
    </row>
    <row r="3064" spans="1:13" hidden="1">
      <c r="A3064" s="284" t="s">
        <v>463</v>
      </c>
      <c r="B3064" s="230" t="str">
        <f t="shared" si="190"/>
        <v>Measure 266</v>
      </c>
      <c r="C3064" s="284" t="s">
        <v>471</v>
      </c>
      <c r="D3064" s="285">
        <v>44197</v>
      </c>
      <c r="E3064" s="285">
        <v>44408</v>
      </c>
      <c r="F3064" s="285">
        <v>44252</v>
      </c>
      <c r="G3064" s="41">
        <f t="shared" si="191"/>
        <v>2</v>
      </c>
      <c r="H3064" s="286" t="s">
        <v>551</v>
      </c>
      <c r="I3064" s="284" t="s">
        <v>353</v>
      </c>
      <c r="J3064" s="287">
        <v>6</v>
      </c>
      <c r="K3064" s="287">
        <f t="shared" si="192"/>
        <v>0.75</v>
      </c>
      <c r="L3064" s="203">
        <v>1000</v>
      </c>
      <c r="M3064" s="203">
        <f t="shared" si="193"/>
        <v>750</v>
      </c>
    </row>
    <row r="3065" spans="1:13" hidden="1">
      <c r="A3065" s="284" t="s">
        <v>463</v>
      </c>
      <c r="B3065" s="230" t="str">
        <f t="shared" si="190"/>
        <v>Measure 266</v>
      </c>
      <c r="C3065" s="284" t="s">
        <v>471</v>
      </c>
      <c r="D3065" s="285">
        <v>44197</v>
      </c>
      <c r="E3065" s="285">
        <v>44408</v>
      </c>
      <c r="F3065" s="285">
        <v>44252</v>
      </c>
      <c r="G3065" s="41">
        <f t="shared" si="191"/>
        <v>2</v>
      </c>
      <c r="H3065" s="286" t="s">
        <v>350</v>
      </c>
      <c r="I3065" s="284" t="s">
        <v>353</v>
      </c>
      <c r="J3065" s="287">
        <v>1.25</v>
      </c>
      <c r="K3065" s="287">
        <f t="shared" si="192"/>
        <v>0.15625</v>
      </c>
      <c r="L3065" s="203">
        <v>1000</v>
      </c>
      <c r="M3065" s="203">
        <f t="shared" si="193"/>
        <v>156.25</v>
      </c>
    </row>
    <row r="3066" spans="1:13">
      <c r="A3066" s="284" t="s">
        <v>463</v>
      </c>
      <c r="B3066" s="230" t="str">
        <f t="shared" si="190"/>
        <v>Measure 266</v>
      </c>
      <c r="C3066" s="284" t="s">
        <v>471</v>
      </c>
      <c r="D3066" s="285">
        <v>44197</v>
      </c>
      <c r="E3066" s="285">
        <v>44408</v>
      </c>
      <c r="F3066" s="285">
        <v>44252</v>
      </c>
      <c r="G3066" s="41">
        <f t="shared" si="191"/>
        <v>2</v>
      </c>
      <c r="H3066" s="286" t="s">
        <v>267</v>
      </c>
      <c r="I3066" s="284" t="s">
        <v>353</v>
      </c>
      <c r="J3066" s="287">
        <v>2</v>
      </c>
      <c r="K3066" s="287">
        <f t="shared" si="192"/>
        <v>0.25</v>
      </c>
      <c r="L3066" s="203">
        <v>1350</v>
      </c>
      <c r="M3066" s="203">
        <f t="shared" si="193"/>
        <v>337.5</v>
      </c>
    </row>
    <row r="3067" spans="1:13" hidden="1">
      <c r="A3067" s="284" t="s">
        <v>463</v>
      </c>
      <c r="B3067" s="230" t="str">
        <f t="shared" si="190"/>
        <v>Measure 266</v>
      </c>
      <c r="C3067" s="284" t="s">
        <v>471</v>
      </c>
      <c r="D3067" s="285">
        <v>44197</v>
      </c>
      <c r="E3067" s="285">
        <v>44408</v>
      </c>
      <c r="F3067" s="285">
        <v>44253</v>
      </c>
      <c r="G3067" s="41">
        <f t="shared" si="191"/>
        <v>2</v>
      </c>
      <c r="H3067" s="286" t="s">
        <v>551</v>
      </c>
      <c r="I3067" s="284" t="s">
        <v>353</v>
      </c>
      <c r="J3067" s="287">
        <v>4</v>
      </c>
      <c r="K3067" s="287">
        <f t="shared" si="192"/>
        <v>0.5</v>
      </c>
      <c r="L3067" s="203">
        <v>1000</v>
      </c>
      <c r="M3067" s="203">
        <f t="shared" si="193"/>
        <v>500</v>
      </c>
    </row>
    <row r="3068" spans="1:13" hidden="1">
      <c r="A3068" s="284" t="s">
        <v>463</v>
      </c>
      <c r="B3068" s="230" t="str">
        <f t="shared" si="190"/>
        <v>Measure 266</v>
      </c>
      <c r="C3068" s="284" t="s">
        <v>471</v>
      </c>
      <c r="D3068" s="285">
        <v>44197</v>
      </c>
      <c r="E3068" s="285">
        <v>44408</v>
      </c>
      <c r="F3068" s="285">
        <v>44253</v>
      </c>
      <c r="G3068" s="41">
        <f t="shared" si="191"/>
        <v>2</v>
      </c>
      <c r="H3068" s="286" t="s">
        <v>350</v>
      </c>
      <c r="I3068" s="284" t="s">
        <v>353</v>
      </c>
      <c r="J3068" s="287">
        <v>1</v>
      </c>
      <c r="K3068" s="287">
        <f t="shared" si="192"/>
        <v>0.125</v>
      </c>
      <c r="L3068" s="203">
        <v>1000</v>
      </c>
      <c r="M3068" s="203">
        <f t="shared" si="193"/>
        <v>125</v>
      </c>
    </row>
    <row r="3069" spans="1:13" hidden="1">
      <c r="A3069" s="284" t="s">
        <v>463</v>
      </c>
      <c r="B3069" s="230" t="str">
        <f t="shared" si="190"/>
        <v>Measure 266</v>
      </c>
      <c r="C3069" s="284" t="s">
        <v>471</v>
      </c>
      <c r="D3069" s="285">
        <v>44197</v>
      </c>
      <c r="E3069" s="285">
        <v>44408</v>
      </c>
      <c r="F3069" s="285">
        <v>44256</v>
      </c>
      <c r="G3069" s="41">
        <f t="shared" si="191"/>
        <v>3</v>
      </c>
      <c r="H3069" s="286" t="s">
        <v>350</v>
      </c>
      <c r="I3069" s="284" t="s">
        <v>353</v>
      </c>
      <c r="J3069" s="287">
        <v>2</v>
      </c>
      <c r="K3069" s="287">
        <f t="shared" si="192"/>
        <v>0.25</v>
      </c>
      <c r="L3069" s="203">
        <v>1000</v>
      </c>
      <c r="M3069" s="203">
        <f t="shared" si="193"/>
        <v>250</v>
      </c>
    </row>
    <row r="3070" spans="1:13" hidden="1">
      <c r="A3070" s="284" t="s">
        <v>463</v>
      </c>
      <c r="B3070" s="230" t="str">
        <f t="shared" si="190"/>
        <v>Measure 266</v>
      </c>
      <c r="C3070" s="284" t="s">
        <v>471</v>
      </c>
      <c r="D3070" s="285">
        <v>44197</v>
      </c>
      <c r="E3070" s="285">
        <v>44408</v>
      </c>
      <c r="F3070" s="285">
        <v>44257</v>
      </c>
      <c r="G3070" s="41">
        <f t="shared" si="191"/>
        <v>3</v>
      </c>
      <c r="H3070" s="286" t="s">
        <v>551</v>
      </c>
      <c r="I3070" s="284" t="s">
        <v>353</v>
      </c>
      <c r="J3070" s="287">
        <v>1.75</v>
      </c>
      <c r="K3070" s="287">
        <f t="shared" si="192"/>
        <v>0.21875</v>
      </c>
      <c r="L3070" s="203">
        <v>1000</v>
      </c>
      <c r="M3070" s="203">
        <f t="shared" si="193"/>
        <v>218.75</v>
      </c>
    </row>
    <row r="3071" spans="1:13" hidden="1">
      <c r="A3071" s="284" t="s">
        <v>463</v>
      </c>
      <c r="B3071" s="230" t="str">
        <f t="shared" si="190"/>
        <v>Measure 266</v>
      </c>
      <c r="C3071" s="284" t="s">
        <v>471</v>
      </c>
      <c r="D3071" s="285">
        <v>44197</v>
      </c>
      <c r="E3071" s="285">
        <v>44408</v>
      </c>
      <c r="F3071" s="285">
        <v>44257</v>
      </c>
      <c r="G3071" s="41">
        <f t="shared" si="191"/>
        <v>3</v>
      </c>
      <c r="H3071" s="286" t="s">
        <v>551</v>
      </c>
      <c r="I3071" s="284" t="s">
        <v>353</v>
      </c>
      <c r="J3071" s="287">
        <v>0.25</v>
      </c>
      <c r="K3071" s="287">
        <f t="shared" si="192"/>
        <v>3.125E-2</v>
      </c>
      <c r="L3071" s="203">
        <v>1000</v>
      </c>
      <c r="M3071" s="203">
        <f t="shared" si="193"/>
        <v>31.25</v>
      </c>
    </row>
    <row r="3072" spans="1:13" hidden="1">
      <c r="A3072" s="284" t="s">
        <v>463</v>
      </c>
      <c r="B3072" s="230" t="str">
        <f t="shared" ref="B3072:B3135" si="194">MID(C3072,9,11)</f>
        <v>Measure 266</v>
      </c>
      <c r="C3072" s="284" t="s">
        <v>471</v>
      </c>
      <c r="D3072" s="285">
        <v>44197</v>
      </c>
      <c r="E3072" s="285">
        <v>44408</v>
      </c>
      <c r="F3072" s="285">
        <v>44257</v>
      </c>
      <c r="G3072" s="41">
        <f t="shared" ref="G3072:G3135" si="195">MONTH(F3072)</f>
        <v>3</v>
      </c>
      <c r="H3072" s="286" t="s">
        <v>350</v>
      </c>
      <c r="I3072" s="284" t="s">
        <v>353</v>
      </c>
      <c r="J3072" s="287">
        <v>1</v>
      </c>
      <c r="K3072" s="287">
        <f t="shared" si="192"/>
        <v>0.125</v>
      </c>
      <c r="L3072" s="203">
        <v>1000</v>
      </c>
      <c r="M3072" s="203">
        <f t="shared" si="193"/>
        <v>125</v>
      </c>
    </row>
    <row r="3073" spans="1:13">
      <c r="A3073" s="284" t="s">
        <v>463</v>
      </c>
      <c r="B3073" s="230" t="str">
        <f t="shared" si="194"/>
        <v>Measure 266</v>
      </c>
      <c r="C3073" s="284" t="s">
        <v>471</v>
      </c>
      <c r="D3073" s="285">
        <v>44197</v>
      </c>
      <c r="E3073" s="285">
        <v>44408</v>
      </c>
      <c r="F3073" s="285">
        <v>44257</v>
      </c>
      <c r="G3073" s="41">
        <f t="shared" si="195"/>
        <v>3</v>
      </c>
      <c r="H3073" s="286" t="s">
        <v>267</v>
      </c>
      <c r="I3073" s="284" t="s">
        <v>353</v>
      </c>
      <c r="J3073" s="287">
        <v>2</v>
      </c>
      <c r="K3073" s="287">
        <f t="shared" si="192"/>
        <v>0.25</v>
      </c>
      <c r="L3073" s="203">
        <v>1350</v>
      </c>
      <c r="M3073" s="203">
        <f t="shared" si="193"/>
        <v>337.5</v>
      </c>
    </row>
    <row r="3074" spans="1:13" hidden="1">
      <c r="A3074" s="284" t="s">
        <v>463</v>
      </c>
      <c r="B3074" s="230" t="str">
        <f t="shared" si="194"/>
        <v>Measure 266</v>
      </c>
      <c r="C3074" s="284" t="s">
        <v>471</v>
      </c>
      <c r="D3074" s="285">
        <v>44197</v>
      </c>
      <c r="E3074" s="285">
        <v>44408</v>
      </c>
      <c r="F3074" s="285">
        <v>44258</v>
      </c>
      <c r="G3074" s="41">
        <f t="shared" si="195"/>
        <v>3</v>
      </c>
      <c r="H3074" s="286" t="s">
        <v>350</v>
      </c>
      <c r="I3074" s="284" t="s">
        <v>353</v>
      </c>
      <c r="J3074" s="287">
        <v>0.5</v>
      </c>
      <c r="K3074" s="287">
        <f t="shared" si="192"/>
        <v>6.25E-2</v>
      </c>
      <c r="L3074" s="203">
        <v>1000</v>
      </c>
      <c r="M3074" s="203">
        <f t="shared" si="193"/>
        <v>62.5</v>
      </c>
    </row>
    <row r="3075" spans="1:13">
      <c r="A3075" s="284" t="s">
        <v>463</v>
      </c>
      <c r="B3075" s="230" t="str">
        <f t="shared" si="194"/>
        <v>Measure 266</v>
      </c>
      <c r="C3075" s="284" t="s">
        <v>471</v>
      </c>
      <c r="D3075" s="285">
        <v>44197</v>
      </c>
      <c r="E3075" s="285">
        <v>44408</v>
      </c>
      <c r="F3075" s="285">
        <v>44258</v>
      </c>
      <c r="G3075" s="41">
        <f t="shared" si="195"/>
        <v>3</v>
      </c>
      <c r="H3075" s="286" t="s">
        <v>267</v>
      </c>
      <c r="I3075" s="284" t="s">
        <v>353</v>
      </c>
      <c r="J3075" s="287">
        <v>3</v>
      </c>
      <c r="K3075" s="287">
        <f t="shared" ref="K3075:K3138" si="196">J3075/8</f>
        <v>0.375</v>
      </c>
      <c r="L3075" s="203">
        <v>1350</v>
      </c>
      <c r="M3075" s="203">
        <f t="shared" ref="M3075:M3138" si="197">L3075*K3075</f>
        <v>506.25</v>
      </c>
    </row>
    <row r="3076" spans="1:13" hidden="1">
      <c r="A3076" s="284" t="s">
        <v>463</v>
      </c>
      <c r="B3076" s="230" t="str">
        <f t="shared" si="194"/>
        <v>Measure 266</v>
      </c>
      <c r="C3076" s="284" t="s">
        <v>471</v>
      </c>
      <c r="D3076" s="285">
        <v>44197</v>
      </c>
      <c r="E3076" s="285">
        <v>44408</v>
      </c>
      <c r="F3076" s="285">
        <v>44259</v>
      </c>
      <c r="G3076" s="41">
        <f t="shared" si="195"/>
        <v>3</v>
      </c>
      <c r="H3076" s="286" t="s">
        <v>350</v>
      </c>
      <c r="I3076" s="284" t="s">
        <v>353</v>
      </c>
      <c r="J3076" s="287">
        <v>2.5</v>
      </c>
      <c r="K3076" s="287">
        <f t="shared" si="196"/>
        <v>0.3125</v>
      </c>
      <c r="L3076" s="203">
        <v>1000</v>
      </c>
      <c r="M3076" s="203">
        <f t="shared" si="197"/>
        <v>312.5</v>
      </c>
    </row>
    <row r="3077" spans="1:13">
      <c r="A3077" s="284" t="s">
        <v>463</v>
      </c>
      <c r="B3077" s="230" t="str">
        <f t="shared" si="194"/>
        <v>Measure 266</v>
      </c>
      <c r="C3077" s="284" t="s">
        <v>471</v>
      </c>
      <c r="D3077" s="285">
        <v>44197</v>
      </c>
      <c r="E3077" s="285">
        <v>44408</v>
      </c>
      <c r="F3077" s="285">
        <v>44259</v>
      </c>
      <c r="G3077" s="41">
        <f t="shared" si="195"/>
        <v>3</v>
      </c>
      <c r="H3077" s="286" t="s">
        <v>267</v>
      </c>
      <c r="I3077" s="284" t="s">
        <v>353</v>
      </c>
      <c r="J3077" s="287">
        <v>2</v>
      </c>
      <c r="K3077" s="287">
        <f t="shared" si="196"/>
        <v>0.25</v>
      </c>
      <c r="L3077" s="203">
        <v>1350</v>
      </c>
      <c r="M3077" s="203">
        <f t="shared" si="197"/>
        <v>337.5</v>
      </c>
    </row>
    <row r="3078" spans="1:13" hidden="1">
      <c r="A3078" s="284" t="s">
        <v>463</v>
      </c>
      <c r="B3078" s="230" t="str">
        <f t="shared" si="194"/>
        <v>Measure 266</v>
      </c>
      <c r="C3078" s="284" t="s">
        <v>471</v>
      </c>
      <c r="D3078" s="285">
        <v>44197</v>
      </c>
      <c r="E3078" s="285">
        <v>44408</v>
      </c>
      <c r="F3078" s="285">
        <v>44260</v>
      </c>
      <c r="G3078" s="41">
        <f t="shared" si="195"/>
        <v>3</v>
      </c>
      <c r="H3078" s="286" t="s">
        <v>350</v>
      </c>
      <c r="I3078" s="284" t="s">
        <v>353</v>
      </c>
      <c r="J3078" s="287">
        <v>1</v>
      </c>
      <c r="K3078" s="287">
        <f t="shared" si="196"/>
        <v>0.125</v>
      </c>
      <c r="L3078" s="203">
        <v>1000</v>
      </c>
      <c r="M3078" s="203">
        <f t="shared" si="197"/>
        <v>125</v>
      </c>
    </row>
    <row r="3079" spans="1:13" hidden="1">
      <c r="A3079" s="284" t="s">
        <v>463</v>
      </c>
      <c r="B3079" s="230" t="str">
        <f t="shared" si="194"/>
        <v>Measure 266</v>
      </c>
      <c r="C3079" s="284" t="s">
        <v>471</v>
      </c>
      <c r="D3079" s="285">
        <v>44197</v>
      </c>
      <c r="E3079" s="285">
        <v>44408</v>
      </c>
      <c r="F3079" s="285">
        <v>44263</v>
      </c>
      <c r="G3079" s="41">
        <f t="shared" si="195"/>
        <v>3</v>
      </c>
      <c r="H3079" s="286" t="s">
        <v>551</v>
      </c>
      <c r="I3079" s="284" t="s">
        <v>353</v>
      </c>
      <c r="J3079" s="287">
        <v>7</v>
      </c>
      <c r="K3079" s="287">
        <f t="shared" si="196"/>
        <v>0.875</v>
      </c>
      <c r="L3079" s="203">
        <v>1000</v>
      </c>
      <c r="M3079" s="203">
        <f t="shared" si="197"/>
        <v>875</v>
      </c>
    </row>
    <row r="3080" spans="1:13" hidden="1">
      <c r="A3080" s="284" t="s">
        <v>463</v>
      </c>
      <c r="B3080" s="230" t="str">
        <f t="shared" si="194"/>
        <v>Measure 266</v>
      </c>
      <c r="C3080" s="284" t="s">
        <v>471</v>
      </c>
      <c r="D3080" s="285">
        <v>44197</v>
      </c>
      <c r="E3080" s="285">
        <v>44408</v>
      </c>
      <c r="F3080" s="285">
        <v>44263</v>
      </c>
      <c r="G3080" s="41">
        <f t="shared" si="195"/>
        <v>3</v>
      </c>
      <c r="H3080" s="286" t="s">
        <v>350</v>
      </c>
      <c r="I3080" s="284" t="s">
        <v>353</v>
      </c>
      <c r="J3080" s="287">
        <v>1.5</v>
      </c>
      <c r="K3080" s="287">
        <f t="shared" si="196"/>
        <v>0.1875</v>
      </c>
      <c r="L3080" s="203">
        <v>1000</v>
      </c>
      <c r="M3080" s="203">
        <f t="shared" si="197"/>
        <v>187.5</v>
      </c>
    </row>
    <row r="3081" spans="1:13">
      <c r="A3081" s="284" t="s">
        <v>463</v>
      </c>
      <c r="B3081" s="230" t="str">
        <f t="shared" si="194"/>
        <v>Measure 266</v>
      </c>
      <c r="C3081" s="284" t="s">
        <v>471</v>
      </c>
      <c r="D3081" s="285">
        <v>44197</v>
      </c>
      <c r="E3081" s="285">
        <v>44408</v>
      </c>
      <c r="F3081" s="285">
        <v>44263</v>
      </c>
      <c r="G3081" s="41">
        <f t="shared" si="195"/>
        <v>3</v>
      </c>
      <c r="H3081" s="286" t="s">
        <v>267</v>
      </c>
      <c r="I3081" s="284" t="s">
        <v>353</v>
      </c>
      <c r="J3081" s="287">
        <v>4</v>
      </c>
      <c r="K3081" s="287">
        <f t="shared" si="196"/>
        <v>0.5</v>
      </c>
      <c r="L3081" s="203">
        <v>1350</v>
      </c>
      <c r="M3081" s="203">
        <f t="shared" si="197"/>
        <v>675</v>
      </c>
    </row>
    <row r="3082" spans="1:13" hidden="1">
      <c r="A3082" s="284" t="s">
        <v>463</v>
      </c>
      <c r="B3082" s="230" t="str">
        <f t="shared" si="194"/>
        <v>Measure 266</v>
      </c>
      <c r="C3082" s="284" t="s">
        <v>471</v>
      </c>
      <c r="D3082" s="285">
        <v>44197</v>
      </c>
      <c r="E3082" s="285">
        <v>44408</v>
      </c>
      <c r="F3082" s="285">
        <v>44264</v>
      </c>
      <c r="G3082" s="41">
        <f t="shared" si="195"/>
        <v>3</v>
      </c>
      <c r="H3082" s="286" t="s">
        <v>551</v>
      </c>
      <c r="I3082" s="284" t="s">
        <v>353</v>
      </c>
      <c r="J3082" s="287">
        <v>3.75</v>
      </c>
      <c r="K3082" s="287">
        <f t="shared" si="196"/>
        <v>0.46875</v>
      </c>
      <c r="L3082" s="203">
        <v>1000</v>
      </c>
      <c r="M3082" s="203">
        <f t="shared" si="197"/>
        <v>468.75</v>
      </c>
    </row>
    <row r="3083" spans="1:13" hidden="1">
      <c r="A3083" s="284" t="s">
        <v>463</v>
      </c>
      <c r="B3083" s="230" t="str">
        <f t="shared" si="194"/>
        <v>Measure 266</v>
      </c>
      <c r="C3083" s="284" t="s">
        <v>471</v>
      </c>
      <c r="D3083" s="285">
        <v>44197</v>
      </c>
      <c r="E3083" s="285">
        <v>44408</v>
      </c>
      <c r="F3083" s="285">
        <v>44264</v>
      </c>
      <c r="G3083" s="41">
        <f t="shared" si="195"/>
        <v>3</v>
      </c>
      <c r="H3083" s="286" t="s">
        <v>350</v>
      </c>
      <c r="I3083" s="284" t="s">
        <v>353</v>
      </c>
      <c r="J3083" s="287">
        <v>2</v>
      </c>
      <c r="K3083" s="287">
        <f t="shared" si="196"/>
        <v>0.25</v>
      </c>
      <c r="L3083" s="203">
        <v>1000</v>
      </c>
      <c r="M3083" s="203">
        <f t="shared" si="197"/>
        <v>250</v>
      </c>
    </row>
    <row r="3084" spans="1:13" hidden="1">
      <c r="A3084" s="284" t="s">
        <v>463</v>
      </c>
      <c r="B3084" s="230" t="str">
        <f t="shared" si="194"/>
        <v>Measure 266</v>
      </c>
      <c r="C3084" s="284" t="s">
        <v>471</v>
      </c>
      <c r="D3084" s="285">
        <v>44197</v>
      </c>
      <c r="E3084" s="285">
        <v>44408</v>
      </c>
      <c r="F3084" s="285">
        <v>44265</v>
      </c>
      <c r="G3084" s="41">
        <f t="shared" si="195"/>
        <v>3</v>
      </c>
      <c r="H3084" s="286" t="s">
        <v>551</v>
      </c>
      <c r="I3084" s="284" t="s">
        <v>353</v>
      </c>
      <c r="J3084" s="287">
        <v>5</v>
      </c>
      <c r="K3084" s="287">
        <f t="shared" si="196"/>
        <v>0.625</v>
      </c>
      <c r="L3084" s="203">
        <v>1000</v>
      </c>
      <c r="M3084" s="203">
        <f t="shared" si="197"/>
        <v>625</v>
      </c>
    </row>
    <row r="3085" spans="1:13" hidden="1">
      <c r="A3085" s="284" t="s">
        <v>463</v>
      </c>
      <c r="B3085" s="230" t="str">
        <f t="shared" si="194"/>
        <v>Measure 266</v>
      </c>
      <c r="C3085" s="284" t="s">
        <v>471</v>
      </c>
      <c r="D3085" s="285">
        <v>44197</v>
      </c>
      <c r="E3085" s="285">
        <v>44408</v>
      </c>
      <c r="F3085" s="285">
        <v>44265</v>
      </c>
      <c r="G3085" s="41">
        <f t="shared" si="195"/>
        <v>3</v>
      </c>
      <c r="H3085" s="286" t="s">
        <v>350</v>
      </c>
      <c r="I3085" s="284" t="s">
        <v>353</v>
      </c>
      <c r="J3085" s="287">
        <v>1.5</v>
      </c>
      <c r="K3085" s="287">
        <f t="shared" si="196"/>
        <v>0.1875</v>
      </c>
      <c r="L3085" s="203">
        <v>1000</v>
      </c>
      <c r="M3085" s="203">
        <f t="shared" si="197"/>
        <v>187.5</v>
      </c>
    </row>
    <row r="3086" spans="1:13">
      <c r="A3086" s="284" t="s">
        <v>463</v>
      </c>
      <c r="B3086" s="230" t="str">
        <f t="shared" si="194"/>
        <v>Measure 266</v>
      </c>
      <c r="C3086" s="284" t="s">
        <v>471</v>
      </c>
      <c r="D3086" s="285">
        <v>44197</v>
      </c>
      <c r="E3086" s="285">
        <v>44408</v>
      </c>
      <c r="F3086" s="285">
        <v>44265</v>
      </c>
      <c r="G3086" s="41">
        <f t="shared" si="195"/>
        <v>3</v>
      </c>
      <c r="H3086" s="286" t="s">
        <v>267</v>
      </c>
      <c r="I3086" s="284" t="s">
        <v>353</v>
      </c>
      <c r="J3086" s="287">
        <v>3</v>
      </c>
      <c r="K3086" s="287">
        <f t="shared" si="196"/>
        <v>0.375</v>
      </c>
      <c r="L3086" s="203">
        <v>1350</v>
      </c>
      <c r="M3086" s="203">
        <f t="shared" si="197"/>
        <v>506.25</v>
      </c>
    </row>
    <row r="3087" spans="1:13" hidden="1">
      <c r="A3087" s="284" t="s">
        <v>463</v>
      </c>
      <c r="B3087" s="230" t="str">
        <f t="shared" si="194"/>
        <v>Measure 266</v>
      </c>
      <c r="C3087" s="284" t="s">
        <v>471</v>
      </c>
      <c r="D3087" s="285">
        <v>44197</v>
      </c>
      <c r="E3087" s="285">
        <v>44408</v>
      </c>
      <c r="F3087" s="285">
        <v>44266</v>
      </c>
      <c r="G3087" s="41">
        <f t="shared" si="195"/>
        <v>3</v>
      </c>
      <c r="H3087" s="286" t="s">
        <v>551</v>
      </c>
      <c r="I3087" s="284" t="s">
        <v>353</v>
      </c>
      <c r="J3087" s="287">
        <v>4</v>
      </c>
      <c r="K3087" s="287">
        <f t="shared" si="196"/>
        <v>0.5</v>
      </c>
      <c r="L3087" s="203">
        <v>1000</v>
      </c>
      <c r="M3087" s="203">
        <f t="shared" si="197"/>
        <v>500</v>
      </c>
    </row>
    <row r="3088" spans="1:13" hidden="1">
      <c r="A3088" s="284" t="s">
        <v>463</v>
      </c>
      <c r="B3088" s="230" t="str">
        <f t="shared" si="194"/>
        <v>Measure 266</v>
      </c>
      <c r="C3088" s="284" t="s">
        <v>471</v>
      </c>
      <c r="D3088" s="285">
        <v>44197</v>
      </c>
      <c r="E3088" s="285">
        <v>44408</v>
      </c>
      <c r="F3088" s="285">
        <v>44266</v>
      </c>
      <c r="G3088" s="41">
        <f t="shared" si="195"/>
        <v>3</v>
      </c>
      <c r="H3088" s="286" t="s">
        <v>350</v>
      </c>
      <c r="I3088" s="284" t="s">
        <v>353</v>
      </c>
      <c r="J3088" s="287">
        <v>1</v>
      </c>
      <c r="K3088" s="287">
        <f t="shared" si="196"/>
        <v>0.125</v>
      </c>
      <c r="L3088" s="203">
        <v>1000</v>
      </c>
      <c r="M3088" s="203">
        <f t="shared" si="197"/>
        <v>125</v>
      </c>
    </row>
    <row r="3089" spans="1:13">
      <c r="A3089" s="284" t="s">
        <v>463</v>
      </c>
      <c r="B3089" s="230" t="str">
        <f t="shared" si="194"/>
        <v>Measure 266</v>
      </c>
      <c r="C3089" s="284" t="s">
        <v>471</v>
      </c>
      <c r="D3089" s="285">
        <v>44197</v>
      </c>
      <c r="E3089" s="285">
        <v>44408</v>
      </c>
      <c r="F3089" s="285">
        <v>44266</v>
      </c>
      <c r="G3089" s="41">
        <f t="shared" si="195"/>
        <v>3</v>
      </c>
      <c r="H3089" s="286" t="s">
        <v>267</v>
      </c>
      <c r="I3089" s="284" t="s">
        <v>353</v>
      </c>
      <c r="J3089" s="287">
        <v>2</v>
      </c>
      <c r="K3089" s="287">
        <f t="shared" si="196"/>
        <v>0.25</v>
      </c>
      <c r="L3089" s="203">
        <v>1350</v>
      </c>
      <c r="M3089" s="203">
        <f t="shared" si="197"/>
        <v>337.5</v>
      </c>
    </row>
    <row r="3090" spans="1:13" hidden="1">
      <c r="A3090" s="284" t="s">
        <v>463</v>
      </c>
      <c r="B3090" s="230" t="str">
        <f t="shared" si="194"/>
        <v>Measure 266</v>
      </c>
      <c r="C3090" s="284" t="s">
        <v>471</v>
      </c>
      <c r="D3090" s="285">
        <v>44197</v>
      </c>
      <c r="E3090" s="285">
        <v>44408</v>
      </c>
      <c r="F3090" s="285">
        <v>44267</v>
      </c>
      <c r="G3090" s="41">
        <f t="shared" si="195"/>
        <v>3</v>
      </c>
      <c r="H3090" s="286" t="s">
        <v>551</v>
      </c>
      <c r="I3090" s="284" t="s">
        <v>353</v>
      </c>
      <c r="J3090" s="287">
        <v>2.75</v>
      </c>
      <c r="K3090" s="287">
        <f t="shared" si="196"/>
        <v>0.34375</v>
      </c>
      <c r="L3090" s="203">
        <v>1000</v>
      </c>
      <c r="M3090" s="203">
        <f t="shared" si="197"/>
        <v>343.75</v>
      </c>
    </row>
    <row r="3091" spans="1:13">
      <c r="A3091" s="284" t="s">
        <v>463</v>
      </c>
      <c r="B3091" s="230" t="str">
        <f t="shared" si="194"/>
        <v>Measure 266</v>
      </c>
      <c r="C3091" s="284" t="s">
        <v>471</v>
      </c>
      <c r="D3091" s="285">
        <v>44197</v>
      </c>
      <c r="E3091" s="285">
        <v>44408</v>
      </c>
      <c r="F3091" s="285">
        <v>44267</v>
      </c>
      <c r="G3091" s="41">
        <f t="shared" si="195"/>
        <v>3</v>
      </c>
      <c r="H3091" s="286" t="s">
        <v>267</v>
      </c>
      <c r="I3091" s="284" t="s">
        <v>353</v>
      </c>
      <c r="J3091" s="287">
        <v>1</v>
      </c>
      <c r="K3091" s="287">
        <f t="shared" si="196"/>
        <v>0.125</v>
      </c>
      <c r="L3091" s="203">
        <v>1350</v>
      </c>
      <c r="M3091" s="203">
        <f t="shared" si="197"/>
        <v>168.75</v>
      </c>
    </row>
    <row r="3092" spans="1:13" hidden="1">
      <c r="A3092" s="284" t="s">
        <v>463</v>
      </c>
      <c r="B3092" s="230" t="str">
        <f t="shared" si="194"/>
        <v>Measure 266</v>
      </c>
      <c r="C3092" s="284" t="s">
        <v>471</v>
      </c>
      <c r="D3092" s="285">
        <v>44197</v>
      </c>
      <c r="E3092" s="285">
        <v>44408</v>
      </c>
      <c r="F3092" s="285">
        <v>44270</v>
      </c>
      <c r="G3092" s="41">
        <f t="shared" si="195"/>
        <v>3</v>
      </c>
      <c r="H3092" s="286" t="s">
        <v>551</v>
      </c>
      <c r="I3092" s="284" t="s">
        <v>353</v>
      </c>
      <c r="J3092" s="287">
        <v>5.25</v>
      </c>
      <c r="K3092" s="287">
        <f t="shared" si="196"/>
        <v>0.65625</v>
      </c>
      <c r="L3092" s="203">
        <v>1000</v>
      </c>
      <c r="M3092" s="203">
        <f t="shared" si="197"/>
        <v>656.25</v>
      </c>
    </row>
    <row r="3093" spans="1:13" hidden="1">
      <c r="A3093" s="284" t="s">
        <v>463</v>
      </c>
      <c r="B3093" s="230" t="str">
        <f t="shared" si="194"/>
        <v>Measure 266</v>
      </c>
      <c r="C3093" s="284" t="s">
        <v>471</v>
      </c>
      <c r="D3093" s="285">
        <v>44197</v>
      </c>
      <c r="E3093" s="285">
        <v>44408</v>
      </c>
      <c r="F3093" s="285">
        <v>44270</v>
      </c>
      <c r="G3093" s="41">
        <f t="shared" si="195"/>
        <v>3</v>
      </c>
      <c r="H3093" s="286" t="s">
        <v>551</v>
      </c>
      <c r="I3093" s="284" t="s">
        <v>353</v>
      </c>
      <c r="J3093" s="287">
        <v>1</v>
      </c>
      <c r="K3093" s="287">
        <f t="shared" si="196"/>
        <v>0.125</v>
      </c>
      <c r="L3093" s="203">
        <v>1000</v>
      </c>
      <c r="M3093" s="203">
        <f t="shared" si="197"/>
        <v>125</v>
      </c>
    </row>
    <row r="3094" spans="1:13" hidden="1">
      <c r="A3094" s="284" t="s">
        <v>463</v>
      </c>
      <c r="B3094" s="230" t="str">
        <f t="shared" si="194"/>
        <v>Measure 266</v>
      </c>
      <c r="C3094" s="284" t="s">
        <v>471</v>
      </c>
      <c r="D3094" s="285">
        <v>44197</v>
      </c>
      <c r="E3094" s="285">
        <v>44408</v>
      </c>
      <c r="F3094" s="285">
        <v>44270</v>
      </c>
      <c r="G3094" s="41">
        <f t="shared" si="195"/>
        <v>3</v>
      </c>
      <c r="H3094" s="286" t="s">
        <v>551</v>
      </c>
      <c r="I3094" s="284" t="s">
        <v>353</v>
      </c>
      <c r="J3094" s="287">
        <v>1</v>
      </c>
      <c r="K3094" s="287">
        <f t="shared" si="196"/>
        <v>0.125</v>
      </c>
      <c r="L3094" s="203">
        <v>1000</v>
      </c>
      <c r="M3094" s="203">
        <f t="shared" si="197"/>
        <v>125</v>
      </c>
    </row>
    <row r="3095" spans="1:13" hidden="1">
      <c r="A3095" s="284" t="s">
        <v>463</v>
      </c>
      <c r="B3095" s="230" t="str">
        <f t="shared" si="194"/>
        <v>Measure 266</v>
      </c>
      <c r="C3095" s="284" t="s">
        <v>471</v>
      </c>
      <c r="D3095" s="285">
        <v>44197</v>
      </c>
      <c r="E3095" s="285">
        <v>44408</v>
      </c>
      <c r="F3095" s="285">
        <v>44270</v>
      </c>
      <c r="G3095" s="41">
        <f t="shared" si="195"/>
        <v>3</v>
      </c>
      <c r="H3095" s="286" t="s">
        <v>551</v>
      </c>
      <c r="I3095" s="284" t="s">
        <v>353</v>
      </c>
      <c r="J3095" s="287">
        <v>0.75</v>
      </c>
      <c r="K3095" s="287">
        <f t="shared" si="196"/>
        <v>9.375E-2</v>
      </c>
      <c r="L3095" s="203">
        <v>1000</v>
      </c>
      <c r="M3095" s="203">
        <f t="shared" si="197"/>
        <v>93.75</v>
      </c>
    </row>
    <row r="3096" spans="1:13">
      <c r="A3096" s="284" t="s">
        <v>463</v>
      </c>
      <c r="B3096" s="230" t="str">
        <f t="shared" si="194"/>
        <v>Measure 266</v>
      </c>
      <c r="C3096" s="284" t="s">
        <v>471</v>
      </c>
      <c r="D3096" s="285">
        <v>44197</v>
      </c>
      <c r="E3096" s="285">
        <v>44408</v>
      </c>
      <c r="F3096" s="285">
        <v>44270</v>
      </c>
      <c r="G3096" s="41">
        <f t="shared" si="195"/>
        <v>3</v>
      </c>
      <c r="H3096" s="286" t="s">
        <v>267</v>
      </c>
      <c r="I3096" s="284" t="s">
        <v>353</v>
      </c>
      <c r="J3096" s="287">
        <v>2</v>
      </c>
      <c r="K3096" s="287">
        <f t="shared" si="196"/>
        <v>0.25</v>
      </c>
      <c r="L3096" s="203">
        <v>1350</v>
      </c>
      <c r="M3096" s="203">
        <f t="shared" si="197"/>
        <v>337.5</v>
      </c>
    </row>
    <row r="3097" spans="1:13" hidden="1">
      <c r="A3097" s="284" t="s">
        <v>463</v>
      </c>
      <c r="B3097" s="230" t="str">
        <f t="shared" si="194"/>
        <v>Measure 266</v>
      </c>
      <c r="C3097" s="284" t="s">
        <v>471</v>
      </c>
      <c r="D3097" s="285">
        <v>44197</v>
      </c>
      <c r="E3097" s="285">
        <v>44408</v>
      </c>
      <c r="F3097" s="285">
        <v>44271</v>
      </c>
      <c r="G3097" s="41">
        <f t="shared" si="195"/>
        <v>3</v>
      </c>
      <c r="H3097" s="286" t="s">
        <v>350</v>
      </c>
      <c r="I3097" s="284" t="s">
        <v>353</v>
      </c>
      <c r="J3097" s="287">
        <v>0.5</v>
      </c>
      <c r="K3097" s="287">
        <f t="shared" si="196"/>
        <v>6.25E-2</v>
      </c>
      <c r="L3097" s="203">
        <v>1000</v>
      </c>
      <c r="M3097" s="203">
        <f t="shared" si="197"/>
        <v>62.5</v>
      </c>
    </row>
    <row r="3098" spans="1:13" hidden="1">
      <c r="A3098" s="284" t="s">
        <v>463</v>
      </c>
      <c r="B3098" s="230" t="str">
        <f t="shared" si="194"/>
        <v>Measure 266</v>
      </c>
      <c r="C3098" s="284" t="s">
        <v>471</v>
      </c>
      <c r="D3098" s="285">
        <v>44197</v>
      </c>
      <c r="E3098" s="285">
        <v>44408</v>
      </c>
      <c r="F3098" s="285">
        <v>44272</v>
      </c>
      <c r="G3098" s="41">
        <f t="shared" si="195"/>
        <v>3</v>
      </c>
      <c r="H3098" s="286" t="s">
        <v>350</v>
      </c>
      <c r="I3098" s="284" t="s">
        <v>353</v>
      </c>
      <c r="J3098" s="287">
        <v>1</v>
      </c>
      <c r="K3098" s="287">
        <f t="shared" si="196"/>
        <v>0.125</v>
      </c>
      <c r="L3098" s="203">
        <v>1000</v>
      </c>
      <c r="M3098" s="203">
        <f t="shared" si="197"/>
        <v>125</v>
      </c>
    </row>
    <row r="3099" spans="1:13" hidden="1">
      <c r="A3099" s="284" t="s">
        <v>463</v>
      </c>
      <c r="B3099" s="230" t="str">
        <f t="shared" si="194"/>
        <v>Measure 266</v>
      </c>
      <c r="C3099" s="284" t="s">
        <v>471</v>
      </c>
      <c r="D3099" s="285">
        <v>44197</v>
      </c>
      <c r="E3099" s="285">
        <v>44408</v>
      </c>
      <c r="F3099" s="285">
        <v>44273</v>
      </c>
      <c r="G3099" s="41">
        <f t="shared" si="195"/>
        <v>3</v>
      </c>
      <c r="H3099" s="286" t="s">
        <v>350</v>
      </c>
      <c r="I3099" s="284" t="s">
        <v>353</v>
      </c>
      <c r="J3099" s="287">
        <v>1.5</v>
      </c>
      <c r="K3099" s="287">
        <f t="shared" si="196"/>
        <v>0.1875</v>
      </c>
      <c r="L3099" s="203">
        <v>1000</v>
      </c>
      <c r="M3099" s="203">
        <f t="shared" si="197"/>
        <v>187.5</v>
      </c>
    </row>
    <row r="3100" spans="1:13">
      <c r="A3100" s="284" t="s">
        <v>463</v>
      </c>
      <c r="B3100" s="230" t="str">
        <f t="shared" si="194"/>
        <v>Measure 266</v>
      </c>
      <c r="C3100" s="284" t="s">
        <v>471</v>
      </c>
      <c r="D3100" s="285">
        <v>44197</v>
      </c>
      <c r="E3100" s="285">
        <v>44408</v>
      </c>
      <c r="F3100" s="285">
        <v>44273</v>
      </c>
      <c r="G3100" s="41">
        <f t="shared" si="195"/>
        <v>3</v>
      </c>
      <c r="H3100" s="286" t="s">
        <v>267</v>
      </c>
      <c r="I3100" s="284" t="s">
        <v>353</v>
      </c>
      <c r="J3100" s="287">
        <v>2</v>
      </c>
      <c r="K3100" s="287">
        <f t="shared" si="196"/>
        <v>0.25</v>
      </c>
      <c r="L3100" s="203">
        <v>1350</v>
      </c>
      <c r="M3100" s="203">
        <f t="shared" si="197"/>
        <v>337.5</v>
      </c>
    </row>
    <row r="3101" spans="1:13" hidden="1">
      <c r="A3101" s="284" t="s">
        <v>463</v>
      </c>
      <c r="B3101" s="230" t="str">
        <f t="shared" si="194"/>
        <v>Measure 266</v>
      </c>
      <c r="C3101" s="284" t="s">
        <v>471</v>
      </c>
      <c r="D3101" s="285">
        <v>44197</v>
      </c>
      <c r="E3101" s="285">
        <v>44408</v>
      </c>
      <c r="F3101" s="285">
        <v>44277</v>
      </c>
      <c r="G3101" s="41">
        <f t="shared" si="195"/>
        <v>3</v>
      </c>
      <c r="H3101" s="286" t="s">
        <v>350</v>
      </c>
      <c r="I3101" s="284" t="s">
        <v>353</v>
      </c>
      <c r="J3101" s="287">
        <v>3</v>
      </c>
      <c r="K3101" s="287">
        <f t="shared" si="196"/>
        <v>0.375</v>
      </c>
      <c r="L3101" s="203">
        <v>1000</v>
      </c>
      <c r="M3101" s="203">
        <f t="shared" si="197"/>
        <v>375</v>
      </c>
    </row>
    <row r="3102" spans="1:13">
      <c r="A3102" s="284" t="s">
        <v>463</v>
      </c>
      <c r="B3102" s="230" t="str">
        <f t="shared" si="194"/>
        <v>Measure 266</v>
      </c>
      <c r="C3102" s="284" t="s">
        <v>471</v>
      </c>
      <c r="D3102" s="285">
        <v>44197</v>
      </c>
      <c r="E3102" s="285">
        <v>44408</v>
      </c>
      <c r="F3102" s="285">
        <v>44277</v>
      </c>
      <c r="G3102" s="41">
        <f t="shared" si="195"/>
        <v>3</v>
      </c>
      <c r="H3102" s="286" t="s">
        <v>267</v>
      </c>
      <c r="I3102" s="284" t="s">
        <v>353</v>
      </c>
      <c r="J3102" s="287">
        <v>5</v>
      </c>
      <c r="K3102" s="287">
        <f t="shared" si="196"/>
        <v>0.625</v>
      </c>
      <c r="L3102" s="203">
        <v>1350</v>
      </c>
      <c r="M3102" s="203">
        <f t="shared" si="197"/>
        <v>843.75</v>
      </c>
    </row>
    <row r="3103" spans="1:13" hidden="1">
      <c r="A3103" s="284" t="s">
        <v>463</v>
      </c>
      <c r="B3103" s="230" t="str">
        <f t="shared" si="194"/>
        <v>Measure 266</v>
      </c>
      <c r="C3103" s="284" t="s">
        <v>471</v>
      </c>
      <c r="D3103" s="285">
        <v>44197</v>
      </c>
      <c r="E3103" s="285">
        <v>44408</v>
      </c>
      <c r="F3103" s="285">
        <v>44278</v>
      </c>
      <c r="G3103" s="41">
        <f t="shared" si="195"/>
        <v>3</v>
      </c>
      <c r="H3103" s="286" t="s">
        <v>350</v>
      </c>
      <c r="I3103" s="284" t="s">
        <v>353</v>
      </c>
      <c r="J3103" s="287">
        <v>6</v>
      </c>
      <c r="K3103" s="287">
        <f t="shared" si="196"/>
        <v>0.75</v>
      </c>
      <c r="L3103" s="203">
        <v>1000</v>
      </c>
      <c r="M3103" s="203">
        <f t="shared" si="197"/>
        <v>750</v>
      </c>
    </row>
    <row r="3104" spans="1:13">
      <c r="A3104" s="284" t="s">
        <v>463</v>
      </c>
      <c r="B3104" s="230" t="str">
        <f t="shared" si="194"/>
        <v>Measure 266</v>
      </c>
      <c r="C3104" s="284" t="s">
        <v>471</v>
      </c>
      <c r="D3104" s="285">
        <v>44197</v>
      </c>
      <c r="E3104" s="285">
        <v>44408</v>
      </c>
      <c r="F3104" s="285">
        <v>44278</v>
      </c>
      <c r="G3104" s="41">
        <f t="shared" si="195"/>
        <v>3</v>
      </c>
      <c r="H3104" s="286" t="s">
        <v>267</v>
      </c>
      <c r="I3104" s="284" t="s">
        <v>353</v>
      </c>
      <c r="J3104" s="287">
        <v>3</v>
      </c>
      <c r="K3104" s="287">
        <f t="shared" si="196"/>
        <v>0.375</v>
      </c>
      <c r="L3104" s="203">
        <v>1350</v>
      </c>
      <c r="M3104" s="203">
        <f t="shared" si="197"/>
        <v>506.25</v>
      </c>
    </row>
    <row r="3105" spans="1:13">
      <c r="A3105" s="284" t="s">
        <v>463</v>
      </c>
      <c r="B3105" s="230" t="str">
        <f t="shared" si="194"/>
        <v>Measure 266</v>
      </c>
      <c r="C3105" s="284" t="s">
        <v>471</v>
      </c>
      <c r="D3105" s="285">
        <v>44197</v>
      </c>
      <c r="E3105" s="285">
        <v>44408</v>
      </c>
      <c r="F3105" s="285">
        <v>44279</v>
      </c>
      <c r="G3105" s="41">
        <f t="shared" si="195"/>
        <v>3</v>
      </c>
      <c r="H3105" s="286" t="s">
        <v>267</v>
      </c>
      <c r="I3105" s="284" t="s">
        <v>353</v>
      </c>
      <c r="J3105" s="287">
        <v>3</v>
      </c>
      <c r="K3105" s="287">
        <f t="shared" si="196"/>
        <v>0.375</v>
      </c>
      <c r="L3105" s="203">
        <v>1350</v>
      </c>
      <c r="M3105" s="203">
        <f t="shared" si="197"/>
        <v>506.25</v>
      </c>
    </row>
    <row r="3106" spans="1:13">
      <c r="A3106" s="284" t="s">
        <v>463</v>
      </c>
      <c r="B3106" s="230" t="str">
        <f t="shared" si="194"/>
        <v>Measure 266</v>
      </c>
      <c r="C3106" s="284" t="s">
        <v>471</v>
      </c>
      <c r="D3106" s="285">
        <v>44197</v>
      </c>
      <c r="E3106" s="285">
        <v>44408</v>
      </c>
      <c r="F3106" s="285">
        <v>44280</v>
      </c>
      <c r="G3106" s="41">
        <f t="shared" si="195"/>
        <v>3</v>
      </c>
      <c r="H3106" s="286" t="s">
        <v>267</v>
      </c>
      <c r="I3106" s="284" t="s">
        <v>353</v>
      </c>
      <c r="J3106" s="287">
        <v>4</v>
      </c>
      <c r="K3106" s="287">
        <f t="shared" si="196"/>
        <v>0.5</v>
      </c>
      <c r="L3106" s="203">
        <v>1350</v>
      </c>
      <c r="M3106" s="203">
        <f t="shared" si="197"/>
        <v>675</v>
      </c>
    </row>
    <row r="3107" spans="1:13" hidden="1">
      <c r="A3107" s="284" t="s">
        <v>463</v>
      </c>
      <c r="B3107" s="230" t="str">
        <f t="shared" si="194"/>
        <v>Measure 266</v>
      </c>
      <c r="C3107" s="284" t="s">
        <v>471</v>
      </c>
      <c r="D3107" s="285">
        <v>44197</v>
      </c>
      <c r="E3107" s="285">
        <v>44408</v>
      </c>
      <c r="F3107" s="285">
        <v>44294</v>
      </c>
      <c r="G3107" s="41">
        <f t="shared" si="195"/>
        <v>4</v>
      </c>
      <c r="H3107" s="286" t="s">
        <v>350</v>
      </c>
      <c r="I3107" s="284" t="s">
        <v>353</v>
      </c>
      <c r="J3107" s="287">
        <v>2</v>
      </c>
      <c r="K3107" s="287">
        <f t="shared" si="196"/>
        <v>0.25</v>
      </c>
      <c r="L3107" s="203">
        <v>1000</v>
      </c>
      <c r="M3107" s="203">
        <f t="shared" si="197"/>
        <v>250</v>
      </c>
    </row>
    <row r="3108" spans="1:13">
      <c r="A3108" s="284" t="s">
        <v>463</v>
      </c>
      <c r="B3108" s="230" t="str">
        <f t="shared" si="194"/>
        <v>Measure 266</v>
      </c>
      <c r="C3108" s="284" t="s">
        <v>471</v>
      </c>
      <c r="D3108" s="285">
        <v>44197</v>
      </c>
      <c r="E3108" s="285">
        <v>44408</v>
      </c>
      <c r="F3108" s="285">
        <v>44298</v>
      </c>
      <c r="G3108" s="41">
        <f t="shared" si="195"/>
        <v>4</v>
      </c>
      <c r="H3108" s="286" t="s">
        <v>267</v>
      </c>
      <c r="I3108" s="284" t="s">
        <v>353</v>
      </c>
      <c r="J3108" s="287">
        <v>3.5</v>
      </c>
      <c r="K3108" s="287">
        <f t="shared" si="196"/>
        <v>0.4375</v>
      </c>
      <c r="L3108" s="203">
        <v>1350</v>
      </c>
      <c r="M3108" s="203">
        <f t="shared" si="197"/>
        <v>590.625</v>
      </c>
    </row>
    <row r="3109" spans="1:13" hidden="1">
      <c r="A3109" s="284" t="s">
        <v>463</v>
      </c>
      <c r="B3109" s="230" t="str">
        <f t="shared" si="194"/>
        <v>Measure 266</v>
      </c>
      <c r="C3109" s="284" t="s">
        <v>471</v>
      </c>
      <c r="D3109" s="285">
        <v>44197</v>
      </c>
      <c r="E3109" s="285">
        <v>44408</v>
      </c>
      <c r="F3109" s="285">
        <v>44299</v>
      </c>
      <c r="G3109" s="41">
        <f t="shared" si="195"/>
        <v>4</v>
      </c>
      <c r="H3109" s="286" t="s">
        <v>350</v>
      </c>
      <c r="I3109" s="284" t="s">
        <v>353</v>
      </c>
      <c r="J3109" s="287">
        <v>0.75</v>
      </c>
      <c r="K3109" s="287">
        <f t="shared" si="196"/>
        <v>9.375E-2</v>
      </c>
      <c r="L3109" s="203">
        <v>1000</v>
      </c>
      <c r="M3109" s="203">
        <f t="shared" si="197"/>
        <v>93.75</v>
      </c>
    </row>
    <row r="3110" spans="1:13">
      <c r="A3110" s="284" t="s">
        <v>463</v>
      </c>
      <c r="B3110" s="230" t="str">
        <f t="shared" si="194"/>
        <v>Measure 266</v>
      </c>
      <c r="C3110" s="284" t="s">
        <v>471</v>
      </c>
      <c r="D3110" s="285">
        <v>44197</v>
      </c>
      <c r="E3110" s="285">
        <v>44408</v>
      </c>
      <c r="F3110" s="285">
        <v>44300</v>
      </c>
      <c r="G3110" s="41">
        <f t="shared" si="195"/>
        <v>4</v>
      </c>
      <c r="H3110" s="286" t="s">
        <v>267</v>
      </c>
      <c r="I3110" s="284" t="s">
        <v>353</v>
      </c>
      <c r="J3110" s="287">
        <v>3</v>
      </c>
      <c r="K3110" s="287">
        <f t="shared" si="196"/>
        <v>0.375</v>
      </c>
      <c r="L3110" s="203">
        <v>1350</v>
      </c>
      <c r="M3110" s="203">
        <f t="shared" si="197"/>
        <v>506.25</v>
      </c>
    </row>
    <row r="3111" spans="1:13" hidden="1">
      <c r="A3111" s="284" t="s">
        <v>463</v>
      </c>
      <c r="B3111" s="230" t="str">
        <f t="shared" si="194"/>
        <v>Measure 266</v>
      </c>
      <c r="C3111" s="284" t="s">
        <v>471</v>
      </c>
      <c r="D3111" s="285">
        <v>44197</v>
      </c>
      <c r="E3111" s="285">
        <v>44408</v>
      </c>
      <c r="F3111" s="285">
        <v>44301</v>
      </c>
      <c r="G3111" s="41">
        <f t="shared" si="195"/>
        <v>4</v>
      </c>
      <c r="H3111" s="286" t="s">
        <v>350</v>
      </c>
      <c r="I3111" s="284" t="s">
        <v>353</v>
      </c>
      <c r="J3111" s="287">
        <v>0.75</v>
      </c>
      <c r="K3111" s="287">
        <f t="shared" si="196"/>
        <v>9.375E-2</v>
      </c>
      <c r="L3111" s="203">
        <v>1000</v>
      </c>
      <c r="M3111" s="203">
        <f t="shared" si="197"/>
        <v>93.75</v>
      </c>
    </row>
    <row r="3112" spans="1:13">
      <c r="A3112" s="284" t="s">
        <v>463</v>
      </c>
      <c r="B3112" s="230" t="str">
        <f t="shared" si="194"/>
        <v>Measure 266</v>
      </c>
      <c r="C3112" s="284" t="s">
        <v>471</v>
      </c>
      <c r="D3112" s="285">
        <v>44197</v>
      </c>
      <c r="E3112" s="285">
        <v>44408</v>
      </c>
      <c r="F3112" s="285">
        <v>44301</v>
      </c>
      <c r="G3112" s="41">
        <f t="shared" si="195"/>
        <v>4</v>
      </c>
      <c r="H3112" s="286" t="s">
        <v>267</v>
      </c>
      <c r="I3112" s="284" t="s">
        <v>353</v>
      </c>
      <c r="J3112" s="287">
        <v>2</v>
      </c>
      <c r="K3112" s="287">
        <f t="shared" si="196"/>
        <v>0.25</v>
      </c>
      <c r="L3112" s="203">
        <v>1350</v>
      </c>
      <c r="M3112" s="203">
        <f t="shared" si="197"/>
        <v>337.5</v>
      </c>
    </row>
    <row r="3113" spans="1:13" hidden="1">
      <c r="A3113" s="284" t="s">
        <v>463</v>
      </c>
      <c r="B3113" s="230" t="str">
        <f t="shared" si="194"/>
        <v>Measure 266</v>
      </c>
      <c r="C3113" s="284" t="s">
        <v>471</v>
      </c>
      <c r="D3113" s="285">
        <v>44197</v>
      </c>
      <c r="E3113" s="285">
        <v>44408</v>
      </c>
      <c r="F3113" s="285">
        <v>44302</v>
      </c>
      <c r="G3113" s="41">
        <f t="shared" si="195"/>
        <v>4</v>
      </c>
      <c r="H3113" s="286" t="s">
        <v>350</v>
      </c>
      <c r="I3113" s="284" t="s">
        <v>353</v>
      </c>
      <c r="J3113" s="287">
        <v>1.5</v>
      </c>
      <c r="K3113" s="287">
        <f t="shared" si="196"/>
        <v>0.1875</v>
      </c>
      <c r="L3113" s="203">
        <v>1000</v>
      </c>
      <c r="M3113" s="203">
        <f t="shared" si="197"/>
        <v>187.5</v>
      </c>
    </row>
    <row r="3114" spans="1:13">
      <c r="A3114" s="284" t="s">
        <v>463</v>
      </c>
      <c r="B3114" s="230" t="str">
        <f t="shared" si="194"/>
        <v>Measure 266</v>
      </c>
      <c r="C3114" s="284" t="s">
        <v>471</v>
      </c>
      <c r="D3114" s="285">
        <v>44197</v>
      </c>
      <c r="E3114" s="285">
        <v>44408</v>
      </c>
      <c r="F3114" s="285">
        <v>44302</v>
      </c>
      <c r="G3114" s="41">
        <f t="shared" si="195"/>
        <v>4</v>
      </c>
      <c r="H3114" s="286" t="s">
        <v>267</v>
      </c>
      <c r="I3114" s="284" t="s">
        <v>353</v>
      </c>
      <c r="J3114" s="287">
        <v>6</v>
      </c>
      <c r="K3114" s="287">
        <f t="shared" si="196"/>
        <v>0.75</v>
      </c>
      <c r="L3114" s="203">
        <v>1350</v>
      </c>
      <c r="M3114" s="203">
        <f t="shared" si="197"/>
        <v>1012.5</v>
      </c>
    </row>
    <row r="3115" spans="1:13">
      <c r="A3115" s="284" t="s">
        <v>463</v>
      </c>
      <c r="B3115" s="230" t="str">
        <f t="shared" si="194"/>
        <v>Measure 266</v>
      </c>
      <c r="C3115" s="284" t="s">
        <v>471</v>
      </c>
      <c r="D3115" s="285">
        <v>44197</v>
      </c>
      <c r="E3115" s="285">
        <v>44408</v>
      </c>
      <c r="F3115" s="285">
        <v>44306</v>
      </c>
      <c r="G3115" s="41">
        <f t="shared" si="195"/>
        <v>4</v>
      </c>
      <c r="H3115" s="286" t="s">
        <v>267</v>
      </c>
      <c r="I3115" s="284" t="s">
        <v>353</v>
      </c>
      <c r="J3115" s="287">
        <v>2.5</v>
      </c>
      <c r="K3115" s="287">
        <f t="shared" si="196"/>
        <v>0.3125</v>
      </c>
      <c r="L3115" s="203">
        <v>1350</v>
      </c>
      <c r="M3115" s="203">
        <f t="shared" si="197"/>
        <v>421.875</v>
      </c>
    </row>
    <row r="3116" spans="1:13" hidden="1">
      <c r="A3116" s="284" t="s">
        <v>463</v>
      </c>
      <c r="B3116" s="230" t="str">
        <f t="shared" si="194"/>
        <v>Measure 266</v>
      </c>
      <c r="C3116" s="284" t="s">
        <v>471</v>
      </c>
      <c r="D3116" s="285">
        <v>44197</v>
      </c>
      <c r="E3116" s="285">
        <v>44408</v>
      </c>
      <c r="F3116" s="285">
        <v>44307</v>
      </c>
      <c r="G3116" s="41">
        <f t="shared" si="195"/>
        <v>4</v>
      </c>
      <c r="H3116" s="286" t="s">
        <v>350</v>
      </c>
      <c r="I3116" s="284" t="s">
        <v>353</v>
      </c>
      <c r="J3116" s="287">
        <v>2</v>
      </c>
      <c r="K3116" s="287">
        <f t="shared" si="196"/>
        <v>0.25</v>
      </c>
      <c r="L3116" s="203">
        <v>1000</v>
      </c>
      <c r="M3116" s="203">
        <f t="shared" si="197"/>
        <v>250</v>
      </c>
    </row>
    <row r="3117" spans="1:13">
      <c r="A3117" s="284" t="s">
        <v>463</v>
      </c>
      <c r="B3117" s="230" t="str">
        <f t="shared" si="194"/>
        <v>Measure 266</v>
      </c>
      <c r="C3117" s="284" t="s">
        <v>471</v>
      </c>
      <c r="D3117" s="285">
        <v>44197</v>
      </c>
      <c r="E3117" s="285">
        <v>44408</v>
      </c>
      <c r="F3117" s="285">
        <v>44307</v>
      </c>
      <c r="G3117" s="41">
        <f t="shared" si="195"/>
        <v>4</v>
      </c>
      <c r="H3117" s="286" t="s">
        <v>267</v>
      </c>
      <c r="I3117" s="284" t="s">
        <v>353</v>
      </c>
      <c r="J3117" s="287">
        <v>3</v>
      </c>
      <c r="K3117" s="287">
        <f t="shared" si="196"/>
        <v>0.375</v>
      </c>
      <c r="L3117" s="203">
        <v>1350</v>
      </c>
      <c r="M3117" s="203">
        <f t="shared" si="197"/>
        <v>506.25</v>
      </c>
    </row>
    <row r="3118" spans="1:13" hidden="1">
      <c r="A3118" s="284" t="s">
        <v>463</v>
      </c>
      <c r="B3118" s="230" t="str">
        <f t="shared" si="194"/>
        <v>Measure 266</v>
      </c>
      <c r="C3118" s="284" t="s">
        <v>471</v>
      </c>
      <c r="D3118" s="285">
        <v>44197</v>
      </c>
      <c r="E3118" s="285">
        <v>44408</v>
      </c>
      <c r="F3118" s="285">
        <v>44308</v>
      </c>
      <c r="G3118" s="41">
        <f t="shared" si="195"/>
        <v>4</v>
      </c>
      <c r="H3118" s="286" t="s">
        <v>350</v>
      </c>
      <c r="I3118" s="284" t="s">
        <v>353</v>
      </c>
      <c r="J3118" s="287">
        <v>1.25</v>
      </c>
      <c r="K3118" s="287">
        <f t="shared" si="196"/>
        <v>0.15625</v>
      </c>
      <c r="L3118" s="203">
        <v>1000</v>
      </c>
      <c r="M3118" s="203">
        <f t="shared" si="197"/>
        <v>156.25</v>
      </c>
    </row>
    <row r="3119" spans="1:13">
      <c r="A3119" s="284" t="s">
        <v>463</v>
      </c>
      <c r="B3119" s="230" t="str">
        <f t="shared" si="194"/>
        <v>Measure 266</v>
      </c>
      <c r="C3119" s="284" t="s">
        <v>471</v>
      </c>
      <c r="D3119" s="285">
        <v>44197</v>
      </c>
      <c r="E3119" s="285">
        <v>44408</v>
      </c>
      <c r="F3119" s="285">
        <v>44308</v>
      </c>
      <c r="G3119" s="41">
        <f t="shared" si="195"/>
        <v>4</v>
      </c>
      <c r="H3119" s="286" t="s">
        <v>267</v>
      </c>
      <c r="I3119" s="284" t="s">
        <v>353</v>
      </c>
      <c r="J3119" s="287">
        <v>3</v>
      </c>
      <c r="K3119" s="287">
        <f t="shared" si="196"/>
        <v>0.375</v>
      </c>
      <c r="L3119" s="203">
        <v>1350</v>
      </c>
      <c r="M3119" s="203">
        <f t="shared" si="197"/>
        <v>506.25</v>
      </c>
    </row>
    <row r="3120" spans="1:13">
      <c r="A3120" s="284" t="s">
        <v>463</v>
      </c>
      <c r="B3120" s="230" t="str">
        <f t="shared" si="194"/>
        <v>Measure 266</v>
      </c>
      <c r="C3120" s="284" t="s">
        <v>471</v>
      </c>
      <c r="D3120" s="285">
        <v>44197</v>
      </c>
      <c r="E3120" s="285">
        <v>44408</v>
      </c>
      <c r="F3120" s="285">
        <v>44309</v>
      </c>
      <c r="G3120" s="41">
        <f t="shared" si="195"/>
        <v>4</v>
      </c>
      <c r="H3120" s="286" t="s">
        <v>267</v>
      </c>
      <c r="I3120" s="284" t="s">
        <v>353</v>
      </c>
      <c r="J3120" s="287">
        <v>4</v>
      </c>
      <c r="K3120" s="287">
        <f t="shared" si="196"/>
        <v>0.5</v>
      </c>
      <c r="L3120" s="203">
        <v>1350</v>
      </c>
      <c r="M3120" s="203">
        <f t="shared" si="197"/>
        <v>675</v>
      </c>
    </row>
    <row r="3121" spans="1:13" hidden="1">
      <c r="A3121" s="284" t="s">
        <v>463</v>
      </c>
      <c r="B3121" s="230" t="str">
        <f t="shared" si="194"/>
        <v>Measure 266</v>
      </c>
      <c r="C3121" s="284" t="s">
        <v>471</v>
      </c>
      <c r="D3121" s="285">
        <v>44197</v>
      </c>
      <c r="E3121" s="285">
        <v>44408</v>
      </c>
      <c r="F3121" s="285">
        <v>44312</v>
      </c>
      <c r="G3121" s="41">
        <f t="shared" si="195"/>
        <v>4</v>
      </c>
      <c r="H3121" s="286" t="s">
        <v>350</v>
      </c>
      <c r="I3121" s="284" t="s">
        <v>353</v>
      </c>
      <c r="J3121" s="287">
        <v>3.5</v>
      </c>
      <c r="K3121" s="287">
        <f t="shared" si="196"/>
        <v>0.4375</v>
      </c>
      <c r="L3121" s="203">
        <v>1000</v>
      </c>
      <c r="M3121" s="203">
        <f t="shared" si="197"/>
        <v>437.5</v>
      </c>
    </row>
    <row r="3122" spans="1:13">
      <c r="A3122" s="284" t="s">
        <v>463</v>
      </c>
      <c r="B3122" s="230" t="str">
        <f t="shared" si="194"/>
        <v>Measure 266</v>
      </c>
      <c r="C3122" s="284" t="s">
        <v>471</v>
      </c>
      <c r="D3122" s="285">
        <v>44197</v>
      </c>
      <c r="E3122" s="285">
        <v>44408</v>
      </c>
      <c r="F3122" s="285">
        <v>44312</v>
      </c>
      <c r="G3122" s="41">
        <f t="shared" si="195"/>
        <v>4</v>
      </c>
      <c r="H3122" s="286" t="s">
        <v>267</v>
      </c>
      <c r="I3122" s="284" t="s">
        <v>353</v>
      </c>
      <c r="J3122" s="287">
        <v>4</v>
      </c>
      <c r="K3122" s="287">
        <f t="shared" si="196"/>
        <v>0.5</v>
      </c>
      <c r="L3122" s="203">
        <v>1350</v>
      </c>
      <c r="M3122" s="203">
        <f t="shared" si="197"/>
        <v>675</v>
      </c>
    </row>
    <row r="3123" spans="1:13">
      <c r="A3123" s="284" t="s">
        <v>463</v>
      </c>
      <c r="B3123" s="230" t="str">
        <f t="shared" si="194"/>
        <v>Measure 266</v>
      </c>
      <c r="C3123" s="284" t="s">
        <v>471</v>
      </c>
      <c r="D3123" s="285">
        <v>44197</v>
      </c>
      <c r="E3123" s="285">
        <v>44408</v>
      </c>
      <c r="F3123" s="285">
        <v>44313</v>
      </c>
      <c r="G3123" s="41">
        <f t="shared" si="195"/>
        <v>4</v>
      </c>
      <c r="H3123" s="286" t="s">
        <v>267</v>
      </c>
      <c r="I3123" s="284" t="s">
        <v>353</v>
      </c>
      <c r="J3123" s="287">
        <v>4</v>
      </c>
      <c r="K3123" s="287">
        <f t="shared" si="196"/>
        <v>0.5</v>
      </c>
      <c r="L3123" s="203">
        <v>1350</v>
      </c>
      <c r="M3123" s="203">
        <f t="shared" si="197"/>
        <v>675</v>
      </c>
    </row>
    <row r="3124" spans="1:13" hidden="1">
      <c r="A3124" s="284" t="s">
        <v>463</v>
      </c>
      <c r="B3124" s="230" t="str">
        <f t="shared" si="194"/>
        <v>Measure 266</v>
      </c>
      <c r="C3124" s="284" t="s">
        <v>471</v>
      </c>
      <c r="D3124" s="285">
        <v>44197</v>
      </c>
      <c r="E3124" s="285">
        <v>44408</v>
      </c>
      <c r="F3124" s="285">
        <v>44314</v>
      </c>
      <c r="G3124" s="41">
        <f t="shared" si="195"/>
        <v>4</v>
      </c>
      <c r="H3124" s="286" t="s">
        <v>350</v>
      </c>
      <c r="I3124" s="284" t="s">
        <v>353</v>
      </c>
      <c r="J3124" s="287">
        <v>1</v>
      </c>
      <c r="K3124" s="287">
        <f t="shared" si="196"/>
        <v>0.125</v>
      </c>
      <c r="L3124" s="203">
        <v>1000</v>
      </c>
      <c r="M3124" s="203">
        <f t="shared" si="197"/>
        <v>125</v>
      </c>
    </row>
    <row r="3125" spans="1:13">
      <c r="A3125" s="284" t="s">
        <v>463</v>
      </c>
      <c r="B3125" s="230" t="str">
        <f t="shared" si="194"/>
        <v>Measure 266</v>
      </c>
      <c r="C3125" s="284" t="s">
        <v>471</v>
      </c>
      <c r="D3125" s="285">
        <v>44197</v>
      </c>
      <c r="E3125" s="285">
        <v>44408</v>
      </c>
      <c r="F3125" s="285">
        <v>44314</v>
      </c>
      <c r="G3125" s="41">
        <f t="shared" si="195"/>
        <v>4</v>
      </c>
      <c r="H3125" s="286" t="s">
        <v>267</v>
      </c>
      <c r="I3125" s="284" t="s">
        <v>353</v>
      </c>
      <c r="J3125" s="287">
        <v>4</v>
      </c>
      <c r="K3125" s="287">
        <f t="shared" si="196"/>
        <v>0.5</v>
      </c>
      <c r="L3125" s="203">
        <v>1350</v>
      </c>
      <c r="M3125" s="203">
        <f t="shared" si="197"/>
        <v>675</v>
      </c>
    </row>
    <row r="3126" spans="1:13">
      <c r="A3126" s="284" t="s">
        <v>463</v>
      </c>
      <c r="B3126" s="230" t="str">
        <f t="shared" si="194"/>
        <v>Measure 266</v>
      </c>
      <c r="C3126" s="284" t="s">
        <v>471</v>
      </c>
      <c r="D3126" s="285">
        <v>44197</v>
      </c>
      <c r="E3126" s="285">
        <v>44408</v>
      </c>
      <c r="F3126" s="285">
        <v>44315</v>
      </c>
      <c r="G3126" s="41">
        <f t="shared" si="195"/>
        <v>4</v>
      </c>
      <c r="H3126" s="286" t="s">
        <v>267</v>
      </c>
      <c r="I3126" s="284" t="s">
        <v>353</v>
      </c>
      <c r="J3126" s="287">
        <v>3</v>
      </c>
      <c r="K3126" s="287">
        <f t="shared" si="196"/>
        <v>0.375</v>
      </c>
      <c r="L3126" s="203">
        <v>1350</v>
      </c>
      <c r="M3126" s="203">
        <f t="shared" si="197"/>
        <v>506.25</v>
      </c>
    </row>
    <row r="3127" spans="1:13">
      <c r="A3127" s="284" t="s">
        <v>463</v>
      </c>
      <c r="B3127" s="230" t="str">
        <f t="shared" si="194"/>
        <v>Measure 266</v>
      </c>
      <c r="C3127" s="284" t="s">
        <v>471</v>
      </c>
      <c r="D3127" s="285">
        <v>44197</v>
      </c>
      <c r="E3127" s="285">
        <v>44408</v>
      </c>
      <c r="F3127" s="285">
        <v>44316</v>
      </c>
      <c r="G3127" s="41">
        <f t="shared" si="195"/>
        <v>4</v>
      </c>
      <c r="H3127" s="286" t="s">
        <v>267</v>
      </c>
      <c r="I3127" s="284" t="s">
        <v>353</v>
      </c>
      <c r="J3127" s="287">
        <v>3</v>
      </c>
      <c r="K3127" s="287">
        <f t="shared" si="196"/>
        <v>0.375</v>
      </c>
      <c r="L3127" s="203">
        <v>1350</v>
      </c>
      <c r="M3127" s="203">
        <f t="shared" si="197"/>
        <v>506.25</v>
      </c>
    </row>
    <row r="3128" spans="1:13" hidden="1">
      <c r="A3128" s="284" t="s">
        <v>537</v>
      </c>
      <c r="B3128" s="230" t="str">
        <f t="shared" si="194"/>
        <v>Measure 264</v>
      </c>
      <c r="C3128" s="284" t="s">
        <v>548</v>
      </c>
      <c r="D3128" s="285">
        <v>44228</v>
      </c>
      <c r="E3128" s="285">
        <v>44408</v>
      </c>
      <c r="F3128" s="285">
        <v>44228</v>
      </c>
      <c r="G3128" s="41">
        <f t="shared" si="195"/>
        <v>2</v>
      </c>
      <c r="H3128" s="286" t="s">
        <v>540</v>
      </c>
      <c r="I3128" s="284" t="s">
        <v>353</v>
      </c>
      <c r="J3128" s="287">
        <v>8</v>
      </c>
      <c r="K3128" s="287">
        <f t="shared" si="196"/>
        <v>1</v>
      </c>
      <c r="L3128" s="203">
        <v>1000</v>
      </c>
      <c r="M3128" s="203">
        <f t="shared" si="197"/>
        <v>1000</v>
      </c>
    </row>
    <row r="3129" spans="1:13" hidden="1">
      <c r="A3129" s="284" t="s">
        <v>537</v>
      </c>
      <c r="B3129" s="230" t="str">
        <f t="shared" si="194"/>
        <v>Measure 264</v>
      </c>
      <c r="C3129" s="284" t="s">
        <v>548</v>
      </c>
      <c r="D3129" s="285">
        <v>44228</v>
      </c>
      <c r="E3129" s="285">
        <v>44408</v>
      </c>
      <c r="F3129" s="285">
        <v>44229</v>
      </c>
      <c r="G3129" s="41">
        <f t="shared" si="195"/>
        <v>2</v>
      </c>
      <c r="H3129" s="286" t="s">
        <v>540</v>
      </c>
      <c r="I3129" s="284" t="s">
        <v>353</v>
      </c>
      <c r="J3129" s="287">
        <v>6</v>
      </c>
      <c r="K3129" s="287">
        <f t="shared" si="196"/>
        <v>0.75</v>
      </c>
      <c r="L3129" s="203">
        <v>1000</v>
      </c>
      <c r="M3129" s="203">
        <f t="shared" si="197"/>
        <v>750</v>
      </c>
    </row>
    <row r="3130" spans="1:13" hidden="1">
      <c r="A3130" s="284" t="s">
        <v>537</v>
      </c>
      <c r="B3130" s="230" t="str">
        <f t="shared" si="194"/>
        <v>Measure 264</v>
      </c>
      <c r="C3130" s="284" t="s">
        <v>548</v>
      </c>
      <c r="D3130" s="285">
        <v>44228</v>
      </c>
      <c r="E3130" s="285">
        <v>44408</v>
      </c>
      <c r="F3130" s="285">
        <v>44230</v>
      </c>
      <c r="G3130" s="41">
        <f t="shared" si="195"/>
        <v>2</v>
      </c>
      <c r="H3130" s="286" t="s">
        <v>540</v>
      </c>
      <c r="I3130" s="284" t="s">
        <v>353</v>
      </c>
      <c r="J3130" s="287">
        <v>6</v>
      </c>
      <c r="K3130" s="287">
        <f t="shared" si="196"/>
        <v>0.75</v>
      </c>
      <c r="L3130" s="203">
        <v>1000</v>
      </c>
      <c r="M3130" s="203">
        <f t="shared" si="197"/>
        <v>750</v>
      </c>
    </row>
    <row r="3131" spans="1:13" hidden="1">
      <c r="A3131" s="284" t="s">
        <v>537</v>
      </c>
      <c r="B3131" s="230" t="str">
        <f t="shared" si="194"/>
        <v>Measure 264</v>
      </c>
      <c r="C3131" s="284" t="s">
        <v>548</v>
      </c>
      <c r="D3131" s="285">
        <v>44228</v>
      </c>
      <c r="E3131" s="285">
        <v>44408</v>
      </c>
      <c r="F3131" s="285">
        <v>44231</v>
      </c>
      <c r="G3131" s="41">
        <f t="shared" si="195"/>
        <v>2</v>
      </c>
      <c r="H3131" s="286" t="s">
        <v>540</v>
      </c>
      <c r="I3131" s="284" t="s">
        <v>353</v>
      </c>
      <c r="J3131" s="287">
        <v>3</v>
      </c>
      <c r="K3131" s="287">
        <f t="shared" si="196"/>
        <v>0.375</v>
      </c>
      <c r="L3131" s="203">
        <v>1000</v>
      </c>
      <c r="M3131" s="203">
        <f t="shared" si="197"/>
        <v>375</v>
      </c>
    </row>
    <row r="3132" spans="1:13" hidden="1">
      <c r="A3132" s="284" t="s">
        <v>537</v>
      </c>
      <c r="B3132" s="230" t="str">
        <f t="shared" si="194"/>
        <v>Measure 264</v>
      </c>
      <c r="C3132" s="284" t="s">
        <v>548</v>
      </c>
      <c r="D3132" s="285">
        <v>44228</v>
      </c>
      <c r="E3132" s="285">
        <v>44408</v>
      </c>
      <c r="F3132" s="285">
        <v>44232</v>
      </c>
      <c r="G3132" s="41">
        <f t="shared" si="195"/>
        <v>2</v>
      </c>
      <c r="H3132" s="286" t="s">
        <v>540</v>
      </c>
      <c r="I3132" s="284" t="s">
        <v>353</v>
      </c>
      <c r="J3132" s="287">
        <v>4</v>
      </c>
      <c r="K3132" s="287">
        <f t="shared" si="196"/>
        <v>0.5</v>
      </c>
      <c r="L3132" s="203">
        <v>1000</v>
      </c>
      <c r="M3132" s="203">
        <f t="shared" si="197"/>
        <v>500</v>
      </c>
    </row>
    <row r="3133" spans="1:13" hidden="1">
      <c r="A3133" s="284" t="s">
        <v>537</v>
      </c>
      <c r="B3133" s="230" t="str">
        <f t="shared" si="194"/>
        <v>Measure 264</v>
      </c>
      <c r="C3133" s="284" t="s">
        <v>548</v>
      </c>
      <c r="D3133" s="285">
        <v>44228</v>
      </c>
      <c r="E3133" s="285">
        <v>44408</v>
      </c>
      <c r="F3133" s="285">
        <v>44235</v>
      </c>
      <c r="G3133" s="41">
        <f t="shared" si="195"/>
        <v>2</v>
      </c>
      <c r="H3133" s="286" t="s">
        <v>540</v>
      </c>
      <c r="I3133" s="284" t="s">
        <v>353</v>
      </c>
      <c r="J3133" s="287">
        <v>8</v>
      </c>
      <c r="K3133" s="287">
        <f t="shared" si="196"/>
        <v>1</v>
      </c>
      <c r="L3133" s="203">
        <v>1000</v>
      </c>
      <c r="M3133" s="203">
        <f t="shared" si="197"/>
        <v>1000</v>
      </c>
    </row>
    <row r="3134" spans="1:13" hidden="1">
      <c r="A3134" s="284" t="s">
        <v>537</v>
      </c>
      <c r="B3134" s="230" t="str">
        <f t="shared" si="194"/>
        <v>Measure 264</v>
      </c>
      <c r="C3134" s="284" t="s">
        <v>548</v>
      </c>
      <c r="D3134" s="285">
        <v>44228</v>
      </c>
      <c r="E3134" s="285">
        <v>44408</v>
      </c>
      <c r="F3134" s="285">
        <v>44236</v>
      </c>
      <c r="G3134" s="41">
        <f t="shared" si="195"/>
        <v>2</v>
      </c>
      <c r="H3134" s="286" t="s">
        <v>540</v>
      </c>
      <c r="I3134" s="284" t="s">
        <v>353</v>
      </c>
      <c r="J3134" s="287">
        <v>6</v>
      </c>
      <c r="K3134" s="287">
        <f t="shared" si="196"/>
        <v>0.75</v>
      </c>
      <c r="L3134" s="203">
        <v>1000</v>
      </c>
      <c r="M3134" s="203">
        <f t="shared" si="197"/>
        <v>750</v>
      </c>
    </row>
    <row r="3135" spans="1:13" hidden="1">
      <c r="A3135" s="284" t="s">
        <v>537</v>
      </c>
      <c r="B3135" s="230" t="str">
        <f t="shared" si="194"/>
        <v>Measure 264</v>
      </c>
      <c r="C3135" s="284" t="s">
        <v>548</v>
      </c>
      <c r="D3135" s="285">
        <v>44228</v>
      </c>
      <c r="E3135" s="285">
        <v>44408</v>
      </c>
      <c r="F3135" s="285">
        <v>44237</v>
      </c>
      <c r="G3135" s="41">
        <f t="shared" si="195"/>
        <v>2</v>
      </c>
      <c r="H3135" s="286" t="s">
        <v>540</v>
      </c>
      <c r="I3135" s="284" t="s">
        <v>353</v>
      </c>
      <c r="J3135" s="287">
        <v>4</v>
      </c>
      <c r="K3135" s="287">
        <f t="shared" si="196"/>
        <v>0.5</v>
      </c>
      <c r="L3135" s="203">
        <v>1000</v>
      </c>
      <c r="M3135" s="203">
        <f t="shared" si="197"/>
        <v>500</v>
      </c>
    </row>
    <row r="3136" spans="1:13" hidden="1">
      <c r="A3136" s="284" t="s">
        <v>537</v>
      </c>
      <c r="B3136" s="230" t="str">
        <f t="shared" ref="B3136:B3199" si="198">MID(C3136,9,11)</f>
        <v>Measure 264</v>
      </c>
      <c r="C3136" s="284" t="s">
        <v>548</v>
      </c>
      <c r="D3136" s="285">
        <v>44228</v>
      </c>
      <c r="E3136" s="285">
        <v>44408</v>
      </c>
      <c r="F3136" s="285">
        <v>44238</v>
      </c>
      <c r="G3136" s="41">
        <f t="shared" ref="G3136:G3199" si="199">MONTH(F3136)</f>
        <v>2</v>
      </c>
      <c r="H3136" s="286" t="s">
        <v>541</v>
      </c>
      <c r="I3136" s="284" t="s">
        <v>353</v>
      </c>
      <c r="J3136" s="287">
        <v>6</v>
      </c>
      <c r="K3136" s="287">
        <f t="shared" si="196"/>
        <v>0.75</v>
      </c>
      <c r="L3136" s="203">
        <v>1350</v>
      </c>
      <c r="M3136" s="203">
        <f t="shared" si="197"/>
        <v>1012.5</v>
      </c>
    </row>
    <row r="3137" spans="1:13" hidden="1">
      <c r="A3137" s="284" t="s">
        <v>537</v>
      </c>
      <c r="B3137" s="230" t="str">
        <f t="shared" si="198"/>
        <v>Measure 264</v>
      </c>
      <c r="C3137" s="284" t="s">
        <v>548</v>
      </c>
      <c r="D3137" s="285">
        <v>44228</v>
      </c>
      <c r="E3137" s="285">
        <v>44408</v>
      </c>
      <c r="F3137" s="285">
        <v>44238</v>
      </c>
      <c r="G3137" s="41">
        <f t="shared" si="199"/>
        <v>2</v>
      </c>
      <c r="H3137" s="286" t="s">
        <v>540</v>
      </c>
      <c r="I3137" s="284" t="s">
        <v>353</v>
      </c>
      <c r="J3137" s="287">
        <v>8</v>
      </c>
      <c r="K3137" s="287">
        <f t="shared" si="196"/>
        <v>1</v>
      </c>
      <c r="L3137" s="203">
        <v>1000</v>
      </c>
      <c r="M3137" s="203">
        <f t="shared" si="197"/>
        <v>1000</v>
      </c>
    </row>
    <row r="3138" spans="1:13" hidden="1">
      <c r="A3138" s="284" t="s">
        <v>537</v>
      </c>
      <c r="B3138" s="230" t="str">
        <f t="shared" si="198"/>
        <v>Measure 264</v>
      </c>
      <c r="C3138" s="284" t="s">
        <v>548</v>
      </c>
      <c r="D3138" s="285">
        <v>44228</v>
      </c>
      <c r="E3138" s="285">
        <v>44408</v>
      </c>
      <c r="F3138" s="285">
        <v>44239</v>
      </c>
      <c r="G3138" s="41">
        <f t="shared" si="199"/>
        <v>2</v>
      </c>
      <c r="H3138" s="286" t="s">
        <v>541</v>
      </c>
      <c r="I3138" s="284" t="s">
        <v>353</v>
      </c>
      <c r="J3138" s="287">
        <v>1</v>
      </c>
      <c r="K3138" s="287">
        <f t="shared" si="196"/>
        <v>0.125</v>
      </c>
      <c r="L3138" s="203">
        <v>1350</v>
      </c>
      <c r="M3138" s="203">
        <f t="shared" si="197"/>
        <v>168.75</v>
      </c>
    </row>
    <row r="3139" spans="1:13" hidden="1">
      <c r="A3139" s="284" t="s">
        <v>537</v>
      </c>
      <c r="B3139" s="230" t="str">
        <f t="shared" si="198"/>
        <v>Measure 264</v>
      </c>
      <c r="C3139" s="284" t="s">
        <v>548</v>
      </c>
      <c r="D3139" s="285">
        <v>44228</v>
      </c>
      <c r="E3139" s="285">
        <v>44408</v>
      </c>
      <c r="F3139" s="285">
        <v>44239</v>
      </c>
      <c r="G3139" s="41">
        <f t="shared" si="199"/>
        <v>2</v>
      </c>
      <c r="H3139" s="286" t="s">
        <v>540</v>
      </c>
      <c r="I3139" s="284" t="s">
        <v>353</v>
      </c>
      <c r="J3139" s="287">
        <v>8</v>
      </c>
      <c r="K3139" s="287">
        <f t="shared" ref="K3139:K3202" si="200">J3139/8</f>
        <v>1</v>
      </c>
      <c r="L3139" s="203">
        <v>1000</v>
      </c>
      <c r="M3139" s="203">
        <f t="shared" ref="M3139:M3202" si="201">L3139*K3139</f>
        <v>1000</v>
      </c>
    </row>
    <row r="3140" spans="1:13" hidden="1">
      <c r="A3140" s="284" t="s">
        <v>537</v>
      </c>
      <c r="B3140" s="230" t="str">
        <f t="shared" si="198"/>
        <v>Measure 264</v>
      </c>
      <c r="C3140" s="284" t="s">
        <v>548</v>
      </c>
      <c r="D3140" s="285">
        <v>44228</v>
      </c>
      <c r="E3140" s="285">
        <v>44408</v>
      </c>
      <c r="F3140" s="285">
        <v>44242</v>
      </c>
      <c r="G3140" s="41">
        <f t="shared" si="199"/>
        <v>2</v>
      </c>
      <c r="H3140" s="286" t="s">
        <v>541</v>
      </c>
      <c r="I3140" s="284" t="s">
        <v>353</v>
      </c>
      <c r="J3140" s="287">
        <v>6</v>
      </c>
      <c r="K3140" s="287">
        <f t="shared" si="200"/>
        <v>0.75</v>
      </c>
      <c r="L3140" s="203">
        <v>1350</v>
      </c>
      <c r="M3140" s="203">
        <f t="shared" si="201"/>
        <v>1012.5</v>
      </c>
    </row>
    <row r="3141" spans="1:13" hidden="1">
      <c r="A3141" s="284" t="s">
        <v>537</v>
      </c>
      <c r="B3141" s="230" t="str">
        <f t="shared" si="198"/>
        <v>Measure 264</v>
      </c>
      <c r="C3141" s="284" t="s">
        <v>548</v>
      </c>
      <c r="D3141" s="285">
        <v>44228</v>
      </c>
      <c r="E3141" s="285">
        <v>44408</v>
      </c>
      <c r="F3141" s="285">
        <v>44242</v>
      </c>
      <c r="G3141" s="41">
        <f t="shared" si="199"/>
        <v>2</v>
      </c>
      <c r="H3141" s="286" t="s">
        <v>540</v>
      </c>
      <c r="I3141" s="284" t="s">
        <v>353</v>
      </c>
      <c r="J3141" s="287">
        <v>8</v>
      </c>
      <c r="K3141" s="287">
        <f t="shared" si="200"/>
        <v>1</v>
      </c>
      <c r="L3141" s="203">
        <v>1000</v>
      </c>
      <c r="M3141" s="203">
        <f t="shared" si="201"/>
        <v>1000</v>
      </c>
    </row>
    <row r="3142" spans="1:13" hidden="1">
      <c r="A3142" s="284" t="s">
        <v>537</v>
      </c>
      <c r="B3142" s="230" t="str">
        <f t="shared" si="198"/>
        <v>Measure 264</v>
      </c>
      <c r="C3142" s="284" t="s">
        <v>548</v>
      </c>
      <c r="D3142" s="285">
        <v>44228</v>
      </c>
      <c r="E3142" s="285">
        <v>44408</v>
      </c>
      <c r="F3142" s="285">
        <v>44243</v>
      </c>
      <c r="G3142" s="41">
        <f t="shared" si="199"/>
        <v>2</v>
      </c>
      <c r="H3142" s="286" t="s">
        <v>541</v>
      </c>
      <c r="I3142" s="284" t="s">
        <v>353</v>
      </c>
      <c r="J3142" s="287">
        <v>2.5</v>
      </c>
      <c r="K3142" s="287">
        <f t="shared" si="200"/>
        <v>0.3125</v>
      </c>
      <c r="L3142" s="203">
        <v>1350</v>
      </c>
      <c r="M3142" s="203">
        <f t="shared" si="201"/>
        <v>421.875</v>
      </c>
    </row>
    <row r="3143" spans="1:13" hidden="1">
      <c r="A3143" s="284" t="s">
        <v>537</v>
      </c>
      <c r="B3143" s="230" t="str">
        <f t="shared" si="198"/>
        <v>Measure 264</v>
      </c>
      <c r="C3143" s="284" t="s">
        <v>548</v>
      </c>
      <c r="D3143" s="285">
        <v>44228</v>
      </c>
      <c r="E3143" s="285">
        <v>44408</v>
      </c>
      <c r="F3143" s="285">
        <v>44243</v>
      </c>
      <c r="G3143" s="41">
        <f t="shared" si="199"/>
        <v>2</v>
      </c>
      <c r="H3143" s="286" t="s">
        <v>540</v>
      </c>
      <c r="I3143" s="284" t="s">
        <v>353</v>
      </c>
      <c r="J3143" s="287">
        <v>8</v>
      </c>
      <c r="K3143" s="287">
        <f t="shared" si="200"/>
        <v>1</v>
      </c>
      <c r="L3143" s="203">
        <v>1000</v>
      </c>
      <c r="M3143" s="203">
        <f t="shared" si="201"/>
        <v>1000</v>
      </c>
    </row>
    <row r="3144" spans="1:13" hidden="1">
      <c r="A3144" s="284" t="s">
        <v>537</v>
      </c>
      <c r="B3144" s="230" t="str">
        <f t="shared" si="198"/>
        <v>Measure 264</v>
      </c>
      <c r="C3144" s="284" t="s">
        <v>548</v>
      </c>
      <c r="D3144" s="285">
        <v>44228</v>
      </c>
      <c r="E3144" s="285">
        <v>44408</v>
      </c>
      <c r="F3144" s="285">
        <v>44244</v>
      </c>
      <c r="G3144" s="41">
        <f t="shared" si="199"/>
        <v>2</v>
      </c>
      <c r="H3144" s="286" t="s">
        <v>541</v>
      </c>
      <c r="I3144" s="284" t="s">
        <v>353</v>
      </c>
      <c r="J3144" s="287">
        <v>3</v>
      </c>
      <c r="K3144" s="287">
        <f t="shared" si="200"/>
        <v>0.375</v>
      </c>
      <c r="L3144" s="203">
        <v>1350</v>
      </c>
      <c r="M3144" s="203">
        <f t="shared" si="201"/>
        <v>506.25</v>
      </c>
    </row>
    <row r="3145" spans="1:13" hidden="1">
      <c r="A3145" s="284" t="s">
        <v>537</v>
      </c>
      <c r="B3145" s="230" t="str">
        <f t="shared" si="198"/>
        <v>Measure 264</v>
      </c>
      <c r="C3145" s="284" t="s">
        <v>548</v>
      </c>
      <c r="D3145" s="285">
        <v>44228</v>
      </c>
      <c r="E3145" s="285">
        <v>44408</v>
      </c>
      <c r="F3145" s="285">
        <v>44244</v>
      </c>
      <c r="G3145" s="41">
        <f t="shared" si="199"/>
        <v>2</v>
      </c>
      <c r="H3145" s="286" t="s">
        <v>540</v>
      </c>
      <c r="I3145" s="284" t="s">
        <v>353</v>
      </c>
      <c r="J3145" s="287">
        <v>8</v>
      </c>
      <c r="K3145" s="287">
        <f t="shared" si="200"/>
        <v>1</v>
      </c>
      <c r="L3145" s="203">
        <v>1000</v>
      </c>
      <c r="M3145" s="203">
        <f t="shared" si="201"/>
        <v>1000</v>
      </c>
    </row>
    <row r="3146" spans="1:13" hidden="1">
      <c r="A3146" s="284" t="s">
        <v>537</v>
      </c>
      <c r="B3146" s="230" t="str">
        <f t="shared" si="198"/>
        <v>Measure 264</v>
      </c>
      <c r="C3146" s="284" t="s">
        <v>548</v>
      </c>
      <c r="D3146" s="285">
        <v>44228</v>
      </c>
      <c r="E3146" s="285">
        <v>44408</v>
      </c>
      <c r="F3146" s="285">
        <v>44245</v>
      </c>
      <c r="G3146" s="41">
        <f t="shared" si="199"/>
        <v>2</v>
      </c>
      <c r="H3146" s="286" t="s">
        <v>541</v>
      </c>
      <c r="I3146" s="284" t="s">
        <v>353</v>
      </c>
      <c r="J3146" s="287">
        <v>2</v>
      </c>
      <c r="K3146" s="287">
        <f t="shared" si="200"/>
        <v>0.25</v>
      </c>
      <c r="L3146" s="203">
        <v>1350</v>
      </c>
      <c r="M3146" s="203">
        <f t="shared" si="201"/>
        <v>337.5</v>
      </c>
    </row>
    <row r="3147" spans="1:13" hidden="1">
      <c r="A3147" s="284" t="s">
        <v>537</v>
      </c>
      <c r="B3147" s="230" t="str">
        <f t="shared" si="198"/>
        <v>Measure 264</v>
      </c>
      <c r="C3147" s="284" t="s">
        <v>548</v>
      </c>
      <c r="D3147" s="285">
        <v>44228</v>
      </c>
      <c r="E3147" s="285">
        <v>44408</v>
      </c>
      <c r="F3147" s="285">
        <v>44245</v>
      </c>
      <c r="G3147" s="41">
        <f t="shared" si="199"/>
        <v>2</v>
      </c>
      <c r="H3147" s="286" t="s">
        <v>540</v>
      </c>
      <c r="I3147" s="284" t="s">
        <v>353</v>
      </c>
      <c r="J3147" s="287">
        <v>8</v>
      </c>
      <c r="K3147" s="287">
        <f t="shared" si="200"/>
        <v>1</v>
      </c>
      <c r="L3147" s="203">
        <v>1000</v>
      </c>
      <c r="M3147" s="203">
        <f t="shared" si="201"/>
        <v>1000</v>
      </c>
    </row>
    <row r="3148" spans="1:13" hidden="1">
      <c r="A3148" s="284" t="s">
        <v>537</v>
      </c>
      <c r="B3148" s="230" t="str">
        <f t="shared" si="198"/>
        <v>Measure 264</v>
      </c>
      <c r="C3148" s="284" t="s">
        <v>548</v>
      </c>
      <c r="D3148" s="285">
        <v>44228</v>
      </c>
      <c r="E3148" s="285">
        <v>44408</v>
      </c>
      <c r="F3148" s="285">
        <v>44246</v>
      </c>
      <c r="G3148" s="41">
        <f t="shared" si="199"/>
        <v>2</v>
      </c>
      <c r="H3148" s="286" t="s">
        <v>540</v>
      </c>
      <c r="I3148" s="284" t="s">
        <v>353</v>
      </c>
      <c r="J3148" s="287">
        <v>8</v>
      </c>
      <c r="K3148" s="287">
        <f t="shared" si="200"/>
        <v>1</v>
      </c>
      <c r="L3148" s="203">
        <v>1000</v>
      </c>
      <c r="M3148" s="203">
        <f t="shared" si="201"/>
        <v>1000</v>
      </c>
    </row>
    <row r="3149" spans="1:13" hidden="1">
      <c r="A3149" s="284" t="s">
        <v>537</v>
      </c>
      <c r="B3149" s="230" t="str">
        <f t="shared" si="198"/>
        <v>Measure 264</v>
      </c>
      <c r="C3149" s="284" t="s">
        <v>548</v>
      </c>
      <c r="D3149" s="285">
        <v>44228</v>
      </c>
      <c r="E3149" s="285">
        <v>44408</v>
      </c>
      <c r="F3149" s="285">
        <v>44249</v>
      </c>
      <c r="G3149" s="41">
        <f t="shared" si="199"/>
        <v>2</v>
      </c>
      <c r="H3149" s="286" t="s">
        <v>541</v>
      </c>
      <c r="I3149" s="284" t="s">
        <v>353</v>
      </c>
      <c r="J3149" s="287">
        <v>0.5</v>
      </c>
      <c r="K3149" s="287">
        <f t="shared" si="200"/>
        <v>6.25E-2</v>
      </c>
      <c r="L3149" s="203">
        <v>1350</v>
      </c>
      <c r="M3149" s="203">
        <f t="shared" si="201"/>
        <v>84.375</v>
      </c>
    </row>
    <row r="3150" spans="1:13" hidden="1">
      <c r="A3150" s="284" t="s">
        <v>537</v>
      </c>
      <c r="B3150" s="230" t="str">
        <f t="shared" si="198"/>
        <v>Measure 264</v>
      </c>
      <c r="C3150" s="284" t="s">
        <v>548</v>
      </c>
      <c r="D3150" s="285">
        <v>44228</v>
      </c>
      <c r="E3150" s="285">
        <v>44408</v>
      </c>
      <c r="F3150" s="285">
        <v>44249</v>
      </c>
      <c r="G3150" s="41">
        <f t="shared" si="199"/>
        <v>2</v>
      </c>
      <c r="H3150" s="286" t="s">
        <v>540</v>
      </c>
      <c r="I3150" s="284" t="s">
        <v>353</v>
      </c>
      <c r="J3150" s="287">
        <v>8</v>
      </c>
      <c r="K3150" s="287">
        <f t="shared" si="200"/>
        <v>1</v>
      </c>
      <c r="L3150" s="203">
        <v>1000</v>
      </c>
      <c r="M3150" s="203">
        <f t="shared" si="201"/>
        <v>1000</v>
      </c>
    </row>
    <row r="3151" spans="1:13" hidden="1">
      <c r="A3151" s="284" t="s">
        <v>537</v>
      </c>
      <c r="B3151" s="230" t="str">
        <f t="shared" si="198"/>
        <v>Measure 264</v>
      </c>
      <c r="C3151" s="284" t="s">
        <v>548</v>
      </c>
      <c r="D3151" s="285">
        <v>44228</v>
      </c>
      <c r="E3151" s="285">
        <v>44408</v>
      </c>
      <c r="F3151" s="285">
        <v>44250</v>
      </c>
      <c r="G3151" s="41">
        <f t="shared" si="199"/>
        <v>2</v>
      </c>
      <c r="H3151" s="286" t="s">
        <v>541</v>
      </c>
      <c r="I3151" s="284" t="s">
        <v>353</v>
      </c>
      <c r="J3151" s="287">
        <v>1</v>
      </c>
      <c r="K3151" s="287">
        <f t="shared" si="200"/>
        <v>0.125</v>
      </c>
      <c r="L3151" s="203">
        <v>1350</v>
      </c>
      <c r="M3151" s="203">
        <f t="shared" si="201"/>
        <v>168.75</v>
      </c>
    </row>
    <row r="3152" spans="1:13" hidden="1">
      <c r="A3152" s="284" t="s">
        <v>537</v>
      </c>
      <c r="B3152" s="230" t="str">
        <f t="shared" si="198"/>
        <v>Measure 264</v>
      </c>
      <c r="C3152" s="284" t="s">
        <v>548</v>
      </c>
      <c r="D3152" s="285">
        <v>44228</v>
      </c>
      <c r="E3152" s="285">
        <v>44408</v>
      </c>
      <c r="F3152" s="285">
        <v>44250</v>
      </c>
      <c r="G3152" s="41">
        <f t="shared" si="199"/>
        <v>2</v>
      </c>
      <c r="H3152" s="286" t="s">
        <v>540</v>
      </c>
      <c r="I3152" s="284" t="s">
        <v>353</v>
      </c>
      <c r="J3152" s="287">
        <v>8</v>
      </c>
      <c r="K3152" s="287">
        <f t="shared" si="200"/>
        <v>1</v>
      </c>
      <c r="L3152" s="203">
        <v>1000</v>
      </c>
      <c r="M3152" s="203">
        <f t="shared" si="201"/>
        <v>1000</v>
      </c>
    </row>
    <row r="3153" spans="1:13" hidden="1">
      <c r="A3153" s="284" t="s">
        <v>537</v>
      </c>
      <c r="B3153" s="230" t="str">
        <f t="shared" si="198"/>
        <v>Measure 264</v>
      </c>
      <c r="C3153" s="284" t="s">
        <v>548</v>
      </c>
      <c r="D3153" s="285">
        <v>44228</v>
      </c>
      <c r="E3153" s="285">
        <v>44408</v>
      </c>
      <c r="F3153" s="285">
        <v>44251</v>
      </c>
      <c r="G3153" s="41">
        <f t="shared" si="199"/>
        <v>2</v>
      </c>
      <c r="H3153" s="286" t="s">
        <v>541</v>
      </c>
      <c r="I3153" s="284" t="s">
        <v>353</v>
      </c>
      <c r="J3153" s="287">
        <v>1</v>
      </c>
      <c r="K3153" s="287">
        <f t="shared" si="200"/>
        <v>0.125</v>
      </c>
      <c r="L3153" s="203">
        <v>1350</v>
      </c>
      <c r="M3153" s="203">
        <f t="shared" si="201"/>
        <v>168.75</v>
      </c>
    </row>
    <row r="3154" spans="1:13" hidden="1">
      <c r="A3154" s="284" t="s">
        <v>537</v>
      </c>
      <c r="B3154" s="230" t="str">
        <f t="shared" si="198"/>
        <v>Measure 264</v>
      </c>
      <c r="C3154" s="284" t="s">
        <v>548</v>
      </c>
      <c r="D3154" s="285">
        <v>44228</v>
      </c>
      <c r="E3154" s="285">
        <v>44408</v>
      </c>
      <c r="F3154" s="285">
        <v>44252</v>
      </c>
      <c r="G3154" s="41">
        <f t="shared" si="199"/>
        <v>2</v>
      </c>
      <c r="H3154" s="286" t="s">
        <v>541</v>
      </c>
      <c r="I3154" s="284" t="s">
        <v>353</v>
      </c>
      <c r="J3154" s="287">
        <v>1</v>
      </c>
      <c r="K3154" s="287">
        <f t="shared" si="200"/>
        <v>0.125</v>
      </c>
      <c r="L3154" s="203">
        <v>1350</v>
      </c>
      <c r="M3154" s="203">
        <f t="shared" si="201"/>
        <v>168.75</v>
      </c>
    </row>
    <row r="3155" spans="1:13" hidden="1">
      <c r="A3155" s="284" t="s">
        <v>537</v>
      </c>
      <c r="B3155" s="230" t="str">
        <f t="shared" si="198"/>
        <v>Measure 264</v>
      </c>
      <c r="C3155" s="284" t="s">
        <v>548</v>
      </c>
      <c r="D3155" s="285">
        <v>44228</v>
      </c>
      <c r="E3155" s="285">
        <v>44408</v>
      </c>
      <c r="F3155" s="285">
        <v>44252</v>
      </c>
      <c r="G3155" s="41">
        <f t="shared" si="199"/>
        <v>2</v>
      </c>
      <c r="H3155" s="286" t="s">
        <v>540</v>
      </c>
      <c r="I3155" s="284" t="s">
        <v>353</v>
      </c>
      <c r="J3155" s="287">
        <v>8</v>
      </c>
      <c r="K3155" s="287">
        <f t="shared" si="200"/>
        <v>1</v>
      </c>
      <c r="L3155" s="203">
        <v>1000</v>
      </c>
      <c r="M3155" s="203">
        <f t="shared" si="201"/>
        <v>1000</v>
      </c>
    </row>
    <row r="3156" spans="1:13" hidden="1">
      <c r="A3156" s="284" t="s">
        <v>537</v>
      </c>
      <c r="B3156" s="230" t="str">
        <f t="shared" si="198"/>
        <v>Measure 264</v>
      </c>
      <c r="C3156" s="284" t="s">
        <v>548</v>
      </c>
      <c r="D3156" s="285">
        <v>44228</v>
      </c>
      <c r="E3156" s="285">
        <v>44408</v>
      </c>
      <c r="F3156" s="285">
        <v>44253</v>
      </c>
      <c r="G3156" s="41">
        <f t="shared" si="199"/>
        <v>2</v>
      </c>
      <c r="H3156" s="286" t="s">
        <v>541</v>
      </c>
      <c r="I3156" s="284" t="s">
        <v>353</v>
      </c>
      <c r="J3156" s="287">
        <v>1.5</v>
      </c>
      <c r="K3156" s="287">
        <f t="shared" si="200"/>
        <v>0.1875</v>
      </c>
      <c r="L3156" s="203">
        <v>1350</v>
      </c>
      <c r="M3156" s="203">
        <f t="shared" si="201"/>
        <v>253.125</v>
      </c>
    </row>
    <row r="3157" spans="1:13" hidden="1">
      <c r="A3157" s="284" t="s">
        <v>537</v>
      </c>
      <c r="B3157" s="230" t="str">
        <f t="shared" si="198"/>
        <v>Measure 264</v>
      </c>
      <c r="C3157" s="284" t="s">
        <v>548</v>
      </c>
      <c r="D3157" s="285">
        <v>44228</v>
      </c>
      <c r="E3157" s="285">
        <v>44408</v>
      </c>
      <c r="F3157" s="285">
        <v>44253</v>
      </c>
      <c r="G3157" s="41">
        <f t="shared" si="199"/>
        <v>2</v>
      </c>
      <c r="H3157" s="286" t="s">
        <v>540</v>
      </c>
      <c r="I3157" s="284" t="s">
        <v>353</v>
      </c>
      <c r="J3157" s="287">
        <v>8</v>
      </c>
      <c r="K3157" s="287">
        <f t="shared" si="200"/>
        <v>1</v>
      </c>
      <c r="L3157" s="203">
        <v>1000</v>
      </c>
      <c r="M3157" s="203">
        <f t="shared" si="201"/>
        <v>1000</v>
      </c>
    </row>
    <row r="3158" spans="1:13" hidden="1">
      <c r="A3158" s="284" t="s">
        <v>537</v>
      </c>
      <c r="B3158" s="230" t="str">
        <f t="shared" si="198"/>
        <v>Measure 264</v>
      </c>
      <c r="C3158" s="284" t="s">
        <v>548</v>
      </c>
      <c r="D3158" s="285">
        <v>44228</v>
      </c>
      <c r="E3158" s="285">
        <v>44408</v>
      </c>
      <c r="F3158" s="285">
        <v>44256</v>
      </c>
      <c r="G3158" s="41">
        <f t="shared" si="199"/>
        <v>3</v>
      </c>
      <c r="H3158" s="286" t="s">
        <v>541</v>
      </c>
      <c r="I3158" s="284" t="s">
        <v>353</v>
      </c>
      <c r="J3158" s="287">
        <v>2</v>
      </c>
      <c r="K3158" s="287">
        <f t="shared" si="200"/>
        <v>0.25</v>
      </c>
      <c r="L3158" s="203">
        <v>1350</v>
      </c>
      <c r="M3158" s="203">
        <f t="shared" si="201"/>
        <v>337.5</v>
      </c>
    </row>
    <row r="3159" spans="1:13" hidden="1">
      <c r="A3159" s="284" t="s">
        <v>537</v>
      </c>
      <c r="B3159" s="230" t="str">
        <f t="shared" si="198"/>
        <v>Measure 264</v>
      </c>
      <c r="C3159" s="284" t="s">
        <v>548</v>
      </c>
      <c r="D3159" s="285">
        <v>44228</v>
      </c>
      <c r="E3159" s="285">
        <v>44408</v>
      </c>
      <c r="F3159" s="285">
        <v>44256</v>
      </c>
      <c r="G3159" s="41">
        <f t="shared" si="199"/>
        <v>3</v>
      </c>
      <c r="H3159" s="286" t="s">
        <v>540</v>
      </c>
      <c r="I3159" s="284" t="s">
        <v>353</v>
      </c>
      <c r="J3159" s="287">
        <v>8</v>
      </c>
      <c r="K3159" s="287">
        <f t="shared" si="200"/>
        <v>1</v>
      </c>
      <c r="L3159" s="203">
        <v>1000</v>
      </c>
      <c r="M3159" s="203">
        <f t="shared" si="201"/>
        <v>1000</v>
      </c>
    </row>
    <row r="3160" spans="1:13" hidden="1">
      <c r="A3160" s="284" t="s">
        <v>537</v>
      </c>
      <c r="B3160" s="230" t="str">
        <f t="shared" si="198"/>
        <v>Measure 264</v>
      </c>
      <c r="C3160" s="284" t="s">
        <v>548</v>
      </c>
      <c r="D3160" s="285">
        <v>44228</v>
      </c>
      <c r="E3160" s="285">
        <v>44408</v>
      </c>
      <c r="F3160" s="285">
        <v>44257</v>
      </c>
      <c r="G3160" s="41">
        <f t="shared" si="199"/>
        <v>3</v>
      </c>
      <c r="H3160" s="286" t="s">
        <v>541</v>
      </c>
      <c r="I3160" s="284" t="s">
        <v>353</v>
      </c>
      <c r="J3160" s="287">
        <v>1</v>
      </c>
      <c r="K3160" s="287">
        <f t="shared" si="200"/>
        <v>0.125</v>
      </c>
      <c r="L3160" s="203">
        <v>1350</v>
      </c>
      <c r="M3160" s="203">
        <f t="shared" si="201"/>
        <v>168.75</v>
      </c>
    </row>
    <row r="3161" spans="1:13" hidden="1">
      <c r="A3161" s="284" t="s">
        <v>537</v>
      </c>
      <c r="B3161" s="230" t="str">
        <f t="shared" si="198"/>
        <v>Measure 264</v>
      </c>
      <c r="C3161" s="284" t="s">
        <v>548</v>
      </c>
      <c r="D3161" s="285">
        <v>44228</v>
      </c>
      <c r="E3161" s="285">
        <v>44408</v>
      </c>
      <c r="F3161" s="285">
        <v>44257</v>
      </c>
      <c r="G3161" s="41">
        <f t="shared" si="199"/>
        <v>3</v>
      </c>
      <c r="H3161" s="286" t="s">
        <v>540</v>
      </c>
      <c r="I3161" s="284" t="s">
        <v>353</v>
      </c>
      <c r="J3161" s="287">
        <v>8</v>
      </c>
      <c r="K3161" s="287">
        <f t="shared" si="200"/>
        <v>1</v>
      </c>
      <c r="L3161" s="203">
        <v>1000</v>
      </c>
      <c r="M3161" s="203">
        <f t="shared" si="201"/>
        <v>1000</v>
      </c>
    </row>
    <row r="3162" spans="1:13" hidden="1">
      <c r="A3162" s="284" t="s">
        <v>537</v>
      </c>
      <c r="B3162" s="230" t="str">
        <f t="shared" si="198"/>
        <v>Measure 264</v>
      </c>
      <c r="C3162" s="284" t="s">
        <v>548</v>
      </c>
      <c r="D3162" s="285">
        <v>44228</v>
      </c>
      <c r="E3162" s="285">
        <v>44408</v>
      </c>
      <c r="F3162" s="285">
        <v>44258</v>
      </c>
      <c r="G3162" s="41">
        <f t="shared" si="199"/>
        <v>3</v>
      </c>
      <c r="H3162" s="286" t="s">
        <v>540</v>
      </c>
      <c r="I3162" s="284" t="s">
        <v>353</v>
      </c>
      <c r="J3162" s="287">
        <v>8</v>
      </c>
      <c r="K3162" s="287">
        <f t="shared" si="200"/>
        <v>1</v>
      </c>
      <c r="L3162" s="203">
        <v>1000</v>
      </c>
      <c r="M3162" s="203">
        <f t="shared" si="201"/>
        <v>1000</v>
      </c>
    </row>
    <row r="3163" spans="1:13" hidden="1">
      <c r="A3163" s="284" t="s">
        <v>537</v>
      </c>
      <c r="B3163" s="230" t="str">
        <f t="shared" si="198"/>
        <v>Measure 264</v>
      </c>
      <c r="C3163" s="284" t="s">
        <v>548</v>
      </c>
      <c r="D3163" s="285">
        <v>44228</v>
      </c>
      <c r="E3163" s="285">
        <v>44408</v>
      </c>
      <c r="F3163" s="285">
        <v>44259</v>
      </c>
      <c r="G3163" s="41">
        <f t="shared" si="199"/>
        <v>3</v>
      </c>
      <c r="H3163" s="286" t="s">
        <v>541</v>
      </c>
      <c r="I3163" s="284" t="s">
        <v>353</v>
      </c>
      <c r="J3163" s="287">
        <v>2.5</v>
      </c>
      <c r="K3163" s="287">
        <f t="shared" si="200"/>
        <v>0.3125</v>
      </c>
      <c r="L3163" s="203">
        <v>1350</v>
      </c>
      <c r="M3163" s="203">
        <f t="shared" si="201"/>
        <v>421.875</v>
      </c>
    </row>
    <row r="3164" spans="1:13" hidden="1">
      <c r="A3164" s="284" t="s">
        <v>537</v>
      </c>
      <c r="B3164" s="230" t="str">
        <f t="shared" si="198"/>
        <v>Measure 264</v>
      </c>
      <c r="C3164" s="284" t="s">
        <v>548</v>
      </c>
      <c r="D3164" s="285">
        <v>44228</v>
      </c>
      <c r="E3164" s="285">
        <v>44408</v>
      </c>
      <c r="F3164" s="285">
        <v>44259</v>
      </c>
      <c r="G3164" s="41">
        <f t="shared" si="199"/>
        <v>3</v>
      </c>
      <c r="H3164" s="286" t="s">
        <v>540</v>
      </c>
      <c r="I3164" s="284" t="s">
        <v>353</v>
      </c>
      <c r="J3164" s="287">
        <v>8</v>
      </c>
      <c r="K3164" s="287">
        <f t="shared" si="200"/>
        <v>1</v>
      </c>
      <c r="L3164" s="203">
        <v>1000</v>
      </c>
      <c r="M3164" s="203">
        <f t="shared" si="201"/>
        <v>1000</v>
      </c>
    </row>
    <row r="3165" spans="1:13" hidden="1">
      <c r="A3165" s="284" t="s">
        <v>537</v>
      </c>
      <c r="B3165" s="230" t="str">
        <f t="shared" si="198"/>
        <v>Measure 264</v>
      </c>
      <c r="C3165" s="284" t="s">
        <v>548</v>
      </c>
      <c r="D3165" s="285">
        <v>44228</v>
      </c>
      <c r="E3165" s="285">
        <v>44408</v>
      </c>
      <c r="F3165" s="285">
        <v>44260</v>
      </c>
      <c r="G3165" s="41">
        <f t="shared" si="199"/>
        <v>3</v>
      </c>
      <c r="H3165" s="286" t="s">
        <v>541</v>
      </c>
      <c r="I3165" s="284" t="s">
        <v>353</v>
      </c>
      <c r="J3165" s="287">
        <v>2.5</v>
      </c>
      <c r="K3165" s="287">
        <f t="shared" si="200"/>
        <v>0.3125</v>
      </c>
      <c r="L3165" s="203">
        <v>1350</v>
      </c>
      <c r="M3165" s="203">
        <f t="shared" si="201"/>
        <v>421.875</v>
      </c>
    </row>
    <row r="3166" spans="1:13" hidden="1">
      <c r="A3166" s="284" t="s">
        <v>537</v>
      </c>
      <c r="B3166" s="230" t="str">
        <f t="shared" si="198"/>
        <v>Measure 264</v>
      </c>
      <c r="C3166" s="284" t="s">
        <v>548</v>
      </c>
      <c r="D3166" s="285">
        <v>44228</v>
      </c>
      <c r="E3166" s="285">
        <v>44408</v>
      </c>
      <c r="F3166" s="285">
        <v>44260</v>
      </c>
      <c r="G3166" s="41">
        <f t="shared" si="199"/>
        <v>3</v>
      </c>
      <c r="H3166" s="286" t="s">
        <v>540</v>
      </c>
      <c r="I3166" s="284" t="s">
        <v>353</v>
      </c>
      <c r="J3166" s="287">
        <v>8</v>
      </c>
      <c r="K3166" s="287">
        <f t="shared" si="200"/>
        <v>1</v>
      </c>
      <c r="L3166" s="203">
        <v>1000</v>
      </c>
      <c r="M3166" s="203">
        <f t="shared" si="201"/>
        <v>1000</v>
      </c>
    </row>
    <row r="3167" spans="1:13" hidden="1">
      <c r="A3167" s="284" t="s">
        <v>537</v>
      </c>
      <c r="B3167" s="230" t="str">
        <f t="shared" si="198"/>
        <v>Measure 264</v>
      </c>
      <c r="C3167" s="284" t="s">
        <v>548</v>
      </c>
      <c r="D3167" s="285">
        <v>44228</v>
      </c>
      <c r="E3167" s="285">
        <v>44408</v>
      </c>
      <c r="F3167" s="285">
        <v>44263</v>
      </c>
      <c r="G3167" s="41">
        <f t="shared" si="199"/>
        <v>3</v>
      </c>
      <c r="H3167" s="286" t="s">
        <v>541</v>
      </c>
      <c r="I3167" s="284" t="s">
        <v>353</v>
      </c>
      <c r="J3167" s="287">
        <v>1.5</v>
      </c>
      <c r="K3167" s="287">
        <f t="shared" si="200"/>
        <v>0.1875</v>
      </c>
      <c r="L3167" s="203">
        <v>1350</v>
      </c>
      <c r="M3167" s="203">
        <f t="shared" si="201"/>
        <v>253.125</v>
      </c>
    </row>
    <row r="3168" spans="1:13" hidden="1">
      <c r="A3168" s="284" t="s">
        <v>537</v>
      </c>
      <c r="B3168" s="230" t="str">
        <f t="shared" si="198"/>
        <v>Measure 264</v>
      </c>
      <c r="C3168" s="284" t="s">
        <v>548</v>
      </c>
      <c r="D3168" s="285">
        <v>44228</v>
      </c>
      <c r="E3168" s="285">
        <v>44408</v>
      </c>
      <c r="F3168" s="285">
        <v>44263</v>
      </c>
      <c r="G3168" s="41">
        <f t="shared" si="199"/>
        <v>3</v>
      </c>
      <c r="H3168" s="286" t="s">
        <v>540</v>
      </c>
      <c r="I3168" s="284" t="s">
        <v>353</v>
      </c>
      <c r="J3168" s="287">
        <v>8</v>
      </c>
      <c r="K3168" s="287">
        <f t="shared" si="200"/>
        <v>1</v>
      </c>
      <c r="L3168" s="203">
        <v>1000</v>
      </c>
      <c r="M3168" s="203">
        <f t="shared" si="201"/>
        <v>1000</v>
      </c>
    </row>
    <row r="3169" spans="1:13" hidden="1">
      <c r="A3169" s="284" t="s">
        <v>537</v>
      </c>
      <c r="B3169" s="230" t="str">
        <f t="shared" si="198"/>
        <v>Measure 264</v>
      </c>
      <c r="C3169" s="284" t="s">
        <v>548</v>
      </c>
      <c r="D3169" s="285">
        <v>44228</v>
      </c>
      <c r="E3169" s="285">
        <v>44408</v>
      </c>
      <c r="F3169" s="285">
        <v>44264</v>
      </c>
      <c r="G3169" s="41">
        <f t="shared" si="199"/>
        <v>3</v>
      </c>
      <c r="H3169" s="286" t="s">
        <v>541</v>
      </c>
      <c r="I3169" s="284" t="s">
        <v>353</v>
      </c>
      <c r="J3169" s="287">
        <v>1</v>
      </c>
      <c r="K3169" s="287">
        <f t="shared" si="200"/>
        <v>0.125</v>
      </c>
      <c r="L3169" s="203">
        <v>1350</v>
      </c>
      <c r="M3169" s="203">
        <f t="shared" si="201"/>
        <v>168.75</v>
      </c>
    </row>
    <row r="3170" spans="1:13" hidden="1">
      <c r="A3170" s="284" t="s">
        <v>537</v>
      </c>
      <c r="B3170" s="230" t="str">
        <f t="shared" si="198"/>
        <v>Measure 264</v>
      </c>
      <c r="C3170" s="284" t="s">
        <v>548</v>
      </c>
      <c r="D3170" s="285">
        <v>44228</v>
      </c>
      <c r="E3170" s="285">
        <v>44408</v>
      </c>
      <c r="F3170" s="285">
        <v>44264</v>
      </c>
      <c r="G3170" s="41">
        <f t="shared" si="199"/>
        <v>3</v>
      </c>
      <c r="H3170" s="286" t="s">
        <v>540</v>
      </c>
      <c r="I3170" s="284" t="s">
        <v>353</v>
      </c>
      <c r="J3170" s="287">
        <v>8</v>
      </c>
      <c r="K3170" s="287">
        <f t="shared" si="200"/>
        <v>1</v>
      </c>
      <c r="L3170" s="203">
        <v>1000</v>
      </c>
      <c r="M3170" s="203">
        <f t="shared" si="201"/>
        <v>1000</v>
      </c>
    </row>
    <row r="3171" spans="1:13" hidden="1">
      <c r="A3171" s="284" t="s">
        <v>537</v>
      </c>
      <c r="B3171" s="230" t="str">
        <f t="shared" si="198"/>
        <v>Measure 264</v>
      </c>
      <c r="C3171" s="284" t="s">
        <v>548</v>
      </c>
      <c r="D3171" s="285">
        <v>44228</v>
      </c>
      <c r="E3171" s="285">
        <v>44408</v>
      </c>
      <c r="F3171" s="285">
        <v>44265</v>
      </c>
      <c r="G3171" s="41">
        <f t="shared" si="199"/>
        <v>3</v>
      </c>
      <c r="H3171" s="286" t="s">
        <v>541</v>
      </c>
      <c r="I3171" s="284" t="s">
        <v>353</v>
      </c>
      <c r="J3171" s="287">
        <v>1</v>
      </c>
      <c r="K3171" s="287">
        <f t="shared" si="200"/>
        <v>0.125</v>
      </c>
      <c r="L3171" s="203">
        <v>1350</v>
      </c>
      <c r="M3171" s="203">
        <f t="shared" si="201"/>
        <v>168.75</v>
      </c>
    </row>
    <row r="3172" spans="1:13" hidden="1">
      <c r="A3172" s="284" t="s">
        <v>537</v>
      </c>
      <c r="B3172" s="230" t="str">
        <f t="shared" si="198"/>
        <v>Measure 264</v>
      </c>
      <c r="C3172" s="284" t="s">
        <v>548</v>
      </c>
      <c r="D3172" s="285">
        <v>44228</v>
      </c>
      <c r="E3172" s="285">
        <v>44408</v>
      </c>
      <c r="F3172" s="285">
        <v>44265</v>
      </c>
      <c r="G3172" s="41">
        <f t="shared" si="199"/>
        <v>3</v>
      </c>
      <c r="H3172" s="286" t="s">
        <v>540</v>
      </c>
      <c r="I3172" s="284" t="s">
        <v>353</v>
      </c>
      <c r="J3172" s="287">
        <v>8</v>
      </c>
      <c r="K3172" s="287">
        <f t="shared" si="200"/>
        <v>1</v>
      </c>
      <c r="L3172" s="203">
        <v>1000</v>
      </c>
      <c r="M3172" s="203">
        <f t="shared" si="201"/>
        <v>1000</v>
      </c>
    </row>
    <row r="3173" spans="1:13" hidden="1">
      <c r="A3173" s="284" t="s">
        <v>537</v>
      </c>
      <c r="B3173" s="230" t="str">
        <f t="shared" si="198"/>
        <v>Measure 264</v>
      </c>
      <c r="C3173" s="284" t="s">
        <v>548</v>
      </c>
      <c r="D3173" s="285">
        <v>44228</v>
      </c>
      <c r="E3173" s="285">
        <v>44408</v>
      </c>
      <c r="F3173" s="285">
        <v>44266</v>
      </c>
      <c r="G3173" s="41">
        <f t="shared" si="199"/>
        <v>3</v>
      </c>
      <c r="H3173" s="286" t="s">
        <v>541</v>
      </c>
      <c r="I3173" s="284" t="s">
        <v>353</v>
      </c>
      <c r="J3173" s="287">
        <v>0.5</v>
      </c>
      <c r="K3173" s="287">
        <f t="shared" si="200"/>
        <v>6.25E-2</v>
      </c>
      <c r="L3173" s="203">
        <v>1350</v>
      </c>
      <c r="M3173" s="203">
        <f t="shared" si="201"/>
        <v>84.375</v>
      </c>
    </row>
    <row r="3174" spans="1:13" hidden="1">
      <c r="A3174" s="284" t="s">
        <v>537</v>
      </c>
      <c r="B3174" s="230" t="str">
        <f t="shared" si="198"/>
        <v>Measure 264</v>
      </c>
      <c r="C3174" s="284" t="s">
        <v>548</v>
      </c>
      <c r="D3174" s="285">
        <v>44228</v>
      </c>
      <c r="E3174" s="285">
        <v>44408</v>
      </c>
      <c r="F3174" s="285">
        <v>44266</v>
      </c>
      <c r="G3174" s="41">
        <f t="shared" si="199"/>
        <v>3</v>
      </c>
      <c r="H3174" s="286" t="s">
        <v>540</v>
      </c>
      <c r="I3174" s="284" t="s">
        <v>353</v>
      </c>
      <c r="J3174" s="287">
        <v>8</v>
      </c>
      <c r="K3174" s="287">
        <f t="shared" si="200"/>
        <v>1</v>
      </c>
      <c r="L3174" s="203">
        <v>1000</v>
      </c>
      <c r="M3174" s="203">
        <f t="shared" si="201"/>
        <v>1000</v>
      </c>
    </row>
    <row r="3175" spans="1:13" hidden="1">
      <c r="A3175" s="284" t="s">
        <v>537</v>
      </c>
      <c r="B3175" s="230" t="str">
        <f t="shared" si="198"/>
        <v>Measure 264</v>
      </c>
      <c r="C3175" s="284" t="s">
        <v>548</v>
      </c>
      <c r="D3175" s="285">
        <v>44228</v>
      </c>
      <c r="E3175" s="285">
        <v>44408</v>
      </c>
      <c r="F3175" s="285">
        <v>44267</v>
      </c>
      <c r="G3175" s="41">
        <f t="shared" si="199"/>
        <v>3</v>
      </c>
      <c r="H3175" s="286" t="s">
        <v>541</v>
      </c>
      <c r="I3175" s="284" t="s">
        <v>353</v>
      </c>
      <c r="J3175" s="287">
        <v>1</v>
      </c>
      <c r="K3175" s="287">
        <f t="shared" si="200"/>
        <v>0.125</v>
      </c>
      <c r="L3175" s="203">
        <v>1350</v>
      </c>
      <c r="M3175" s="203">
        <f t="shared" si="201"/>
        <v>168.75</v>
      </c>
    </row>
    <row r="3176" spans="1:13" hidden="1">
      <c r="A3176" s="284" t="s">
        <v>537</v>
      </c>
      <c r="B3176" s="230" t="str">
        <f t="shared" si="198"/>
        <v>Measure 264</v>
      </c>
      <c r="C3176" s="284" t="s">
        <v>548</v>
      </c>
      <c r="D3176" s="285">
        <v>44228</v>
      </c>
      <c r="E3176" s="285">
        <v>44408</v>
      </c>
      <c r="F3176" s="285">
        <v>44267</v>
      </c>
      <c r="G3176" s="41">
        <f t="shared" si="199"/>
        <v>3</v>
      </c>
      <c r="H3176" s="286" t="s">
        <v>540</v>
      </c>
      <c r="I3176" s="284" t="s">
        <v>353</v>
      </c>
      <c r="J3176" s="287">
        <v>8</v>
      </c>
      <c r="K3176" s="287">
        <f t="shared" si="200"/>
        <v>1</v>
      </c>
      <c r="L3176" s="203">
        <v>1000</v>
      </c>
      <c r="M3176" s="203">
        <f t="shared" si="201"/>
        <v>1000</v>
      </c>
    </row>
    <row r="3177" spans="1:13" hidden="1">
      <c r="A3177" s="284" t="s">
        <v>537</v>
      </c>
      <c r="B3177" s="230" t="str">
        <f t="shared" si="198"/>
        <v>Measure 264</v>
      </c>
      <c r="C3177" s="284" t="s">
        <v>548</v>
      </c>
      <c r="D3177" s="285">
        <v>44228</v>
      </c>
      <c r="E3177" s="285">
        <v>44408</v>
      </c>
      <c r="F3177" s="285">
        <v>44270</v>
      </c>
      <c r="G3177" s="41">
        <f t="shared" si="199"/>
        <v>3</v>
      </c>
      <c r="H3177" s="286" t="s">
        <v>541</v>
      </c>
      <c r="I3177" s="284" t="s">
        <v>353</v>
      </c>
      <c r="J3177" s="287">
        <v>1.5</v>
      </c>
      <c r="K3177" s="287">
        <f t="shared" si="200"/>
        <v>0.1875</v>
      </c>
      <c r="L3177" s="203">
        <v>1350</v>
      </c>
      <c r="M3177" s="203">
        <f t="shared" si="201"/>
        <v>253.125</v>
      </c>
    </row>
    <row r="3178" spans="1:13" hidden="1">
      <c r="A3178" s="284" t="s">
        <v>537</v>
      </c>
      <c r="B3178" s="230" t="str">
        <f t="shared" si="198"/>
        <v>Measure 264</v>
      </c>
      <c r="C3178" s="284" t="s">
        <v>548</v>
      </c>
      <c r="D3178" s="285">
        <v>44228</v>
      </c>
      <c r="E3178" s="285">
        <v>44408</v>
      </c>
      <c r="F3178" s="285">
        <v>44272</v>
      </c>
      <c r="G3178" s="41">
        <f t="shared" si="199"/>
        <v>3</v>
      </c>
      <c r="H3178" s="286" t="s">
        <v>541</v>
      </c>
      <c r="I3178" s="284" t="s">
        <v>353</v>
      </c>
      <c r="J3178" s="287">
        <v>1</v>
      </c>
      <c r="K3178" s="287">
        <f t="shared" si="200"/>
        <v>0.125</v>
      </c>
      <c r="L3178" s="203">
        <v>1350</v>
      </c>
      <c r="M3178" s="203">
        <f t="shared" si="201"/>
        <v>168.75</v>
      </c>
    </row>
    <row r="3179" spans="1:13" hidden="1">
      <c r="A3179" s="284" t="s">
        <v>537</v>
      </c>
      <c r="B3179" s="230" t="str">
        <f t="shared" si="198"/>
        <v>Measure 264</v>
      </c>
      <c r="C3179" s="284" t="s">
        <v>548</v>
      </c>
      <c r="D3179" s="285">
        <v>44228</v>
      </c>
      <c r="E3179" s="285">
        <v>44408</v>
      </c>
      <c r="F3179" s="285">
        <v>44272</v>
      </c>
      <c r="G3179" s="41">
        <f t="shared" si="199"/>
        <v>3</v>
      </c>
      <c r="H3179" s="286" t="s">
        <v>540</v>
      </c>
      <c r="I3179" s="284" t="s">
        <v>353</v>
      </c>
      <c r="J3179" s="287">
        <v>8</v>
      </c>
      <c r="K3179" s="287">
        <f t="shared" si="200"/>
        <v>1</v>
      </c>
      <c r="L3179" s="203">
        <v>1000</v>
      </c>
      <c r="M3179" s="203">
        <f t="shared" si="201"/>
        <v>1000</v>
      </c>
    </row>
    <row r="3180" spans="1:13" hidden="1">
      <c r="A3180" s="284" t="s">
        <v>537</v>
      </c>
      <c r="B3180" s="230" t="str">
        <f t="shared" si="198"/>
        <v>Measure 264</v>
      </c>
      <c r="C3180" s="284" t="s">
        <v>548</v>
      </c>
      <c r="D3180" s="285">
        <v>44228</v>
      </c>
      <c r="E3180" s="285">
        <v>44408</v>
      </c>
      <c r="F3180" s="285">
        <v>44273</v>
      </c>
      <c r="G3180" s="41">
        <f t="shared" si="199"/>
        <v>3</v>
      </c>
      <c r="H3180" s="286" t="s">
        <v>541</v>
      </c>
      <c r="I3180" s="284" t="s">
        <v>353</v>
      </c>
      <c r="J3180" s="287">
        <v>1.5</v>
      </c>
      <c r="K3180" s="287">
        <f t="shared" si="200"/>
        <v>0.1875</v>
      </c>
      <c r="L3180" s="203">
        <v>1350</v>
      </c>
      <c r="M3180" s="203">
        <f t="shared" si="201"/>
        <v>253.125</v>
      </c>
    </row>
    <row r="3181" spans="1:13" hidden="1">
      <c r="A3181" s="284" t="s">
        <v>537</v>
      </c>
      <c r="B3181" s="230" t="str">
        <f t="shared" si="198"/>
        <v>Measure 264</v>
      </c>
      <c r="C3181" s="284" t="s">
        <v>548</v>
      </c>
      <c r="D3181" s="285">
        <v>44228</v>
      </c>
      <c r="E3181" s="285">
        <v>44408</v>
      </c>
      <c r="F3181" s="285">
        <v>44273</v>
      </c>
      <c r="G3181" s="41">
        <f t="shared" si="199"/>
        <v>3</v>
      </c>
      <c r="H3181" s="286" t="s">
        <v>540</v>
      </c>
      <c r="I3181" s="284" t="s">
        <v>353</v>
      </c>
      <c r="J3181" s="287">
        <v>8</v>
      </c>
      <c r="K3181" s="287">
        <f t="shared" si="200"/>
        <v>1</v>
      </c>
      <c r="L3181" s="203">
        <v>1000</v>
      </c>
      <c r="M3181" s="203">
        <f t="shared" si="201"/>
        <v>1000</v>
      </c>
    </row>
    <row r="3182" spans="1:13" hidden="1">
      <c r="A3182" s="284" t="s">
        <v>537</v>
      </c>
      <c r="B3182" s="230" t="str">
        <f t="shared" si="198"/>
        <v>Measure 264</v>
      </c>
      <c r="C3182" s="284" t="s">
        <v>548</v>
      </c>
      <c r="D3182" s="285">
        <v>44228</v>
      </c>
      <c r="E3182" s="285">
        <v>44408</v>
      </c>
      <c r="F3182" s="285">
        <v>44277</v>
      </c>
      <c r="G3182" s="41">
        <f t="shared" si="199"/>
        <v>3</v>
      </c>
      <c r="H3182" s="286" t="s">
        <v>541</v>
      </c>
      <c r="I3182" s="284" t="s">
        <v>353</v>
      </c>
      <c r="J3182" s="287">
        <v>0.5</v>
      </c>
      <c r="K3182" s="287">
        <f t="shared" si="200"/>
        <v>6.25E-2</v>
      </c>
      <c r="L3182" s="203">
        <v>1350</v>
      </c>
      <c r="M3182" s="203">
        <f t="shared" si="201"/>
        <v>84.375</v>
      </c>
    </row>
    <row r="3183" spans="1:13" hidden="1">
      <c r="A3183" s="284" t="s">
        <v>537</v>
      </c>
      <c r="B3183" s="230" t="str">
        <f t="shared" si="198"/>
        <v>Measure 264</v>
      </c>
      <c r="C3183" s="284" t="s">
        <v>548</v>
      </c>
      <c r="D3183" s="285">
        <v>44228</v>
      </c>
      <c r="E3183" s="285">
        <v>44408</v>
      </c>
      <c r="F3183" s="285">
        <v>44277</v>
      </c>
      <c r="G3183" s="41">
        <f t="shared" si="199"/>
        <v>3</v>
      </c>
      <c r="H3183" s="286" t="s">
        <v>540</v>
      </c>
      <c r="I3183" s="284" t="s">
        <v>353</v>
      </c>
      <c r="J3183" s="287">
        <v>6</v>
      </c>
      <c r="K3183" s="287">
        <f t="shared" si="200"/>
        <v>0.75</v>
      </c>
      <c r="L3183" s="203">
        <v>1000</v>
      </c>
      <c r="M3183" s="203">
        <f t="shared" si="201"/>
        <v>750</v>
      </c>
    </row>
    <row r="3184" spans="1:13" hidden="1">
      <c r="A3184" s="284" t="s">
        <v>537</v>
      </c>
      <c r="B3184" s="230" t="str">
        <f t="shared" si="198"/>
        <v>Measure 264</v>
      </c>
      <c r="C3184" s="284" t="s">
        <v>548</v>
      </c>
      <c r="D3184" s="285">
        <v>44228</v>
      </c>
      <c r="E3184" s="285">
        <v>44408</v>
      </c>
      <c r="F3184" s="285">
        <v>44278</v>
      </c>
      <c r="G3184" s="41">
        <f t="shared" si="199"/>
        <v>3</v>
      </c>
      <c r="H3184" s="286" t="s">
        <v>541</v>
      </c>
      <c r="I3184" s="284" t="s">
        <v>353</v>
      </c>
      <c r="J3184" s="287">
        <v>1</v>
      </c>
      <c r="K3184" s="287">
        <f t="shared" si="200"/>
        <v>0.125</v>
      </c>
      <c r="L3184" s="203">
        <v>1350</v>
      </c>
      <c r="M3184" s="203">
        <f t="shared" si="201"/>
        <v>168.75</v>
      </c>
    </row>
    <row r="3185" spans="1:13" hidden="1">
      <c r="A3185" s="284" t="s">
        <v>537</v>
      </c>
      <c r="B3185" s="230" t="str">
        <f t="shared" si="198"/>
        <v>Measure 264</v>
      </c>
      <c r="C3185" s="284" t="s">
        <v>548</v>
      </c>
      <c r="D3185" s="285">
        <v>44228</v>
      </c>
      <c r="E3185" s="285">
        <v>44408</v>
      </c>
      <c r="F3185" s="285">
        <v>44278</v>
      </c>
      <c r="G3185" s="41">
        <f t="shared" si="199"/>
        <v>3</v>
      </c>
      <c r="H3185" s="286" t="s">
        <v>540</v>
      </c>
      <c r="I3185" s="284" t="s">
        <v>353</v>
      </c>
      <c r="J3185" s="287">
        <v>8</v>
      </c>
      <c r="K3185" s="287">
        <f t="shared" si="200"/>
        <v>1</v>
      </c>
      <c r="L3185" s="203">
        <v>1000</v>
      </c>
      <c r="M3185" s="203">
        <f t="shared" si="201"/>
        <v>1000</v>
      </c>
    </row>
    <row r="3186" spans="1:13" hidden="1">
      <c r="A3186" s="284" t="s">
        <v>537</v>
      </c>
      <c r="B3186" s="230" t="str">
        <f t="shared" si="198"/>
        <v>Measure 264</v>
      </c>
      <c r="C3186" s="284" t="s">
        <v>548</v>
      </c>
      <c r="D3186" s="285">
        <v>44228</v>
      </c>
      <c r="E3186" s="285">
        <v>44408</v>
      </c>
      <c r="F3186" s="285">
        <v>44279</v>
      </c>
      <c r="G3186" s="41">
        <f t="shared" si="199"/>
        <v>3</v>
      </c>
      <c r="H3186" s="286" t="s">
        <v>541</v>
      </c>
      <c r="I3186" s="284" t="s">
        <v>353</v>
      </c>
      <c r="J3186" s="287">
        <v>1</v>
      </c>
      <c r="K3186" s="287">
        <f t="shared" si="200"/>
        <v>0.125</v>
      </c>
      <c r="L3186" s="203">
        <v>1350</v>
      </c>
      <c r="M3186" s="203">
        <f t="shared" si="201"/>
        <v>168.75</v>
      </c>
    </row>
    <row r="3187" spans="1:13" hidden="1">
      <c r="A3187" s="284" t="s">
        <v>537</v>
      </c>
      <c r="B3187" s="230" t="str">
        <f t="shared" si="198"/>
        <v>Measure 264</v>
      </c>
      <c r="C3187" s="284" t="s">
        <v>548</v>
      </c>
      <c r="D3187" s="285">
        <v>44228</v>
      </c>
      <c r="E3187" s="285">
        <v>44408</v>
      </c>
      <c r="F3187" s="285">
        <v>44279</v>
      </c>
      <c r="G3187" s="41">
        <f t="shared" si="199"/>
        <v>3</v>
      </c>
      <c r="H3187" s="286" t="s">
        <v>540</v>
      </c>
      <c r="I3187" s="284" t="s">
        <v>353</v>
      </c>
      <c r="J3187" s="287">
        <v>8</v>
      </c>
      <c r="K3187" s="287">
        <f t="shared" si="200"/>
        <v>1</v>
      </c>
      <c r="L3187" s="203">
        <v>1000</v>
      </c>
      <c r="M3187" s="203">
        <f t="shared" si="201"/>
        <v>1000</v>
      </c>
    </row>
    <row r="3188" spans="1:13" hidden="1">
      <c r="A3188" s="284" t="s">
        <v>537</v>
      </c>
      <c r="B3188" s="230" t="str">
        <f t="shared" si="198"/>
        <v>Measure 264</v>
      </c>
      <c r="C3188" s="284" t="s">
        <v>548</v>
      </c>
      <c r="D3188" s="285">
        <v>44228</v>
      </c>
      <c r="E3188" s="285">
        <v>44408</v>
      </c>
      <c r="F3188" s="285">
        <v>44280</v>
      </c>
      <c r="G3188" s="41">
        <f t="shared" si="199"/>
        <v>3</v>
      </c>
      <c r="H3188" s="286" t="s">
        <v>541</v>
      </c>
      <c r="I3188" s="284" t="s">
        <v>353</v>
      </c>
      <c r="J3188" s="287">
        <v>2</v>
      </c>
      <c r="K3188" s="287">
        <f t="shared" si="200"/>
        <v>0.25</v>
      </c>
      <c r="L3188" s="203">
        <v>1350</v>
      </c>
      <c r="M3188" s="203">
        <f t="shared" si="201"/>
        <v>337.5</v>
      </c>
    </row>
    <row r="3189" spans="1:13" hidden="1">
      <c r="A3189" s="284" t="s">
        <v>537</v>
      </c>
      <c r="B3189" s="230" t="str">
        <f t="shared" si="198"/>
        <v>Measure 264</v>
      </c>
      <c r="C3189" s="284" t="s">
        <v>548</v>
      </c>
      <c r="D3189" s="285">
        <v>44228</v>
      </c>
      <c r="E3189" s="285">
        <v>44408</v>
      </c>
      <c r="F3189" s="285">
        <v>44280</v>
      </c>
      <c r="G3189" s="41">
        <f t="shared" si="199"/>
        <v>3</v>
      </c>
      <c r="H3189" s="286" t="s">
        <v>540</v>
      </c>
      <c r="I3189" s="284" t="s">
        <v>353</v>
      </c>
      <c r="J3189" s="287">
        <v>6</v>
      </c>
      <c r="K3189" s="287">
        <f t="shared" si="200"/>
        <v>0.75</v>
      </c>
      <c r="L3189" s="203">
        <v>1000</v>
      </c>
      <c r="M3189" s="203">
        <f t="shared" si="201"/>
        <v>750</v>
      </c>
    </row>
    <row r="3190" spans="1:13" hidden="1">
      <c r="A3190" s="284" t="s">
        <v>537</v>
      </c>
      <c r="B3190" s="230" t="str">
        <f t="shared" si="198"/>
        <v>Measure 264</v>
      </c>
      <c r="C3190" s="284" t="s">
        <v>548</v>
      </c>
      <c r="D3190" s="285">
        <v>44228</v>
      </c>
      <c r="E3190" s="285">
        <v>44408</v>
      </c>
      <c r="F3190" s="285">
        <v>44281</v>
      </c>
      <c r="G3190" s="41">
        <f t="shared" si="199"/>
        <v>3</v>
      </c>
      <c r="H3190" s="286" t="s">
        <v>541</v>
      </c>
      <c r="I3190" s="284" t="s">
        <v>353</v>
      </c>
      <c r="J3190" s="287">
        <v>0.5</v>
      </c>
      <c r="K3190" s="287">
        <f t="shared" si="200"/>
        <v>6.25E-2</v>
      </c>
      <c r="L3190" s="203">
        <v>1350</v>
      </c>
      <c r="M3190" s="203">
        <f t="shared" si="201"/>
        <v>84.375</v>
      </c>
    </row>
    <row r="3191" spans="1:13" hidden="1">
      <c r="A3191" s="284" t="s">
        <v>537</v>
      </c>
      <c r="B3191" s="230" t="str">
        <f t="shared" si="198"/>
        <v>Measure 264</v>
      </c>
      <c r="C3191" s="284" t="s">
        <v>548</v>
      </c>
      <c r="D3191" s="285">
        <v>44228</v>
      </c>
      <c r="E3191" s="285">
        <v>44408</v>
      </c>
      <c r="F3191" s="285">
        <v>44281</v>
      </c>
      <c r="G3191" s="41">
        <f t="shared" si="199"/>
        <v>3</v>
      </c>
      <c r="H3191" s="286" t="s">
        <v>540</v>
      </c>
      <c r="I3191" s="284" t="s">
        <v>353</v>
      </c>
      <c r="J3191" s="287">
        <v>8</v>
      </c>
      <c r="K3191" s="287">
        <f t="shared" si="200"/>
        <v>1</v>
      </c>
      <c r="L3191" s="203">
        <v>1000</v>
      </c>
      <c r="M3191" s="203">
        <f t="shared" si="201"/>
        <v>1000</v>
      </c>
    </row>
    <row r="3192" spans="1:13" hidden="1">
      <c r="A3192" s="284" t="s">
        <v>537</v>
      </c>
      <c r="B3192" s="230" t="str">
        <f t="shared" si="198"/>
        <v>Measure 264</v>
      </c>
      <c r="C3192" s="284" t="s">
        <v>548</v>
      </c>
      <c r="D3192" s="285">
        <v>44228</v>
      </c>
      <c r="E3192" s="285">
        <v>44408</v>
      </c>
      <c r="F3192" s="285">
        <v>44283</v>
      </c>
      <c r="G3192" s="41">
        <f t="shared" si="199"/>
        <v>3</v>
      </c>
      <c r="H3192" s="286" t="s">
        <v>540</v>
      </c>
      <c r="I3192" s="284" t="s">
        <v>353</v>
      </c>
      <c r="J3192" s="287">
        <v>6</v>
      </c>
      <c r="K3192" s="287">
        <f t="shared" si="200"/>
        <v>0.75</v>
      </c>
      <c r="L3192" s="203">
        <v>1000</v>
      </c>
      <c r="M3192" s="203">
        <f t="shared" si="201"/>
        <v>750</v>
      </c>
    </row>
    <row r="3193" spans="1:13" hidden="1">
      <c r="A3193" s="284" t="s">
        <v>537</v>
      </c>
      <c r="B3193" s="230" t="str">
        <f t="shared" si="198"/>
        <v>Measure 264</v>
      </c>
      <c r="C3193" s="284" t="s">
        <v>548</v>
      </c>
      <c r="D3193" s="285">
        <v>44228</v>
      </c>
      <c r="E3193" s="285">
        <v>44408</v>
      </c>
      <c r="F3193" s="285">
        <v>44284</v>
      </c>
      <c r="G3193" s="41">
        <f t="shared" si="199"/>
        <v>3</v>
      </c>
      <c r="H3193" s="286" t="s">
        <v>540</v>
      </c>
      <c r="I3193" s="284" t="s">
        <v>353</v>
      </c>
      <c r="J3193" s="287">
        <v>7</v>
      </c>
      <c r="K3193" s="287">
        <f t="shared" si="200"/>
        <v>0.875</v>
      </c>
      <c r="L3193" s="203">
        <v>1000</v>
      </c>
      <c r="M3193" s="203">
        <f t="shared" si="201"/>
        <v>875</v>
      </c>
    </row>
    <row r="3194" spans="1:13" hidden="1">
      <c r="A3194" s="284" t="s">
        <v>537</v>
      </c>
      <c r="B3194" s="230" t="str">
        <f t="shared" si="198"/>
        <v>Measure 264</v>
      </c>
      <c r="C3194" s="284" t="s">
        <v>548</v>
      </c>
      <c r="D3194" s="285">
        <v>44228</v>
      </c>
      <c r="E3194" s="285">
        <v>44408</v>
      </c>
      <c r="F3194" s="285">
        <v>44285</v>
      </c>
      <c r="G3194" s="41">
        <f t="shared" si="199"/>
        <v>3</v>
      </c>
      <c r="H3194" s="286" t="s">
        <v>540</v>
      </c>
      <c r="I3194" s="284" t="s">
        <v>353</v>
      </c>
      <c r="J3194" s="287">
        <v>6</v>
      </c>
      <c r="K3194" s="287">
        <f t="shared" si="200"/>
        <v>0.75</v>
      </c>
      <c r="L3194" s="203">
        <v>1000</v>
      </c>
      <c r="M3194" s="203">
        <f t="shared" si="201"/>
        <v>750</v>
      </c>
    </row>
    <row r="3195" spans="1:13" hidden="1">
      <c r="A3195" s="284" t="s">
        <v>537</v>
      </c>
      <c r="B3195" s="230" t="str">
        <f t="shared" si="198"/>
        <v>Measure 264</v>
      </c>
      <c r="C3195" s="284" t="s">
        <v>548</v>
      </c>
      <c r="D3195" s="285">
        <v>44228</v>
      </c>
      <c r="E3195" s="285">
        <v>44408</v>
      </c>
      <c r="F3195" s="285">
        <v>44286</v>
      </c>
      <c r="G3195" s="41">
        <f t="shared" si="199"/>
        <v>3</v>
      </c>
      <c r="H3195" s="286" t="s">
        <v>540</v>
      </c>
      <c r="I3195" s="284" t="s">
        <v>353</v>
      </c>
      <c r="J3195" s="287">
        <v>6</v>
      </c>
      <c r="K3195" s="287">
        <f t="shared" si="200"/>
        <v>0.75</v>
      </c>
      <c r="L3195" s="203">
        <v>1000</v>
      </c>
      <c r="M3195" s="203">
        <f t="shared" si="201"/>
        <v>750</v>
      </c>
    </row>
    <row r="3196" spans="1:13" hidden="1">
      <c r="A3196" s="284" t="s">
        <v>537</v>
      </c>
      <c r="B3196" s="230" t="str">
        <f t="shared" si="198"/>
        <v>Measure 264</v>
      </c>
      <c r="C3196" s="284" t="s">
        <v>548</v>
      </c>
      <c r="D3196" s="285">
        <v>44228</v>
      </c>
      <c r="E3196" s="285">
        <v>44408</v>
      </c>
      <c r="F3196" s="285">
        <v>44287</v>
      </c>
      <c r="G3196" s="41">
        <f t="shared" si="199"/>
        <v>4</v>
      </c>
      <c r="H3196" s="286" t="s">
        <v>541</v>
      </c>
      <c r="I3196" s="284" t="s">
        <v>353</v>
      </c>
      <c r="J3196" s="287">
        <v>4</v>
      </c>
      <c r="K3196" s="287">
        <f t="shared" si="200"/>
        <v>0.5</v>
      </c>
      <c r="L3196" s="203">
        <v>1350</v>
      </c>
      <c r="M3196" s="203">
        <f t="shared" si="201"/>
        <v>675</v>
      </c>
    </row>
    <row r="3197" spans="1:13" hidden="1">
      <c r="A3197" s="284" t="s">
        <v>537</v>
      </c>
      <c r="B3197" s="230" t="str">
        <f t="shared" si="198"/>
        <v>Measure 264</v>
      </c>
      <c r="C3197" s="284" t="s">
        <v>548</v>
      </c>
      <c r="D3197" s="285">
        <v>44228</v>
      </c>
      <c r="E3197" s="285">
        <v>44408</v>
      </c>
      <c r="F3197" s="285">
        <v>44287</v>
      </c>
      <c r="G3197" s="41">
        <f t="shared" si="199"/>
        <v>4</v>
      </c>
      <c r="H3197" s="286" t="s">
        <v>540</v>
      </c>
      <c r="I3197" s="284" t="s">
        <v>353</v>
      </c>
      <c r="J3197" s="287">
        <v>7</v>
      </c>
      <c r="K3197" s="287">
        <f t="shared" si="200"/>
        <v>0.875</v>
      </c>
      <c r="L3197" s="203">
        <v>1000</v>
      </c>
      <c r="M3197" s="203">
        <f t="shared" si="201"/>
        <v>875</v>
      </c>
    </row>
    <row r="3198" spans="1:13" hidden="1">
      <c r="A3198" s="284" t="s">
        <v>537</v>
      </c>
      <c r="B3198" s="230" t="str">
        <f t="shared" si="198"/>
        <v>Measure 264</v>
      </c>
      <c r="C3198" s="284" t="s">
        <v>548</v>
      </c>
      <c r="D3198" s="285">
        <v>44228</v>
      </c>
      <c r="E3198" s="285">
        <v>44408</v>
      </c>
      <c r="F3198" s="285">
        <v>44292</v>
      </c>
      <c r="G3198" s="41">
        <f t="shared" si="199"/>
        <v>4</v>
      </c>
      <c r="H3198" s="286" t="s">
        <v>541</v>
      </c>
      <c r="I3198" s="284" t="s">
        <v>353</v>
      </c>
      <c r="J3198" s="287">
        <v>1.5</v>
      </c>
      <c r="K3198" s="287">
        <f t="shared" si="200"/>
        <v>0.1875</v>
      </c>
      <c r="L3198" s="203">
        <v>1350</v>
      </c>
      <c r="M3198" s="203">
        <f t="shared" si="201"/>
        <v>253.125</v>
      </c>
    </row>
    <row r="3199" spans="1:13" hidden="1">
      <c r="A3199" s="284" t="s">
        <v>537</v>
      </c>
      <c r="B3199" s="230" t="str">
        <f t="shared" si="198"/>
        <v>Measure 264</v>
      </c>
      <c r="C3199" s="284" t="s">
        <v>548</v>
      </c>
      <c r="D3199" s="285">
        <v>44228</v>
      </c>
      <c r="E3199" s="285">
        <v>44408</v>
      </c>
      <c r="F3199" s="285">
        <v>44292</v>
      </c>
      <c r="G3199" s="41">
        <f t="shared" si="199"/>
        <v>4</v>
      </c>
      <c r="H3199" s="286" t="s">
        <v>540</v>
      </c>
      <c r="I3199" s="284" t="s">
        <v>353</v>
      </c>
      <c r="J3199" s="287">
        <v>8</v>
      </c>
      <c r="K3199" s="287">
        <f t="shared" si="200"/>
        <v>1</v>
      </c>
      <c r="L3199" s="203">
        <v>1000</v>
      </c>
      <c r="M3199" s="203">
        <f t="shared" si="201"/>
        <v>1000</v>
      </c>
    </row>
    <row r="3200" spans="1:13" hidden="1">
      <c r="A3200" s="284" t="s">
        <v>537</v>
      </c>
      <c r="B3200" s="230" t="str">
        <f t="shared" ref="B3200:B3230" si="202">MID(C3200,9,11)</f>
        <v>Measure 264</v>
      </c>
      <c r="C3200" s="284" t="s">
        <v>548</v>
      </c>
      <c r="D3200" s="285">
        <v>44228</v>
      </c>
      <c r="E3200" s="285">
        <v>44408</v>
      </c>
      <c r="F3200" s="285">
        <v>44293</v>
      </c>
      <c r="G3200" s="41">
        <f t="shared" ref="G3200:G3230" si="203">MONTH(F3200)</f>
        <v>4</v>
      </c>
      <c r="H3200" s="286" t="s">
        <v>541</v>
      </c>
      <c r="I3200" s="284" t="s">
        <v>353</v>
      </c>
      <c r="J3200" s="287">
        <v>1</v>
      </c>
      <c r="K3200" s="287">
        <f t="shared" si="200"/>
        <v>0.125</v>
      </c>
      <c r="L3200" s="203">
        <v>1350</v>
      </c>
      <c r="M3200" s="203">
        <f t="shared" si="201"/>
        <v>168.75</v>
      </c>
    </row>
    <row r="3201" spans="1:13" hidden="1">
      <c r="A3201" s="284" t="s">
        <v>537</v>
      </c>
      <c r="B3201" s="230" t="str">
        <f t="shared" si="202"/>
        <v>Measure 264</v>
      </c>
      <c r="C3201" s="284" t="s">
        <v>548</v>
      </c>
      <c r="D3201" s="285">
        <v>44228</v>
      </c>
      <c r="E3201" s="285">
        <v>44408</v>
      </c>
      <c r="F3201" s="285">
        <v>44293</v>
      </c>
      <c r="G3201" s="41">
        <f t="shared" si="203"/>
        <v>4</v>
      </c>
      <c r="H3201" s="286" t="s">
        <v>540</v>
      </c>
      <c r="I3201" s="284" t="s">
        <v>353</v>
      </c>
      <c r="J3201" s="287">
        <v>8</v>
      </c>
      <c r="K3201" s="287">
        <f t="shared" si="200"/>
        <v>1</v>
      </c>
      <c r="L3201" s="203">
        <v>1000</v>
      </c>
      <c r="M3201" s="203">
        <f t="shared" si="201"/>
        <v>1000</v>
      </c>
    </row>
    <row r="3202" spans="1:13" hidden="1">
      <c r="A3202" s="284" t="s">
        <v>537</v>
      </c>
      <c r="B3202" s="230" t="str">
        <f t="shared" si="202"/>
        <v>Measure 264</v>
      </c>
      <c r="C3202" s="284" t="s">
        <v>548</v>
      </c>
      <c r="D3202" s="285">
        <v>44228</v>
      </c>
      <c r="E3202" s="285">
        <v>44408</v>
      </c>
      <c r="F3202" s="285">
        <v>44294</v>
      </c>
      <c r="G3202" s="41">
        <f t="shared" si="203"/>
        <v>4</v>
      </c>
      <c r="H3202" s="286" t="s">
        <v>541</v>
      </c>
      <c r="I3202" s="284" t="s">
        <v>353</v>
      </c>
      <c r="J3202" s="287">
        <v>1</v>
      </c>
      <c r="K3202" s="287">
        <f t="shared" si="200"/>
        <v>0.125</v>
      </c>
      <c r="L3202" s="203">
        <v>1350</v>
      </c>
      <c r="M3202" s="203">
        <f t="shared" si="201"/>
        <v>168.75</v>
      </c>
    </row>
    <row r="3203" spans="1:13" hidden="1">
      <c r="A3203" s="284" t="s">
        <v>537</v>
      </c>
      <c r="B3203" s="230" t="str">
        <f t="shared" si="202"/>
        <v>Measure 264</v>
      </c>
      <c r="C3203" s="284" t="s">
        <v>548</v>
      </c>
      <c r="D3203" s="285">
        <v>44228</v>
      </c>
      <c r="E3203" s="285">
        <v>44408</v>
      </c>
      <c r="F3203" s="285">
        <v>44294</v>
      </c>
      <c r="G3203" s="41">
        <f t="shared" si="203"/>
        <v>4</v>
      </c>
      <c r="H3203" s="286" t="s">
        <v>540</v>
      </c>
      <c r="I3203" s="284" t="s">
        <v>353</v>
      </c>
      <c r="J3203" s="287">
        <v>6</v>
      </c>
      <c r="K3203" s="287">
        <f t="shared" ref="K3203:K3230" si="204">J3203/8</f>
        <v>0.75</v>
      </c>
      <c r="L3203" s="203">
        <v>1000</v>
      </c>
      <c r="M3203" s="203">
        <f t="shared" ref="M3203:M3230" si="205">L3203*K3203</f>
        <v>750</v>
      </c>
    </row>
    <row r="3204" spans="1:13" hidden="1">
      <c r="A3204" s="284" t="s">
        <v>537</v>
      </c>
      <c r="B3204" s="230" t="str">
        <f t="shared" si="202"/>
        <v>Measure 264</v>
      </c>
      <c r="C3204" s="284" t="s">
        <v>548</v>
      </c>
      <c r="D3204" s="285">
        <v>44228</v>
      </c>
      <c r="E3204" s="285">
        <v>44408</v>
      </c>
      <c r="F3204" s="285">
        <v>44295</v>
      </c>
      <c r="G3204" s="41">
        <f t="shared" si="203"/>
        <v>4</v>
      </c>
      <c r="H3204" s="286" t="s">
        <v>541</v>
      </c>
      <c r="I3204" s="284" t="s">
        <v>353</v>
      </c>
      <c r="J3204" s="287">
        <v>1</v>
      </c>
      <c r="K3204" s="287">
        <f t="shared" si="204"/>
        <v>0.125</v>
      </c>
      <c r="L3204" s="203">
        <v>1350</v>
      </c>
      <c r="M3204" s="203">
        <f t="shared" si="205"/>
        <v>168.75</v>
      </c>
    </row>
    <row r="3205" spans="1:13" hidden="1">
      <c r="A3205" s="284" t="s">
        <v>537</v>
      </c>
      <c r="B3205" s="230" t="str">
        <f t="shared" si="202"/>
        <v>Measure 264</v>
      </c>
      <c r="C3205" s="284" t="s">
        <v>548</v>
      </c>
      <c r="D3205" s="285">
        <v>44228</v>
      </c>
      <c r="E3205" s="285">
        <v>44408</v>
      </c>
      <c r="F3205" s="285">
        <v>44295</v>
      </c>
      <c r="G3205" s="41">
        <f t="shared" si="203"/>
        <v>4</v>
      </c>
      <c r="H3205" s="286" t="s">
        <v>540</v>
      </c>
      <c r="I3205" s="284" t="s">
        <v>353</v>
      </c>
      <c r="J3205" s="287">
        <v>8</v>
      </c>
      <c r="K3205" s="287">
        <f t="shared" si="204"/>
        <v>1</v>
      </c>
      <c r="L3205" s="203">
        <v>1000</v>
      </c>
      <c r="M3205" s="203">
        <f t="shared" si="205"/>
        <v>1000</v>
      </c>
    </row>
    <row r="3206" spans="1:13" hidden="1">
      <c r="A3206" s="284" t="s">
        <v>537</v>
      </c>
      <c r="B3206" s="230" t="str">
        <f t="shared" si="202"/>
        <v>Measure 264</v>
      </c>
      <c r="C3206" s="284" t="s">
        <v>548</v>
      </c>
      <c r="D3206" s="285">
        <v>44228</v>
      </c>
      <c r="E3206" s="285">
        <v>44408</v>
      </c>
      <c r="F3206" s="285">
        <v>44298</v>
      </c>
      <c r="G3206" s="41">
        <f t="shared" si="203"/>
        <v>4</v>
      </c>
      <c r="H3206" s="286" t="s">
        <v>541</v>
      </c>
      <c r="I3206" s="284" t="s">
        <v>353</v>
      </c>
      <c r="J3206" s="287">
        <v>1</v>
      </c>
      <c r="K3206" s="287">
        <f t="shared" si="204"/>
        <v>0.125</v>
      </c>
      <c r="L3206" s="203">
        <v>1350</v>
      </c>
      <c r="M3206" s="203">
        <f t="shared" si="205"/>
        <v>168.75</v>
      </c>
    </row>
    <row r="3207" spans="1:13" hidden="1">
      <c r="A3207" s="284" t="s">
        <v>537</v>
      </c>
      <c r="B3207" s="230" t="str">
        <f t="shared" si="202"/>
        <v>Measure 264</v>
      </c>
      <c r="C3207" s="284" t="s">
        <v>548</v>
      </c>
      <c r="D3207" s="285">
        <v>44228</v>
      </c>
      <c r="E3207" s="285">
        <v>44408</v>
      </c>
      <c r="F3207" s="285">
        <v>44298</v>
      </c>
      <c r="G3207" s="41">
        <f t="shared" si="203"/>
        <v>4</v>
      </c>
      <c r="H3207" s="286" t="s">
        <v>540</v>
      </c>
      <c r="I3207" s="284" t="s">
        <v>353</v>
      </c>
      <c r="J3207" s="287">
        <v>8</v>
      </c>
      <c r="K3207" s="287">
        <f t="shared" si="204"/>
        <v>1</v>
      </c>
      <c r="L3207" s="203">
        <v>1000</v>
      </c>
      <c r="M3207" s="203">
        <f t="shared" si="205"/>
        <v>1000</v>
      </c>
    </row>
    <row r="3208" spans="1:13" hidden="1">
      <c r="A3208" s="284" t="s">
        <v>537</v>
      </c>
      <c r="B3208" s="230" t="str">
        <f t="shared" si="202"/>
        <v>Measure 264</v>
      </c>
      <c r="C3208" s="284" t="s">
        <v>548</v>
      </c>
      <c r="D3208" s="285">
        <v>44228</v>
      </c>
      <c r="E3208" s="285">
        <v>44408</v>
      </c>
      <c r="F3208" s="285">
        <v>44299</v>
      </c>
      <c r="G3208" s="41">
        <f t="shared" si="203"/>
        <v>4</v>
      </c>
      <c r="H3208" s="286" t="s">
        <v>541</v>
      </c>
      <c r="I3208" s="284" t="s">
        <v>353</v>
      </c>
      <c r="J3208" s="287">
        <v>1.5</v>
      </c>
      <c r="K3208" s="287">
        <f t="shared" si="204"/>
        <v>0.1875</v>
      </c>
      <c r="L3208" s="203">
        <v>1350</v>
      </c>
      <c r="M3208" s="203">
        <f t="shared" si="205"/>
        <v>253.125</v>
      </c>
    </row>
    <row r="3209" spans="1:13" hidden="1">
      <c r="A3209" s="284" t="s">
        <v>537</v>
      </c>
      <c r="B3209" s="230" t="str">
        <f t="shared" si="202"/>
        <v>Measure 264</v>
      </c>
      <c r="C3209" s="284" t="s">
        <v>548</v>
      </c>
      <c r="D3209" s="285">
        <v>44228</v>
      </c>
      <c r="E3209" s="285">
        <v>44408</v>
      </c>
      <c r="F3209" s="285">
        <v>44299</v>
      </c>
      <c r="G3209" s="41">
        <f t="shared" si="203"/>
        <v>4</v>
      </c>
      <c r="H3209" s="286" t="s">
        <v>540</v>
      </c>
      <c r="I3209" s="284" t="s">
        <v>353</v>
      </c>
      <c r="J3209" s="287">
        <v>8</v>
      </c>
      <c r="K3209" s="287">
        <f t="shared" si="204"/>
        <v>1</v>
      </c>
      <c r="L3209" s="203">
        <v>1000</v>
      </c>
      <c r="M3209" s="203">
        <f t="shared" si="205"/>
        <v>1000</v>
      </c>
    </row>
    <row r="3210" spans="1:13" hidden="1">
      <c r="A3210" s="284" t="s">
        <v>537</v>
      </c>
      <c r="B3210" s="230" t="str">
        <f t="shared" si="202"/>
        <v>Measure 264</v>
      </c>
      <c r="C3210" s="284" t="s">
        <v>548</v>
      </c>
      <c r="D3210" s="285">
        <v>44228</v>
      </c>
      <c r="E3210" s="285">
        <v>44408</v>
      </c>
      <c r="F3210" s="285">
        <v>44300</v>
      </c>
      <c r="G3210" s="41">
        <f t="shared" si="203"/>
        <v>4</v>
      </c>
      <c r="H3210" s="286" t="s">
        <v>541</v>
      </c>
      <c r="I3210" s="284" t="s">
        <v>353</v>
      </c>
      <c r="J3210" s="287">
        <v>0.5</v>
      </c>
      <c r="K3210" s="287">
        <f t="shared" si="204"/>
        <v>6.25E-2</v>
      </c>
      <c r="L3210" s="203">
        <v>1350</v>
      </c>
      <c r="M3210" s="203">
        <f t="shared" si="205"/>
        <v>84.375</v>
      </c>
    </row>
    <row r="3211" spans="1:13" hidden="1">
      <c r="A3211" s="284" t="s">
        <v>537</v>
      </c>
      <c r="B3211" s="230" t="str">
        <f t="shared" si="202"/>
        <v>Measure 264</v>
      </c>
      <c r="C3211" s="284" t="s">
        <v>548</v>
      </c>
      <c r="D3211" s="285">
        <v>44228</v>
      </c>
      <c r="E3211" s="285">
        <v>44408</v>
      </c>
      <c r="F3211" s="285">
        <v>44300</v>
      </c>
      <c r="G3211" s="41">
        <f t="shared" si="203"/>
        <v>4</v>
      </c>
      <c r="H3211" s="286" t="s">
        <v>540</v>
      </c>
      <c r="I3211" s="284" t="s">
        <v>353</v>
      </c>
      <c r="J3211" s="287">
        <v>8</v>
      </c>
      <c r="K3211" s="287">
        <f t="shared" si="204"/>
        <v>1</v>
      </c>
      <c r="L3211" s="203">
        <v>1000</v>
      </c>
      <c r="M3211" s="203">
        <f t="shared" si="205"/>
        <v>1000</v>
      </c>
    </row>
    <row r="3212" spans="1:13" hidden="1">
      <c r="A3212" s="284" t="s">
        <v>537</v>
      </c>
      <c r="B3212" s="230" t="str">
        <f t="shared" si="202"/>
        <v>Measure 264</v>
      </c>
      <c r="C3212" s="284" t="s">
        <v>548</v>
      </c>
      <c r="D3212" s="285">
        <v>44228</v>
      </c>
      <c r="E3212" s="285">
        <v>44408</v>
      </c>
      <c r="F3212" s="285">
        <v>44301</v>
      </c>
      <c r="G3212" s="41">
        <f t="shared" si="203"/>
        <v>4</v>
      </c>
      <c r="H3212" s="286" t="s">
        <v>541</v>
      </c>
      <c r="I3212" s="284" t="s">
        <v>353</v>
      </c>
      <c r="J3212" s="287">
        <v>3.75</v>
      </c>
      <c r="K3212" s="287">
        <f t="shared" si="204"/>
        <v>0.46875</v>
      </c>
      <c r="L3212" s="203">
        <v>1350</v>
      </c>
      <c r="M3212" s="203">
        <f t="shared" si="205"/>
        <v>632.8125</v>
      </c>
    </row>
    <row r="3213" spans="1:13" hidden="1">
      <c r="A3213" s="284" t="s">
        <v>537</v>
      </c>
      <c r="B3213" s="230" t="str">
        <f t="shared" si="202"/>
        <v>Measure 264</v>
      </c>
      <c r="C3213" s="284" t="s">
        <v>548</v>
      </c>
      <c r="D3213" s="285">
        <v>44228</v>
      </c>
      <c r="E3213" s="285">
        <v>44408</v>
      </c>
      <c r="F3213" s="285">
        <v>44301</v>
      </c>
      <c r="G3213" s="41">
        <f t="shared" si="203"/>
        <v>4</v>
      </c>
      <c r="H3213" s="286" t="s">
        <v>540</v>
      </c>
      <c r="I3213" s="284" t="s">
        <v>353</v>
      </c>
      <c r="J3213" s="287">
        <v>8</v>
      </c>
      <c r="K3213" s="287">
        <f t="shared" si="204"/>
        <v>1</v>
      </c>
      <c r="L3213" s="203">
        <v>1000</v>
      </c>
      <c r="M3213" s="203">
        <f t="shared" si="205"/>
        <v>1000</v>
      </c>
    </row>
    <row r="3214" spans="1:13" hidden="1">
      <c r="A3214" s="284" t="s">
        <v>537</v>
      </c>
      <c r="B3214" s="230" t="str">
        <f t="shared" si="202"/>
        <v>Measure 264</v>
      </c>
      <c r="C3214" s="284" t="s">
        <v>548</v>
      </c>
      <c r="D3214" s="285">
        <v>44228</v>
      </c>
      <c r="E3214" s="285">
        <v>44408</v>
      </c>
      <c r="F3214" s="285">
        <v>44302</v>
      </c>
      <c r="G3214" s="41">
        <f t="shared" si="203"/>
        <v>4</v>
      </c>
      <c r="H3214" s="286" t="s">
        <v>541</v>
      </c>
      <c r="I3214" s="284" t="s">
        <v>353</v>
      </c>
      <c r="J3214" s="287">
        <v>4.5</v>
      </c>
      <c r="K3214" s="287">
        <f t="shared" si="204"/>
        <v>0.5625</v>
      </c>
      <c r="L3214" s="203">
        <v>1350</v>
      </c>
      <c r="M3214" s="203">
        <f t="shared" si="205"/>
        <v>759.375</v>
      </c>
    </row>
    <row r="3215" spans="1:13" hidden="1">
      <c r="A3215" s="284" t="s">
        <v>537</v>
      </c>
      <c r="B3215" s="230" t="str">
        <f t="shared" si="202"/>
        <v>Measure 264</v>
      </c>
      <c r="C3215" s="284" t="s">
        <v>548</v>
      </c>
      <c r="D3215" s="285">
        <v>44228</v>
      </c>
      <c r="E3215" s="285">
        <v>44408</v>
      </c>
      <c r="F3215" s="285">
        <v>44302</v>
      </c>
      <c r="G3215" s="41">
        <f t="shared" si="203"/>
        <v>4</v>
      </c>
      <c r="H3215" s="286" t="s">
        <v>540</v>
      </c>
      <c r="I3215" s="284" t="s">
        <v>353</v>
      </c>
      <c r="J3215" s="287">
        <v>6</v>
      </c>
      <c r="K3215" s="287">
        <f t="shared" si="204"/>
        <v>0.75</v>
      </c>
      <c r="L3215" s="203">
        <v>1000</v>
      </c>
      <c r="M3215" s="203">
        <f t="shared" si="205"/>
        <v>750</v>
      </c>
    </row>
    <row r="3216" spans="1:13" hidden="1">
      <c r="A3216" s="284" t="s">
        <v>537</v>
      </c>
      <c r="B3216" s="230" t="str">
        <f t="shared" si="202"/>
        <v>Measure 264</v>
      </c>
      <c r="C3216" s="284" t="s">
        <v>548</v>
      </c>
      <c r="D3216" s="285">
        <v>44228</v>
      </c>
      <c r="E3216" s="285">
        <v>44408</v>
      </c>
      <c r="F3216" s="285">
        <v>44305</v>
      </c>
      <c r="G3216" s="41">
        <f t="shared" si="203"/>
        <v>4</v>
      </c>
      <c r="H3216" s="286" t="s">
        <v>540</v>
      </c>
      <c r="I3216" s="284" t="s">
        <v>353</v>
      </c>
      <c r="J3216" s="287">
        <v>4</v>
      </c>
      <c r="K3216" s="287">
        <f t="shared" si="204"/>
        <v>0.5</v>
      </c>
      <c r="L3216" s="203">
        <v>1000</v>
      </c>
      <c r="M3216" s="203">
        <f t="shared" si="205"/>
        <v>500</v>
      </c>
    </row>
    <row r="3217" spans="1:13" hidden="1">
      <c r="A3217" s="284" t="s">
        <v>537</v>
      </c>
      <c r="B3217" s="230" t="str">
        <f t="shared" si="202"/>
        <v>Measure 264</v>
      </c>
      <c r="C3217" s="284" t="s">
        <v>548</v>
      </c>
      <c r="D3217" s="285">
        <v>44228</v>
      </c>
      <c r="E3217" s="285">
        <v>44408</v>
      </c>
      <c r="F3217" s="285">
        <v>44306</v>
      </c>
      <c r="G3217" s="41">
        <f t="shared" si="203"/>
        <v>4</v>
      </c>
      <c r="H3217" s="286" t="s">
        <v>541</v>
      </c>
      <c r="I3217" s="284" t="s">
        <v>353</v>
      </c>
      <c r="J3217" s="287">
        <v>1</v>
      </c>
      <c r="K3217" s="287">
        <f t="shared" si="204"/>
        <v>0.125</v>
      </c>
      <c r="L3217" s="203">
        <v>1350</v>
      </c>
      <c r="M3217" s="203">
        <f t="shared" si="205"/>
        <v>168.75</v>
      </c>
    </row>
    <row r="3218" spans="1:13" hidden="1">
      <c r="A3218" s="284" t="s">
        <v>537</v>
      </c>
      <c r="B3218" s="230" t="str">
        <f t="shared" si="202"/>
        <v>Measure 264</v>
      </c>
      <c r="C3218" s="284" t="s">
        <v>548</v>
      </c>
      <c r="D3218" s="285">
        <v>44228</v>
      </c>
      <c r="E3218" s="285">
        <v>44408</v>
      </c>
      <c r="F3218" s="285">
        <v>44306</v>
      </c>
      <c r="G3218" s="41">
        <f t="shared" si="203"/>
        <v>4</v>
      </c>
      <c r="H3218" s="286" t="s">
        <v>540</v>
      </c>
      <c r="I3218" s="284" t="s">
        <v>353</v>
      </c>
      <c r="J3218" s="287">
        <v>8</v>
      </c>
      <c r="K3218" s="287">
        <f t="shared" si="204"/>
        <v>1</v>
      </c>
      <c r="L3218" s="203">
        <v>1000</v>
      </c>
      <c r="M3218" s="203">
        <f t="shared" si="205"/>
        <v>1000</v>
      </c>
    </row>
    <row r="3219" spans="1:13" hidden="1">
      <c r="A3219" s="284" t="s">
        <v>537</v>
      </c>
      <c r="B3219" s="230" t="str">
        <f t="shared" si="202"/>
        <v>Measure 264</v>
      </c>
      <c r="C3219" s="284" t="s">
        <v>548</v>
      </c>
      <c r="D3219" s="285">
        <v>44228</v>
      </c>
      <c r="E3219" s="285">
        <v>44408</v>
      </c>
      <c r="F3219" s="285">
        <v>44308</v>
      </c>
      <c r="G3219" s="41">
        <f t="shared" si="203"/>
        <v>4</v>
      </c>
      <c r="H3219" s="286" t="s">
        <v>541</v>
      </c>
      <c r="I3219" s="284" t="s">
        <v>353</v>
      </c>
      <c r="J3219" s="287">
        <v>0.5</v>
      </c>
      <c r="K3219" s="287">
        <f t="shared" si="204"/>
        <v>6.25E-2</v>
      </c>
      <c r="L3219" s="203">
        <v>1350</v>
      </c>
      <c r="M3219" s="203">
        <f t="shared" si="205"/>
        <v>84.375</v>
      </c>
    </row>
    <row r="3220" spans="1:13" hidden="1">
      <c r="A3220" s="284" t="s">
        <v>537</v>
      </c>
      <c r="B3220" s="230" t="str">
        <f t="shared" si="202"/>
        <v>Measure 264</v>
      </c>
      <c r="C3220" s="284" t="s">
        <v>548</v>
      </c>
      <c r="D3220" s="285">
        <v>44228</v>
      </c>
      <c r="E3220" s="285">
        <v>44408</v>
      </c>
      <c r="F3220" s="285">
        <v>44308</v>
      </c>
      <c r="G3220" s="41">
        <f t="shared" si="203"/>
        <v>4</v>
      </c>
      <c r="H3220" s="286" t="s">
        <v>540</v>
      </c>
      <c r="I3220" s="284" t="s">
        <v>353</v>
      </c>
      <c r="J3220" s="287">
        <v>8</v>
      </c>
      <c r="K3220" s="287">
        <f t="shared" si="204"/>
        <v>1</v>
      </c>
      <c r="L3220" s="203">
        <v>1000</v>
      </c>
      <c r="M3220" s="203">
        <f t="shared" si="205"/>
        <v>1000</v>
      </c>
    </row>
    <row r="3221" spans="1:13" hidden="1">
      <c r="A3221" s="284" t="s">
        <v>537</v>
      </c>
      <c r="B3221" s="230" t="str">
        <f t="shared" si="202"/>
        <v>Measure 264</v>
      </c>
      <c r="C3221" s="284" t="s">
        <v>548</v>
      </c>
      <c r="D3221" s="285">
        <v>44228</v>
      </c>
      <c r="E3221" s="285">
        <v>44408</v>
      </c>
      <c r="F3221" s="285">
        <v>44309</v>
      </c>
      <c r="G3221" s="41">
        <f t="shared" si="203"/>
        <v>4</v>
      </c>
      <c r="H3221" s="286" t="s">
        <v>541</v>
      </c>
      <c r="I3221" s="284" t="s">
        <v>353</v>
      </c>
      <c r="J3221" s="287">
        <v>2</v>
      </c>
      <c r="K3221" s="287">
        <f t="shared" si="204"/>
        <v>0.25</v>
      </c>
      <c r="L3221" s="203">
        <v>1350</v>
      </c>
      <c r="M3221" s="203">
        <f t="shared" si="205"/>
        <v>337.5</v>
      </c>
    </row>
    <row r="3222" spans="1:13" hidden="1">
      <c r="A3222" s="284" t="s">
        <v>537</v>
      </c>
      <c r="B3222" s="230" t="str">
        <f t="shared" si="202"/>
        <v>Measure 264</v>
      </c>
      <c r="C3222" s="284" t="s">
        <v>548</v>
      </c>
      <c r="D3222" s="285">
        <v>44228</v>
      </c>
      <c r="E3222" s="285">
        <v>44408</v>
      </c>
      <c r="F3222" s="285">
        <v>44309</v>
      </c>
      <c r="G3222" s="41">
        <f t="shared" si="203"/>
        <v>4</v>
      </c>
      <c r="H3222" s="286" t="s">
        <v>540</v>
      </c>
      <c r="I3222" s="284" t="s">
        <v>353</v>
      </c>
      <c r="J3222" s="287">
        <v>8</v>
      </c>
      <c r="K3222" s="287">
        <f t="shared" si="204"/>
        <v>1</v>
      </c>
      <c r="L3222" s="203">
        <v>1000</v>
      </c>
      <c r="M3222" s="203">
        <f t="shared" si="205"/>
        <v>1000</v>
      </c>
    </row>
    <row r="3223" spans="1:13" hidden="1">
      <c r="A3223" s="284" t="s">
        <v>537</v>
      </c>
      <c r="B3223" s="230" t="str">
        <f t="shared" si="202"/>
        <v>Measure 264</v>
      </c>
      <c r="C3223" s="284" t="s">
        <v>548</v>
      </c>
      <c r="D3223" s="285">
        <v>44228</v>
      </c>
      <c r="E3223" s="285">
        <v>44408</v>
      </c>
      <c r="F3223" s="285">
        <v>44312</v>
      </c>
      <c r="G3223" s="41">
        <f t="shared" si="203"/>
        <v>4</v>
      </c>
      <c r="H3223" s="286" t="s">
        <v>541</v>
      </c>
      <c r="I3223" s="284" t="s">
        <v>353</v>
      </c>
      <c r="J3223" s="287">
        <v>2</v>
      </c>
      <c r="K3223" s="287">
        <f t="shared" si="204"/>
        <v>0.25</v>
      </c>
      <c r="L3223" s="203">
        <v>1350</v>
      </c>
      <c r="M3223" s="203">
        <f t="shared" si="205"/>
        <v>337.5</v>
      </c>
    </row>
    <row r="3224" spans="1:13" hidden="1">
      <c r="A3224" s="284" t="s">
        <v>537</v>
      </c>
      <c r="B3224" s="230" t="str">
        <f t="shared" si="202"/>
        <v>Measure 264</v>
      </c>
      <c r="C3224" s="284" t="s">
        <v>548</v>
      </c>
      <c r="D3224" s="285">
        <v>44228</v>
      </c>
      <c r="E3224" s="285">
        <v>44408</v>
      </c>
      <c r="F3224" s="285">
        <v>44312</v>
      </c>
      <c r="G3224" s="41">
        <f t="shared" si="203"/>
        <v>4</v>
      </c>
      <c r="H3224" s="286" t="s">
        <v>540</v>
      </c>
      <c r="I3224" s="284" t="s">
        <v>353</v>
      </c>
      <c r="J3224" s="287">
        <v>8</v>
      </c>
      <c r="K3224" s="287">
        <f t="shared" si="204"/>
        <v>1</v>
      </c>
      <c r="L3224" s="203">
        <v>1000</v>
      </c>
      <c r="M3224" s="203">
        <f t="shared" si="205"/>
        <v>1000</v>
      </c>
    </row>
    <row r="3225" spans="1:13" hidden="1">
      <c r="A3225" s="284" t="s">
        <v>537</v>
      </c>
      <c r="B3225" s="230" t="str">
        <f t="shared" si="202"/>
        <v>Measure 264</v>
      </c>
      <c r="C3225" s="284" t="s">
        <v>548</v>
      </c>
      <c r="D3225" s="285">
        <v>44228</v>
      </c>
      <c r="E3225" s="285">
        <v>44408</v>
      </c>
      <c r="F3225" s="285">
        <v>44313</v>
      </c>
      <c r="G3225" s="41">
        <f t="shared" si="203"/>
        <v>4</v>
      </c>
      <c r="H3225" s="286" t="s">
        <v>541</v>
      </c>
      <c r="I3225" s="284" t="s">
        <v>353</v>
      </c>
      <c r="J3225" s="287">
        <v>0.5</v>
      </c>
      <c r="K3225" s="287">
        <f t="shared" si="204"/>
        <v>6.25E-2</v>
      </c>
      <c r="L3225" s="203">
        <v>1350</v>
      </c>
      <c r="M3225" s="203">
        <f t="shared" si="205"/>
        <v>84.375</v>
      </c>
    </row>
    <row r="3226" spans="1:13" hidden="1">
      <c r="A3226" s="284" t="s">
        <v>537</v>
      </c>
      <c r="B3226" s="230" t="str">
        <f t="shared" si="202"/>
        <v>Measure 264</v>
      </c>
      <c r="C3226" s="284" t="s">
        <v>548</v>
      </c>
      <c r="D3226" s="285">
        <v>44228</v>
      </c>
      <c r="E3226" s="285">
        <v>44408</v>
      </c>
      <c r="F3226" s="285">
        <v>44313</v>
      </c>
      <c r="G3226" s="41">
        <f t="shared" si="203"/>
        <v>4</v>
      </c>
      <c r="H3226" s="286" t="s">
        <v>540</v>
      </c>
      <c r="I3226" s="284" t="s">
        <v>353</v>
      </c>
      <c r="J3226" s="287">
        <v>8</v>
      </c>
      <c r="K3226" s="287">
        <f t="shared" si="204"/>
        <v>1</v>
      </c>
      <c r="L3226" s="203">
        <v>1000</v>
      </c>
      <c r="M3226" s="203">
        <f t="shared" si="205"/>
        <v>1000</v>
      </c>
    </row>
    <row r="3227" spans="1:13" hidden="1">
      <c r="A3227" s="284" t="s">
        <v>537</v>
      </c>
      <c r="B3227" s="230" t="str">
        <f t="shared" si="202"/>
        <v>Measure 264</v>
      </c>
      <c r="C3227" s="284" t="s">
        <v>548</v>
      </c>
      <c r="D3227" s="285">
        <v>44228</v>
      </c>
      <c r="E3227" s="285">
        <v>44408</v>
      </c>
      <c r="F3227" s="285">
        <v>44315</v>
      </c>
      <c r="G3227" s="41">
        <f t="shared" si="203"/>
        <v>4</v>
      </c>
      <c r="H3227" s="286" t="s">
        <v>541</v>
      </c>
      <c r="I3227" s="284" t="s">
        <v>353</v>
      </c>
      <c r="J3227" s="287">
        <v>0.25</v>
      </c>
      <c r="K3227" s="287">
        <f t="shared" si="204"/>
        <v>3.125E-2</v>
      </c>
      <c r="L3227" s="203">
        <v>1350</v>
      </c>
      <c r="M3227" s="203">
        <f t="shared" si="205"/>
        <v>42.1875</v>
      </c>
    </row>
    <row r="3228" spans="1:13" hidden="1">
      <c r="A3228" s="284" t="s">
        <v>537</v>
      </c>
      <c r="B3228" s="230" t="str">
        <f t="shared" si="202"/>
        <v>Measure 264</v>
      </c>
      <c r="C3228" s="284" t="s">
        <v>548</v>
      </c>
      <c r="D3228" s="285">
        <v>44228</v>
      </c>
      <c r="E3228" s="285">
        <v>44408</v>
      </c>
      <c r="F3228" s="285">
        <v>44315</v>
      </c>
      <c r="G3228" s="41">
        <f t="shared" si="203"/>
        <v>4</v>
      </c>
      <c r="H3228" s="286" t="s">
        <v>540</v>
      </c>
      <c r="I3228" s="284" t="s">
        <v>353</v>
      </c>
      <c r="J3228" s="287">
        <v>8</v>
      </c>
      <c r="K3228" s="287">
        <f t="shared" si="204"/>
        <v>1</v>
      </c>
      <c r="L3228" s="203">
        <v>1000</v>
      </c>
      <c r="M3228" s="203">
        <f t="shared" si="205"/>
        <v>1000</v>
      </c>
    </row>
    <row r="3229" spans="1:13" hidden="1">
      <c r="A3229" s="284" t="s">
        <v>537</v>
      </c>
      <c r="B3229" s="230" t="str">
        <f t="shared" si="202"/>
        <v>Measure 264</v>
      </c>
      <c r="C3229" s="284" t="s">
        <v>548</v>
      </c>
      <c r="D3229" s="285">
        <v>44228</v>
      </c>
      <c r="E3229" s="285">
        <v>44408</v>
      </c>
      <c r="F3229" s="285">
        <v>44316</v>
      </c>
      <c r="G3229" s="41">
        <f t="shared" si="203"/>
        <v>4</v>
      </c>
      <c r="H3229" s="286" t="s">
        <v>541</v>
      </c>
      <c r="I3229" s="284" t="s">
        <v>353</v>
      </c>
      <c r="J3229" s="287">
        <v>0.5</v>
      </c>
      <c r="K3229" s="287">
        <f t="shared" si="204"/>
        <v>6.25E-2</v>
      </c>
      <c r="L3229" s="203">
        <v>1350</v>
      </c>
      <c r="M3229" s="203">
        <f t="shared" si="205"/>
        <v>84.375</v>
      </c>
    </row>
    <row r="3230" spans="1:13" hidden="1">
      <c r="A3230" s="284" t="s">
        <v>537</v>
      </c>
      <c r="B3230" s="230" t="str">
        <f t="shared" si="202"/>
        <v>Measure 264</v>
      </c>
      <c r="C3230" s="284" t="s">
        <v>548</v>
      </c>
      <c r="D3230" s="285">
        <v>44228</v>
      </c>
      <c r="E3230" s="285">
        <v>44408</v>
      </c>
      <c r="F3230" s="285">
        <v>44316</v>
      </c>
      <c r="G3230" s="41">
        <f t="shared" si="203"/>
        <v>4</v>
      </c>
      <c r="H3230" s="286" t="s">
        <v>540</v>
      </c>
      <c r="I3230" s="284" t="s">
        <v>353</v>
      </c>
      <c r="J3230" s="287">
        <v>6</v>
      </c>
      <c r="K3230" s="287">
        <f t="shared" si="204"/>
        <v>0.75</v>
      </c>
      <c r="L3230" s="203">
        <v>1000</v>
      </c>
      <c r="M3230" s="203">
        <f t="shared" si="205"/>
        <v>750</v>
      </c>
    </row>
  </sheetData>
  <autoFilter ref="A1:M3230" xr:uid="{00000000-0009-0000-0000-00001B000000}">
    <filterColumn colId="7">
      <filters>
        <filter val="Rasa Rintallo"/>
      </filters>
    </filterColumn>
  </autoFilter>
  <dataValidations count="9">
    <dataValidation type="decimal" showInputMessage="1" showErrorMessage="1" errorTitle="Wert außerhalb des Bereichs" error="Bei Dauer muss es sich um eine Zahl zwischen -36000000 und 36000000 (jeweils einschließlich) handeln." promptTitle="Dezimalzahl (erforderlich)" prompt="Mindestwert: -36000000._x000d__x000a_Maximalwert: 36000000._x000d__x000a_  " sqref="J2:K1048576" xr:uid="{3B357AAC-5C06-4CC4-82D4-725EC1B33D1D}">
      <formula1>-36000000</formula1>
      <formula2>36000000</formula2>
    </dataValidation>
    <dataValidation type="decimal" allowBlank="1" showInputMessage="1" showErrorMessage="1" errorTitle="Wert außerhalb des Bereichs" error="Bei VK (Arbeitspaket) (Projekt Auftrag) muss es sich um eine Zahl zwischen 0 und 1000000000 (jeweils einschließlich) handeln." promptTitle="Dezimalzahl" prompt="Mindestwert: 0._x000d__x000a_Maximalwert: 1000000000._x000d__x000a_  " sqref="L2:M1048576" xr:uid="{A476DE33-4DD4-4062-A5E4-BCC6EB97803A}">
      <formula1>0</formula1>
      <formula2>1000000000</formula2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A2:A1048576" xr:uid="{5EAE16C9-A0D8-438E-8446-41391646EC3F}">
      <formula1>10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C2:C1048576" xr:uid="{1F697B83-D602-4B97-964C-C3331D1C469F}">
      <formula1>200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D2:D1048576" xr:uid="{B6DD1CB9-DF71-48BB-BBF0-2477C131D0AB}">
      <formula1>1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E2:E1048576" xr:uid="{80049A8C-1ECD-4A37-B752-4D7F8D0CBA86}">
      <formula1>1</formula1>
    </dataValidation>
    <dataValidation type="date" operator="greaterThanOrEqual" allowBlank="1" showInputMessage="1" showErrorMessage="1" errorTitle="Ungültiges Datum" error="Datum muss im richtigen Format angegeben werden." promptTitle="Datum" prompt=" " sqref="F2:G1048576" xr:uid="{00000000-0002-0000-1B00-000006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I2:I1048576" xr:uid="{F70BDE94-5503-4286-A6F5-AB692223AEBB}"/>
    <dataValidation showInputMessage="1" showErrorMessage="1" error=" " promptTitle="Suche (erforderlich)" prompt="Dieser Datensatz Besitzer muss bereits in Microsoft Dynamics 365 oder in dieser Quelldatei vorhanden sein." sqref="H2:H1048576" xr:uid="{F796279A-3A7D-4B51-BA7D-AA5F09FB8928}"/>
  </dataValidations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P84"/>
  <sheetViews>
    <sheetView topLeftCell="D1" zoomScale="60" zoomScaleNormal="60" workbookViewId="0">
      <selection activeCell="D2" sqref="D2:P9"/>
    </sheetView>
  </sheetViews>
  <sheetFormatPr baseColWidth="10" defaultColWidth="10.5" defaultRowHeight="15"/>
  <cols>
    <col min="1" max="1" width="0" style="59" hidden="1" customWidth="1"/>
    <col min="2" max="2" width="0" style="63" hidden="1" customWidth="1"/>
    <col min="3" max="3" width="0" style="64" hidden="1" customWidth="1"/>
    <col min="4" max="4" width="17.1640625" style="63" bestFit="1" customWidth="1"/>
    <col min="5" max="5" width="18.5" style="63" bestFit="1" customWidth="1"/>
    <col min="6" max="6" width="24" style="209" bestFit="1" customWidth="1"/>
    <col min="7" max="7" width="14" style="148" customWidth="1"/>
    <col min="8" max="8" width="39.5" style="63" customWidth="1"/>
    <col min="9" max="9" width="15" style="167" bestFit="1" customWidth="1"/>
    <col min="10" max="10" width="15.33203125" style="167" bestFit="1" customWidth="1"/>
    <col min="11" max="11" width="24.83203125" style="63" customWidth="1"/>
    <col min="12" max="12" width="21.6640625" style="63" customWidth="1"/>
    <col min="13" max="13" width="21" style="63" customWidth="1"/>
    <col min="14" max="14" width="14" style="167" customWidth="1"/>
    <col min="15" max="15" width="14" style="63" customWidth="1"/>
    <col min="16" max="16" width="14" style="209" customWidth="1"/>
    <col min="17" max="16384" width="10.5" style="59"/>
  </cols>
  <sheetData>
    <row r="1" spans="1:16">
      <c r="A1" s="58" t="s">
        <v>75</v>
      </c>
      <c r="B1" s="58" t="s">
        <v>76</v>
      </c>
      <c r="C1" s="58" t="s">
        <v>77</v>
      </c>
      <c r="D1" s="207" t="s">
        <v>295</v>
      </c>
      <c r="E1" s="207" t="s">
        <v>304</v>
      </c>
      <c r="F1" s="205" t="s">
        <v>333</v>
      </c>
      <c r="G1" s="152" t="s">
        <v>36</v>
      </c>
      <c r="H1" s="207" t="s">
        <v>296</v>
      </c>
      <c r="I1" s="207" t="s">
        <v>297</v>
      </c>
      <c r="J1" s="207" t="s">
        <v>298</v>
      </c>
      <c r="K1" s="207" t="s">
        <v>78</v>
      </c>
      <c r="L1" s="207" t="s">
        <v>79</v>
      </c>
      <c r="M1" s="152" t="s">
        <v>73</v>
      </c>
      <c r="N1" s="207" t="s">
        <v>72</v>
      </c>
      <c r="O1" s="207" t="s">
        <v>332</v>
      </c>
      <c r="P1" s="205" t="s">
        <v>80</v>
      </c>
    </row>
    <row r="2" spans="1:16">
      <c r="A2" s="60" t="s">
        <v>81</v>
      </c>
      <c r="B2" s="61" t="s">
        <v>82</v>
      </c>
      <c r="C2" s="62">
        <v>43278.606064814798</v>
      </c>
      <c r="D2" s="166"/>
      <c r="E2" s="166"/>
      <c r="F2" s="251"/>
      <c r="G2" s="118"/>
      <c r="H2" s="166"/>
      <c r="I2" s="252"/>
      <c r="J2" s="252"/>
      <c r="K2" s="166"/>
      <c r="L2" s="166"/>
      <c r="M2" s="41"/>
      <c r="N2" s="252"/>
      <c r="O2" s="166"/>
      <c r="P2" s="251"/>
    </row>
    <row r="3" spans="1:16">
      <c r="A3" s="60" t="s">
        <v>83</v>
      </c>
      <c r="B3" s="61" t="s">
        <v>84</v>
      </c>
      <c r="C3" s="62">
        <v>43278.606516203698</v>
      </c>
      <c r="D3" s="166"/>
      <c r="E3" s="166"/>
      <c r="F3" s="251"/>
      <c r="G3" s="176"/>
      <c r="H3" s="166"/>
      <c r="I3" s="252"/>
      <c r="J3" s="252"/>
      <c r="K3" s="166"/>
      <c r="L3" s="166"/>
      <c r="M3" s="41"/>
      <c r="N3" s="252"/>
      <c r="O3" s="166"/>
      <c r="P3" s="251"/>
    </row>
    <row r="4" spans="1:16">
      <c r="A4" s="60" t="s">
        <v>85</v>
      </c>
      <c r="B4" s="61" t="s">
        <v>86</v>
      </c>
      <c r="C4" s="62">
        <v>43325.390868055598</v>
      </c>
      <c r="D4" s="166"/>
      <c r="E4" s="166"/>
      <c r="F4" s="251"/>
      <c r="G4" s="176"/>
      <c r="H4" s="166"/>
      <c r="I4" s="252"/>
      <c r="J4" s="252"/>
      <c r="K4" s="166"/>
      <c r="L4" s="166"/>
      <c r="M4" s="41"/>
      <c r="N4" s="252"/>
      <c r="O4" s="166"/>
      <c r="P4" s="251"/>
    </row>
    <row r="5" spans="1:16">
      <c r="A5" s="60"/>
      <c r="B5" s="61"/>
      <c r="C5" s="62"/>
      <c r="D5" s="208"/>
      <c r="E5" s="208"/>
      <c r="F5" s="203"/>
      <c r="G5" s="176"/>
      <c r="H5" s="208"/>
      <c r="I5" s="210"/>
      <c r="J5" s="210"/>
      <c r="K5" s="208"/>
      <c r="L5" s="208"/>
      <c r="M5" s="41"/>
      <c r="N5" s="210"/>
      <c r="O5" s="208"/>
      <c r="P5" s="203"/>
    </row>
    <row r="6" spans="1:16">
      <c r="A6" s="60" t="s">
        <v>87</v>
      </c>
      <c r="B6" s="61" t="s">
        <v>88</v>
      </c>
      <c r="C6" s="62">
        <v>43278.632187499999</v>
      </c>
      <c r="D6" s="208"/>
      <c r="E6" s="208"/>
      <c r="F6" s="203"/>
      <c r="G6" s="176"/>
      <c r="H6" s="208"/>
      <c r="I6" s="210"/>
      <c r="J6" s="210"/>
      <c r="K6" s="208"/>
      <c r="L6" s="208"/>
      <c r="M6" s="41"/>
      <c r="N6" s="210"/>
      <c r="O6" s="208"/>
      <c r="P6" s="203"/>
    </row>
    <row r="7" spans="1:16">
      <c r="A7" s="60" t="s">
        <v>87</v>
      </c>
      <c r="B7" s="61" t="s">
        <v>88</v>
      </c>
      <c r="C7" s="62">
        <v>43278.632187499999</v>
      </c>
      <c r="D7" s="208"/>
      <c r="E7" s="208"/>
      <c r="F7" s="203"/>
      <c r="G7" s="176"/>
      <c r="H7" s="208"/>
      <c r="I7" s="210"/>
      <c r="J7" s="210"/>
      <c r="K7" s="208"/>
      <c r="L7" s="208"/>
      <c r="M7" s="41"/>
      <c r="N7" s="210"/>
      <c r="O7" s="208"/>
      <c r="P7" s="203"/>
    </row>
    <row r="8" spans="1:16">
      <c r="D8" s="208"/>
      <c r="E8" s="208"/>
      <c r="F8" s="203"/>
      <c r="G8" s="176"/>
      <c r="H8" s="208"/>
      <c r="I8" s="210"/>
      <c r="J8" s="210"/>
      <c r="K8" s="208"/>
      <c r="L8" s="208"/>
      <c r="M8" s="41"/>
      <c r="N8" s="210"/>
      <c r="O8" s="208"/>
      <c r="P8" s="203"/>
    </row>
    <row r="9" spans="1:16">
      <c r="D9" s="208"/>
      <c r="E9" s="208"/>
      <c r="F9" s="203"/>
      <c r="G9" s="176"/>
      <c r="H9" s="208"/>
      <c r="I9" s="210"/>
      <c r="J9" s="210"/>
      <c r="K9" s="208"/>
      <c r="L9" s="208"/>
      <c r="M9" s="41"/>
      <c r="N9" s="210"/>
      <c r="O9" s="208"/>
      <c r="P9" s="203"/>
    </row>
    <row r="10" spans="1:16">
      <c r="D10" s="208"/>
      <c r="E10" s="208"/>
      <c r="F10" s="203"/>
      <c r="G10" s="176"/>
      <c r="H10" s="208"/>
      <c r="I10" s="210"/>
      <c r="J10" s="210"/>
      <c r="K10" s="208"/>
      <c r="L10" s="208"/>
      <c r="M10" s="41"/>
      <c r="N10" s="210"/>
      <c r="O10" s="208"/>
      <c r="P10" s="203"/>
    </row>
    <row r="11" spans="1:16">
      <c r="D11" s="208"/>
      <c r="E11" s="208"/>
      <c r="F11" s="203"/>
      <c r="G11" s="176"/>
      <c r="H11" s="208"/>
      <c r="I11" s="210"/>
      <c r="J11" s="210"/>
      <c r="K11" s="208"/>
      <c r="L11" s="208"/>
      <c r="M11" s="41"/>
      <c r="N11" s="210"/>
      <c r="O11" s="208"/>
      <c r="P11" s="203"/>
    </row>
    <row r="12" spans="1:16">
      <c r="D12" s="208"/>
      <c r="E12" s="208"/>
      <c r="F12" s="203"/>
      <c r="G12" s="176"/>
      <c r="H12" s="208"/>
      <c r="I12" s="210"/>
      <c r="J12" s="210"/>
      <c r="K12" s="208"/>
      <c r="L12" s="208"/>
      <c r="M12" s="41"/>
      <c r="N12" s="210"/>
      <c r="O12" s="208"/>
      <c r="P12" s="203"/>
    </row>
    <row r="13" spans="1:16">
      <c r="D13" s="208"/>
      <c r="E13" s="208"/>
      <c r="F13" s="203"/>
      <c r="G13" s="176"/>
      <c r="H13" s="208"/>
      <c r="I13" s="210"/>
      <c r="J13" s="210"/>
      <c r="K13" s="208"/>
      <c r="L13" s="208"/>
      <c r="M13" s="41"/>
      <c r="N13" s="210"/>
      <c r="O13" s="208"/>
      <c r="P13" s="203"/>
    </row>
    <row r="14" spans="1:16">
      <c r="D14" s="208"/>
      <c r="E14" s="208"/>
      <c r="F14" s="203"/>
      <c r="G14" s="176"/>
      <c r="H14" s="208"/>
      <c r="I14" s="210"/>
      <c r="J14" s="210"/>
      <c r="K14" s="208"/>
      <c r="L14" s="208"/>
      <c r="M14" s="41"/>
      <c r="N14" s="210"/>
      <c r="O14" s="208"/>
      <c r="P14" s="203"/>
    </row>
    <row r="15" spans="1:16">
      <c r="D15" s="208"/>
      <c r="E15" s="208"/>
      <c r="F15" s="203"/>
      <c r="G15" s="176"/>
      <c r="H15" s="208"/>
      <c r="I15" s="210"/>
      <c r="J15" s="210"/>
      <c r="K15" s="208"/>
      <c r="L15" s="208"/>
      <c r="M15" s="41"/>
      <c r="N15" s="210"/>
      <c r="O15" s="208"/>
      <c r="P15" s="203"/>
    </row>
    <row r="16" spans="1:16">
      <c r="D16" s="208"/>
      <c r="E16" s="208"/>
      <c r="F16" s="203"/>
      <c r="G16" s="176"/>
      <c r="H16" s="208"/>
      <c r="I16" s="210"/>
      <c r="J16" s="210"/>
      <c r="K16" s="208"/>
      <c r="L16" s="208"/>
      <c r="M16" s="41"/>
      <c r="N16" s="210"/>
      <c r="O16" s="208"/>
      <c r="P16" s="203"/>
    </row>
    <row r="17" spans="4:16">
      <c r="D17" s="208"/>
      <c r="E17" s="208"/>
      <c r="F17" s="203"/>
      <c r="G17" s="176"/>
      <c r="H17" s="208"/>
      <c r="I17" s="210"/>
      <c r="J17" s="210"/>
      <c r="K17" s="208"/>
      <c r="L17" s="208"/>
      <c r="M17" s="41"/>
      <c r="N17" s="210"/>
      <c r="O17" s="208"/>
      <c r="P17" s="203"/>
    </row>
    <row r="18" spans="4:16">
      <c r="D18" s="208"/>
      <c r="E18" s="208"/>
      <c r="F18" s="203"/>
      <c r="G18" s="176"/>
      <c r="H18" s="208"/>
      <c r="I18" s="210"/>
      <c r="J18" s="210"/>
      <c r="K18" s="208"/>
      <c r="L18" s="208"/>
      <c r="M18" s="41"/>
      <c r="N18" s="210"/>
      <c r="O18" s="208"/>
      <c r="P18" s="203"/>
    </row>
    <row r="19" spans="4:16">
      <c r="D19" s="208"/>
      <c r="E19" s="208"/>
      <c r="F19" s="203"/>
      <c r="G19" s="176"/>
      <c r="H19" s="208"/>
      <c r="I19" s="210"/>
      <c r="J19" s="210"/>
      <c r="K19" s="208"/>
      <c r="L19" s="208"/>
      <c r="M19" s="41"/>
      <c r="N19" s="210"/>
      <c r="O19" s="208"/>
      <c r="P19" s="203"/>
    </row>
    <row r="20" spans="4:16">
      <c r="D20" s="208"/>
      <c r="E20" s="208"/>
      <c r="F20" s="203"/>
      <c r="G20" s="176"/>
      <c r="H20" s="208"/>
      <c r="I20" s="210"/>
      <c r="J20" s="210"/>
      <c r="K20" s="208"/>
      <c r="L20" s="208"/>
      <c r="M20" s="41"/>
      <c r="N20" s="210"/>
      <c r="O20" s="208"/>
      <c r="P20" s="203"/>
    </row>
    <row r="21" spans="4:16">
      <c r="D21" s="208"/>
      <c r="E21" s="208"/>
      <c r="F21" s="203"/>
      <c r="G21" s="176"/>
      <c r="H21" s="208"/>
      <c r="I21" s="210"/>
      <c r="J21" s="210"/>
      <c r="K21" s="208"/>
      <c r="L21" s="208"/>
      <c r="M21" s="41"/>
      <c r="N21" s="210"/>
      <c r="O21" s="208"/>
      <c r="P21" s="203"/>
    </row>
    <row r="22" spans="4:16">
      <c r="D22" s="208"/>
      <c r="E22" s="208"/>
      <c r="F22" s="203"/>
      <c r="G22" s="176"/>
      <c r="H22" s="208"/>
      <c r="I22" s="210"/>
      <c r="J22" s="210"/>
      <c r="K22" s="208"/>
      <c r="L22" s="208"/>
      <c r="M22" s="41"/>
      <c r="N22" s="210"/>
      <c r="O22" s="208"/>
      <c r="P22" s="203"/>
    </row>
    <row r="23" spans="4:16">
      <c r="D23" s="208"/>
      <c r="E23" s="208"/>
      <c r="F23" s="203"/>
      <c r="G23" s="176"/>
      <c r="H23" s="208"/>
      <c r="I23" s="210"/>
      <c r="J23" s="210"/>
      <c r="K23" s="208"/>
      <c r="L23" s="208"/>
      <c r="M23" s="41"/>
      <c r="N23" s="210"/>
      <c r="O23" s="208"/>
      <c r="P23" s="203"/>
    </row>
    <row r="24" spans="4:16">
      <c r="D24" s="208"/>
      <c r="E24" s="208"/>
      <c r="F24" s="203"/>
      <c r="G24" s="176"/>
      <c r="H24" s="208"/>
      <c r="I24" s="210"/>
      <c r="J24" s="210"/>
      <c r="K24" s="208"/>
      <c r="L24" s="208"/>
      <c r="M24" s="41"/>
      <c r="N24" s="210"/>
      <c r="O24" s="208"/>
      <c r="P24" s="203"/>
    </row>
    <row r="25" spans="4:16">
      <c r="D25" s="208"/>
      <c r="E25" s="208"/>
      <c r="F25" s="203"/>
      <c r="G25" s="176"/>
      <c r="H25" s="208"/>
      <c r="I25" s="210"/>
      <c r="J25" s="210"/>
      <c r="K25" s="208"/>
      <c r="L25" s="208"/>
      <c r="M25" s="41"/>
      <c r="N25" s="210"/>
      <c r="O25" s="208"/>
      <c r="P25" s="203"/>
    </row>
    <row r="26" spans="4:16">
      <c r="D26" s="208"/>
      <c r="E26" s="208"/>
      <c r="F26" s="203"/>
      <c r="G26" s="176"/>
      <c r="H26" s="208"/>
      <c r="I26" s="210"/>
      <c r="J26" s="210"/>
      <c r="K26" s="208"/>
      <c r="L26" s="208"/>
      <c r="M26" s="41"/>
      <c r="N26" s="210"/>
      <c r="O26" s="208"/>
      <c r="P26" s="203"/>
    </row>
    <row r="27" spans="4:16">
      <c r="D27" s="208"/>
      <c r="E27" s="208"/>
      <c r="F27" s="203"/>
      <c r="G27" s="176"/>
      <c r="H27" s="208"/>
      <c r="I27" s="210"/>
      <c r="J27" s="210"/>
      <c r="K27" s="208"/>
      <c r="L27" s="208"/>
      <c r="M27" s="41"/>
      <c r="N27" s="210"/>
      <c r="O27" s="208"/>
      <c r="P27" s="203"/>
    </row>
    <row r="28" spans="4:16">
      <c r="D28" s="208"/>
      <c r="E28" s="208"/>
      <c r="F28" s="203"/>
      <c r="G28" s="176"/>
      <c r="H28" s="208"/>
      <c r="I28" s="210"/>
      <c r="J28" s="210"/>
      <c r="K28" s="208"/>
      <c r="L28" s="208"/>
      <c r="M28" s="41"/>
      <c r="N28" s="210"/>
      <c r="O28" s="208"/>
      <c r="P28" s="203"/>
    </row>
    <row r="29" spans="4:16">
      <c r="D29" s="208"/>
      <c r="E29" s="208"/>
      <c r="F29" s="203"/>
      <c r="G29" s="176"/>
      <c r="H29" s="208"/>
      <c r="I29" s="210"/>
      <c r="J29" s="210"/>
      <c r="K29" s="208"/>
      <c r="L29" s="208"/>
      <c r="M29" s="41"/>
      <c r="N29" s="210"/>
      <c r="O29" s="208"/>
      <c r="P29" s="203"/>
    </row>
    <row r="30" spans="4:16">
      <c r="G30" s="118"/>
      <c r="M30" s="41"/>
    </row>
    <row r="31" spans="4:16">
      <c r="G31" s="118" t="str">
        <f t="shared" ref="G31:G69" si="0">MID(H31,9,11)</f>
        <v/>
      </c>
      <c r="M31" s="41">
        <f t="shared" ref="M31:M66" si="1">MONTH(N31)</f>
        <v>1</v>
      </c>
    </row>
    <row r="32" spans="4:16">
      <c r="G32" s="118" t="str">
        <f t="shared" si="0"/>
        <v/>
      </c>
      <c r="M32" s="41">
        <f t="shared" si="1"/>
        <v>1</v>
      </c>
    </row>
    <row r="33" spans="7:13">
      <c r="G33" s="118" t="str">
        <f t="shared" si="0"/>
        <v/>
      </c>
      <c r="M33" s="41">
        <f t="shared" si="1"/>
        <v>1</v>
      </c>
    </row>
    <row r="34" spans="7:13">
      <c r="G34" s="118" t="str">
        <f t="shared" si="0"/>
        <v/>
      </c>
      <c r="M34" s="41">
        <f t="shared" si="1"/>
        <v>1</v>
      </c>
    </row>
    <row r="35" spans="7:13">
      <c r="G35" s="118" t="str">
        <f t="shared" si="0"/>
        <v/>
      </c>
      <c r="M35" s="41">
        <f t="shared" si="1"/>
        <v>1</v>
      </c>
    </row>
    <row r="36" spans="7:13">
      <c r="G36" s="118" t="str">
        <f t="shared" si="0"/>
        <v/>
      </c>
      <c r="M36" s="41">
        <f t="shared" si="1"/>
        <v>1</v>
      </c>
    </row>
    <row r="37" spans="7:13">
      <c r="G37" s="118" t="str">
        <f t="shared" si="0"/>
        <v/>
      </c>
      <c r="M37" s="41">
        <f t="shared" si="1"/>
        <v>1</v>
      </c>
    </row>
    <row r="38" spans="7:13">
      <c r="G38" s="118" t="str">
        <f t="shared" si="0"/>
        <v/>
      </c>
      <c r="M38" s="41">
        <f t="shared" si="1"/>
        <v>1</v>
      </c>
    </row>
    <row r="39" spans="7:13">
      <c r="G39" s="118" t="str">
        <f t="shared" si="0"/>
        <v/>
      </c>
      <c r="M39" s="41">
        <f t="shared" si="1"/>
        <v>1</v>
      </c>
    </row>
    <row r="40" spans="7:13">
      <c r="G40" s="118" t="str">
        <f t="shared" si="0"/>
        <v/>
      </c>
      <c r="M40" s="41">
        <f t="shared" si="1"/>
        <v>1</v>
      </c>
    </row>
    <row r="41" spans="7:13">
      <c r="G41" s="118" t="str">
        <f t="shared" si="0"/>
        <v/>
      </c>
      <c r="M41" s="41">
        <f t="shared" si="1"/>
        <v>1</v>
      </c>
    </row>
    <row r="42" spans="7:13">
      <c r="G42" s="118" t="str">
        <f t="shared" si="0"/>
        <v/>
      </c>
      <c r="M42" s="41">
        <f t="shared" si="1"/>
        <v>1</v>
      </c>
    </row>
    <row r="43" spans="7:13">
      <c r="G43" s="118" t="str">
        <f t="shared" si="0"/>
        <v/>
      </c>
      <c r="M43" s="41">
        <f t="shared" si="1"/>
        <v>1</v>
      </c>
    </row>
    <row r="44" spans="7:13">
      <c r="G44" s="118" t="str">
        <f t="shared" si="0"/>
        <v/>
      </c>
      <c r="M44" s="41">
        <f t="shared" si="1"/>
        <v>1</v>
      </c>
    </row>
    <row r="45" spans="7:13">
      <c r="G45" s="118" t="str">
        <f t="shared" si="0"/>
        <v/>
      </c>
      <c r="M45" s="41">
        <f t="shared" si="1"/>
        <v>1</v>
      </c>
    </row>
    <row r="46" spans="7:13">
      <c r="G46" s="118" t="str">
        <f t="shared" si="0"/>
        <v/>
      </c>
      <c r="M46" s="41">
        <f t="shared" si="1"/>
        <v>1</v>
      </c>
    </row>
    <row r="47" spans="7:13">
      <c r="G47" s="118" t="str">
        <f t="shared" si="0"/>
        <v/>
      </c>
      <c r="M47" s="41">
        <f t="shared" si="1"/>
        <v>1</v>
      </c>
    </row>
    <row r="48" spans="7:13">
      <c r="G48" s="118" t="str">
        <f t="shared" si="0"/>
        <v/>
      </c>
      <c r="M48" s="41">
        <f t="shared" si="1"/>
        <v>1</v>
      </c>
    </row>
    <row r="49" spans="7:13">
      <c r="G49" s="118" t="str">
        <f t="shared" si="0"/>
        <v/>
      </c>
      <c r="M49" s="41">
        <f t="shared" si="1"/>
        <v>1</v>
      </c>
    </row>
    <row r="50" spans="7:13">
      <c r="G50" s="118" t="str">
        <f t="shared" si="0"/>
        <v/>
      </c>
      <c r="M50" s="41">
        <f t="shared" si="1"/>
        <v>1</v>
      </c>
    </row>
    <row r="51" spans="7:13">
      <c r="G51" s="118" t="str">
        <f t="shared" si="0"/>
        <v/>
      </c>
      <c r="M51" s="41">
        <f t="shared" si="1"/>
        <v>1</v>
      </c>
    </row>
    <row r="52" spans="7:13">
      <c r="G52" s="118" t="str">
        <f t="shared" si="0"/>
        <v/>
      </c>
      <c r="M52" s="41">
        <f t="shared" si="1"/>
        <v>1</v>
      </c>
    </row>
    <row r="53" spans="7:13">
      <c r="G53" s="118" t="str">
        <f t="shared" si="0"/>
        <v/>
      </c>
      <c r="M53" s="41">
        <f t="shared" si="1"/>
        <v>1</v>
      </c>
    </row>
    <row r="54" spans="7:13">
      <c r="G54" s="118" t="str">
        <f t="shared" si="0"/>
        <v/>
      </c>
      <c r="M54" s="41">
        <f t="shared" si="1"/>
        <v>1</v>
      </c>
    </row>
    <row r="55" spans="7:13">
      <c r="G55" s="118" t="str">
        <f t="shared" si="0"/>
        <v/>
      </c>
      <c r="M55" s="41">
        <f t="shared" si="1"/>
        <v>1</v>
      </c>
    </row>
    <row r="56" spans="7:13">
      <c r="G56" s="118" t="str">
        <f t="shared" si="0"/>
        <v/>
      </c>
      <c r="M56" s="41">
        <f t="shared" si="1"/>
        <v>1</v>
      </c>
    </row>
    <row r="57" spans="7:13">
      <c r="G57" s="118" t="str">
        <f t="shared" si="0"/>
        <v/>
      </c>
      <c r="M57" s="41">
        <f t="shared" si="1"/>
        <v>1</v>
      </c>
    </row>
    <row r="58" spans="7:13">
      <c r="G58" s="118" t="str">
        <f t="shared" si="0"/>
        <v/>
      </c>
      <c r="M58" s="41">
        <f t="shared" si="1"/>
        <v>1</v>
      </c>
    </row>
    <row r="59" spans="7:13">
      <c r="G59" s="118" t="str">
        <f t="shared" si="0"/>
        <v/>
      </c>
      <c r="M59" s="41">
        <f t="shared" si="1"/>
        <v>1</v>
      </c>
    </row>
    <row r="60" spans="7:13">
      <c r="G60" s="118" t="str">
        <f t="shared" si="0"/>
        <v/>
      </c>
      <c r="M60" s="41">
        <f t="shared" si="1"/>
        <v>1</v>
      </c>
    </row>
    <row r="61" spans="7:13">
      <c r="G61" s="118" t="str">
        <f t="shared" si="0"/>
        <v/>
      </c>
      <c r="M61" s="41">
        <f t="shared" si="1"/>
        <v>1</v>
      </c>
    </row>
    <row r="62" spans="7:13">
      <c r="G62" s="118" t="str">
        <f t="shared" si="0"/>
        <v/>
      </c>
      <c r="M62" s="41">
        <f t="shared" si="1"/>
        <v>1</v>
      </c>
    </row>
    <row r="63" spans="7:13">
      <c r="G63" s="118" t="str">
        <f t="shared" si="0"/>
        <v/>
      </c>
      <c r="M63" s="41">
        <f t="shared" si="1"/>
        <v>1</v>
      </c>
    </row>
    <row r="64" spans="7:13">
      <c r="G64" s="118" t="str">
        <f t="shared" si="0"/>
        <v/>
      </c>
      <c r="M64" s="41">
        <f t="shared" si="1"/>
        <v>1</v>
      </c>
    </row>
    <row r="65" spans="7:13">
      <c r="G65" s="118" t="str">
        <f t="shared" si="0"/>
        <v/>
      </c>
      <c r="M65" s="41">
        <f t="shared" si="1"/>
        <v>1</v>
      </c>
    </row>
    <row r="66" spans="7:13">
      <c r="G66" s="118" t="str">
        <f t="shared" si="0"/>
        <v/>
      </c>
      <c r="M66" s="41">
        <f t="shared" si="1"/>
        <v>1</v>
      </c>
    </row>
    <row r="67" spans="7:13">
      <c r="G67" s="118" t="str">
        <f t="shared" si="0"/>
        <v/>
      </c>
      <c r="M67" s="41">
        <f t="shared" ref="M67:M70" si="2">MONTH(N67)</f>
        <v>1</v>
      </c>
    </row>
    <row r="68" spans="7:13">
      <c r="G68" s="118" t="str">
        <f t="shared" si="0"/>
        <v/>
      </c>
      <c r="M68" s="41">
        <f t="shared" si="2"/>
        <v>1</v>
      </c>
    </row>
    <row r="69" spans="7:13">
      <c r="G69" s="118" t="str">
        <f t="shared" si="0"/>
        <v/>
      </c>
      <c r="M69" s="41">
        <f t="shared" si="2"/>
        <v>1</v>
      </c>
    </row>
    <row r="70" spans="7:13">
      <c r="G70" s="118" t="str">
        <f t="shared" ref="G70" si="3">MID(H70,9,11)</f>
        <v/>
      </c>
      <c r="M70" s="41">
        <f t="shared" si="2"/>
        <v>1</v>
      </c>
    </row>
    <row r="71" spans="7:13">
      <c r="G71" s="118"/>
      <c r="M71" s="41"/>
    </row>
    <row r="72" spans="7:13">
      <c r="G72" s="118"/>
      <c r="M72" s="41"/>
    </row>
    <row r="73" spans="7:13">
      <c r="G73" s="118"/>
      <c r="M73" s="41"/>
    </row>
    <row r="74" spans="7:13">
      <c r="G74" s="118"/>
      <c r="M74" s="41"/>
    </row>
    <row r="75" spans="7:13">
      <c r="G75" s="118"/>
      <c r="M75" s="41"/>
    </row>
    <row r="76" spans="7:13">
      <c r="G76" s="118"/>
      <c r="M76" s="41"/>
    </row>
    <row r="77" spans="7:13">
      <c r="G77" s="118"/>
      <c r="M77" s="41"/>
    </row>
    <row r="78" spans="7:13">
      <c r="G78" s="118"/>
      <c r="M78" s="41"/>
    </row>
    <row r="79" spans="7:13">
      <c r="G79" s="118"/>
      <c r="M79" s="41"/>
    </row>
    <row r="80" spans="7:13">
      <c r="G80" s="118"/>
      <c r="M80" s="41"/>
    </row>
    <row r="81" spans="7:13">
      <c r="G81" s="118"/>
      <c r="M81" s="41"/>
    </row>
    <row r="82" spans="7:13">
      <c r="G82" s="118"/>
      <c r="M82" s="41"/>
    </row>
    <row r="83" spans="7:13">
      <c r="G83" s="118"/>
      <c r="M83" s="41"/>
    </row>
    <row r="84" spans="7:13">
      <c r="G84" s="118"/>
      <c r="M84" s="41"/>
    </row>
  </sheetData>
  <autoFilter ref="D1:P70" xr:uid="{00000000-0009-0000-0000-00001C000000}"/>
  <dataValidations count="14">
    <dataValidation showInputMessage="1" showErrorMessage="1" error=" " promptTitle="Suche (erforderlich)" prompt="Dieser Datensatz vom Typ „Arbeitspaket“ muss bereits in Microsoft Dynamics CRM oder in dieser Quelldatei vorhanden sein." sqref="M85:M1048576" xr:uid="{00000000-0002-0000-1C00-000000000000}"/>
    <dataValidation type="decimal" allowBlank="1" showInputMessage="1" showErrorMessage="1" errorTitle="Wert außerhalb des Bereichs" error="Bei Budget (Plan) Gesamt (Σ) (Root Projekt) (Projekt Auftrag) muss es sich um eine Zahl zwischen -1000000000 und 1000000000 (jeweils einschließlich) handeln." promptTitle="Dezimalzahl" prompt="Mindestwert: -1000000000._x000d__x000a_Maximalwert: 1000000000._x000d__x000a_  " sqref="G85:G1048576 F2:F1048576" xr:uid="{00000000-0002-0000-1C00-000001000000}">
      <formula1>-1000000000</formula1>
      <formula2>1000000000</formula2>
    </dataValidation>
    <dataValidation type="date" operator="greaterThanOrEqual" allowBlank="1" showInputMessage="1" showErrorMessage="1" errorTitle="Ungültiges Datum" error="Datum muss im richtigen Format angegeben werden." promptTitle="Datum" prompt=" " sqref="M2:M84" xr:uid="{00000000-0002-0000-1C00-000002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O2:O1048576" xr:uid="{00000000-0002-0000-1C00-000003000000}"/>
    <dataValidation showInputMessage="1" showErrorMessage="1" error=" " promptTitle="Suche (erforderlich)" prompt="Dieser Datensatz Arbeitspaket muss bereits in Microsoft Dynamics 365 oder in dieser Quelldatei vorhanden sein." sqref="L2:L1048576" xr:uid="{00000000-0002-0000-1C00-000004000000}"/>
    <dataValidation type="decimal" showInputMessage="1" showErrorMessage="1" errorTitle="Wert außerhalb des Bereichs" error="Bei Summe muss es sich um eine Zahl zwischen -1000000000 und 1000000000 (jeweils einschließlich) handeln." promptTitle="Dezimalzahl (erforderlich)" prompt="Mindestwert: -1000000000._x000d__x000a_Maximalwert: 1000000000._x000d__x000a_  " sqref="P2:P1048576" xr:uid="{00000000-0002-0000-1C00-000005000000}">
      <formula1>-1000000000</formula1>
      <formula2>1000000000</formula2>
    </dataValidation>
    <dataValidation type="date" operator="greaterThanOrEqual" showInputMessage="1" showErrorMessage="1" errorTitle="Ungültiges Datum" error="Datum muss im richtigen Format angegeben werden." promptTitle="Datum (erforderlich)" prompt=" " sqref="N2:N1048576" xr:uid="{00000000-0002-0000-1C00-000006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K2:K1048576" xr:uid="{00000000-0002-0000-1C00-000007000000}">
      <formula1>100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J2:J1048576" xr:uid="{00000000-0002-0000-1C00-000008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I2:I1048576" xr:uid="{00000000-0002-0000-1C00-000009000000}">
      <formula1>1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H2:H1048576" xr:uid="{00000000-0002-0000-1C00-00000A000000}">
      <formula1>200</formula1>
    </dataValidation>
    <dataValidation type="textLength" operator="lessThanOrEqual" allowBlank="1" showInputMessage="1" showErrorMessage="1" errorTitle="Länge überschritten" error="Dieser Wert darf höchstens 100 Zeichen lang sein." promptTitle="Text" prompt="Maximale Länge: 100 Zeichen." sqref="E2:E1048576" xr:uid="{00000000-0002-0000-1C00-00000B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D2:D1048576" xr:uid="{00000000-0002-0000-1C00-00000C000000}">
      <formula1>10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9 C13:C1048576" xr:uid="{00000000-0002-0000-1C00-00000D000000}">
      <formula1>1</formula1>
    </dataValidation>
  </dataValidations>
  <pageMargins left="0.7" right="0.7" top="0.78740157499999996" bottom="0.78740157499999996" header="0.3" footer="0.3"/>
  <pageSetup paperSize="9" orientation="portrait" r:id="rId1"/>
  <customProperties>
    <customPr name="EpmWorksheetKeyString_GU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Q124"/>
  <sheetViews>
    <sheetView topLeftCell="D1" zoomScale="85" zoomScaleNormal="85" workbookViewId="0">
      <selection activeCell="F16" sqref="F16"/>
    </sheetView>
  </sheetViews>
  <sheetFormatPr baseColWidth="10" defaultColWidth="11.5" defaultRowHeight="15"/>
  <cols>
    <col min="1" max="1" width="0" hidden="1" customWidth="1"/>
    <col min="2" max="2" width="0" style="7" hidden="1" customWidth="1"/>
    <col min="3" max="3" width="0" style="67" hidden="1" customWidth="1"/>
    <col min="4" max="4" width="7" style="169" customWidth="1"/>
    <col min="5" max="5" width="14" style="63" customWidth="1"/>
    <col min="6" max="6" width="16.5" style="7" bestFit="1" customWidth="1"/>
    <col min="7" max="7" width="16.5" style="7" customWidth="1"/>
    <col min="8" max="8" width="21" style="63" customWidth="1"/>
    <col min="9" max="9" width="42" style="63" customWidth="1"/>
    <col min="10" max="10" width="28" style="63" customWidth="1"/>
    <col min="11" max="12" width="14.83203125" style="64" bestFit="1" customWidth="1"/>
    <col min="13" max="14" width="14" style="63" customWidth="1"/>
    <col min="15" max="15" width="14" style="192" customWidth="1"/>
    <col min="16" max="16" width="17" style="64" customWidth="1"/>
  </cols>
  <sheetData>
    <row r="1" spans="1:17">
      <c r="A1" s="40" t="s">
        <v>91</v>
      </c>
      <c r="B1" s="40" t="s">
        <v>76</v>
      </c>
      <c r="C1" s="40" t="s">
        <v>77</v>
      </c>
      <c r="D1" s="165" t="s">
        <v>280</v>
      </c>
      <c r="E1" s="165" t="s">
        <v>92</v>
      </c>
      <c r="F1" s="68" t="s">
        <v>39</v>
      </c>
      <c r="G1" s="68" t="s">
        <v>36</v>
      </c>
      <c r="H1" s="189" t="s">
        <v>293</v>
      </c>
      <c r="I1" s="189" t="s">
        <v>289</v>
      </c>
      <c r="J1" s="189" t="s">
        <v>93</v>
      </c>
      <c r="K1" s="189" t="s">
        <v>94</v>
      </c>
      <c r="L1" s="189" t="s">
        <v>95</v>
      </c>
      <c r="M1" s="189" t="s">
        <v>96</v>
      </c>
      <c r="N1" s="189" t="s">
        <v>97</v>
      </c>
      <c r="O1" s="189" t="s">
        <v>98</v>
      </c>
      <c r="P1" s="194" t="s">
        <v>99</v>
      </c>
      <c r="Q1" s="69" t="s">
        <v>73</v>
      </c>
    </row>
    <row r="2" spans="1:17" s="105" customFormat="1">
      <c r="A2" s="42"/>
      <c r="B2" s="21"/>
      <c r="C2" s="65"/>
      <c r="D2" s="168"/>
      <c r="E2" s="166"/>
      <c r="F2" s="39"/>
      <c r="G2" s="39"/>
      <c r="H2" s="190"/>
      <c r="I2" s="190"/>
      <c r="J2" s="190"/>
      <c r="K2" s="193"/>
      <c r="L2" s="193"/>
      <c r="M2" s="190"/>
      <c r="N2" s="190"/>
      <c r="O2" s="191"/>
      <c r="P2" s="195"/>
      <c r="Q2" s="39"/>
    </row>
    <row r="3" spans="1:17" s="105" customFormat="1">
      <c r="A3" s="42"/>
      <c r="B3" s="21"/>
      <c r="C3" s="65"/>
      <c r="D3" s="168"/>
      <c r="E3" s="166"/>
      <c r="F3" s="39"/>
      <c r="G3" s="39"/>
      <c r="H3" s="63"/>
      <c r="I3" s="63"/>
      <c r="J3" s="63"/>
      <c r="K3" s="64"/>
      <c r="L3" s="64"/>
      <c r="M3" s="63"/>
      <c r="N3" s="63"/>
      <c r="O3" s="188"/>
      <c r="P3" s="64"/>
      <c r="Q3" s="39"/>
    </row>
    <row r="4" spans="1:17" s="105" customFormat="1">
      <c r="A4" s="42"/>
      <c r="B4" s="21"/>
      <c r="C4" s="65"/>
      <c r="D4" s="168"/>
      <c r="E4" s="166"/>
      <c r="F4" s="39" t="str">
        <f t="shared" ref="F4:F6" si="0">MID(H4,1,7)</f>
        <v/>
      </c>
      <c r="G4" s="39" t="str">
        <f t="shared" ref="G4:G6" si="1">MID(H4,9,10)</f>
        <v/>
      </c>
      <c r="H4" s="63"/>
      <c r="I4" s="63"/>
      <c r="J4" s="63"/>
      <c r="K4" s="64"/>
      <c r="L4" s="64"/>
      <c r="M4" s="63"/>
      <c r="N4" s="63"/>
      <c r="O4" s="192"/>
      <c r="P4" s="64"/>
      <c r="Q4" s="39"/>
    </row>
    <row r="5" spans="1:17" s="118" customFormat="1">
      <c r="A5" s="42"/>
      <c r="B5" s="21"/>
      <c r="C5" s="65"/>
      <c r="D5" s="168"/>
      <c r="E5" s="166"/>
      <c r="F5" s="39" t="str">
        <f t="shared" ref="F5" si="2">MID(H5,1,7)</f>
        <v/>
      </c>
      <c r="G5" s="39" t="str">
        <f t="shared" ref="G5" si="3">MID(H5,9,10)</f>
        <v/>
      </c>
      <c r="H5" s="63"/>
      <c r="I5" s="63"/>
      <c r="J5" s="63"/>
      <c r="K5" s="64"/>
      <c r="L5" s="64"/>
      <c r="M5" s="63"/>
      <c r="N5" s="63"/>
      <c r="O5" s="192"/>
      <c r="P5" s="64"/>
      <c r="Q5" s="39"/>
    </row>
    <row r="6" spans="1:17" s="105" customFormat="1">
      <c r="A6" s="42"/>
      <c r="B6" s="21"/>
      <c r="C6" s="65"/>
      <c r="D6" s="168"/>
      <c r="E6" s="166"/>
      <c r="F6" s="39" t="str">
        <f t="shared" si="0"/>
        <v/>
      </c>
      <c r="G6" s="39" t="str">
        <f t="shared" si="1"/>
        <v/>
      </c>
      <c r="H6" s="63"/>
      <c r="I6" s="63"/>
      <c r="J6" s="63"/>
      <c r="K6" s="64"/>
      <c r="L6" s="64"/>
      <c r="M6" s="63"/>
      <c r="N6" s="63"/>
      <c r="O6" s="192"/>
      <c r="P6" s="64"/>
      <c r="Q6" s="39"/>
    </row>
    <row r="7" spans="1:17" s="105" customFormat="1">
      <c r="A7" s="42"/>
      <c r="B7" s="21"/>
      <c r="C7" s="65"/>
      <c r="D7" s="169"/>
      <c r="E7" s="63"/>
      <c r="F7" s="39" t="str">
        <f t="shared" ref="F7:F8" si="4">MID(H7,1,7)</f>
        <v/>
      </c>
      <c r="G7" s="39" t="str">
        <f t="shared" ref="G7:G8" si="5">MID(H7,9,10)</f>
        <v/>
      </c>
      <c r="H7" s="63"/>
      <c r="I7" s="63"/>
      <c r="J7" s="63"/>
      <c r="K7" s="64"/>
      <c r="L7" s="64"/>
      <c r="M7" s="63"/>
      <c r="N7" s="63"/>
      <c r="O7" s="192"/>
      <c r="P7" s="64"/>
      <c r="Q7" s="39"/>
    </row>
    <row r="8" spans="1:17" s="105" customFormat="1">
      <c r="A8" s="42"/>
      <c r="B8" s="21"/>
      <c r="C8" s="65"/>
      <c r="D8" s="169"/>
      <c r="E8" s="63"/>
      <c r="F8" s="39" t="str">
        <f t="shared" si="4"/>
        <v/>
      </c>
      <c r="G8" s="39" t="str">
        <f t="shared" si="5"/>
        <v/>
      </c>
      <c r="H8" s="63"/>
      <c r="I8" s="63"/>
      <c r="J8" s="63"/>
      <c r="K8" s="64"/>
      <c r="L8" s="64"/>
      <c r="M8" s="63"/>
      <c r="N8" s="63"/>
      <c r="O8" s="192"/>
      <c r="P8" s="64"/>
      <c r="Q8" s="39"/>
    </row>
    <row r="9" spans="1:17">
      <c r="A9" s="42" t="s">
        <v>100</v>
      </c>
      <c r="B9" s="21" t="s">
        <v>101</v>
      </c>
      <c r="C9" s="65">
        <v>43388.4699652778</v>
      </c>
      <c r="D9" s="178"/>
      <c r="E9" s="179"/>
      <c r="F9" s="39" t="str">
        <f t="shared" ref="F9:F14" si="6">MID(H9,1,7)</f>
        <v/>
      </c>
      <c r="G9" s="39" t="str">
        <f>MID(H9,9,11)</f>
        <v/>
      </c>
      <c r="Q9" s="39"/>
    </row>
    <row r="10" spans="1:17">
      <c r="A10" s="42" t="s">
        <v>102</v>
      </c>
      <c r="B10" s="21" t="s">
        <v>103</v>
      </c>
      <c r="C10" s="65">
        <v>43383.691701388903</v>
      </c>
      <c r="D10" s="178"/>
      <c r="E10" s="179"/>
      <c r="F10" s="39" t="str">
        <f t="shared" si="6"/>
        <v/>
      </c>
      <c r="G10" s="39" t="str">
        <f>MID(H10,9,11)</f>
        <v/>
      </c>
      <c r="Q10" s="39"/>
    </row>
    <row r="11" spans="1:17">
      <c r="A11" s="42" t="s">
        <v>104</v>
      </c>
      <c r="B11" s="21" t="s">
        <v>105</v>
      </c>
      <c r="C11" s="65">
        <v>43389.338657407403</v>
      </c>
      <c r="D11" s="181"/>
      <c r="E11" s="180"/>
      <c r="F11" s="39" t="str">
        <f t="shared" si="6"/>
        <v/>
      </c>
      <c r="G11" s="39" t="str">
        <f t="shared" ref="G11:G14" si="7">MID(H11,9,11)</f>
        <v/>
      </c>
      <c r="Q11" s="39"/>
    </row>
    <row r="12" spans="1:17">
      <c r="A12" s="42" t="s">
        <v>106</v>
      </c>
      <c r="B12" s="21" t="s">
        <v>107</v>
      </c>
      <c r="C12" s="65">
        <v>43383.679305555597</v>
      </c>
      <c r="D12" s="181"/>
      <c r="E12" s="180"/>
      <c r="F12" s="39" t="str">
        <f t="shared" si="6"/>
        <v/>
      </c>
      <c r="G12" s="39" t="str">
        <f t="shared" si="7"/>
        <v/>
      </c>
      <c r="Q12" s="39"/>
    </row>
    <row r="13" spans="1:17">
      <c r="A13" s="42" t="s">
        <v>108</v>
      </c>
      <c r="B13" s="21" t="s">
        <v>109</v>
      </c>
      <c r="C13" s="65">
        <v>43388.373807870397</v>
      </c>
      <c r="D13" s="181"/>
      <c r="E13" s="180"/>
      <c r="F13" s="39" t="str">
        <f t="shared" si="6"/>
        <v/>
      </c>
      <c r="G13" s="39" t="str">
        <f t="shared" si="7"/>
        <v/>
      </c>
      <c r="Q13" s="39"/>
    </row>
    <row r="14" spans="1:17">
      <c r="A14" s="42" t="s">
        <v>110</v>
      </c>
      <c r="B14" s="21" t="s">
        <v>111</v>
      </c>
      <c r="C14" s="65">
        <v>43389.339895833298</v>
      </c>
      <c r="D14" s="181"/>
      <c r="E14" s="180"/>
      <c r="F14" s="39" t="str">
        <f t="shared" si="6"/>
        <v/>
      </c>
      <c r="G14" s="39" t="str">
        <f t="shared" si="7"/>
        <v/>
      </c>
      <c r="Q14" s="39"/>
    </row>
    <row r="15" spans="1:17">
      <c r="A15" s="42" t="s">
        <v>112</v>
      </c>
      <c r="B15" s="21" t="s">
        <v>113</v>
      </c>
      <c r="C15" s="65">
        <v>43388.373796296299</v>
      </c>
      <c r="F15" s="39"/>
      <c r="G15" s="39"/>
      <c r="Q15" s="39"/>
    </row>
    <row r="16" spans="1:17">
      <c r="A16" s="42" t="s">
        <v>114</v>
      </c>
      <c r="B16" s="21" t="s">
        <v>115</v>
      </c>
      <c r="C16" s="65">
        <v>43376.511377314797</v>
      </c>
      <c r="F16" s="39"/>
      <c r="G16" s="39"/>
      <c r="Q16" s="39"/>
    </row>
    <row r="17" spans="1:17">
      <c r="A17" s="42" t="s">
        <v>116</v>
      </c>
      <c r="B17" s="21" t="s">
        <v>117</v>
      </c>
      <c r="C17" s="65">
        <v>43382.579930555599</v>
      </c>
      <c r="F17" s="39"/>
      <c r="G17" s="39"/>
      <c r="Q17" s="39"/>
    </row>
    <row r="18" spans="1:17">
      <c r="A18" s="42" t="s">
        <v>118</v>
      </c>
      <c r="B18" s="21" t="s">
        <v>119</v>
      </c>
      <c r="C18" s="65">
        <v>43389.596458333297</v>
      </c>
      <c r="F18" s="39"/>
      <c r="G18" s="39"/>
      <c r="Q18" s="39"/>
    </row>
    <row r="19" spans="1:17">
      <c r="A19" s="42" t="s">
        <v>120</v>
      </c>
      <c r="B19" s="21" t="s">
        <v>121</v>
      </c>
      <c r="C19" s="65">
        <v>43388.3731134259</v>
      </c>
      <c r="F19" s="39"/>
      <c r="G19" s="39"/>
      <c r="Q19" s="39"/>
    </row>
    <row r="20" spans="1:17">
      <c r="A20" s="42" t="s">
        <v>122</v>
      </c>
      <c r="B20" s="21" t="s">
        <v>123</v>
      </c>
      <c r="C20" s="65">
        <v>43388.373796296299</v>
      </c>
      <c r="F20" s="39"/>
      <c r="G20" s="39"/>
      <c r="Q20" s="39"/>
    </row>
    <row r="21" spans="1:17">
      <c r="A21" s="42" t="s">
        <v>124</v>
      </c>
      <c r="B21" s="21" t="s">
        <v>125</v>
      </c>
      <c r="C21" s="65">
        <v>43376.509606481501</v>
      </c>
      <c r="F21" s="39"/>
      <c r="G21" s="39"/>
      <c r="Q21" s="39"/>
    </row>
    <row r="22" spans="1:17">
      <c r="A22" s="42" t="s">
        <v>126</v>
      </c>
      <c r="B22" s="21" t="s">
        <v>127</v>
      </c>
      <c r="C22" s="65">
        <v>43376.510358796302</v>
      </c>
      <c r="F22" s="39"/>
      <c r="G22" s="39"/>
      <c r="Q22" s="39"/>
    </row>
    <row r="23" spans="1:17">
      <c r="A23" s="42" t="s">
        <v>128</v>
      </c>
      <c r="B23" s="21" t="s">
        <v>129</v>
      </c>
      <c r="C23" s="65">
        <v>43376.512175925898</v>
      </c>
      <c r="F23" s="39"/>
      <c r="G23" s="39"/>
      <c r="Q23" s="39"/>
    </row>
    <row r="24" spans="1:17">
      <c r="A24" s="42" t="s">
        <v>130</v>
      </c>
      <c r="B24" s="21" t="s">
        <v>131</v>
      </c>
      <c r="C24" s="65">
        <v>43376.512187499997</v>
      </c>
      <c r="F24" s="39"/>
      <c r="G24" s="39"/>
      <c r="Q24" s="39"/>
    </row>
    <row r="25" spans="1:17">
      <c r="A25" s="42" t="s">
        <v>132</v>
      </c>
      <c r="B25" s="21" t="s">
        <v>133</v>
      </c>
      <c r="C25" s="65">
        <v>43376.510092592602</v>
      </c>
      <c r="F25" s="39"/>
      <c r="G25" s="39"/>
      <c r="Q25" s="39"/>
    </row>
    <row r="26" spans="1:17">
      <c r="A26" s="42" t="s">
        <v>134</v>
      </c>
      <c r="B26" s="21" t="s">
        <v>135</v>
      </c>
      <c r="C26" s="65">
        <v>43388.368067129602</v>
      </c>
      <c r="F26" s="39"/>
      <c r="G26" s="39"/>
      <c r="Q26" s="39"/>
    </row>
    <row r="27" spans="1:17">
      <c r="A27" s="42" t="s">
        <v>136</v>
      </c>
      <c r="B27" s="21" t="s">
        <v>137</v>
      </c>
      <c r="C27" s="65">
        <v>43376.510347222204</v>
      </c>
      <c r="F27" s="39"/>
      <c r="G27" s="39"/>
      <c r="Q27" s="39"/>
    </row>
    <row r="28" spans="1:17">
      <c r="A28" s="42" t="s">
        <v>138</v>
      </c>
      <c r="B28" s="21" t="s">
        <v>139</v>
      </c>
      <c r="C28" s="65">
        <v>43376.510347222204</v>
      </c>
      <c r="F28" s="39"/>
      <c r="G28" s="39"/>
      <c r="Q28" s="39"/>
    </row>
    <row r="29" spans="1:17">
      <c r="A29" s="42" t="s">
        <v>140</v>
      </c>
      <c r="B29" s="21" t="s">
        <v>141</v>
      </c>
      <c r="C29" s="65">
        <v>43376.510347222204</v>
      </c>
      <c r="F29" s="39"/>
      <c r="G29" s="39"/>
      <c r="Q29" s="39"/>
    </row>
    <row r="30" spans="1:17">
      <c r="A30" s="42" t="s">
        <v>142</v>
      </c>
      <c r="B30" s="21" t="s">
        <v>143</v>
      </c>
      <c r="C30" s="65">
        <v>43389.338796296302</v>
      </c>
      <c r="F30" s="39"/>
      <c r="G30" s="39"/>
      <c r="Q30" s="39"/>
    </row>
    <row r="31" spans="1:17">
      <c r="A31" s="42" t="s">
        <v>144</v>
      </c>
      <c r="B31" s="21" t="s">
        <v>145</v>
      </c>
      <c r="C31" s="65">
        <v>43376.512094907397</v>
      </c>
      <c r="F31" s="39"/>
      <c r="G31" s="39"/>
      <c r="Q31" s="39"/>
    </row>
    <row r="32" spans="1:17">
      <c r="A32" s="42" t="s">
        <v>146</v>
      </c>
      <c r="B32" s="21" t="s">
        <v>147</v>
      </c>
      <c r="C32" s="65">
        <v>43376.509803240697</v>
      </c>
      <c r="F32" s="39"/>
      <c r="G32" s="39"/>
      <c r="Q32" s="39"/>
    </row>
    <row r="33" spans="1:17">
      <c r="A33" s="42" t="s">
        <v>148</v>
      </c>
      <c r="B33" s="21" t="s">
        <v>149</v>
      </c>
      <c r="C33" s="65">
        <v>43376.511863425898</v>
      </c>
      <c r="F33" s="39"/>
      <c r="G33" s="39"/>
      <c r="Q33" s="39"/>
    </row>
    <row r="34" spans="1:17">
      <c r="A34" s="42" t="s">
        <v>150</v>
      </c>
      <c r="B34" s="21" t="s">
        <v>151</v>
      </c>
      <c r="C34" s="65">
        <v>43376.511377314797</v>
      </c>
      <c r="F34" s="39"/>
      <c r="G34" s="39"/>
      <c r="Q34" s="39"/>
    </row>
    <row r="35" spans="1:17">
      <c r="A35" s="42" t="s">
        <v>152</v>
      </c>
      <c r="B35" s="21" t="s">
        <v>153</v>
      </c>
      <c r="C35" s="65">
        <v>43376.512673611098</v>
      </c>
      <c r="F35" s="39"/>
      <c r="G35" s="39"/>
      <c r="Q35" s="39"/>
    </row>
    <row r="36" spans="1:17">
      <c r="A36" s="42" t="s">
        <v>154</v>
      </c>
      <c r="B36" s="21" t="s">
        <v>155</v>
      </c>
      <c r="C36" s="65">
        <v>43376.510092592602</v>
      </c>
      <c r="F36" s="39"/>
      <c r="G36" s="39"/>
      <c r="Q36" s="39"/>
    </row>
    <row r="37" spans="1:17">
      <c r="A37" s="42" t="s">
        <v>156</v>
      </c>
      <c r="B37" s="21" t="s">
        <v>157</v>
      </c>
      <c r="C37" s="65">
        <v>43376.510092592602</v>
      </c>
      <c r="F37" s="39"/>
      <c r="G37" s="39"/>
      <c r="Q37" s="39"/>
    </row>
    <row r="38" spans="1:17">
      <c r="A38" s="42" t="s">
        <v>158</v>
      </c>
      <c r="B38" s="21" t="s">
        <v>159</v>
      </c>
      <c r="C38" s="65">
        <v>43383.402141203696</v>
      </c>
      <c r="F38" s="39"/>
      <c r="G38" s="39"/>
      <c r="Q38" s="39"/>
    </row>
    <row r="39" spans="1:17">
      <c r="A39" s="42" t="s">
        <v>160</v>
      </c>
      <c r="B39" s="21" t="s">
        <v>161</v>
      </c>
      <c r="C39" s="65">
        <v>43376.509618055599</v>
      </c>
      <c r="F39" s="39"/>
      <c r="G39" s="39"/>
      <c r="Q39" s="39"/>
    </row>
    <row r="40" spans="1:17">
      <c r="A40" s="42" t="s">
        <v>162</v>
      </c>
      <c r="B40" s="21" t="s">
        <v>163</v>
      </c>
      <c r="C40" s="65">
        <v>43376.510115740697</v>
      </c>
      <c r="F40" s="39"/>
      <c r="G40" s="39"/>
      <c r="Q40" s="39"/>
    </row>
    <row r="41" spans="1:17">
      <c r="A41" s="42" t="s">
        <v>164</v>
      </c>
      <c r="B41" s="21" t="s">
        <v>165</v>
      </c>
      <c r="C41" s="65">
        <v>43376.511134259301</v>
      </c>
      <c r="F41" s="39"/>
      <c r="G41" s="39"/>
      <c r="Q41" s="39"/>
    </row>
    <row r="42" spans="1:17">
      <c r="A42" s="42" t="s">
        <v>166</v>
      </c>
      <c r="B42" s="21" t="s">
        <v>167</v>
      </c>
      <c r="C42" s="65">
        <v>43376.511377314797</v>
      </c>
      <c r="F42" s="39"/>
      <c r="G42" s="39"/>
      <c r="Q42" s="39"/>
    </row>
    <row r="43" spans="1:17">
      <c r="A43" s="42" t="s">
        <v>168</v>
      </c>
      <c r="B43" s="21" t="s">
        <v>169</v>
      </c>
      <c r="C43" s="65">
        <v>43376.511377314797</v>
      </c>
      <c r="F43" s="39"/>
      <c r="G43" s="39"/>
      <c r="Q43" s="39"/>
    </row>
    <row r="44" spans="1:17">
      <c r="A44" s="42" t="s">
        <v>170</v>
      </c>
      <c r="B44" s="21" t="s">
        <v>171</v>
      </c>
      <c r="C44" s="65">
        <v>43376.509606481501</v>
      </c>
      <c r="F44" s="39"/>
      <c r="G44" s="39"/>
      <c r="Q44" s="39"/>
    </row>
    <row r="45" spans="1:17">
      <c r="A45" s="42" t="s">
        <v>172</v>
      </c>
      <c r="B45" s="21" t="s">
        <v>173</v>
      </c>
      <c r="C45" s="65">
        <v>43376.5097916667</v>
      </c>
      <c r="F45" s="39" t="str">
        <f t="shared" ref="F45:F83" si="8">MID(H45,1,7)</f>
        <v/>
      </c>
      <c r="G45" s="39" t="str">
        <f t="shared" ref="G45:G83" si="9">MID(H45,9,10)</f>
        <v/>
      </c>
      <c r="Q45" s="39"/>
    </row>
    <row r="46" spans="1:17">
      <c r="A46" s="42" t="s">
        <v>174</v>
      </c>
      <c r="B46" s="21" t="s">
        <v>175</v>
      </c>
      <c r="C46" s="65">
        <v>43376.512685185196</v>
      </c>
      <c r="F46" s="39" t="str">
        <f t="shared" si="8"/>
        <v/>
      </c>
      <c r="G46" s="39" t="str">
        <f t="shared" si="9"/>
        <v/>
      </c>
      <c r="Q46" s="39"/>
    </row>
    <row r="47" spans="1:17">
      <c r="A47" s="42" t="s">
        <v>176</v>
      </c>
      <c r="B47" s="21" t="s">
        <v>177</v>
      </c>
      <c r="C47" s="65">
        <v>43376.512094907397</v>
      </c>
      <c r="F47" s="39" t="str">
        <f t="shared" si="8"/>
        <v/>
      </c>
      <c r="G47" s="39" t="str">
        <f t="shared" si="9"/>
        <v/>
      </c>
      <c r="Q47" s="39"/>
    </row>
    <row r="48" spans="1:17">
      <c r="A48" s="42" t="s">
        <v>178</v>
      </c>
      <c r="B48" s="21" t="s">
        <v>179</v>
      </c>
      <c r="C48" s="65">
        <v>43376.509618055599</v>
      </c>
      <c r="F48" s="39" t="str">
        <f t="shared" si="8"/>
        <v/>
      </c>
      <c r="G48" s="39" t="str">
        <f t="shared" si="9"/>
        <v/>
      </c>
      <c r="Q48" s="39"/>
    </row>
    <row r="49" spans="1:17">
      <c r="A49" s="42" t="s">
        <v>180</v>
      </c>
      <c r="B49" s="21" t="s">
        <v>181</v>
      </c>
      <c r="C49" s="65">
        <v>43376.509606481501</v>
      </c>
      <c r="F49" s="39" t="str">
        <f t="shared" si="8"/>
        <v/>
      </c>
      <c r="G49" s="39" t="str">
        <f t="shared" si="9"/>
        <v/>
      </c>
      <c r="Q49" s="39"/>
    </row>
    <row r="50" spans="1:17">
      <c r="A50" s="42" t="s">
        <v>182</v>
      </c>
      <c r="B50" s="21" t="s">
        <v>183</v>
      </c>
      <c r="C50" s="65">
        <v>43376.509618055599</v>
      </c>
      <c r="F50" s="39" t="str">
        <f t="shared" si="8"/>
        <v/>
      </c>
      <c r="G50" s="39" t="str">
        <f t="shared" si="9"/>
        <v/>
      </c>
      <c r="Q50" s="39"/>
    </row>
    <row r="51" spans="1:17">
      <c r="A51" s="42" t="s">
        <v>184</v>
      </c>
      <c r="B51" s="21" t="s">
        <v>185</v>
      </c>
      <c r="C51" s="65">
        <v>43376.508854166699</v>
      </c>
      <c r="F51" s="39" t="str">
        <f t="shared" si="8"/>
        <v/>
      </c>
      <c r="G51" s="39" t="str">
        <f t="shared" si="9"/>
        <v/>
      </c>
      <c r="Q51" s="39"/>
    </row>
    <row r="52" spans="1:17">
      <c r="A52" s="42" t="s">
        <v>186</v>
      </c>
      <c r="B52" s="21" t="s">
        <v>187</v>
      </c>
      <c r="C52" s="65">
        <v>43376.508842592601</v>
      </c>
      <c r="F52" s="39" t="str">
        <f t="shared" si="8"/>
        <v/>
      </c>
      <c r="G52" s="39" t="str">
        <f t="shared" si="9"/>
        <v/>
      </c>
      <c r="Q52" s="39"/>
    </row>
    <row r="53" spans="1:17">
      <c r="A53" s="42" t="s">
        <v>188</v>
      </c>
      <c r="B53" s="21" t="s">
        <v>189</v>
      </c>
      <c r="C53" s="65">
        <v>43376.508842592601</v>
      </c>
      <c r="F53" s="39" t="str">
        <f t="shared" si="8"/>
        <v/>
      </c>
      <c r="G53" s="39" t="str">
        <f t="shared" si="9"/>
        <v/>
      </c>
      <c r="Q53" s="39"/>
    </row>
    <row r="54" spans="1:17">
      <c r="A54" s="42" t="s">
        <v>190</v>
      </c>
      <c r="B54" s="21" t="s">
        <v>191</v>
      </c>
      <c r="C54" s="65">
        <v>43376.512106481503</v>
      </c>
      <c r="F54" s="39" t="str">
        <f t="shared" si="8"/>
        <v/>
      </c>
      <c r="G54" s="39" t="str">
        <f t="shared" si="9"/>
        <v/>
      </c>
      <c r="Q54" s="39"/>
    </row>
    <row r="55" spans="1:17">
      <c r="A55" s="42" t="s">
        <v>192</v>
      </c>
      <c r="B55" s="21" t="s">
        <v>193</v>
      </c>
      <c r="C55" s="65">
        <v>43376.512673611098</v>
      </c>
      <c r="F55" s="39" t="str">
        <f t="shared" si="8"/>
        <v/>
      </c>
      <c r="G55" s="39" t="str">
        <f t="shared" si="9"/>
        <v/>
      </c>
      <c r="Q55" s="39"/>
    </row>
    <row r="56" spans="1:17">
      <c r="A56" s="42" t="s">
        <v>194</v>
      </c>
      <c r="B56" s="21" t="s">
        <v>195</v>
      </c>
      <c r="C56" s="65">
        <v>43376.512673611098</v>
      </c>
      <c r="F56" s="39" t="str">
        <f t="shared" si="8"/>
        <v/>
      </c>
      <c r="G56" s="39" t="str">
        <f t="shared" si="9"/>
        <v/>
      </c>
      <c r="Q56" s="39"/>
    </row>
    <row r="57" spans="1:17">
      <c r="A57" s="42" t="s">
        <v>196</v>
      </c>
      <c r="B57" s="21" t="s">
        <v>197</v>
      </c>
      <c r="C57" s="65">
        <v>43376.510914351798</v>
      </c>
      <c r="F57" s="39" t="str">
        <f t="shared" si="8"/>
        <v/>
      </c>
      <c r="G57" s="39" t="str">
        <f t="shared" si="9"/>
        <v/>
      </c>
      <c r="Q57" s="39"/>
    </row>
    <row r="58" spans="1:17">
      <c r="A58" s="42" t="s">
        <v>198</v>
      </c>
      <c r="B58" s="21" t="s">
        <v>199</v>
      </c>
      <c r="C58" s="65">
        <v>43376.509606481501</v>
      </c>
      <c r="F58" s="39" t="str">
        <f t="shared" si="8"/>
        <v/>
      </c>
      <c r="G58" s="39" t="str">
        <f t="shared" si="9"/>
        <v/>
      </c>
      <c r="Q58" s="39"/>
    </row>
    <row r="59" spans="1:17">
      <c r="A59" s="42" t="s">
        <v>200</v>
      </c>
      <c r="B59" s="21" t="s">
        <v>201</v>
      </c>
      <c r="C59" s="65">
        <v>43376.510925925897</v>
      </c>
      <c r="F59" s="39" t="str">
        <f t="shared" si="8"/>
        <v/>
      </c>
      <c r="G59" s="39" t="str">
        <f t="shared" si="9"/>
        <v/>
      </c>
      <c r="Q59" s="39"/>
    </row>
    <row r="60" spans="1:17">
      <c r="A60" s="42" t="s">
        <v>202</v>
      </c>
      <c r="B60" s="21" t="s">
        <v>203</v>
      </c>
      <c r="C60" s="65">
        <v>43376.509618055599</v>
      </c>
      <c r="F60" s="39" t="str">
        <f t="shared" si="8"/>
        <v/>
      </c>
      <c r="G60" s="39" t="str">
        <f t="shared" si="9"/>
        <v/>
      </c>
      <c r="Q60" s="39"/>
    </row>
    <row r="61" spans="1:17">
      <c r="A61" s="44" t="s">
        <v>204</v>
      </c>
      <c r="B61" s="43" t="s">
        <v>205</v>
      </c>
      <c r="C61" s="66">
        <v>43376.510115740697</v>
      </c>
      <c r="F61" s="39" t="str">
        <f t="shared" si="8"/>
        <v/>
      </c>
      <c r="G61" s="39" t="str">
        <f t="shared" si="9"/>
        <v/>
      </c>
      <c r="Q61" s="39"/>
    </row>
    <row r="62" spans="1:17">
      <c r="F62" s="39" t="str">
        <f t="shared" si="8"/>
        <v/>
      </c>
      <c r="G62" s="39" t="str">
        <f t="shared" si="9"/>
        <v/>
      </c>
      <c r="Q62" s="39"/>
    </row>
    <row r="63" spans="1:17">
      <c r="F63" s="39" t="str">
        <f t="shared" si="8"/>
        <v/>
      </c>
      <c r="G63" s="39" t="str">
        <f t="shared" si="9"/>
        <v/>
      </c>
      <c r="Q63" s="39"/>
    </row>
    <row r="64" spans="1:17">
      <c r="F64" s="39" t="str">
        <f t="shared" si="8"/>
        <v/>
      </c>
      <c r="G64" s="39" t="str">
        <f t="shared" si="9"/>
        <v/>
      </c>
      <c r="Q64" s="39"/>
    </row>
    <row r="65" spans="2:17">
      <c r="F65" s="39" t="str">
        <f t="shared" si="8"/>
        <v/>
      </c>
      <c r="G65" s="39" t="str">
        <f t="shared" si="9"/>
        <v/>
      </c>
      <c r="Q65" s="39"/>
    </row>
    <row r="66" spans="2:17">
      <c r="F66" s="39" t="str">
        <f t="shared" si="8"/>
        <v/>
      </c>
      <c r="G66" s="39" t="str">
        <f t="shared" si="9"/>
        <v/>
      </c>
      <c r="Q66" s="39"/>
    </row>
    <row r="67" spans="2:17">
      <c r="F67" s="39" t="str">
        <f t="shared" si="8"/>
        <v/>
      </c>
      <c r="G67" s="39" t="str">
        <f t="shared" si="9"/>
        <v/>
      </c>
      <c r="Q67" s="39"/>
    </row>
    <row r="68" spans="2:17">
      <c r="F68" s="39" t="str">
        <f t="shared" si="8"/>
        <v/>
      </c>
      <c r="G68" s="39" t="str">
        <f t="shared" si="9"/>
        <v/>
      </c>
      <c r="Q68" s="39"/>
    </row>
    <row r="69" spans="2:17">
      <c r="F69" s="39" t="str">
        <f t="shared" si="8"/>
        <v/>
      </c>
      <c r="G69" s="39" t="str">
        <f t="shared" si="9"/>
        <v/>
      </c>
      <c r="Q69" s="39"/>
    </row>
    <row r="70" spans="2:17">
      <c r="F70" s="39" t="str">
        <f t="shared" si="8"/>
        <v/>
      </c>
      <c r="G70" s="39" t="str">
        <f t="shared" si="9"/>
        <v/>
      </c>
      <c r="Q70" s="39"/>
    </row>
    <row r="71" spans="2:17">
      <c r="F71" s="39" t="str">
        <f t="shared" si="8"/>
        <v/>
      </c>
      <c r="G71" s="39" t="str">
        <f t="shared" si="9"/>
        <v/>
      </c>
      <c r="Q71" s="39"/>
    </row>
    <row r="72" spans="2:17">
      <c r="F72" s="39" t="str">
        <f t="shared" si="8"/>
        <v/>
      </c>
      <c r="G72" s="39" t="str">
        <f t="shared" si="9"/>
        <v/>
      </c>
      <c r="Q72" s="39"/>
    </row>
    <row r="73" spans="2:17">
      <c r="F73" s="39" t="str">
        <f t="shared" si="8"/>
        <v/>
      </c>
      <c r="G73" s="39" t="str">
        <f t="shared" si="9"/>
        <v/>
      </c>
      <c r="Q73" s="39"/>
    </row>
    <row r="74" spans="2:17">
      <c r="F74" s="39" t="str">
        <f t="shared" si="8"/>
        <v/>
      </c>
      <c r="G74" s="39" t="str">
        <f t="shared" si="9"/>
        <v/>
      </c>
      <c r="Q74" s="39"/>
    </row>
    <row r="75" spans="2:17">
      <c r="F75" s="39" t="str">
        <f t="shared" si="8"/>
        <v/>
      </c>
      <c r="G75" s="39" t="str">
        <f t="shared" si="9"/>
        <v/>
      </c>
      <c r="Q75" s="39"/>
    </row>
    <row r="76" spans="2:17">
      <c r="B76"/>
      <c r="C76"/>
      <c r="F76" s="39" t="str">
        <f t="shared" si="8"/>
        <v/>
      </c>
      <c r="G76" s="39" t="str">
        <f t="shared" si="9"/>
        <v/>
      </c>
      <c r="Q76" s="39"/>
    </row>
    <row r="77" spans="2:17">
      <c r="B77"/>
      <c r="C77"/>
      <c r="F77" s="39" t="str">
        <f t="shared" si="8"/>
        <v/>
      </c>
      <c r="G77" s="39" t="str">
        <f t="shared" si="9"/>
        <v/>
      </c>
      <c r="Q77" s="39"/>
    </row>
    <row r="78" spans="2:17">
      <c r="B78"/>
      <c r="C78"/>
      <c r="F78" s="39" t="str">
        <f t="shared" si="8"/>
        <v/>
      </c>
      <c r="G78" s="39" t="str">
        <f t="shared" si="9"/>
        <v/>
      </c>
      <c r="Q78" s="39"/>
    </row>
    <row r="79" spans="2:17">
      <c r="B79"/>
      <c r="C79"/>
      <c r="F79" s="39" t="str">
        <f t="shared" si="8"/>
        <v/>
      </c>
      <c r="G79" s="39" t="str">
        <f t="shared" si="9"/>
        <v/>
      </c>
      <c r="Q79" s="39"/>
    </row>
    <row r="80" spans="2:17">
      <c r="B80"/>
      <c r="C80"/>
      <c r="F80" s="39" t="str">
        <f t="shared" si="8"/>
        <v/>
      </c>
      <c r="G80" s="39" t="str">
        <f t="shared" si="9"/>
        <v/>
      </c>
      <c r="Q80" s="39"/>
    </row>
    <row r="81" spans="2:17">
      <c r="B81"/>
      <c r="C81"/>
      <c r="F81" s="39" t="str">
        <f t="shared" si="8"/>
        <v/>
      </c>
      <c r="G81" s="39" t="str">
        <f t="shared" si="9"/>
        <v/>
      </c>
      <c r="Q81" s="39"/>
    </row>
    <row r="82" spans="2:17">
      <c r="B82"/>
      <c r="C82"/>
      <c r="F82" s="39" t="str">
        <f t="shared" si="8"/>
        <v/>
      </c>
      <c r="G82" s="39" t="str">
        <f t="shared" si="9"/>
        <v/>
      </c>
      <c r="Q82" s="39"/>
    </row>
    <row r="83" spans="2:17">
      <c r="B83"/>
      <c r="C83"/>
      <c r="F83" s="39" t="str">
        <f t="shared" si="8"/>
        <v/>
      </c>
      <c r="G83" s="39" t="str">
        <f t="shared" si="9"/>
        <v/>
      </c>
      <c r="Q83" s="39"/>
    </row>
    <row r="84" spans="2:17">
      <c r="B84"/>
      <c r="C84"/>
      <c r="F84" s="39" t="str">
        <f t="shared" ref="F84" si="10">MID(H84,1,7)</f>
        <v/>
      </c>
      <c r="G84" s="39" t="str">
        <f t="shared" ref="G84" si="11">MID(H84,9,10)</f>
        <v/>
      </c>
      <c r="Q84" s="39"/>
    </row>
    <row r="85" spans="2:17">
      <c r="F85" s="39"/>
      <c r="G85" s="39"/>
    </row>
    <row r="86" spans="2:17">
      <c r="F86" s="39"/>
      <c r="G86" s="39"/>
    </row>
    <row r="87" spans="2:17">
      <c r="F87" s="39"/>
      <c r="G87" s="39"/>
    </row>
    <row r="88" spans="2:17">
      <c r="F88" s="39"/>
      <c r="G88" s="39"/>
    </row>
    <row r="89" spans="2:17">
      <c r="F89" s="39"/>
      <c r="G89" s="39"/>
    </row>
    <row r="90" spans="2:17">
      <c r="F90" s="39"/>
      <c r="G90" s="39"/>
    </row>
    <row r="91" spans="2:17">
      <c r="F91" s="39"/>
      <c r="G91" s="39"/>
    </row>
    <row r="92" spans="2:17">
      <c r="F92" s="39"/>
      <c r="G92" s="39"/>
    </row>
    <row r="93" spans="2:17">
      <c r="F93" s="39"/>
      <c r="G93" s="39"/>
    </row>
    <row r="94" spans="2:17">
      <c r="F94" s="39"/>
      <c r="G94" s="39"/>
    </row>
    <row r="95" spans="2:17">
      <c r="F95" s="39"/>
      <c r="G95" s="39"/>
    </row>
    <row r="96" spans="2:17">
      <c r="F96" s="39"/>
      <c r="G96" s="39"/>
    </row>
    <row r="97" spans="6:7">
      <c r="F97" s="39"/>
      <c r="G97" s="39"/>
    </row>
    <row r="98" spans="6:7">
      <c r="F98" s="39"/>
      <c r="G98" s="39"/>
    </row>
    <row r="99" spans="6:7">
      <c r="F99" s="39"/>
      <c r="G99" s="39"/>
    </row>
    <row r="100" spans="6:7">
      <c r="F100" s="39"/>
      <c r="G100" s="39"/>
    </row>
    <row r="101" spans="6:7">
      <c r="F101" s="39"/>
      <c r="G101" s="39"/>
    </row>
    <row r="102" spans="6:7">
      <c r="F102" s="39"/>
      <c r="G102" s="39"/>
    </row>
    <row r="103" spans="6:7">
      <c r="F103" s="39"/>
      <c r="G103" s="39"/>
    </row>
    <row r="104" spans="6:7">
      <c r="F104" s="39"/>
      <c r="G104" s="39"/>
    </row>
    <row r="105" spans="6:7">
      <c r="F105" s="39"/>
      <c r="G105" s="39"/>
    </row>
    <row r="106" spans="6:7">
      <c r="F106" s="39"/>
      <c r="G106" s="39"/>
    </row>
    <row r="107" spans="6:7">
      <c r="F107" s="39"/>
      <c r="G107" s="39"/>
    </row>
    <row r="108" spans="6:7">
      <c r="F108" s="39"/>
      <c r="G108" s="39"/>
    </row>
    <row r="109" spans="6:7">
      <c r="F109" s="39"/>
      <c r="G109" s="39"/>
    </row>
    <row r="110" spans="6:7">
      <c r="F110" s="39"/>
      <c r="G110" s="39"/>
    </row>
    <row r="111" spans="6:7">
      <c r="F111" s="39"/>
      <c r="G111" s="39"/>
    </row>
    <row r="112" spans="6:7">
      <c r="F112" s="39"/>
      <c r="G112" s="39"/>
    </row>
    <row r="113" spans="6:7">
      <c r="F113" s="39"/>
      <c r="G113" s="39"/>
    </row>
    <row r="114" spans="6:7">
      <c r="F114" s="39"/>
      <c r="G114" s="39"/>
    </row>
    <row r="115" spans="6:7">
      <c r="F115" s="39"/>
      <c r="G115" s="39"/>
    </row>
    <row r="116" spans="6:7">
      <c r="F116" s="39"/>
      <c r="G116" s="39"/>
    </row>
    <row r="117" spans="6:7">
      <c r="F117" s="39"/>
      <c r="G117" s="39"/>
    </row>
    <row r="118" spans="6:7">
      <c r="F118" s="39"/>
      <c r="G118" s="39"/>
    </row>
    <row r="119" spans="6:7">
      <c r="F119" s="39"/>
      <c r="G119" s="39"/>
    </row>
    <row r="120" spans="6:7">
      <c r="F120" s="39"/>
      <c r="G120" s="39"/>
    </row>
    <row r="121" spans="6:7">
      <c r="F121" s="39"/>
      <c r="G121" s="39"/>
    </row>
    <row r="122" spans="6:7">
      <c r="F122" s="39"/>
      <c r="G122" s="39"/>
    </row>
    <row r="123" spans="6:7">
      <c r="F123" s="39"/>
      <c r="G123" s="39"/>
    </row>
    <row r="124" spans="6:7">
      <c r="F124" s="39"/>
      <c r="G124" s="39"/>
    </row>
  </sheetData>
  <autoFilter ref="A1:O84" xr:uid="{00000000-0009-0000-0000-00001D000000}"/>
  <dataValidations count="10">
    <dataValidation type="textLength" operator="lessThanOrEqual" allowBlank="1" showInputMessage="1" showErrorMessage="1" errorTitle="Länge überschritten" error="Dieser Wert darf höchstens 30 Zeichen lang sein." promptTitle="Text" prompt="Maximale Länge: 30 Zeichen." sqref="F125:G1048576 E2:E1048576" xr:uid="{00000000-0002-0000-1D00-000000000000}">
      <formula1>30</formula1>
    </dataValidation>
    <dataValidation type="date" operator="greaterThanOrEqual" allowBlank="1" showInputMessage="1" showErrorMessage="1" errorTitle="Ungültiges Datum" error="Erstellt am muss im richtigen Datums- und Zeitformat angegeben werden." promptTitle="Datum und Uhrzeit" prompt=" " sqref="P2:P1048576" xr:uid="{00000000-0002-0000-1D00-000001000000}">
      <formula1>1</formula1>
    </dataValidation>
    <dataValidation type="decimal" allowBlank="1" showInputMessage="1" showErrorMessage="1" errorTitle="Wert außerhalb des Bereichs" error="Bei Verrechneter Betrag muss es sich um eine Zahl zwischen -1000000000 und 1000000000 (jeweils einschließlich) handeln." promptTitle="Dezimalzahl" prompt="Mindestwert: -1000000000._x000d__x000a_Maximalwert: 1000000000._x000d__x000a_  " sqref="O2:O1048576" xr:uid="{00000000-0002-0000-1D00-000002000000}">
      <formula1>-1000000000</formula1>
      <formula2>1000000000</formula2>
    </dataValidation>
    <dataValidation allowBlank="1" showInputMessage="1" showErrorMessage="1" error=" " promptTitle="Suche" prompt="Dieser Datensatz Root Projekt muss bereits in Microsoft Dynamics 365 oder in dieser Quelldatei vorhanden sein." sqref="H2:H1048576" xr:uid="{00000000-0002-0000-1D00-000003000000}"/>
    <dataValidation type="textLength" operator="lessThanOrEqual" showInputMessage="1" showErrorMessage="1" errorTitle="Länge überschritten" error="Dieser Wert darf höchstens 255 Zeichen lang sein." promptTitle="Text (erforderlich)" prompt="Maximale Länge: 255 Zeichen." sqref="I2:I1048576" xr:uid="{00000000-0002-0000-1D00-000004000000}">
      <formula1>255</formula1>
    </dataValidation>
    <dataValidation allowBlank="1" showInputMessage="1" showErrorMessage="1" error=" " promptTitle="Suche" prompt="Dieser Datensatz Mitarbeiter muss bereits in Microsoft Dynamics 365 oder in dieser Quelldatei vorhanden sein." sqref="J2:J1048576" xr:uid="{00000000-0002-0000-1D00-000005000000}"/>
    <dataValidation type="date" operator="greaterThanOrEqual" showInputMessage="1" showErrorMessage="1" errorTitle="Ungültiges Datum" error="Reise von muss im richtigen Datums- und Zeitformat angegeben werden." promptTitle="Datum und Uhrzeit (erforderlich)" prompt=" " sqref="K2:K1048576" xr:uid="{00000000-0002-0000-1D00-000006000000}">
      <formula1>1</formula1>
    </dataValidation>
    <dataValidation type="date" operator="greaterThanOrEqual" showInputMessage="1" showErrorMessage="1" errorTitle="Ungültiges Datum" error="Reise bis muss im richtigen Datums- und Zeitformat angegeben werden." promptTitle="Datum und Uhrzeit (erforderlich)" prompt=" " sqref="L2:L1048576" xr:uid="{00000000-0002-0000-1D00-000007000000}">
      <formula1>1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1048576" xr:uid="{00000000-0002-0000-1D00-000008000000}">
      <formula1>1</formula1>
    </dataValidation>
    <dataValidation type="decimal" allowBlank="1" showInputMessage="1" showErrorMessage="1" errorTitle="Wert außerhalb des Bereichs" error="Bei Dokumente in der Ablage muss es sich um eine ganze Zahl zwischen 0 und 65535 (jeweils einschließlich) handeln." promptTitle="Ganze Zahl" prompt="Mindestwert: 0._x000d__x000a_Maximalwert: 65535._x000d__x000a_  " sqref="D2:D1048576" xr:uid="{00000000-0002-0000-1D00-000009000000}">
      <formula1>0</formula1>
      <formula2>65535</formula2>
    </dataValidation>
  </dataValidations>
  <pageMargins left="0.7" right="0.7" top="0.78740157499999996" bottom="0.78740157499999996" header="0.3" footer="0.3"/>
  <pageSetup orientation="portrait" horizontalDpi="90" verticalDpi="90" r:id="rId1"/>
  <customProperties>
    <customPr name="EpmWorksheetKeyString_GUID" r:id="rId2"/>
  </customPropertie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Listenwert" error="Abgerechnet muss in der Dropdownliste ausgewählt werden." promptTitle="Optionssatz" prompt="Wählen Sie einen Wert aus der Dropdownliste aus." xr:uid="{00000000-0002-0000-1D00-00000A000000}">
          <x14:formula1>
            <xm:f>'[Reise Ansicht für die erweiterte Suche 31-01-2020 09-43-51 (1).xlsx]hiddenSheet'!#REF!</xm:f>
          </x14:formula1>
          <xm:sqref>M2:M1048576</xm:sqref>
        </x14:dataValidation>
        <x14:dataValidation type="list" allowBlank="1" showInputMessage="1" showErrorMessage="1" errorTitle="Listenwert" error="Statusgrund muss in der Dropdownliste ausgewählt werden." promptTitle="Optionssatz" prompt="Wählen Sie einen Wert aus der Dropdownliste aus." xr:uid="{00000000-0002-0000-1D00-00000B000000}">
          <x14:formula1>
            <xm:f>'[Reise Ansicht für die erweiterte Suche 31-01-2020 09-43-51 (1).xlsx]hiddenSheet'!#REF!</xm:f>
          </x14:formula1>
          <xm:sqref>N2:N1048576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6.xml>��
</file>

<file path=customXml/item1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0705240B9B844C9645B975333AF1D8" ma:contentTypeVersion="2" ma:contentTypeDescription="Create a new document." ma:contentTypeScope="" ma:versionID="d5710e3abbb68610e53b5217a9bfb2d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fc49c86d28efcaf501d8247f2cda5a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51445A7-B201-497B-A782-EE39D6E9EEB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965287-5BC2-4C51-8813-D3DC1065C942}">
  <ds:schemaRefs/>
</ds:datastoreItem>
</file>

<file path=customXml/itemProps3.xml><?xml version="1.0" encoding="utf-8"?>
<ds:datastoreItem xmlns:ds="http://schemas.openxmlformats.org/officeDocument/2006/customXml" ds:itemID="{664D5C15-5DF5-442C-B49C-6A95AEA88403}">
  <ds:schemaRefs/>
</ds:datastoreItem>
</file>

<file path=customXml/itemProps4.xml><?xml version="1.0" encoding="utf-8"?>
<ds:datastoreItem xmlns:ds="http://schemas.openxmlformats.org/officeDocument/2006/customXml" ds:itemID="{F07D216E-7FAC-4E1F-BF9E-89971480E2B2}">
  <ds:schemaRefs/>
</ds:datastoreItem>
</file>

<file path=customXml/itemProps5.xml><?xml version="1.0" encoding="utf-8"?>
<ds:datastoreItem xmlns:ds="http://schemas.openxmlformats.org/officeDocument/2006/customXml" ds:itemID="{F25E9096-5DAE-47B5-B2DD-12A2084C1E0D}">
  <ds:schemaRefs/>
</ds:datastoreItem>
</file>

<file path=customXml/itemProps6.xml><?xml version="1.0" encoding="utf-8"?>
<ds:datastoreItem xmlns:ds="http://schemas.openxmlformats.org/officeDocument/2006/customXml" ds:itemID="{BE179848-51C2-4A02-9481-CEFBF3C53302}">
  <ds:schemaRefs/>
</ds:datastoreItem>
</file>

<file path=customXml/itemProps7.xml><?xml version="1.0" encoding="utf-8"?>
<ds:datastoreItem xmlns:ds="http://schemas.openxmlformats.org/officeDocument/2006/customXml" ds:itemID="{E26A2A32-0557-4FA5-B7A4-AC95B4B8BDD1}">
  <ds:schemaRefs/>
</ds:datastoreItem>
</file>

<file path=customXml/itemProps8.xml><?xml version="1.0" encoding="utf-8"?>
<ds:datastoreItem xmlns:ds="http://schemas.openxmlformats.org/officeDocument/2006/customXml" ds:itemID="{9174A846-58B0-401C-B65A-861ADF560159}">
  <ds:schemaRefs/>
</ds:datastoreItem>
</file>

<file path=customXml/itemProps9.xml><?xml version="1.0" encoding="utf-8"?>
<ds:datastoreItem xmlns:ds="http://schemas.openxmlformats.org/officeDocument/2006/customXml" ds:itemID="{60E4F744-6DCB-4725-AE15-ADF31ADF0B45}">
  <ds:schemaRefs/>
</ds:datastoreItem>
</file>

<file path=customXml/itemProps10.xml><?xml version="1.0" encoding="utf-8"?>
<ds:datastoreItem xmlns:ds="http://schemas.openxmlformats.org/officeDocument/2006/customXml" ds:itemID="{481C595D-A016-4C67-ADD2-13A5AB829C37}">
  <ds:schemaRefs/>
</ds:datastoreItem>
</file>

<file path=customXml/itemProps11.xml><?xml version="1.0" encoding="utf-8"?>
<ds:datastoreItem xmlns:ds="http://schemas.openxmlformats.org/officeDocument/2006/customXml" ds:itemID="{2B949150-85C3-45B1-9F79-E771F3C8115F}">
  <ds:schemaRefs/>
</ds:datastoreItem>
</file>

<file path=customXml/itemProps12.xml><?xml version="1.0" encoding="utf-8"?>
<ds:datastoreItem xmlns:ds="http://schemas.openxmlformats.org/officeDocument/2006/customXml" ds:itemID="{0108A35C-9D4B-43FF-B9D4-4AB62A26D4B3}">
  <ds:schemaRefs/>
</ds:datastoreItem>
</file>

<file path=customXml/itemProps13.xml><?xml version="1.0" encoding="utf-8"?>
<ds:datastoreItem xmlns:ds="http://schemas.openxmlformats.org/officeDocument/2006/customXml" ds:itemID="{41082F14-3427-4096-9E97-1BFBB350F326}">
  <ds:schemaRefs/>
</ds:datastoreItem>
</file>

<file path=customXml/itemProps14.xml><?xml version="1.0" encoding="utf-8"?>
<ds:datastoreItem xmlns:ds="http://schemas.openxmlformats.org/officeDocument/2006/customXml" ds:itemID="{A43B93BD-DB80-4887-9889-599BBA784F05}">
  <ds:schemaRefs/>
</ds:datastoreItem>
</file>

<file path=customXml/itemProps15.xml><?xml version="1.0" encoding="utf-8"?>
<ds:datastoreItem xmlns:ds="http://schemas.openxmlformats.org/officeDocument/2006/customXml" ds:itemID="{3885A038-9BAE-4DAA-8F25-732868E1286F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16.xml><?xml version="1.0" encoding="utf-8"?>
<ds:datastoreItem xmlns:ds="http://schemas.openxmlformats.org/officeDocument/2006/customXml" ds:itemID="{C1A7BEC6-111B-4605-946C-3043E06B13C5}">
  <ds:schemaRefs/>
</ds:datastoreItem>
</file>

<file path=customXml/itemProps17.xml><?xml version="1.0" encoding="utf-8"?>
<ds:datastoreItem xmlns:ds="http://schemas.openxmlformats.org/officeDocument/2006/customXml" ds:itemID="{D5514288-5F38-4A5C-BB5F-977FB9CB7F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18.xml><?xml version="1.0" encoding="utf-8"?>
<ds:datastoreItem xmlns:ds="http://schemas.openxmlformats.org/officeDocument/2006/customXml" ds:itemID="{C8D2A156-56BE-4D15-8599-CC5302D67F4E}">
  <ds:schemaRefs/>
</ds:datastoreItem>
</file>

<file path=customXml/itemProps19.xml><?xml version="1.0" encoding="utf-8"?>
<ds:datastoreItem xmlns:ds="http://schemas.openxmlformats.org/officeDocument/2006/customXml" ds:itemID="{CDED09AE-54A6-4922-8CE2-6ED6CC351B8E}">
  <ds:schemaRefs/>
</ds:datastoreItem>
</file>

<file path=customXml/itemProps20.xml><?xml version="1.0" encoding="utf-8"?>
<ds:datastoreItem xmlns:ds="http://schemas.openxmlformats.org/officeDocument/2006/customXml" ds:itemID="{A043FE52-11E2-40C9-9C7D-C612DAC4184F}">
  <ds:schemaRefs/>
</ds:datastoreItem>
</file>

<file path=customXml/itemProps21.xml><?xml version="1.0" encoding="utf-8"?>
<ds:datastoreItem xmlns:ds="http://schemas.openxmlformats.org/officeDocument/2006/customXml" ds:itemID="{4C12A507-686B-43AA-9F7F-6CACCC955E5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29</vt:i4>
      </vt:variant>
      <vt:variant>
        <vt:lpstr>Benannte Bereiche</vt:lpstr>
      </vt:variant>
      <vt:variant>
        <vt:i4>3</vt:i4>
      </vt:variant>
    </vt:vector>
  </HeadingPairs>
  <TitlesOfParts>
    <vt:vector size="32" baseType="lpstr">
      <vt:lpstr>1. Overview</vt:lpstr>
      <vt:lpstr>2. Detailed view</vt:lpstr>
      <vt:lpstr>3. Contracts view</vt:lpstr>
      <vt:lpstr>M83</vt:lpstr>
      <vt:lpstr>M15</vt:lpstr>
      <vt:lpstr>M51</vt:lpstr>
      <vt:lpstr>M75</vt:lpstr>
      <vt:lpstr>M12</vt:lpstr>
      <vt:lpstr>M16</vt:lpstr>
      <vt:lpstr>M78</vt:lpstr>
      <vt:lpstr>M14</vt:lpstr>
      <vt:lpstr>M11</vt:lpstr>
      <vt:lpstr>M81</vt:lpstr>
      <vt:lpstr>M45</vt:lpstr>
      <vt:lpstr>M77</vt:lpstr>
      <vt:lpstr>M67</vt:lpstr>
      <vt:lpstr>M85</vt:lpstr>
      <vt:lpstr>M86</vt:lpstr>
      <vt:lpstr>M44</vt:lpstr>
      <vt:lpstr>M13</vt:lpstr>
      <vt:lpstr>M18</vt:lpstr>
      <vt:lpstr>M84</vt:lpstr>
      <vt:lpstr>M17</vt:lpstr>
      <vt:lpstr>M49</vt:lpstr>
      <vt:lpstr>M33</vt:lpstr>
      <vt:lpstr>M34</vt:lpstr>
      <vt:lpstr>Input Resources Meta. T&amp;M</vt:lpstr>
      <vt:lpstr>Input Resources Meta. Fix</vt:lpstr>
      <vt:lpstr>Input Resources Meta. Travel</vt:lpstr>
      <vt:lpstr>'1. Overview'!Druckbereich</vt:lpstr>
      <vt:lpstr>'3. Contracts view'!Druckbereich</vt:lpstr>
      <vt:lpstr>'2. Detailed view'!Suchkriterien</vt:lpstr>
    </vt:vector>
  </TitlesOfParts>
  <Company>Allianz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d98g4wm</dc:creator>
  <cp:lastModifiedBy>Juliaa Hahn</cp:lastModifiedBy>
  <cp:lastPrinted>2019-12-20T14:20:36Z</cp:lastPrinted>
  <dcterms:created xsi:type="dcterms:W3CDTF">2018-10-24T08:58:48Z</dcterms:created>
  <dcterms:modified xsi:type="dcterms:W3CDTF">2021-09-21T10:33:40Z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0x010100E10705240B9B844C9645B975333AF1D8</vt:lpwstr>
  </property>
  <property fmtid="{D5CDD505-2E9C-101B-9397-08002B2CF9AE}" pid="3" name="MSIP_Label_863bc15e-e7bf-41c1-bdb3-03882d8a2e2c_Enabled">
    <vt:lpwstr>true</vt:lpwstr>
  </property>
  <property fmtid="{D5CDD505-2E9C-101B-9397-08002B2CF9AE}" pid="4" name="MSIP_Label_863bc15e-e7bf-41c1-bdb3-03882d8a2e2c_SetDate">
    <vt:lpwstr>2020-06-15T16:55:02Z</vt:lpwstr>
  </property>
  <property fmtid="{D5CDD505-2E9C-101B-9397-08002B2CF9AE}" pid="5" name="MSIP_Label_863bc15e-e7bf-41c1-bdb3-03882d8a2e2c_Method">
    <vt:lpwstr>Standard</vt:lpwstr>
  </property>
  <property fmtid="{D5CDD505-2E9C-101B-9397-08002B2CF9AE}" pid="6" name="MSIP_Label_863bc15e-e7bf-41c1-bdb3-03882d8a2e2c_Name">
    <vt:lpwstr>863bc15e-e7bf-41c1-bdb3-03882d8a2e2c</vt:lpwstr>
  </property>
  <property fmtid="{D5CDD505-2E9C-101B-9397-08002B2CF9AE}" pid="7" name="MSIP_Label_863bc15e-e7bf-41c1-bdb3-03882d8a2e2c_SiteId">
    <vt:lpwstr>6e06e42d-6925-47c6-b9e7-9581c7ca302a</vt:lpwstr>
  </property>
  <property fmtid="{D5CDD505-2E9C-101B-9397-08002B2CF9AE}" pid="8" name="MSIP_Label_863bc15e-e7bf-41c1-bdb3-03882d8a2e2c_ActionId">
    <vt:lpwstr>66b9487e-ad44-4bc0-8505-edf6f9d61ffe</vt:lpwstr>
  </property>
  <property fmtid="{D5CDD505-2E9C-101B-9397-08002B2CF9AE}" pid="9" name="MSIP_Label_863bc15e-e7bf-41c1-bdb3-03882d8a2e2c_ContentBits">
    <vt:lpwstr>0</vt:lpwstr>
  </property>
  <property fmtid="{D5CDD505-2E9C-101B-9397-08002B2CF9AE}" pid="10" name="_AdHocReviewCycleID">
    <vt:i4>-502676323</vt:i4>
  </property>
  <property fmtid="{D5CDD505-2E9C-101B-9397-08002B2CF9AE}" pid="11" name="_NewReviewCycle">
    <vt:lpwstr/>
  </property>
  <property fmtid="{D5CDD505-2E9C-101B-9397-08002B2CF9AE}" pid="12" name="_EmailSubject">
    <vt:lpwstr>Overview for PMO Tool</vt:lpwstr>
  </property>
  <property fmtid="{D5CDD505-2E9C-101B-9397-08002B2CF9AE}" pid="13" name="_AuthorEmail">
    <vt:lpwstr>extern.hahn_manuel@allianz.com</vt:lpwstr>
  </property>
  <property fmtid="{D5CDD505-2E9C-101B-9397-08002B2CF9AE}" pid="14" name="_AuthorEmailDisplayName">
    <vt:lpwstr>Hahn, Manuel (Allianz SE, externer Mitarbeiter)</vt:lpwstr>
  </property>
</Properties>
</file>