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pivotTables/pivotTable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ianmw\Desktop\Excel Projects\"/>
    </mc:Choice>
  </mc:AlternateContent>
  <xr:revisionPtr revIDLastSave="0" documentId="13_ncr:1_{3617276E-775D-4D2D-8975-7C76C450D652}" xr6:coauthVersionLast="47" xr6:coauthVersionMax="47" xr10:uidLastSave="{00000000-0000-0000-0000-000000000000}"/>
  <bookViews>
    <workbookView xWindow="-120" yWindow="-120" windowWidth="20730" windowHeight="11160" tabRatio="866" xr2:uid="{4EEC3F76-8876-43F2-B502-568C9A8D63E3}"/>
  </bookViews>
  <sheets>
    <sheet name="Dashboard" sheetId="2" r:id="rId1"/>
    <sheet name="Progress" sheetId="3" r:id="rId2"/>
    <sheet name="Days com v dur" sheetId="4" r:id="rId3"/>
    <sheet name="Budget" sheetId="5" r:id="rId4"/>
    <sheet name="Data" sheetId="1" r:id="rId5"/>
  </sheets>
  <definedNames>
    <definedName name="Slicer_Manager">#N/A</definedName>
    <definedName name="Slicer_Project">#N/A</definedName>
  </definedNames>
  <calcPr calcId="191029"/>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R6" i="2" l="1"/>
  <c r="AS6" i="2" s="1"/>
  <c r="AT6" i="2" s="1"/>
  <c r="AU6" i="2" s="1"/>
  <c r="AV6" i="2" s="1"/>
  <c r="AW6" i="2" s="1"/>
  <c r="AX6" i="2" s="1"/>
  <c r="AY6" i="2" s="1"/>
  <c r="AZ6" i="2" s="1"/>
  <c r="BA6" i="2" s="1"/>
  <c r="G1" i="2" l="1"/>
  <c r="B3" i="3"/>
  <c r="B2" i="3"/>
  <c r="B1" i="3"/>
  <c r="F2" i="1"/>
  <c r="H41" i="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B3" i="5"/>
  <c r="E2" i="4"/>
  <c r="E3" i="4" l="1"/>
  <c r="C3" i="5"/>
  <c r="B5" i="3"/>
  <c r="B4" i="3"/>
</calcChain>
</file>

<file path=xl/sharedStrings.xml><?xml version="1.0" encoding="utf-8"?>
<sst xmlns="http://schemas.openxmlformats.org/spreadsheetml/2006/main" count="241" uniqueCount="45">
  <si>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</si>
  <si>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</si>
  <si>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</si>
  <si>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</si>
  <si>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</si>
  <si>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</si>
  <si>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</si>
  <si>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</si>
  <si>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</si>
  <si>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</si>
  <si>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</si>
  <si>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</si>
  <si>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</si>
  <si>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</si>
  <si>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</si>
  <si>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</si>
  <si>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</si>
  <si>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</si>
  <si>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</si>
  <si>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</si>
  <si>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</si>
  <si>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</si>
  <si>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</si>
  <si>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</si>
  <si>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</si>
  <si>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</si>
  <si>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</si>
  <si>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</si>
  <si>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</si>
  <si>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</si>
  <si>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Project Management Dashboard</t>
  </si>
  <si>
    <t>Grand Total</t>
  </si>
  <si>
    <t>Sum of Days completed</t>
  </si>
  <si>
    <t>Sum of Duration</t>
  </si>
  <si>
    <t xml:space="preserve">Budget </t>
  </si>
  <si>
    <t xml:space="preserve">Actual </t>
  </si>
  <si>
    <t>Not started</t>
  </si>
  <si>
    <t>In progress</t>
  </si>
  <si>
    <t>Completed</t>
  </si>
  <si>
    <t>Remaining</t>
  </si>
  <si>
    <t>Total Tasks</t>
  </si>
  <si>
    <t>Values</t>
  </si>
  <si>
    <t>Days remaining</t>
  </si>
  <si>
    <t>Bar Chart</t>
  </si>
  <si>
    <t>Doughnut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</si>
</sst>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M;\-0.0,,\M"/>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24"/>
      <color theme="0"/>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0" fontId="0" fillId="0" borderId="0" xfId="0" pivotButton="1"/>
    <xf numFmtId="0" fontId="0" fillId="0" borderId="0" xfId="0" applyAlignment="1">
      <alignment horizontal="left"/>
    </xf>
    <xf numFmtId="9" fontId="0" fillId="0" borderId="0" xfId="0" applyNumberFormat="1"/>
    <xf numFmtId="165" fontId="0" fillId="0" borderId="0" xfId="0" applyNumberFormat="1"/>
    <xf numFmtId="0" fontId="2" fillId="2" borderId="0" xfId="0" applyFont="1" applyFill="1" applyAlignment="1">
      <alignment vertical="center"/>
    </xf>
    <xf numFmtId="0" fontId="3" fillId="0" borderId="0" xfId="0" applyFont="1"/>
    <xf numFmtId="0" fontId="2" fillId="0" borderId="0" xfId="0" applyFont="1"/>
    <xf numFmtId="0" fontId="2" fillId="0" borderId="0" xfId="0" applyFont="1" applyAlignment="1">
      <alignment vertical="center"/>
    </xf>
    <xf numFmtId="0" fontId="3" fillId="2" borderId="0" xfId="0" applyFont="1" applyFill="1" applyAlignment="1">
      <alignment vertical="center"/>
    </xf>
    <xf numFmtId="16" fontId="4" fillId="0" borderId="0" xfId="0" applyNumberFormat="1" applyFont="1" applyAlignment="1">
      <alignment vertical="center"/>
    </xf>
    <xf numFmtId="0" fontId="4" fillId="0" borderId="0" xfId="0" applyFont="1" applyAlignment="1">
      <alignment vertical="center"/>
    </xf>
    <xf numFmtId="0" fontId="4" fillId="3" borderId="0" xfId="0" applyFont="1" applyFill="1" applyAlignment="1">
      <alignment vertical="center"/>
    </xf>
    <xf numFmtId="0" fontId="4" fillId="3" borderId="0" xfId="0" applyFont="1" applyFill="1" applyAlignment="1">
      <alignment horizontal="right" vertical="center"/>
    </xf>
    <xf numFmtId="0" fontId="0" fillId="0" borderId="0" xfId="0" applyNumberFormat="1"/>
  </cellXfs>
  <cellStyles count="2">
    <cellStyle name="Normal" xfId="0" builtinId="0"/>
    <cellStyle name="Percent" xfId="1" builtinId="5"/>
  </cellStyles>
  <dxfs count="406">
    <dxf>
      <alignment horizontal="right"/>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alignment horizontal="right"/>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alignment horizontal="right"/>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alignment horizontal="right"/>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alignment horizontal="right"/>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alignment horizontal="right"/>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alignment horizontal="right"/>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alignment horizontal="right"/>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alignment horizontal="right"/>
    </dxf>
    <dxf>
      <numFmt numFmtId="3" formatCode="#,##0"/>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mediumGray"/>
      </fill>
    </dxf>
    <dxf>
      <fill>
        <patternFill>
          <bgColor theme="4"/>
        </patternFill>
      </fill>
      <border>
        <left style="thin">
          <color theme="4"/>
        </left>
        <right style="thin">
          <color theme="4"/>
        </right>
        <vertical/>
        <horizontal/>
      </border>
    </dxf>
    <dxf>
      <fill>
        <patternFill patternType="mediumGray"/>
      </fill>
    </dxf>
    <dxf>
      <fill>
        <patternFill>
          <bgColor theme="4"/>
        </patternFill>
      </fill>
      <border>
        <left style="thin">
          <color theme="4"/>
        </left>
        <right style="thin">
          <color theme="4"/>
        </right>
        <vertical/>
        <horizontal/>
      </border>
    </dxf>
    <dxf>
      <fill>
        <patternFill patternType="mediumGray"/>
      </fill>
    </dxf>
    <dxf>
      <fill>
        <patternFill>
          <bgColor theme="4"/>
        </patternFill>
      </fill>
      <border>
        <left style="thin">
          <color theme="4"/>
        </left>
        <right style="thin">
          <color theme="4"/>
        </right>
        <vertical/>
        <horizontal/>
      </border>
    </dxf>
    <dxf>
      <fill>
        <patternFill patternType="mediumGray"/>
      </fill>
    </dxf>
    <dxf>
      <fill>
        <patternFill>
          <bgColor theme="4"/>
        </patternFill>
      </fill>
      <border>
        <left style="thin">
          <color theme="4"/>
        </left>
        <right style="thin">
          <color theme="4"/>
        </right>
        <vertical/>
        <horizontal/>
      </border>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6" formatCode="d/mm/yyyy"/>
    </dxf>
    <dxf>
      <numFmt numFmtId="166" formatCode="d/mm/yyyy"/>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numFmt numFmtId="3" formatCode="#,##0"/>
    </dxf>
    <dxf>
      <alignment horizontal="right"/>
    </dxf>
    <dxf>
      <fill>
        <patternFill patternType="mediumGray"/>
      </fill>
    </dxf>
    <dxf>
      <fill>
        <patternFill>
          <bgColor theme="4"/>
        </patternFill>
      </fill>
      <border>
        <left style="thin">
          <color theme="4"/>
        </left>
        <right style="thin">
          <color theme="4"/>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OVERALL</a:t>
            </a:r>
            <a:r>
              <a:rPr lang="en-US" sz="1800" b="1" baseline="0">
                <a:solidFill>
                  <a:schemeClr val="bg1"/>
                </a:solidFill>
              </a:rPr>
              <a:t> TASK PROGRESS</a:t>
            </a:r>
            <a:endParaRPr lang="en-US" sz="1800" b="1">
              <a:solidFill>
                <a:schemeClr val="bg1"/>
              </a:solidFill>
            </a:endParaRPr>
          </a:p>
        </c:rich>
      </c:tx>
      <c:layout>
        <c:manualLayout>
          <c:xMode val="edge"/>
          <c:yMode val="edge"/>
          <c:x val="5.0864814814814814E-2"/>
          <c:y val="5.67470956210902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KE"/>
        </a:p>
      </c:txPr>
    </c:title>
    <c:autoTitleDeleted val="0"/>
    <c:plotArea>
      <c:layout>
        <c:manualLayout>
          <c:layoutTarget val="inner"/>
          <c:xMode val="edge"/>
          <c:yMode val="edge"/>
          <c:x val="4.6218905351930885E-2"/>
          <c:y val="0.47035894461143629"/>
          <c:w val="0.8574917084982131"/>
          <c:h val="0.40561786012136691"/>
        </c:manualLayout>
      </c:layout>
      <c:barChart>
        <c:barDir val="bar"/>
        <c:grouping val="stacked"/>
        <c:varyColors val="0"/>
        <c:ser>
          <c:idx val="0"/>
          <c:order val="0"/>
          <c:tx>
            <c:strRef>
              <c:f>Progress!$A$1</c:f>
              <c:strCache>
                <c:ptCount val="1"/>
                <c:pt idx="0">
                  <c:v>Not started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Progress!$B$1</c:f>
              <c:numCache>
                <c:formatCode>General</c:formatCode>
                <c:ptCount val="1"/>
                <c:pt idx="0">
                  <c:v>4</c:v>
                </c:pt>
              </c:numCache>
            </c:numRef>
          </c:val>
          <c:extLst>
            <c:ext xmlns:c16="http://schemas.microsoft.com/office/drawing/2014/chart" uri="{C3380CC4-5D6E-409C-BE32-E72D297353CC}">
              <c16:uniqueId val="{00000000-2C3A-4D6F-974F-56DA8F8B41B6}"/>
            </c:ext>
          </c:extLst>
        </c:ser>
        <c:ser>
          <c:idx val="1"/>
          <c:order val="1"/>
          <c:tx>
            <c:strRef>
              <c:f>Progress!$A$2</c:f>
              <c:strCache>
                <c:ptCount val="1"/>
                <c:pt idx="0">
                  <c:v>In progress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Progress!$B$2</c:f>
              <c:numCache>
                <c:formatCode>General</c:formatCode>
                <c:ptCount val="1"/>
                <c:pt idx="0">
                  <c:v>33</c:v>
                </c:pt>
              </c:numCache>
            </c:numRef>
          </c:val>
          <c:extLst>
            <c:ext xmlns:c16="http://schemas.microsoft.com/office/drawing/2014/chart" uri="{C3380CC4-5D6E-409C-BE32-E72D297353CC}">
              <c16:uniqueId val="{00000001-2C3A-4D6F-974F-56DA8F8B41B6}"/>
            </c:ext>
          </c:extLst>
        </c:ser>
        <c:ser>
          <c:idx val="2"/>
          <c:order val="2"/>
          <c:tx>
            <c:strRef>
              <c:f>Progress!$A$3</c:f>
              <c:strCache>
                <c:ptCount val="1"/>
                <c:pt idx="0">
                  <c:v>Completed</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Progress!$B$3</c:f>
              <c:numCache>
                <c:formatCode>General</c:formatCode>
                <c:ptCount val="1"/>
                <c:pt idx="0">
                  <c:v>3</c:v>
                </c:pt>
              </c:numCache>
            </c:numRef>
          </c:val>
          <c:extLst>
            <c:ext xmlns:c16="http://schemas.microsoft.com/office/drawing/2014/chart" uri="{C3380CC4-5D6E-409C-BE32-E72D297353CC}">
              <c16:uniqueId val="{00000002-2C3A-4D6F-974F-56DA8F8B41B6}"/>
            </c:ext>
          </c:extLst>
        </c:ser>
        <c:dLbls>
          <c:showLegendKey val="0"/>
          <c:showVal val="0"/>
          <c:showCatName val="0"/>
          <c:showSerName val="0"/>
          <c:showPercent val="0"/>
          <c:showBubbleSize val="0"/>
        </c:dLbls>
        <c:gapWidth val="0"/>
        <c:overlap val="100"/>
        <c:axId val="873895024"/>
        <c:axId val="873896992"/>
      </c:barChart>
      <c:catAx>
        <c:axId val="873895024"/>
        <c:scaling>
          <c:orientation val="minMax"/>
        </c:scaling>
        <c:delete val="1"/>
        <c:axPos val="l"/>
        <c:numFmt formatCode="General" sourceLinked="1"/>
        <c:majorTickMark val="none"/>
        <c:minorTickMark val="none"/>
        <c:tickLblPos val="nextTo"/>
        <c:crossAx val="873896992"/>
        <c:crosses val="autoZero"/>
        <c:auto val="1"/>
        <c:lblAlgn val="ctr"/>
        <c:lblOffset val="100"/>
        <c:noMultiLvlLbl val="0"/>
      </c:catAx>
      <c:valAx>
        <c:axId val="873896992"/>
        <c:scaling>
          <c:orientation val="minMax"/>
        </c:scaling>
        <c:delete val="1"/>
        <c:axPos val="b"/>
        <c:numFmt formatCode="General" sourceLinked="1"/>
        <c:majorTickMark val="none"/>
        <c:minorTickMark val="none"/>
        <c:tickLblPos val="nextTo"/>
        <c:crossAx val="873895024"/>
        <c:crosses val="autoZero"/>
        <c:crossBetween val="between"/>
      </c:valAx>
      <c:spPr>
        <a:noFill/>
        <a:ln>
          <a:noFill/>
        </a:ln>
        <a:effectLst/>
      </c:spPr>
    </c:plotArea>
    <c:legend>
      <c:legendPos val="t"/>
      <c:layout>
        <c:manualLayout>
          <c:xMode val="edge"/>
          <c:yMode val="edge"/>
          <c:x val="4.784475308641975E-2"/>
          <c:y val="0.32241808162049451"/>
          <c:w val="0.71616234567901238"/>
          <c:h val="0.159602323503127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56-4D8B-B6FE-8036493C5A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56-4D8B-B6FE-8036493C5AFC}"/>
              </c:ext>
            </c:extLst>
          </c:dPt>
          <c:cat>
            <c:strRef>
              <c:f>'Days com v dur'!$D$2:$D$3</c:f>
              <c:strCache>
                <c:ptCount val="2"/>
                <c:pt idx="0">
                  <c:v>Days completed</c:v>
                </c:pt>
                <c:pt idx="1">
                  <c:v>Days remaining</c:v>
                </c:pt>
              </c:strCache>
            </c:strRef>
          </c:cat>
          <c:val>
            <c:numRef>
              <c:f>'Days com v dur'!$E$2:$E$3</c:f>
              <c:numCache>
                <c:formatCode>0%</c:formatCode>
                <c:ptCount val="2"/>
                <c:pt idx="0">
                  <c:v>0.42105263157894735</c:v>
                </c:pt>
                <c:pt idx="1">
                  <c:v>0.57894736842105265</c:v>
                </c:pt>
              </c:numCache>
            </c:numRef>
          </c:val>
          <c:extLst>
            <c:ext xmlns:c16="http://schemas.microsoft.com/office/drawing/2014/chart" uri="{C3380CC4-5D6E-409C-BE32-E72D297353CC}">
              <c16:uniqueId val="{00000004-C656-4D8B-B6FE-8036493C5AF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143891805782345"/>
          <c:y val="3.4407927062291857E-2"/>
          <c:w val="0.79517155106300053"/>
          <c:h val="0.3137208332577913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a:solidFill>
                  <a:schemeClr val="bg1"/>
                </a:solidFill>
              </a:rPr>
              <a:t>BUDGET</a:t>
            </a:r>
            <a:r>
              <a:rPr lang="en-US" sz="1400" b="1" baseline="0">
                <a:solidFill>
                  <a:schemeClr val="bg1"/>
                </a:solidFill>
              </a:rPr>
              <a:t> </a:t>
            </a:r>
            <a:r>
              <a:rPr lang="en-US" sz="1400" b="1">
                <a:solidFill>
                  <a:schemeClr val="bg1"/>
                </a:solidFill>
              </a:rPr>
              <a:t>SPENT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KE"/>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03-4233-8F2C-459F89F1D8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03-4233-8F2C-459F89F1D89E}"/>
              </c:ext>
            </c:extLst>
          </c:dPt>
          <c:val>
            <c:numRef>
              <c:f>Budget!$B$3:$C$3</c:f>
              <c:numCache>
                <c:formatCode>0%</c:formatCode>
                <c:ptCount val="2"/>
                <c:pt idx="0">
                  <c:v>0.42347250571210965</c:v>
                </c:pt>
                <c:pt idx="1">
                  <c:v>0.57652749428789041</c:v>
                </c:pt>
              </c:numCache>
            </c:numRef>
          </c:val>
          <c:extLst>
            <c:ext xmlns:c16="http://schemas.microsoft.com/office/drawing/2014/chart" uri="{C3380CC4-5D6E-409C-BE32-E72D297353CC}">
              <c16:uniqueId val="{00000004-3803-4233-8F2C-459F89F1D89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[Mworia PM Dashboard Project.xlsx]Budget!PivotTable5</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a:solidFill>
                  <a:schemeClr val="bg1"/>
                </a:solidFill>
              </a:rPr>
              <a:t>BUDGET V ACTUAL</a:t>
            </a:r>
          </a:p>
        </c:rich>
      </c:tx>
      <c:layout>
        <c:manualLayout>
          <c:xMode val="edge"/>
          <c:yMode val="edge"/>
          <c:x val="6.1908796296296295E-2"/>
          <c:y val="5.67470956210902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5.4070726282097185E-2"/>
          <c:y val="0.34175800548277224"/>
          <c:w val="0.891858668491471"/>
          <c:h val="0.6510476688917215"/>
        </c:manualLayout>
      </c:layout>
      <c:barChart>
        <c:barDir val="bar"/>
        <c:grouping val="clustered"/>
        <c:varyColors val="0"/>
        <c:ser>
          <c:idx val="0"/>
          <c:order val="0"/>
          <c:tx>
            <c:strRef>
              <c:f>Budget!$B$1</c:f>
              <c:strCache>
                <c:ptCount val="1"/>
                <c:pt idx="0">
                  <c:v>Actual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Budget!$B$2</c:f>
              <c:strCache>
                <c:ptCount val="1"/>
                <c:pt idx="0">
                  <c:v>Total</c:v>
                </c:pt>
              </c:strCache>
            </c:strRef>
          </c:cat>
          <c:val>
            <c:numRef>
              <c:f>Budget!$B$2</c:f>
              <c:numCache>
                <c:formatCode>0.0,,\M;\-0.0,,\M</c:formatCode>
                <c:ptCount val="1"/>
                <c:pt idx="0">
                  <c:v>8340291</c:v>
                </c:pt>
              </c:numCache>
            </c:numRef>
          </c:val>
          <c:extLst>
            <c:ext xmlns:c16="http://schemas.microsoft.com/office/drawing/2014/chart" uri="{C3380CC4-5D6E-409C-BE32-E72D297353CC}">
              <c16:uniqueId val="{00000000-EACC-4219-9271-DBCB97FE802D}"/>
            </c:ext>
          </c:extLst>
        </c:ser>
        <c:ser>
          <c:idx val="1"/>
          <c:order val="1"/>
          <c:tx>
            <c:strRef>
              <c:f>Budget!$C$1</c:f>
              <c:strCache>
                <c:ptCount val="1"/>
                <c:pt idx="0">
                  <c:v>Budget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Budget!$B$2</c:f>
              <c:strCache>
                <c:ptCount val="1"/>
                <c:pt idx="0">
                  <c:v>Total</c:v>
                </c:pt>
              </c:strCache>
            </c:strRef>
          </c:cat>
          <c:val>
            <c:numRef>
              <c:f>Budget!$C$2</c:f>
              <c:numCache>
                <c:formatCode>0.0,,\M;\-0.0,,\M</c:formatCode>
                <c:ptCount val="1"/>
                <c:pt idx="0">
                  <c:v>19695000</c:v>
                </c:pt>
              </c:numCache>
            </c:numRef>
          </c:val>
          <c:extLst>
            <c:ext xmlns:c16="http://schemas.microsoft.com/office/drawing/2014/chart" uri="{C3380CC4-5D6E-409C-BE32-E72D297353CC}">
              <c16:uniqueId val="{00000001-EACC-4219-9271-DBCB97FE802D}"/>
            </c:ext>
          </c:extLst>
        </c:ser>
        <c:dLbls>
          <c:dLblPos val="outEnd"/>
          <c:showLegendKey val="0"/>
          <c:showVal val="1"/>
          <c:showCatName val="0"/>
          <c:showSerName val="0"/>
          <c:showPercent val="0"/>
          <c:showBubbleSize val="0"/>
        </c:dLbls>
        <c:gapWidth val="0"/>
        <c:overlap val="-30"/>
        <c:axId val="877513696"/>
        <c:axId val="877514024"/>
      </c:barChart>
      <c:catAx>
        <c:axId val="877513696"/>
        <c:scaling>
          <c:orientation val="minMax"/>
        </c:scaling>
        <c:delete val="1"/>
        <c:axPos val="l"/>
        <c:numFmt formatCode="General" sourceLinked="1"/>
        <c:majorTickMark val="none"/>
        <c:minorTickMark val="none"/>
        <c:tickLblPos val="nextTo"/>
        <c:crossAx val="877514024"/>
        <c:crosses val="autoZero"/>
        <c:auto val="1"/>
        <c:lblAlgn val="ctr"/>
        <c:lblOffset val="100"/>
        <c:noMultiLvlLbl val="0"/>
      </c:catAx>
      <c:valAx>
        <c:axId val="877514024"/>
        <c:scaling>
          <c:orientation val="minMax"/>
        </c:scaling>
        <c:delete val="1"/>
        <c:axPos val="b"/>
        <c:numFmt formatCode="0.0,,\M;\-0.0,,\M" sourceLinked="1"/>
        <c:majorTickMark val="none"/>
        <c:minorTickMark val="none"/>
        <c:tickLblPos val="nextTo"/>
        <c:crossAx val="87751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TASK PROGRESS</a:t>
            </a:r>
            <a:endParaRPr lang="en-US"/>
          </a:p>
        </c:rich>
      </c:tx>
      <c:layout>
        <c:manualLayout>
          <c:xMode val="edge"/>
          <c:yMode val="edge"/>
          <c:x val="5.0864814814814814E-2"/>
          <c:y val="5.674709562109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bar"/>
        <c:grouping val="stacked"/>
        <c:varyColors val="0"/>
        <c:ser>
          <c:idx val="0"/>
          <c:order val="0"/>
          <c:tx>
            <c:strRef>
              <c:f>Progress!$A$1</c:f>
              <c:strCache>
                <c:ptCount val="1"/>
                <c:pt idx="0">
                  <c:v>Not started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Progress!$B$1</c:f>
              <c:numCache>
                <c:formatCode>General</c:formatCode>
                <c:ptCount val="1"/>
                <c:pt idx="0">
                  <c:v>4</c:v>
                </c:pt>
              </c:numCache>
            </c:numRef>
          </c:val>
          <c:extLst>
            <c:ext xmlns:c16="http://schemas.microsoft.com/office/drawing/2014/chart" uri="{C3380CC4-5D6E-409C-BE32-E72D297353CC}">
              <c16:uniqueId val="{00000000-F125-4F62-A384-2EDF6A09096D}"/>
            </c:ext>
          </c:extLst>
        </c:ser>
        <c:ser>
          <c:idx val="1"/>
          <c:order val="1"/>
          <c:tx>
            <c:strRef>
              <c:f>Progress!$A$2</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Progress!$B$2</c:f>
              <c:numCache>
                <c:formatCode>General</c:formatCode>
                <c:ptCount val="1"/>
                <c:pt idx="0">
                  <c:v>33</c:v>
                </c:pt>
              </c:numCache>
            </c:numRef>
          </c:val>
          <c:extLst>
            <c:ext xmlns:c16="http://schemas.microsoft.com/office/drawing/2014/chart" uri="{C3380CC4-5D6E-409C-BE32-E72D297353CC}">
              <c16:uniqueId val="{00000001-F125-4F62-A384-2EDF6A09096D}"/>
            </c:ext>
          </c:extLst>
        </c:ser>
        <c:ser>
          <c:idx val="2"/>
          <c:order val="2"/>
          <c:tx>
            <c:strRef>
              <c:f>Progress!$A$3</c:f>
              <c:strCache>
                <c:ptCount val="1"/>
                <c:pt idx="0">
                  <c:v>Completed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Progress!$B$3</c:f>
              <c:numCache>
                <c:formatCode>General</c:formatCode>
                <c:ptCount val="1"/>
                <c:pt idx="0">
                  <c:v>3</c:v>
                </c:pt>
              </c:numCache>
            </c:numRef>
          </c:val>
          <c:extLst>
            <c:ext xmlns:c16="http://schemas.microsoft.com/office/drawing/2014/chart" uri="{C3380CC4-5D6E-409C-BE32-E72D297353CC}">
              <c16:uniqueId val="{00000002-F125-4F62-A384-2EDF6A09096D}"/>
            </c:ext>
          </c:extLst>
        </c:ser>
        <c:dLbls>
          <c:showLegendKey val="0"/>
          <c:showVal val="0"/>
          <c:showCatName val="0"/>
          <c:showSerName val="0"/>
          <c:showPercent val="0"/>
          <c:showBubbleSize val="0"/>
        </c:dLbls>
        <c:gapWidth val="0"/>
        <c:overlap val="100"/>
        <c:axId val="873895024"/>
        <c:axId val="873896992"/>
      </c:barChart>
      <c:catAx>
        <c:axId val="873895024"/>
        <c:scaling>
          <c:orientation val="minMax"/>
        </c:scaling>
        <c:delete val="1"/>
        <c:axPos val="l"/>
        <c:numFmt formatCode="General" sourceLinked="1"/>
        <c:majorTickMark val="none"/>
        <c:minorTickMark val="none"/>
        <c:tickLblPos val="nextTo"/>
        <c:crossAx val="873896992"/>
        <c:crosses val="autoZero"/>
        <c:auto val="1"/>
        <c:lblAlgn val="ctr"/>
        <c:lblOffset val="100"/>
        <c:noMultiLvlLbl val="0"/>
      </c:catAx>
      <c:valAx>
        <c:axId val="873896992"/>
        <c:scaling>
          <c:orientation val="minMax"/>
        </c:scaling>
        <c:delete val="1"/>
        <c:axPos val="b"/>
        <c:numFmt formatCode="General" sourceLinked="1"/>
        <c:majorTickMark val="none"/>
        <c:minorTickMark val="none"/>
        <c:tickLblPos val="nextTo"/>
        <c:crossAx val="873895024"/>
        <c:crosses val="autoZero"/>
        <c:crossBetween val="between"/>
      </c:valAx>
      <c:spPr>
        <a:noFill/>
        <a:ln>
          <a:noFill/>
        </a:ln>
        <a:effectLst/>
      </c:spPr>
    </c:plotArea>
    <c:legend>
      <c:legendPos val="t"/>
      <c:layout>
        <c:manualLayout>
          <c:xMode val="edge"/>
          <c:yMode val="edge"/>
          <c:x val="4.784475308641975E-2"/>
          <c:y val="0.32241808162049451"/>
          <c:w val="0.71616234567901238"/>
          <c:h val="0.159602323503127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2F-49F7-9A1E-448FE5ADF5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2F-49F7-9A1E-448FE5ADF530}"/>
              </c:ext>
            </c:extLst>
          </c:dPt>
          <c:cat>
            <c:strRef>
              <c:f>'Days com v dur'!$D$2:$D$3</c:f>
              <c:strCache>
                <c:ptCount val="2"/>
                <c:pt idx="0">
                  <c:v>Days completed</c:v>
                </c:pt>
                <c:pt idx="1">
                  <c:v>Days remaining</c:v>
                </c:pt>
              </c:strCache>
            </c:strRef>
          </c:cat>
          <c:val>
            <c:numRef>
              <c:f>'Days com v dur'!$E$2:$E$3</c:f>
              <c:numCache>
                <c:formatCode>0%</c:formatCode>
                <c:ptCount val="2"/>
                <c:pt idx="0">
                  <c:v>0.42105263157894735</c:v>
                </c:pt>
                <c:pt idx="1">
                  <c:v>0.57894736842105265</c:v>
                </c:pt>
              </c:numCache>
            </c:numRef>
          </c:val>
          <c:extLst>
            <c:ext xmlns:c16="http://schemas.microsoft.com/office/drawing/2014/chart" uri="{C3380CC4-5D6E-409C-BE32-E72D297353CC}">
              <c16:uniqueId val="{00000000-E67B-498A-B060-25963C2E9BDD}"/>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BUDGET SPENT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56-448D-A3F8-363EA6A4BC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56-448D-A3F8-363EA6A4BC4E}"/>
              </c:ext>
            </c:extLst>
          </c:dPt>
          <c:val>
            <c:numRef>
              <c:f>Budget!$B$3:$C$3</c:f>
              <c:numCache>
                <c:formatCode>0%</c:formatCode>
                <c:ptCount val="2"/>
                <c:pt idx="0">
                  <c:v>0.42347250571210965</c:v>
                </c:pt>
                <c:pt idx="1">
                  <c:v>0.57652749428789041</c:v>
                </c:pt>
              </c:numCache>
            </c:numRef>
          </c:val>
          <c:extLst>
            <c:ext xmlns:c16="http://schemas.microsoft.com/office/drawing/2014/chart" uri="{C3380CC4-5D6E-409C-BE32-E72D297353CC}">
              <c16:uniqueId val="{00000000-EC6D-48B2-89C5-FFC1429857E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[Mworia PM Dashboard Project.xlsx]Budget!PivotTable5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v Actual</a:t>
            </a:r>
          </a:p>
        </c:rich>
      </c:tx>
      <c:layout>
        <c:manualLayout>
          <c:xMode val="edge"/>
          <c:yMode val="edge"/>
          <c:x val="6.1908796296296295E-2"/>
          <c:y val="5.6747095621090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Budget!$B$1</c:f>
              <c:strCache>
                <c:ptCount val="1"/>
                <c:pt idx="0">
                  <c:v>Actual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Budget!$B$2</c:f>
              <c:strCache>
                <c:ptCount val="1"/>
                <c:pt idx="0">
                  <c:v>Total</c:v>
                </c:pt>
              </c:strCache>
            </c:strRef>
          </c:cat>
          <c:val>
            <c:numRef>
              <c:f>Budget!$B$2</c:f>
              <c:numCache>
                <c:formatCode>0.0,,\M;\-0.0,,\M</c:formatCode>
                <c:ptCount val="1"/>
                <c:pt idx="0">
                  <c:v>8340291</c:v>
                </c:pt>
              </c:numCache>
            </c:numRef>
          </c:val>
          <c:extLst>
            <c:ext xmlns:c16="http://schemas.microsoft.com/office/drawing/2014/chart" uri="{C3380CC4-5D6E-409C-BE32-E72D297353CC}">
              <c16:uniqueId val="{00000000-4C17-4E52-A702-CC5C03EEF330}"/>
            </c:ext>
          </c:extLst>
        </c:ser>
        <c:ser>
          <c:idx val="1"/>
          <c:order val="1"/>
          <c:tx>
            <c:strRef>
              <c:f>Budget!$C$1</c:f>
              <c:strCache>
                <c:ptCount val="1"/>
                <c:pt idx="0">
                  <c:v>Budget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Budget!$B$2</c:f>
              <c:strCache>
                <c:ptCount val="1"/>
                <c:pt idx="0">
                  <c:v>Total</c:v>
                </c:pt>
              </c:strCache>
            </c:strRef>
          </c:cat>
          <c:val>
            <c:numRef>
              <c:f>Budget!$C$2</c:f>
              <c:numCache>
                <c:formatCode>0.0,,\M;\-0.0,,\M</c:formatCode>
                <c:ptCount val="1"/>
                <c:pt idx="0">
                  <c:v>19695000</c:v>
                </c:pt>
              </c:numCache>
            </c:numRef>
          </c:val>
          <c:extLst>
            <c:ext xmlns:c16="http://schemas.microsoft.com/office/drawing/2014/chart" uri="{C3380CC4-5D6E-409C-BE32-E72D297353CC}">
              <c16:uniqueId val="{00000001-4C17-4E52-A702-CC5C03EEF330}"/>
            </c:ext>
          </c:extLst>
        </c:ser>
        <c:dLbls>
          <c:dLblPos val="outEnd"/>
          <c:showLegendKey val="0"/>
          <c:showVal val="1"/>
          <c:showCatName val="0"/>
          <c:showSerName val="0"/>
          <c:showPercent val="0"/>
          <c:showBubbleSize val="0"/>
        </c:dLbls>
        <c:gapWidth val="0"/>
        <c:overlap val="-30"/>
        <c:axId val="877513696"/>
        <c:axId val="877514024"/>
      </c:barChart>
      <c:catAx>
        <c:axId val="877513696"/>
        <c:scaling>
          <c:orientation val="minMax"/>
        </c:scaling>
        <c:delete val="1"/>
        <c:axPos val="l"/>
        <c:numFmt formatCode="General" sourceLinked="1"/>
        <c:majorTickMark val="none"/>
        <c:minorTickMark val="none"/>
        <c:tickLblPos val="nextTo"/>
        <c:crossAx val="877514024"/>
        <c:crosses val="autoZero"/>
        <c:auto val="1"/>
        <c:lblAlgn val="ctr"/>
        <c:lblOffset val="100"/>
        <c:noMultiLvlLbl val="0"/>
      </c:catAx>
      <c:valAx>
        <c:axId val="877514024"/>
        <c:scaling>
          <c:orientation val="minMax"/>
        </c:scaling>
        <c:delete val="1"/>
        <c:axPos val="b"/>
        <c:numFmt formatCode="0.0,,\M;\-0.0,,\M" sourceLinked="1"/>
        <c:majorTickMark val="none"/>
        <c:minorTickMark val="none"/>
        <c:tickLblPos val="nextTo"/>
        <c:crossAx val="87751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512677</xdr:colOff>
      <xdr:row>0</xdr:row>
      <xdr:rowOff>56909</xdr:rowOff>
    </xdr:from>
    <xdr:to>
      <xdr:col>18</xdr:col>
      <xdr:colOff>146568</xdr:colOff>
      <xdr:row>5</xdr:row>
      <xdr:rowOff>4528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243820</xdr:colOff>
      <xdr:row>0</xdr:row>
      <xdr:rowOff>90220</xdr:rowOff>
    </xdr:from>
    <xdr:to>
      <xdr:col>12</xdr:col>
      <xdr:colOff>659424</xdr:colOff>
      <xdr:row>4</xdr:row>
      <xdr:rowOff>317498</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159249</xdr:colOff>
      <xdr:row>0</xdr:row>
      <xdr:rowOff>55688</xdr:rowOff>
    </xdr:from>
    <xdr:to>
      <xdr:col>19</xdr:col>
      <xdr:colOff>120469</xdr:colOff>
      <xdr:row>4</xdr:row>
      <xdr:rowOff>293077</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195385</xdr:colOff>
      <xdr:row>0</xdr:row>
      <xdr:rowOff>250544</xdr:rowOff>
    </xdr:from>
    <xdr:to>
      <xdr:col>23</xdr:col>
      <xdr:colOff>183172</xdr:colOff>
      <xdr:row>5</xdr:row>
      <xdr:rowOff>109493</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23813</xdr:colOff>
      <xdr:row>1</xdr:row>
      <xdr:rowOff>211049</xdr:rowOff>
    </xdr:from>
    <xdr:to>
      <xdr:col>5</xdr:col>
      <xdr:colOff>280866</xdr:colOff>
      <xdr:row>4</xdr:row>
      <xdr:rowOff>345283</xdr:rowOff>
    </xdr:to>
    <mc:AlternateContent xmlns:mc="http://schemas.openxmlformats.org/markup-compatibility/2006" xmlns:a14="http://schemas.microsoft.com/office/drawing/2010/main">
      <mc:Choice Requires="a14">
        <xdr:graphicFrame macro="">
          <xdr:nvGraphicFramePr>
            <xdr:cNvPr id="7" name="Projec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23813" y="906695"/>
              <a:ext cx="3949328" cy="91549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293077</xdr:colOff>
      <xdr:row>1</xdr:row>
      <xdr:rowOff>207597</xdr:rowOff>
    </xdr:from>
    <xdr:to>
      <xdr:col>9</xdr:col>
      <xdr:colOff>635000</xdr:colOff>
      <xdr:row>4</xdr:row>
      <xdr:rowOff>357187</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985352" y="903243"/>
              <a:ext cx="3948581" cy="93085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0.3368</cdr:x>
      <cdr:y>0.56471</cdr:y>
    </cdr:from>
    <cdr:to>
      <cdr:x>0.67766</cdr:x>
      <cdr:y>0.73264</cdr:y>
    </cdr:to>
    <cdr:sp macro="" textlink="'Days com v dur'!$E$2">
      <cdr:nvSpPr>
        <cdr:cNvPr id="2" name="TextBox 1">
          <a:extLst xmlns:a="http://schemas.openxmlformats.org/drawingml/2006/main">
            <a:ext uri="{FF2B5EF4-FFF2-40B4-BE49-F238E27FC236}">
              <a16:creationId xmlns:a16="http://schemas.microsoft.com/office/drawing/2014/main" id="{54472E61-F249-E04B-AF77-25AB3CCEA5AE}"/>
            </a:ext>
          </a:extLst>
        </cdr:cNvPr>
        <cdr:cNvSpPr txBox="1"/>
      </cdr:nvSpPr>
      <cdr:spPr>
        <a:xfrm xmlns:a="http://schemas.openxmlformats.org/drawingml/2006/main">
          <a:off x="654523" y="959138"/>
          <a:ext cx="662425" cy="28522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DAB06652-8E85-44C2-902F-C35F4569C45B}" type="TxLink">
            <a:rPr lang="en-US" sz="1400" b="0" i="0" u="none" strike="noStrike">
              <a:solidFill>
                <a:srgbClr val="000000"/>
              </a:solidFill>
              <a:latin typeface="Calibri"/>
              <a:cs typeface="Calibri"/>
            </a:rPr>
            <a:pPr algn="ctr"/>
            <a:t>42%</a:t>
          </a:fld>
          <a:endParaRPr lang="en-KE" sz="1400"/>
        </a:p>
      </cdr:txBody>
    </cdr:sp>
  </cdr:relSizeAnchor>
</c:userShapes>
</file>

<file path=xl/drawings/drawing3.xml><?xml version="1.0" encoding="utf-8"?>
<c:userShapes xmlns:c="http://schemas.openxmlformats.org/drawingml/2006/chart">
  <cdr:relSizeAnchor xmlns:cdr="http://schemas.openxmlformats.org/drawingml/2006/chartDrawing">
    <cdr:from>
      <cdr:x>0.24778</cdr:x>
      <cdr:y>0.39049</cdr:y>
    </cdr:from>
    <cdr:to>
      <cdr:x>0.76831</cdr:x>
      <cdr:y>0.87448</cdr:y>
    </cdr:to>
    <cdr:sp macro="" textlink="Budget!$B$3">
      <cdr:nvSpPr>
        <cdr:cNvPr id="3" name="TextBox 2">
          <a:extLst xmlns:a="http://schemas.openxmlformats.org/drawingml/2006/main">
            <a:ext uri="{FF2B5EF4-FFF2-40B4-BE49-F238E27FC236}">
              <a16:creationId xmlns:a16="http://schemas.microsoft.com/office/drawing/2014/main" id="{E6CC5124-2144-9F15-C66F-76387079AE7E}"/>
            </a:ext>
          </a:extLst>
        </cdr:cNvPr>
        <cdr:cNvSpPr txBox="1"/>
      </cdr:nvSpPr>
      <cdr:spPr>
        <a:xfrm xmlns:a="http://schemas.openxmlformats.org/drawingml/2006/main">
          <a:off x="405733" y="647759"/>
          <a:ext cx="852339" cy="80286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A553D081-E3BA-4DE2-884F-7CC36E148480}" type="TxLink">
            <a:rPr lang="en-US" sz="1400" b="0" i="0" u="none" strike="noStrike">
              <a:solidFill>
                <a:srgbClr val="000000"/>
              </a:solidFill>
              <a:latin typeface="Calibri"/>
              <a:cs typeface="Calibri"/>
            </a:rPr>
            <a:pPr algn="ctr"/>
            <a:t>42%</a:t>
          </a:fld>
          <a:endParaRPr lang="en-KE" sz="1400"/>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466725</xdr:colOff>
      <xdr:row>1</xdr:row>
      <xdr:rowOff>161924</xdr:rowOff>
    </xdr:from>
    <xdr:to>
      <xdr:col>9</xdr:col>
      <xdr:colOff>49125</xdr:colOff>
      <xdr:row>8</xdr:row>
      <xdr:rowOff>171224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280987</xdr:colOff>
      <xdr:row>3</xdr:row>
      <xdr:rowOff>66675</xdr:rowOff>
    </xdr:from>
    <xdr:to>
      <xdr:col>4</xdr:col>
      <xdr:colOff>431812</xdr:colOff>
      <xdr:row>10</xdr:row>
      <xdr:rowOff>75975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0.32157</cdr:x>
      <cdr:y>0.58166</cdr:y>
    </cdr:from>
    <cdr:to>
      <cdr:x>0.75304</cdr:x>
      <cdr:y>0.90086</cdr:y>
    </cdr:to>
    <cdr:sp macro="" textlink="'Days com v dur'!$E$2">
      <cdr:nvSpPr>
        <cdr:cNvPr id="2" name="TextBox 1">
          <a:extLst xmlns:a="http://schemas.openxmlformats.org/drawingml/2006/main">
            <a:ext uri="{FF2B5EF4-FFF2-40B4-BE49-F238E27FC236}">
              <a16:creationId xmlns:a16="http://schemas.microsoft.com/office/drawing/2014/main" id="{54472E61-F249-E04B-AF77-25AB3CCEA5AE}"/>
            </a:ext>
          </a:extLst>
        </cdr:cNvPr>
        <cdr:cNvSpPr txBox="1"/>
      </cdr:nvSpPr>
      <cdr:spPr>
        <a:xfrm xmlns:a="http://schemas.openxmlformats.org/drawingml/2006/main">
          <a:off x="376237" y="781049"/>
          <a:ext cx="504825" cy="428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AB06652-8E85-44C2-902F-C35F4569C45B}" type="TxLink">
            <a:rPr lang="en-US" sz="1100" b="0" i="0" u="none" strike="noStrike">
              <a:solidFill>
                <a:srgbClr val="000000"/>
              </a:solidFill>
              <a:latin typeface="Calibri"/>
              <a:cs typeface="Calibri"/>
            </a:rPr>
            <a:pPr/>
            <a:t>42%</a:t>
          </a:fld>
          <a:endParaRPr lang="en-KE" sz="1100"/>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338137</xdr:colOff>
      <xdr:row>11</xdr:row>
      <xdr:rowOff>47625</xdr:rowOff>
    </xdr:from>
    <xdr:to>
      <xdr:col>2</xdr:col>
      <xdr:colOff>74137</xdr:colOff>
      <xdr:row>17</xdr:row>
      <xdr:rowOff>103425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11</xdr:row>
      <xdr:rowOff>38100</xdr:rowOff>
    </xdr:from>
    <xdr:to>
      <xdr:col>5</xdr:col>
      <xdr:colOff>445500</xdr:colOff>
      <xdr:row>18</xdr:row>
      <xdr:rowOff>47400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0.25432</cdr:x>
      <cdr:y>0.35823</cdr:y>
    </cdr:from>
    <cdr:to>
      <cdr:x>0.77485</cdr:x>
      <cdr:y>0.84222</cdr:y>
    </cdr:to>
    <cdr:sp macro="" textlink="Budget!$B$3">
      <cdr:nvSpPr>
        <cdr:cNvPr id="3" name="TextBox 2">
          <a:extLst xmlns:a="http://schemas.openxmlformats.org/drawingml/2006/main">
            <a:ext uri="{FF2B5EF4-FFF2-40B4-BE49-F238E27FC236}">
              <a16:creationId xmlns:a16="http://schemas.microsoft.com/office/drawing/2014/main" id="{E6CC5124-2144-9F15-C66F-76387079AE7E}"/>
            </a:ext>
          </a:extLst>
        </cdr:cNvPr>
        <cdr:cNvSpPr txBox="1"/>
      </cdr:nvSpPr>
      <cdr:spPr>
        <a:xfrm xmlns:a="http://schemas.openxmlformats.org/drawingml/2006/main">
          <a:off x="320437" y="429450"/>
          <a:ext cx="655875" cy="5802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A553D081-E3BA-4DE2-884F-7CC36E148480}" type="TxLink">
            <a:rPr lang="en-US" sz="1200" b="0" i="0" u="none" strike="noStrike">
              <a:solidFill>
                <a:srgbClr val="000000"/>
              </a:solidFill>
              <a:latin typeface="Calibri"/>
              <a:cs typeface="Calibri"/>
            </a:rPr>
            <a:pPr algn="ctr"/>
            <a:t>42%</a:t>
          </a:fld>
          <a:endParaRPr lang="en-KE" sz="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mworia" refreshedDate="44858.472731944443" createdVersion="8" refreshedVersion="8" minRefreshableVersion="3" recordCount="40" xr:uid="{7EE23359-1042-4A6C-B438-E4C6839BB00D}">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91863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4F9AD0-6409-4A99-870F-504AAD4BA671}" name="PivotTable1" cacheId="6"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6:J47"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7" baseItem="10" numFmtId="3"/>
    <dataField name="Actual " fld="9" baseField="4" baseItem="5" numFmtId="3"/>
  </dataFields>
  <formats count="39">
    <format dxfId="403">
      <pivotArea dataOnly="0" labelOnly="1" outline="0" fieldPosition="0">
        <references count="1">
          <reference field="4294967294" count="2">
            <x v="0"/>
            <x v="1"/>
          </reference>
        </references>
      </pivotArea>
    </format>
    <format dxfId="402">
      <pivotArea outline="0" fieldPosition="0">
        <references count="1">
          <reference field="4294967294" count="1">
            <x v="0"/>
          </reference>
        </references>
      </pivotArea>
    </format>
    <format dxfId="401">
      <pivotArea outline="0" fieldPosition="0">
        <references count="1">
          <reference field="4294967294" count="1">
            <x v="1"/>
          </reference>
        </references>
      </pivotArea>
    </format>
    <format dxfId="400">
      <pivotArea field="0" type="button" dataOnly="0" labelOnly="1" outline="0" axis="axisRow" fieldPosition="0"/>
    </format>
    <format dxfId="399">
      <pivotArea field="1" type="button" dataOnly="0" labelOnly="1" outline="0" axis="axisRow" fieldPosition="1"/>
    </format>
    <format dxfId="398">
      <pivotArea field="2" type="button" dataOnly="0" labelOnly="1" outline="0" axis="axisRow" fieldPosition="2"/>
    </format>
    <format dxfId="397">
      <pivotArea field="3" type="button" dataOnly="0" labelOnly="1" outline="0" axis="axisRow" fieldPosition="3"/>
    </format>
    <format dxfId="396">
      <pivotArea field="5" type="button" dataOnly="0" labelOnly="1" outline="0" axis="axisRow" fieldPosition="4"/>
    </format>
    <format dxfId="395">
      <pivotArea field="4" type="button" dataOnly="0" labelOnly="1" outline="0" axis="axisRow" fieldPosition="5"/>
    </format>
    <format dxfId="394">
      <pivotArea field="6" type="button" dataOnly="0" labelOnly="1" outline="0" axis="axisRow" fieldPosition="6"/>
    </format>
    <format dxfId="393">
      <pivotArea field="7" type="button" dataOnly="0" labelOnly="1" outline="0" axis="axisRow" fieldPosition="7"/>
    </format>
    <format dxfId="392">
      <pivotArea dataOnly="0" labelOnly="1" outline="0" fieldPosition="0">
        <references count="1">
          <reference field="4294967294" count="2">
            <x v="0"/>
            <x v="1"/>
          </reference>
        </references>
      </pivotArea>
    </format>
    <format dxfId="391">
      <pivotArea field="0" type="button" dataOnly="0" labelOnly="1" outline="0" axis="axisRow" fieldPosition="0"/>
    </format>
    <format dxfId="390">
      <pivotArea field="1" type="button" dataOnly="0" labelOnly="1" outline="0" axis="axisRow" fieldPosition="1"/>
    </format>
    <format dxfId="389">
      <pivotArea field="2" type="button" dataOnly="0" labelOnly="1" outline="0" axis="axisRow" fieldPosition="2"/>
    </format>
    <format dxfId="388">
      <pivotArea field="3" type="button" dataOnly="0" labelOnly="1" outline="0" axis="axisRow" fieldPosition="3"/>
    </format>
    <format dxfId="387">
      <pivotArea field="5" type="button" dataOnly="0" labelOnly="1" outline="0" axis="axisRow" fieldPosition="4"/>
    </format>
    <format dxfId="386">
      <pivotArea field="4" type="button" dataOnly="0" labelOnly="1" outline="0" axis="axisRow" fieldPosition="5"/>
    </format>
    <format dxfId="385">
      <pivotArea field="6" type="button" dataOnly="0" labelOnly="1" outline="0" axis="axisRow" fieldPosition="6"/>
    </format>
    <format dxfId="384">
      <pivotArea field="7" type="button" dataOnly="0" labelOnly="1" outline="0" axis="axisRow" fieldPosition="7"/>
    </format>
    <format dxfId="383">
      <pivotArea dataOnly="0" labelOnly="1" outline="0" fieldPosition="0">
        <references count="1">
          <reference field="4294967294" count="2">
            <x v="0"/>
            <x v="1"/>
          </reference>
        </references>
      </pivotArea>
    </format>
    <format dxfId="382">
      <pivotArea field="0" type="button" dataOnly="0" labelOnly="1" outline="0" axis="axisRow" fieldPosition="0"/>
    </format>
    <format dxfId="381">
      <pivotArea field="1" type="button" dataOnly="0" labelOnly="1" outline="0" axis="axisRow" fieldPosition="1"/>
    </format>
    <format dxfId="380">
      <pivotArea field="2" type="button" dataOnly="0" labelOnly="1" outline="0" axis="axisRow" fieldPosition="2"/>
    </format>
    <format dxfId="379">
      <pivotArea field="3" type="button" dataOnly="0" labelOnly="1" outline="0" axis="axisRow" fieldPosition="3"/>
    </format>
    <format dxfId="378">
      <pivotArea field="5" type="button" dataOnly="0" labelOnly="1" outline="0" axis="axisRow" fieldPosition="4"/>
    </format>
    <format dxfId="377">
      <pivotArea field="4" type="button" dataOnly="0" labelOnly="1" outline="0" axis="axisRow" fieldPosition="5"/>
    </format>
    <format dxfId="376">
      <pivotArea field="6" type="button" dataOnly="0" labelOnly="1" outline="0" axis="axisRow" fieldPosition="6"/>
    </format>
    <format dxfId="375">
      <pivotArea field="7" type="button" dataOnly="0" labelOnly="1" outline="0" axis="axisRow" fieldPosition="7"/>
    </format>
    <format dxfId="374">
      <pivotArea dataOnly="0" labelOnly="1" outline="0" fieldPosition="0">
        <references count="1">
          <reference field="4294967294" count="2">
            <x v="0"/>
            <x v="1"/>
          </reference>
        </references>
      </pivotArea>
    </format>
    <format dxfId="367">
      <pivotArea field="0" type="button" dataOnly="0" labelOnly="1" outline="0" axis="axisRow" fieldPosition="0"/>
    </format>
    <format dxfId="366">
      <pivotArea field="1" type="button" dataOnly="0" labelOnly="1" outline="0" axis="axisRow" fieldPosition="1"/>
    </format>
    <format dxfId="365">
      <pivotArea field="2" type="button" dataOnly="0" labelOnly="1" outline="0" axis="axisRow" fieldPosition="2"/>
    </format>
    <format dxfId="364">
      <pivotArea field="3" type="button" dataOnly="0" labelOnly="1" outline="0" axis="axisRow" fieldPosition="3"/>
    </format>
    <format dxfId="363">
      <pivotArea field="5" type="button" dataOnly="0" labelOnly="1" outline="0" axis="axisRow" fieldPosition="4"/>
    </format>
    <format dxfId="362">
      <pivotArea field="4" type="button" dataOnly="0" labelOnly="1" outline="0" axis="axisRow" fieldPosition="5"/>
    </format>
    <format dxfId="361">
      <pivotArea field="6" type="button" dataOnly="0" labelOnly="1" outline="0" axis="axisRow" fieldPosition="6"/>
    </format>
    <format dxfId="360">
      <pivotArea field="7" type="button" dataOnly="0" labelOnly="1" outline="0" axis="axisRow" fieldPosition="7"/>
    </format>
    <format dxfId="35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A9779-D959-459B-9C02-E933D11E9A1A}" name="PivotTable4" cacheId="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43659A-607E-40BF-848C-19F1A236B06A}"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C2"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5"/>
    <dataField name="Budget " fld="8" baseField="0" baseItem="1"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FAC010FD-D4F8-42D6-80CD-0F6E10C8B59F}" sourceName="Project">
  <pivotTables>
    <pivotTable tabId="2" name="PivotTable1"/>
    <pivotTable tabId="5" name="PivotTable5"/>
    <pivotTable tabId="4" name="PivotTable4"/>
  </pivotTables>
  <data>
    <tabular pivotCacheId="91863347">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02ABCD38-460A-4BC9-8E9E-0D35344F247F}" sourceName="Manager">
  <pivotTables>
    <pivotTable tabId="2" name="PivotTable1"/>
    <pivotTable tabId="5" name="PivotTable5"/>
    <pivotTable tabId="4" name="PivotTable4"/>
  </pivotTables>
  <data>
    <tabular pivotCacheId="9186334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752AA786-8F62-4B1A-AA0E-9A5B118B818F}" cache="Slicer_Project" caption="Project" columnCount="5" rowHeight="241300"/>
  <slicer name="Manager" xr10:uid="{1FC9951A-38C6-4E77-B210-345DF67E60F8}" cache="Slicer_Manager" caption="Manager"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2F6B54-1BD6-4730-BE9C-7F9FA50441A2}" name="Table1" displayName="Table1" ref="A1:J41" totalsRowShown="0">
  <autoFilter ref="A1:J41" xr:uid="{752F6B54-1BD6-4730-BE9C-7F9FA50441A2}"/>
  <tableColumns count="10">
    <tableColumn id="1" xr3:uid="{4A9D19E9-F5F4-4D96-BBB2-2A1C28055B6F}" name="Project"/>
    <tableColumn id="2" xr3:uid="{50AB4CD5-9CD7-4E97-9AAC-257A390351A0}" name="Task"/>
    <tableColumn id="3" xr3:uid="{C6299891-94F0-4352-BD86-9B30F4F2599A}" name="Manager"/>
    <tableColumn id="4" xr3:uid="{465D6617-FE87-473D-9ECF-164EFAFAD5F1}" name="Start Date" dataDxfId="373"/>
    <tableColumn id="5" xr3:uid="{D1ABCF59-E53B-42E1-8BA1-13A4AF943D90}" name="Duration"/>
    <tableColumn id="9" xr3:uid="{0FAC1A54-84E1-4A38-8374-951EEFC32F9E}" name="End Date" dataDxfId="372">
      <calculatedColumnFormula>WORKDAY.INTL(Table1[[#This Row],[Start Date]]-1,Table1[[#This Row],[Duration]],1)</calculatedColumnFormula>
    </tableColumn>
    <tableColumn id="10" xr3:uid="{5FB585FC-E4EF-463A-971D-926B4B832BF3}" name="Days completed" dataDxfId="371"/>
    <tableColumn id="6" xr3:uid="{9FC1883C-3FB2-47EC-B8F7-0C3AC3C12893}" name="Progress" dataDxfId="370" dataCellStyle="Percent">
      <calculatedColumnFormula>Table1[[#This Row],[Days completed]]/Table1[[#This Row],[Duration]]</calculatedColumnFormula>
    </tableColumn>
    <tableColumn id="7" xr3:uid="{F4F6F7B1-82C3-4325-8353-5F1F249F078A}" name="Budget" dataDxfId="369"/>
    <tableColumn id="8" xr3:uid="{EAA61949-D75E-443D-91A4-EADC0F57C281}" name="Actual" dataDxfId="368"/>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5E72F-683F-45F4-B653-6A90718299C4}">
  <dimension ref="A1:BA47"/>
  <sheetViews>
    <sheetView showGridLines="0" tabSelected="1" zoomScale="89" zoomScaleNormal="89" workbookViewId="0">
      <pane ySplit="6" topLeftCell="A7" activePane="bottomLeft" state="frozen"/>
      <selection pane="bottomLeft" activeCell="L8" sqref="L8"/>
    </sheetView>
  </sheetViews>
  <sheetFormatPr defaultRowHeight="15" x14ac:dyDescent="0.25"/>
  <cols>
    <col min="3" max="3" width="11.7109375" bestFit="1" customWidth="1"/>
    <col min="4" max="4" width="13.140625" bestFit="1" customWidth="1"/>
    <col min="5" max="5" width="12.140625" bestFit="1" customWidth="1"/>
    <col min="6" max="6" width="11.7109375" bestFit="1" customWidth="1"/>
    <col min="7" max="7" width="19.42578125" customWidth="1"/>
    <col min="8" max="8" width="11.5703125" bestFit="1" customWidth="1"/>
    <col min="9" max="9" width="11.42578125" bestFit="1" customWidth="1"/>
    <col min="10" max="10" width="10.28515625" bestFit="1" customWidth="1"/>
    <col min="11" max="13" width="11.42578125" bestFit="1" customWidth="1"/>
  </cols>
  <sheetData>
    <row r="1" spans="1:53" s="9" customFormat="1" ht="54.75" customHeight="1" x14ac:dyDescent="0.25">
      <c r="A1" s="13" t="s">
        <v>30</v>
      </c>
      <c r="G1" s="9" t="str">
        <f>TEXT(MIN(D7:D57),"D-MMM-YY")&amp;"to"&amp;TEXT(MAX(E7:E57),"D-MMM-YY")</f>
        <v>17-Feb-20to13-Mar-20</v>
      </c>
    </row>
    <row r="2" spans="1:53" s="11" customFormat="1" ht="31.5" customHeight="1" x14ac:dyDescent="0.5">
      <c r="A2" s="10"/>
      <c r="G2" s="12"/>
    </row>
    <row r="5" spans="1:53" ht="30.75" customHeight="1" x14ac:dyDescent="0.25"/>
    <row r="6" spans="1:53" s="15" customFormat="1" x14ac:dyDescent="0.25">
      <c r="A6" s="16" t="s">
        <v>0</v>
      </c>
      <c r="B6" s="16" t="s">
        <v>1</v>
      </c>
      <c r="C6" s="16" t="s">
        <v>2</v>
      </c>
      <c r="D6" s="16" t="s">
        <v>3</v>
      </c>
      <c r="E6" s="16" t="s">
        <v>5</v>
      </c>
      <c r="F6" s="16" t="s">
        <v>4</v>
      </c>
      <c r="G6" s="16" t="s">
        <v>6</v>
      </c>
      <c r="H6" s="16" t="s">
        <v>7</v>
      </c>
      <c r="I6" s="17" t="s">
        <v>34</v>
      </c>
      <c r="J6" s="17" t="s">
        <v>35</v>
      </c>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f t="shared" ref="M6:BA6" si="0">+AQ6+1</f>
        <v>1</v>
      </c>
      <c r="AS6" s="14">
        <f t="shared" si="0"/>
        <v>2</v>
      </c>
      <c r="AT6" s="14">
        <f t="shared" si="0"/>
        <v>3</v>
      </c>
      <c r="AU6" s="14">
        <f t="shared" si="0"/>
        <v>4</v>
      </c>
      <c r="AV6" s="14">
        <f t="shared" si="0"/>
        <v>5</v>
      </c>
      <c r="AW6" s="14">
        <f t="shared" si="0"/>
        <v>6</v>
      </c>
      <c r="AX6" s="14">
        <f t="shared" si="0"/>
        <v>7</v>
      </c>
      <c r="AY6" s="14">
        <f t="shared" si="0"/>
        <v>8</v>
      </c>
      <c r="AZ6" s="14">
        <f t="shared" si="0"/>
        <v>9</v>
      </c>
      <c r="BA6" s="14">
        <f t="shared" si="0"/>
        <v>10</v>
      </c>
    </row>
    <row r="7" spans="1:53" x14ac:dyDescent="0.25">
      <c r="A7" t="s">
        <v>29</v>
      </c>
      <c r="B7" t="s">
        <v>11</v>
      </c>
      <c r="C7" t="s">
        <v>16</v>
      </c>
      <c r="D7" s="2">
        <v>43889</v>
      </c>
      <c r="E7" s="2">
        <v>43900</v>
      </c>
      <c r="F7">
        <v>8</v>
      </c>
      <c r="G7" s="3">
        <v>3</v>
      </c>
      <c r="H7" s="7">
        <v>0.375</v>
      </c>
      <c r="I7" s="3">
        <v>96000</v>
      </c>
      <c r="J7" s="3">
        <v>32256</v>
      </c>
    </row>
    <row r="8" spans="1:53" x14ac:dyDescent="0.25">
      <c r="B8" t="s">
        <v>13</v>
      </c>
      <c r="C8" t="s">
        <v>18</v>
      </c>
      <c r="D8" s="2">
        <v>43892</v>
      </c>
      <c r="E8" s="2">
        <v>43902</v>
      </c>
      <c r="F8">
        <v>9</v>
      </c>
      <c r="G8" s="3">
        <v>4</v>
      </c>
      <c r="H8" s="7">
        <v>0.44444444444444442</v>
      </c>
      <c r="I8" s="3">
        <v>513000</v>
      </c>
      <c r="J8" s="3">
        <v>226233</v>
      </c>
    </row>
    <row r="9" spans="1:53" x14ac:dyDescent="0.25">
      <c r="B9" t="s">
        <v>15</v>
      </c>
      <c r="C9" t="s">
        <v>20</v>
      </c>
      <c r="D9" s="2">
        <v>43881</v>
      </c>
      <c r="E9" s="2">
        <v>43887</v>
      </c>
      <c r="F9">
        <v>5</v>
      </c>
      <c r="G9" s="3">
        <v>3</v>
      </c>
      <c r="H9" s="7">
        <v>0.6</v>
      </c>
      <c r="I9" s="3">
        <v>616000</v>
      </c>
      <c r="J9" s="3">
        <v>401579</v>
      </c>
    </row>
    <row r="10" spans="1:53" x14ac:dyDescent="0.25">
      <c r="B10" t="s">
        <v>17</v>
      </c>
      <c r="C10" t="s">
        <v>12</v>
      </c>
      <c r="D10" s="2">
        <v>43880</v>
      </c>
      <c r="E10" s="2">
        <v>43882</v>
      </c>
      <c r="F10">
        <v>3</v>
      </c>
      <c r="G10" s="3">
        <v>3</v>
      </c>
      <c r="H10" s="7">
        <v>1</v>
      </c>
      <c r="I10" s="3">
        <v>817000</v>
      </c>
      <c r="J10" s="3">
        <v>807069</v>
      </c>
    </row>
    <row r="11" spans="1:53" x14ac:dyDescent="0.25">
      <c r="B11" t="s">
        <v>19</v>
      </c>
      <c r="C11" t="s">
        <v>14</v>
      </c>
      <c r="D11" s="2">
        <v>43882</v>
      </c>
      <c r="E11" s="2">
        <v>43892</v>
      </c>
      <c r="F11">
        <v>7</v>
      </c>
      <c r="G11" s="3">
        <v>3</v>
      </c>
      <c r="H11" s="7">
        <v>0.42857142857142855</v>
      </c>
      <c r="I11" s="3">
        <v>372000</v>
      </c>
      <c r="J11" s="3">
        <v>173166</v>
      </c>
    </row>
    <row r="12" spans="1:53" x14ac:dyDescent="0.25">
      <c r="B12" t="s">
        <v>21</v>
      </c>
      <c r="C12" t="s">
        <v>16</v>
      </c>
      <c r="D12" s="2">
        <v>43885</v>
      </c>
      <c r="E12" s="2">
        <v>43896</v>
      </c>
      <c r="F12">
        <v>10</v>
      </c>
      <c r="G12" s="3">
        <v>2</v>
      </c>
      <c r="H12" s="7">
        <v>0.2</v>
      </c>
      <c r="I12" s="3">
        <v>50000</v>
      </c>
      <c r="J12" s="3">
        <v>8400</v>
      </c>
    </row>
    <row r="13" spans="1:53" x14ac:dyDescent="0.25">
      <c r="B13" t="s">
        <v>22</v>
      </c>
      <c r="C13" t="s">
        <v>18</v>
      </c>
      <c r="D13" s="2">
        <v>43885</v>
      </c>
      <c r="E13" s="2">
        <v>43896</v>
      </c>
      <c r="F13">
        <v>10</v>
      </c>
      <c r="G13" s="3">
        <v>3</v>
      </c>
      <c r="H13" s="7">
        <v>0.3</v>
      </c>
      <c r="I13" s="3">
        <v>807000</v>
      </c>
      <c r="J13" s="3">
        <v>262679</v>
      </c>
    </row>
    <row r="14" spans="1:53" x14ac:dyDescent="0.25">
      <c r="B14" t="s">
        <v>23</v>
      </c>
      <c r="C14" t="s">
        <v>20</v>
      </c>
      <c r="D14" s="2">
        <v>43885</v>
      </c>
      <c r="E14" s="2">
        <v>43887</v>
      </c>
      <c r="F14">
        <v>3</v>
      </c>
      <c r="G14" s="3">
        <v>0</v>
      </c>
      <c r="H14" s="7">
        <v>0</v>
      </c>
      <c r="I14" s="3">
        <v>691000</v>
      </c>
      <c r="J14" s="3">
        <v>0</v>
      </c>
    </row>
    <row r="15" spans="1:53" x14ac:dyDescent="0.25">
      <c r="A15" t="s">
        <v>28</v>
      </c>
      <c r="B15" t="s">
        <v>11</v>
      </c>
      <c r="C15" t="s">
        <v>12</v>
      </c>
      <c r="D15" s="2">
        <v>43892</v>
      </c>
      <c r="E15" s="2">
        <v>43902</v>
      </c>
      <c r="F15">
        <v>9</v>
      </c>
      <c r="G15" s="3">
        <v>8</v>
      </c>
      <c r="H15" s="7">
        <v>0.88888888888888884</v>
      </c>
      <c r="I15" s="3">
        <v>787000</v>
      </c>
      <c r="J15" s="3">
        <v>727188</v>
      </c>
    </row>
    <row r="16" spans="1:53" x14ac:dyDescent="0.25">
      <c r="B16" t="s">
        <v>13</v>
      </c>
      <c r="C16" t="s">
        <v>14</v>
      </c>
      <c r="D16" s="2">
        <v>43892</v>
      </c>
      <c r="E16" s="2">
        <v>43903</v>
      </c>
      <c r="F16">
        <v>10</v>
      </c>
      <c r="G16" s="3">
        <v>2</v>
      </c>
      <c r="H16" s="7">
        <v>0.2</v>
      </c>
      <c r="I16" s="3">
        <v>228000</v>
      </c>
      <c r="J16" s="3">
        <v>47880</v>
      </c>
    </row>
    <row r="17" spans="1:10" x14ac:dyDescent="0.25">
      <c r="B17" t="s">
        <v>15</v>
      </c>
      <c r="C17" t="s">
        <v>16</v>
      </c>
      <c r="D17" s="2">
        <v>43878</v>
      </c>
      <c r="E17" s="2">
        <v>43881</v>
      </c>
      <c r="F17">
        <v>4</v>
      </c>
      <c r="G17" s="3">
        <v>0</v>
      </c>
      <c r="H17" s="7">
        <v>0</v>
      </c>
      <c r="I17" s="3">
        <v>147000</v>
      </c>
      <c r="J17" s="3">
        <v>0</v>
      </c>
    </row>
    <row r="18" spans="1:10" x14ac:dyDescent="0.25">
      <c r="B18" t="s">
        <v>17</v>
      </c>
      <c r="C18" t="s">
        <v>18</v>
      </c>
      <c r="D18" s="2">
        <v>43880</v>
      </c>
      <c r="E18" s="2">
        <v>43889</v>
      </c>
      <c r="F18">
        <v>8</v>
      </c>
      <c r="G18" s="3">
        <v>5</v>
      </c>
      <c r="H18" s="7">
        <v>0.625</v>
      </c>
      <c r="I18" s="3">
        <v>338000</v>
      </c>
      <c r="J18" s="3">
        <v>205123</v>
      </c>
    </row>
    <row r="19" spans="1:10" x14ac:dyDescent="0.25">
      <c r="B19" t="s">
        <v>19</v>
      </c>
      <c r="C19" t="s">
        <v>20</v>
      </c>
      <c r="D19" s="2">
        <v>43885</v>
      </c>
      <c r="E19" s="2">
        <v>43896</v>
      </c>
      <c r="F19">
        <v>10</v>
      </c>
      <c r="G19" s="3">
        <v>3</v>
      </c>
      <c r="H19" s="7">
        <v>0.3</v>
      </c>
      <c r="I19" s="3">
        <v>857000</v>
      </c>
      <c r="J19" s="3">
        <v>305949</v>
      </c>
    </row>
    <row r="20" spans="1:10" x14ac:dyDescent="0.25">
      <c r="B20" t="s">
        <v>21</v>
      </c>
      <c r="C20" t="s">
        <v>12</v>
      </c>
      <c r="D20" s="2">
        <v>43886</v>
      </c>
      <c r="E20" s="2">
        <v>43893</v>
      </c>
      <c r="F20">
        <v>6</v>
      </c>
      <c r="G20" s="3">
        <v>3</v>
      </c>
      <c r="H20" s="7">
        <v>0.5</v>
      </c>
      <c r="I20" s="3">
        <v>602000</v>
      </c>
      <c r="J20" s="3">
        <v>322371</v>
      </c>
    </row>
    <row r="21" spans="1:10" x14ac:dyDescent="0.25">
      <c r="B21" t="s">
        <v>22</v>
      </c>
      <c r="C21" t="s">
        <v>14</v>
      </c>
      <c r="D21" s="2">
        <v>43886</v>
      </c>
      <c r="E21" s="2">
        <v>43889</v>
      </c>
      <c r="F21">
        <v>4</v>
      </c>
      <c r="G21" s="3">
        <v>2</v>
      </c>
      <c r="H21" s="7">
        <v>0.5</v>
      </c>
      <c r="I21" s="3">
        <v>990000</v>
      </c>
      <c r="J21" s="3">
        <v>451440</v>
      </c>
    </row>
    <row r="22" spans="1:10" x14ac:dyDescent="0.25">
      <c r="A22" t="s">
        <v>10</v>
      </c>
      <c r="B22" t="s">
        <v>11</v>
      </c>
      <c r="C22" t="s">
        <v>12</v>
      </c>
      <c r="D22" s="2">
        <v>43878</v>
      </c>
      <c r="E22" s="2">
        <v>43882</v>
      </c>
      <c r="F22">
        <v>5</v>
      </c>
      <c r="G22" s="3">
        <v>2</v>
      </c>
      <c r="H22" s="7">
        <v>0.4</v>
      </c>
      <c r="I22" s="3">
        <v>218000</v>
      </c>
      <c r="J22" s="3">
        <v>97337</v>
      </c>
    </row>
    <row r="23" spans="1:10" x14ac:dyDescent="0.25">
      <c r="B23" t="s">
        <v>25</v>
      </c>
      <c r="C23" t="s">
        <v>20</v>
      </c>
      <c r="D23" s="2">
        <v>43885</v>
      </c>
      <c r="E23" s="2">
        <v>43892</v>
      </c>
      <c r="F23">
        <v>6</v>
      </c>
      <c r="G23" s="3">
        <v>3</v>
      </c>
      <c r="H23" s="7">
        <v>0.5</v>
      </c>
      <c r="I23" s="3">
        <v>416000</v>
      </c>
      <c r="J23" s="3">
        <v>175015</v>
      </c>
    </row>
    <row r="24" spans="1:10" x14ac:dyDescent="0.25">
      <c r="B24" t="s">
        <v>13</v>
      </c>
      <c r="C24" t="s">
        <v>14</v>
      </c>
      <c r="D24" s="2">
        <v>43878</v>
      </c>
      <c r="E24" s="2">
        <v>43885</v>
      </c>
      <c r="F24">
        <v>6</v>
      </c>
      <c r="G24" s="3">
        <v>3</v>
      </c>
      <c r="H24" s="7">
        <v>0.5</v>
      </c>
      <c r="I24" s="3">
        <v>393000</v>
      </c>
      <c r="J24" s="3">
        <v>177440</v>
      </c>
    </row>
    <row r="25" spans="1:10" x14ac:dyDescent="0.25">
      <c r="B25" t="s">
        <v>15</v>
      </c>
      <c r="C25" t="s">
        <v>16</v>
      </c>
      <c r="D25" s="2">
        <v>43879</v>
      </c>
      <c r="E25" s="2">
        <v>43892</v>
      </c>
      <c r="F25">
        <v>10</v>
      </c>
      <c r="G25" s="3">
        <v>4</v>
      </c>
      <c r="H25" s="7">
        <v>0.4</v>
      </c>
      <c r="I25" s="3">
        <v>86000</v>
      </c>
      <c r="J25" s="3">
        <v>31046</v>
      </c>
    </row>
    <row r="26" spans="1:10" x14ac:dyDescent="0.25">
      <c r="B26" t="s">
        <v>17</v>
      </c>
      <c r="C26" t="s">
        <v>18</v>
      </c>
      <c r="D26" s="2">
        <v>43882</v>
      </c>
      <c r="E26" s="2">
        <v>43894</v>
      </c>
      <c r="F26">
        <v>9</v>
      </c>
      <c r="G26" s="3">
        <v>3</v>
      </c>
      <c r="H26" s="7">
        <v>0.33333333333333331</v>
      </c>
      <c r="I26" s="3">
        <v>732000</v>
      </c>
      <c r="J26" s="3">
        <v>261324</v>
      </c>
    </row>
    <row r="27" spans="1:10" x14ac:dyDescent="0.25">
      <c r="B27" t="s">
        <v>19</v>
      </c>
      <c r="C27" t="s">
        <v>20</v>
      </c>
      <c r="D27" s="2">
        <v>43878</v>
      </c>
      <c r="E27" s="2">
        <v>43881</v>
      </c>
      <c r="F27">
        <v>4</v>
      </c>
      <c r="G27" s="3">
        <v>1</v>
      </c>
      <c r="H27" s="7">
        <v>0.25</v>
      </c>
      <c r="I27" s="3">
        <v>492000</v>
      </c>
      <c r="J27" s="3">
        <v>116850</v>
      </c>
    </row>
    <row r="28" spans="1:10" x14ac:dyDescent="0.25">
      <c r="B28" t="s">
        <v>21</v>
      </c>
      <c r="C28" t="s">
        <v>12</v>
      </c>
      <c r="D28" s="2">
        <v>43881</v>
      </c>
      <c r="E28" s="2">
        <v>43888</v>
      </c>
      <c r="F28">
        <v>6</v>
      </c>
      <c r="G28" s="3">
        <v>0</v>
      </c>
      <c r="H28" s="7">
        <v>0</v>
      </c>
      <c r="I28" s="3">
        <v>188000</v>
      </c>
      <c r="J28" s="3">
        <v>0</v>
      </c>
    </row>
    <row r="29" spans="1:10" x14ac:dyDescent="0.25">
      <c r="B29" t="s">
        <v>22</v>
      </c>
      <c r="C29" t="s">
        <v>14</v>
      </c>
      <c r="D29" s="2">
        <v>43881</v>
      </c>
      <c r="E29" s="2">
        <v>43889</v>
      </c>
      <c r="F29">
        <v>7</v>
      </c>
      <c r="G29" s="3">
        <v>3</v>
      </c>
      <c r="H29" s="7">
        <v>0.42857142857142855</v>
      </c>
      <c r="I29" s="3">
        <v>180000</v>
      </c>
      <c r="J29" s="3">
        <v>79380</v>
      </c>
    </row>
    <row r="30" spans="1:10" x14ac:dyDescent="0.25">
      <c r="B30" t="s">
        <v>23</v>
      </c>
      <c r="C30" t="s">
        <v>16</v>
      </c>
      <c r="D30" s="2">
        <v>43885</v>
      </c>
      <c r="E30" s="2">
        <v>43889</v>
      </c>
      <c r="F30">
        <v>5</v>
      </c>
      <c r="G30" s="3">
        <v>2</v>
      </c>
      <c r="H30" s="7">
        <v>0.4</v>
      </c>
      <c r="I30" s="3">
        <v>582000</v>
      </c>
      <c r="J30" s="3">
        <v>195231</v>
      </c>
    </row>
    <row r="31" spans="1:10" x14ac:dyDescent="0.25">
      <c r="B31" t="s">
        <v>24</v>
      </c>
      <c r="C31" t="s">
        <v>18</v>
      </c>
      <c r="D31" s="2">
        <v>43885</v>
      </c>
      <c r="E31" s="2">
        <v>43895</v>
      </c>
      <c r="F31">
        <v>9</v>
      </c>
      <c r="G31" s="3">
        <v>1</v>
      </c>
      <c r="H31" s="7">
        <v>0.1111111111111111</v>
      </c>
      <c r="I31" s="3">
        <v>562000</v>
      </c>
      <c r="J31" s="3">
        <v>74746</v>
      </c>
    </row>
    <row r="32" spans="1:10" x14ac:dyDescent="0.25">
      <c r="A32" t="s">
        <v>26</v>
      </c>
      <c r="B32" t="s">
        <v>11</v>
      </c>
      <c r="C32" t="s">
        <v>12</v>
      </c>
      <c r="D32" s="2">
        <v>43879</v>
      </c>
      <c r="E32" s="2">
        <v>43887</v>
      </c>
      <c r="F32">
        <v>7</v>
      </c>
      <c r="G32" s="3">
        <v>7</v>
      </c>
      <c r="H32" s="7">
        <v>1</v>
      </c>
      <c r="I32" s="3">
        <v>293000</v>
      </c>
      <c r="J32" s="3">
        <v>273001</v>
      </c>
    </row>
    <row r="33" spans="1:10" x14ac:dyDescent="0.25">
      <c r="B33" t="s">
        <v>25</v>
      </c>
      <c r="C33" t="s">
        <v>20</v>
      </c>
      <c r="D33" s="2">
        <v>43878</v>
      </c>
      <c r="E33" s="2">
        <v>43880</v>
      </c>
      <c r="F33">
        <v>3</v>
      </c>
      <c r="G33" s="3">
        <v>3</v>
      </c>
      <c r="H33" s="7">
        <v>1</v>
      </c>
      <c r="I33" s="3">
        <v>68000</v>
      </c>
      <c r="J33" s="3">
        <v>64987</v>
      </c>
    </row>
    <row r="34" spans="1:10" x14ac:dyDescent="0.25">
      <c r="B34" t="s">
        <v>13</v>
      </c>
      <c r="C34" t="s">
        <v>14</v>
      </c>
      <c r="D34" s="2">
        <v>43878</v>
      </c>
      <c r="E34" s="2">
        <v>43888</v>
      </c>
      <c r="F34">
        <v>9</v>
      </c>
      <c r="G34" s="3">
        <v>4</v>
      </c>
      <c r="H34" s="7">
        <v>0.44444444444444442</v>
      </c>
      <c r="I34" s="3">
        <v>224000</v>
      </c>
      <c r="J34" s="3">
        <v>57910</v>
      </c>
    </row>
    <row r="35" spans="1:10" x14ac:dyDescent="0.25">
      <c r="B35" t="s">
        <v>15</v>
      </c>
      <c r="C35" t="s">
        <v>16</v>
      </c>
      <c r="D35" s="2">
        <v>43879</v>
      </c>
      <c r="E35" s="2">
        <v>43888</v>
      </c>
      <c r="F35">
        <v>8</v>
      </c>
      <c r="G35" s="3">
        <v>0</v>
      </c>
      <c r="H35" s="7">
        <v>0</v>
      </c>
      <c r="I35" s="3">
        <v>978000</v>
      </c>
      <c r="J35" s="3">
        <v>0</v>
      </c>
    </row>
    <row r="36" spans="1:10" x14ac:dyDescent="0.25">
      <c r="B36" t="s">
        <v>17</v>
      </c>
      <c r="C36" t="s">
        <v>18</v>
      </c>
      <c r="D36" s="2">
        <v>43881</v>
      </c>
      <c r="E36" s="2">
        <v>43889</v>
      </c>
      <c r="F36">
        <v>7</v>
      </c>
      <c r="G36" s="3">
        <v>3</v>
      </c>
      <c r="H36" s="7">
        <v>0.42857142857142855</v>
      </c>
      <c r="I36" s="3">
        <v>932000</v>
      </c>
      <c r="J36" s="3">
        <v>379157</v>
      </c>
    </row>
    <row r="37" spans="1:10" x14ac:dyDescent="0.25">
      <c r="B37" t="s">
        <v>19</v>
      </c>
      <c r="C37" t="s">
        <v>20</v>
      </c>
      <c r="D37" s="2">
        <v>43882</v>
      </c>
      <c r="E37" s="2">
        <v>43887</v>
      </c>
      <c r="F37">
        <v>4</v>
      </c>
      <c r="G37" s="3">
        <v>1</v>
      </c>
      <c r="H37" s="7">
        <v>0.25</v>
      </c>
      <c r="I37" s="3">
        <v>854000</v>
      </c>
      <c r="J37" s="3">
        <v>322812</v>
      </c>
    </row>
    <row r="38" spans="1:10" x14ac:dyDescent="0.25">
      <c r="B38" t="s">
        <v>21</v>
      </c>
      <c r="C38" t="s">
        <v>12</v>
      </c>
      <c r="D38" s="2">
        <v>43882</v>
      </c>
      <c r="E38" s="2">
        <v>43889</v>
      </c>
      <c r="F38">
        <v>6</v>
      </c>
      <c r="G38" s="3">
        <v>3</v>
      </c>
      <c r="H38" s="7">
        <v>0.5</v>
      </c>
      <c r="I38" s="3">
        <v>81000</v>
      </c>
      <c r="J38" s="3">
        <v>38461</v>
      </c>
    </row>
    <row r="39" spans="1:10" x14ac:dyDescent="0.25">
      <c r="B39" t="s">
        <v>22</v>
      </c>
      <c r="C39" t="s">
        <v>14</v>
      </c>
      <c r="D39" s="2">
        <v>43885</v>
      </c>
      <c r="E39" s="2">
        <v>43892</v>
      </c>
      <c r="F39">
        <v>6</v>
      </c>
      <c r="G39" s="3">
        <v>5</v>
      </c>
      <c r="H39" s="7">
        <v>0.83333333333333337</v>
      </c>
      <c r="I39" s="3">
        <v>169000</v>
      </c>
      <c r="J39" s="3">
        <v>136468</v>
      </c>
    </row>
    <row r="40" spans="1:10" x14ac:dyDescent="0.25">
      <c r="B40" t="s">
        <v>23</v>
      </c>
      <c r="C40" t="s">
        <v>16</v>
      </c>
      <c r="D40" s="2">
        <v>43886</v>
      </c>
      <c r="E40" s="2">
        <v>43889</v>
      </c>
      <c r="F40">
        <v>4</v>
      </c>
      <c r="G40" s="3">
        <v>1</v>
      </c>
      <c r="H40" s="7">
        <v>0.25</v>
      </c>
      <c r="I40" s="3">
        <v>61000</v>
      </c>
      <c r="J40" s="3">
        <v>12078</v>
      </c>
    </row>
    <row r="41" spans="1:10" x14ac:dyDescent="0.25">
      <c r="B41" t="s">
        <v>24</v>
      </c>
      <c r="C41" t="s">
        <v>18</v>
      </c>
      <c r="D41" s="2">
        <v>43888</v>
      </c>
      <c r="E41" s="2">
        <v>43896</v>
      </c>
      <c r="F41">
        <v>7</v>
      </c>
      <c r="G41" s="3">
        <v>3</v>
      </c>
      <c r="H41" s="7">
        <v>0.42857142857142855</v>
      </c>
      <c r="I41" s="3">
        <v>645000</v>
      </c>
      <c r="J41" s="3">
        <v>273048</v>
      </c>
    </row>
    <row r="42" spans="1:10" x14ac:dyDescent="0.25">
      <c r="A42" t="s">
        <v>27</v>
      </c>
      <c r="B42" t="s">
        <v>11</v>
      </c>
      <c r="C42" t="s">
        <v>12</v>
      </c>
      <c r="D42" s="2">
        <v>43878</v>
      </c>
      <c r="E42" s="2">
        <v>43889</v>
      </c>
      <c r="F42">
        <v>10</v>
      </c>
      <c r="G42" s="3">
        <v>5</v>
      </c>
      <c r="H42" s="7">
        <v>0.5</v>
      </c>
      <c r="I42" s="3">
        <v>839000</v>
      </c>
      <c r="J42" s="3">
        <v>406974</v>
      </c>
    </row>
    <row r="43" spans="1:10" x14ac:dyDescent="0.25">
      <c r="B43" t="s">
        <v>13</v>
      </c>
      <c r="C43" t="s">
        <v>14</v>
      </c>
      <c r="D43" s="2">
        <v>43882</v>
      </c>
      <c r="E43" s="2">
        <v>43888</v>
      </c>
      <c r="F43">
        <v>5</v>
      </c>
      <c r="G43" s="3">
        <v>4</v>
      </c>
      <c r="H43" s="7">
        <v>0.8</v>
      </c>
      <c r="I43" s="3">
        <v>729000</v>
      </c>
      <c r="J43" s="3">
        <v>487139</v>
      </c>
    </row>
    <row r="44" spans="1:10" x14ac:dyDescent="0.25">
      <c r="B44" t="s">
        <v>15</v>
      </c>
      <c r="C44" t="s">
        <v>16</v>
      </c>
      <c r="D44" s="2">
        <v>43885</v>
      </c>
      <c r="E44" s="2">
        <v>43893</v>
      </c>
      <c r="F44">
        <v>7</v>
      </c>
      <c r="G44" s="3">
        <v>3</v>
      </c>
      <c r="H44" s="7">
        <v>0.42857142857142855</v>
      </c>
      <c r="I44" s="3">
        <v>826000</v>
      </c>
      <c r="J44" s="3">
        <v>298186</v>
      </c>
    </row>
    <row r="45" spans="1:10" x14ac:dyDescent="0.25">
      <c r="B45" t="s">
        <v>17</v>
      </c>
      <c r="C45" t="s">
        <v>18</v>
      </c>
      <c r="D45" s="2">
        <v>43887</v>
      </c>
      <c r="E45" s="2">
        <v>43895</v>
      </c>
      <c r="F45">
        <v>7</v>
      </c>
      <c r="G45" s="3">
        <v>2</v>
      </c>
      <c r="H45" s="7">
        <v>0.2857142857142857</v>
      </c>
      <c r="I45" s="3">
        <v>895000</v>
      </c>
      <c r="J45" s="3">
        <v>280583</v>
      </c>
    </row>
    <row r="46" spans="1:10" x14ac:dyDescent="0.25">
      <c r="B46" t="s">
        <v>19</v>
      </c>
      <c r="C46" t="s">
        <v>20</v>
      </c>
      <c r="D46" s="2">
        <v>43889</v>
      </c>
      <c r="E46" s="2">
        <v>43893</v>
      </c>
      <c r="F46">
        <v>3</v>
      </c>
      <c r="G46" s="3">
        <v>2</v>
      </c>
      <c r="H46" s="7">
        <v>0.66666666666666663</v>
      </c>
      <c r="I46" s="3">
        <v>341000</v>
      </c>
      <c r="J46" s="3">
        <v>129785</v>
      </c>
    </row>
    <row r="47" spans="1:10" x14ac:dyDescent="0.25">
      <c r="A47" t="s">
        <v>31</v>
      </c>
      <c r="I47" s="3">
        <v>19695000</v>
      </c>
      <c r="J47" s="3">
        <v>8340291</v>
      </c>
    </row>
  </sheetData>
  <conditionalFormatting sqref="H7:H56">
    <cfRule type="dataBar" priority="4">
      <dataBar>
        <cfvo type="min"/>
        <cfvo type="max"/>
        <color theme="4"/>
      </dataBar>
      <extLst>
        <ext xmlns:x14="http://schemas.microsoft.com/office/spreadsheetml/2009/9/main" uri="{B025F937-C7B1-47D3-B67F-A62EFF666E3E}">
          <x14:id>{9EB6F0B0-4769-4CFC-B6C9-46325A94558B}</x14:id>
        </ext>
      </extLst>
    </cfRule>
  </conditionalFormatting>
  <conditionalFormatting sqref="A6:AF6 AR6:XFD6">
    <cfRule type="expression" dxfId="405" priority="3">
      <formula>K$6&lt;&gt;""</formula>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9EB6F0B0-4769-4CFC-B6C9-46325A94558B}">
            <x14:dataBar minLength="0" maxLength="100" gradient="0">
              <x14:cfvo type="autoMin"/>
              <x14:cfvo type="autoMax"/>
              <x14:negativeFillColor rgb="FFFF0000"/>
              <x14:axisColor rgb="FF000000"/>
            </x14:dataBar>
          </x14:cfRule>
          <xm:sqref>H7:H56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D51C-42C7-4B80-AC1F-3411EBFBD03C}">
  <dimension ref="A1:B5"/>
  <sheetViews>
    <sheetView workbookViewId="0">
      <selection activeCell="B1" sqref="A1:B3"/>
    </sheetView>
  </sheetViews>
  <sheetFormatPr defaultRowHeight="15" x14ac:dyDescent="0.25"/>
  <cols>
    <col min="1" max="1" width="12.7109375" customWidth="1"/>
  </cols>
  <sheetData>
    <row r="1" spans="1:2" x14ac:dyDescent="0.25">
      <c r="A1" t="s">
        <v>36</v>
      </c>
      <c r="B1">
        <f>COUNTIF(Dashboard!H7:H57,"="&amp;0)</f>
        <v>4</v>
      </c>
    </row>
    <row r="2" spans="1:2" x14ac:dyDescent="0.25">
      <c r="A2" t="s">
        <v>37</v>
      </c>
      <c r="B2">
        <f>COUNTIFS(Dashboard!H7:H57,"&lt;&gt;"&amp;0,Dashboard!H7:H57,"&lt;"&amp;1)</f>
        <v>33</v>
      </c>
    </row>
    <row r="3" spans="1:2" x14ac:dyDescent="0.25">
      <c r="A3" t="s">
        <v>38</v>
      </c>
      <c r="B3">
        <f>COUNTIF(Dashboard!H7:H57,"="&amp;1)</f>
        <v>3</v>
      </c>
    </row>
    <row r="4" spans="1:2" x14ac:dyDescent="0.25">
      <c r="A4" t="s">
        <v>39</v>
      </c>
      <c r="B4">
        <f>B1+B2</f>
        <v>37</v>
      </c>
    </row>
    <row r="5" spans="1:2" x14ac:dyDescent="0.25">
      <c r="A5" t="s">
        <v>40</v>
      </c>
      <c r="B5">
        <f>SUM(B1:B3)</f>
        <v>40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B6C12-D683-40E3-9C15-63DAF7B99210}">
  <dimension ref="A1:E3"/>
  <sheetViews>
    <sheetView workbookViewId="0">
      <selection activeCell="G15" sqref="G15"/>
    </sheetView>
  </sheetViews>
  <sheetFormatPr defaultRowHeight="15" x14ac:dyDescent="0.25"/>
  <cols>
    <col min="1" max="1" width="22.140625" bestFit="1" customWidth="1"/>
    <col min="2" max="2" width="4" bestFit="1" customWidth="1"/>
    <col min="4" max="4" width="15.28515625" bestFit="1" customWidth="1"/>
  </cols>
  <sheetData>
    <row r="1" spans="1:5" x14ac:dyDescent="0.25">
      <c r="A1" s="5" t="s">
        <v>41</v>
      </c>
    </row>
    <row r="2" spans="1:5" x14ac:dyDescent="0.25">
      <c r="A2" s="6" t="s">
        <v>32</v>
      </c>
      <c r="B2" s="18">
        <v>112</v>
      </c>
      <c r="D2" t="s">
        <v>6</v>
      </c>
      <c r="E2" s="4">
        <f>GETPIVOTDATA("Sum of Days completed",$A$1)/GETPIVOTDATA("Sum of Duration",$A$1)</f>
        <v>0.42105263157894735</v>
      </c>
    </row>
    <row r="3" spans="1:5" x14ac:dyDescent="0.25">
      <c r="A3" s="6" t="s">
        <v>33</v>
      </c>
      <c r="B3" s="18">
        <v>266</v>
      </c>
      <c r="D3" t="s">
        <v>42</v>
      </c>
      <c r="E3" s="4">
        <f>1-E2</f>
        <v>0.57894736842105265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9FD41-6C56-40F9-B43B-F87162DE911D}">
  <dimension ref="A1:C3"/>
  <sheetViews>
    <sheetView workbookViewId="0">
      <selection activeCell="K18" sqref="K18"/>
    </sheetView>
  </sheetViews>
  <sheetFormatPr defaultRowHeight="15" x14ac:dyDescent="0.25"/>
  <cols>
    <col min="1" max="1" width="9.5703125" customWidth="1"/>
    <col min="2" max="2" width="7" bestFit="1" customWidth="1"/>
    <col min="3" max="3" width="7.7109375" bestFit="1" customWidth="1"/>
  </cols>
  <sheetData>
    <row r="1" spans="1:3" x14ac:dyDescent="0.25">
      <c r="B1" t="s">
        <v>35</v>
      </c>
      <c r="C1" t="s">
        <v>34</v>
      </c>
    </row>
    <row r="2" spans="1:3" x14ac:dyDescent="0.25">
      <c r="A2" t="s">
        <v>43</v>
      </c>
      <c r="B2" s="8">
        <v>8340291</v>
      </c>
      <c r="C2" s="8">
        <v>19695000</v>
      </c>
    </row>
    <row r="3" spans="1:3" x14ac:dyDescent="0.25">
      <c r="A3" t="s">
        <v>44</v>
      </c>
      <c r="B3" s="4">
        <f>GETPIVOTDATA("Actual ",$B$1)/GETPIVOTDATA("Budget ",$B$1)</f>
        <v>0.42347250571210965</v>
      </c>
      <c r="C3" s="4">
        <f>1-B3</f>
        <v>0.57652749428789041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0819B-346A-4D0C-909A-A098DCF32FBC}">
  <dimension ref="A1:J41"/>
  <sheetViews>
    <sheetView workbookViewId="0">
      <selection activeCell="J42" sqref="J42"/>
    </sheetView>
  </sheetViews>
  <sheetFormatPr defaultRowHeight="15" x14ac:dyDescent="0.25"/>
  <cols>
    <col min="1" max="1" width="10.140625" customWidth="1"/>
    <col min="3" max="3" width="11.140625" bestFit="1" customWidth="1"/>
    <col min="4" max="4" width="12" bestFit="1" customWidth="1"/>
    <col min="5" max="5" width="11" bestFit="1" customWidth="1"/>
    <col min="6" max="6" width="11.140625" bestFit="1" customWidth="1"/>
    <col min="7" max="7" width="17.5703125" bestFit="1" customWidth="1"/>
    <col min="8" max="8" width="10.85546875" bestFit="1" customWidth="1"/>
    <col min="9" max="9" width="9.5703125" bestFit="1" customWidth="1"/>
    <col min="10" max="10" width="8.85546875" bestFit="1" customWidth="1"/>
  </cols>
  <sheetData>
    <row r="1" spans="1:10" x14ac:dyDescent="0.25">
      <c r="A1" t="s">
        <v>0</v>
      </c>
      <c r="B1" t="s">
        <v>1</v>
      </c>
      <c r="C1" t="s">
        <v>2</v>
      </c>
      <c r="D1" s="1" t="s">
        <v>3</v>
      </c>
      <c r="E1" t="s">
        <v>4</v>
      </c>
      <c r="F1" s="2" t="s">
        <v>5</v>
      </c>
      <c r="G1" s="3" t="s">
        <v>6</v>
      </c>
      <c r="H1" t="s">
        <v>7</v>
      </c>
      <c r="I1" t="s">
        <v>8</v>
      </c>
      <c r="J1" t="s">
        <v>9</v>
      </c>
    </row>
    <row r="2" spans="1:10" x14ac:dyDescent="0.25">
      <c r="A2" t="s">
        <v>10</v>
      </c>
      <c r="B2" t="s">
        <v>11</v>
      </c>
      <c r="C2" t="s">
        <v>12</v>
      </c>
      <c r="D2" s="2">
        <v>43878</v>
      </c>
      <c r="E2">
        <v>5</v>
      </c>
      <c r="F2" s="2">
        <f>WORKDAY.INTL(Table1[[#This Row],[Start Date]]-1,Table1[[#This Row],[Duration]],1)</f>
        <v>43882</v>
      </c>
      <c r="G2" s="3">
        <v>2</v>
      </c>
      <c r="H2" s="4">
        <f>Table1[[#This Row],[Days completed]]/Table1[[#This Row],[Duration]]</f>
        <v>0.4</v>
      </c>
      <c r="I2" s="3">
        <v>218000</v>
      </c>
      <c r="J2" s="3">
        <v>97337</v>
      </c>
    </row>
    <row r="3" spans="1:10" x14ac:dyDescent="0.25">
      <c r="A3" t="s">
        <v>10</v>
      </c>
      <c r="B3" t="s">
        <v>13</v>
      </c>
      <c r="C3" t="s">
        <v>14</v>
      </c>
      <c r="D3" s="2">
        <v>43878</v>
      </c>
      <c r="E3">
        <v>6</v>
      </c>
      <c r="F3" s="2">
        <f>WORKDAY.INTL(Table1[[#This Row],[Start Date]]-1,Table1[[#This Row],[Duration]],1)</f>
        <v>43885</v>
      </c>
      <c r="G3" s="3">
        <v>3</v>
      </c>
      <c r="H3" s="4">
        <f>Table1[[#This Row],[Days completed]]/Table1[[#This Row],[Duration]]</f>
        <v>0.5</v>
      </c>
      <c r="I3" s="3">
        <v>393000</v>
      </c>
      <c r="J3" s="3">
        <v>177440</v>
      </c>
    </row>
    <row r="4" spans="1:10" x14ac:dyDescent="0.25">
      <c r="A4" t="s">
        <v>10</v>
      </c>
      <c r="B4" t="s">
        <v>15</v>
      </c>
      <c r="C4" t="s">
        <v>16</v>
      </c>
      <c r="D4" s="2">
        <v>43879</v>
      </c>
      <c r="E4">
        <v>10</v>
      </c>
      <c r="F4" s="2">
        <f>WORKDAY.INTL(Table1[[#This Row],[Start Date]]-1,Table1[[#This Row],[Duration]],1)</f>
        <v>43892</v>
      </c>
      <c r="G4" s="3">
        <v>4</v>
      </c>
      <c r="H4" s="4">
        <f>Table1[[#This Row],[Days completed]]/Table1[[#This Row],[Duration]]</f>
        <v>0.4</v>
      </c>
      <c r="I4" s="3">
        <v>86000</v>
      </c>
      <c r="J4" s="3">
        <v>31046</v>
      </c>
    </row>
    <row r="5" spans="1:10" x14ac:dyDescent="0.25">
      <c r="A5" t="s">
        <v>10</v>
      </c>
      <c r="B5" t="s">
        <v>17</v>
      </c>
      <c r="C5" t="s">
        <v>18</v>
      </c>
      <c r="D5" s="2">
        <v>43882</v>
      </c>
      <c r="E5">
        <v>9</v>
      </c>
      <c r="F5" s="2">
        <f>WORKDAY.INTL(Table1[[#This Row],[Start Date]]-1,Table1[[#This Row],[Duration]],1)</f>
        <v>43894</v>
      </c>
      <c r="G5" s="3">
        <v>3</v>
      </c>
      <c r="H5" s="4">
        <f>Table1[[#This Row],[Days completed]]/Table1[[#This Row],[Duration]]</f>
        <v>0.33333333333333331</v>
      </c>
      <c r="I5" s="3">
        <v>732000</v>
      </c>
      <c r="J5" s="3">
        <v>261324</v>
      </c>
    </row>
    <row r="6" spans="1:10" x14ac:dyDescent="0.25">
      <c r="A6" t="s">
        <v>10</v>
      </c>
      <c r="B6" t="s">
        <v>19</v>
      </c>
      <c r="C6" t="s">
        <v>20</v>
      </c>
      <c r="D6" s="2">
        <v>43878</v>
      </c>
      <c r="E6">
        <v>4</v>
      </c>
      <c r="F6" s="2">
        <f>WORKDAY.INTL(Table1[[#This Row],[Start Date]]-1,Table1[[#This Row],[Duration]],1)</f>
        <v>43881</v>
      </c>
      <c r="G6" s="3">
        <v>1</v>
      </c>
      <c r="H6" s="4">
        <f>Table1[[#This Row],[Days completed]]/Table1[[#This Row],[Duration]]</f>
        <v>0.25</v>
      </c>
      <c r="I6" s="3">
        <v>492000</v>
      </c>
      <c r="J6" s="3">
        <v>116850</v>
      </c>
    </row>
    <row r="7" spans="1:10" x14ac:dyDescent="0.25">
      <c r="A7" t="s">
        <v>10</v>
      </c>
      <c r="B7" t="s">
        <v>21</v>
      </c>
      <c r="C7" t="s">
        <v>12</v>
      </c>
      <c r="D7" s="2">
        <v>43881</v>
      </c>
      <c r="E7">
        <v>6</v>
      </c>
      <c r="F7" s="2">
        <f>WORKDAY.INTL(Table1[[#This Row],[Start Date]]-1,Table1[[#This Row],[Duration]],1)</f>
        <v>43888</v>
      </c>
      <c r="G7" s="3">
        <v>0</v>
      </c>
      <c r="H7" s="4">
        <f>Table1[[#This Row],[Days completed]]/Table1[[#This Row],[Duration]]</f>
        <v>0</v>
      </c>
      <c r="I7" s="3">
        <v>188000</v>
      </c>
      <c r="J7" s="3">
        <v>0</v>
      </c>
    </row>
    <row r="8" spans="1:10" x14ac:dyDescent="0.25">
      <c r="A8" t="s">
        <v>10</v>
      </c>
      <c r="B8" t="s">
        <v>22</v>
      </c>
      <c r="C8" t="s">
        <v>14</v>
      </c>
      <c r="D8" s="2">
        <v>43881</v>
      </c>
      <c r="E8">
        <v>7</v>
      </c>
      <c r="F8" s="2">
        <f>WORKDAY.INTL(Table1[[#This Row],[Start Date]]-1,Table1[[#This Row],[Duration]],1)</f>
        <v>43889</v>
      </c>
      <c r="G8" s="3">
        <v>3</v>
      </c>
      <c r="H8" s="4">
        <f>Table1[[#This Row],[Days completed]]/Table1[[#This Row],[Duration]]</f>
        <v>0.42857142857142855</v>
      </c>
      <c r="I8" s="3">
        <v>180000</v>
      </c>
      <c r="J8" s="3">
        <v>79380</v>
      </c>
    </row>
    <row r="9" spans="1:10" x14ac:dyDescent="0.25">
      <c r="A9" t="s">
        <v>10</v>
      </c>
      <c r="B9" t="s">
        <v>23</v>
      </c>
      <c r="C9" t="s">
        <v>16</v>
      </c>
      <c r="D9" s="2">
        <v>43885</v>
      </c>
      <c r="E9">
        <v>5</v>
      </c>
      <c r="F9" s="2">
        <f>WORKDAY.INTL(Table1[[#This Row],[Start Date]]-1,Table1[[#This Row],[Duration]],1)</f>
        <v>43889</v>
      </c>
      <c r="G9" s="3">
        <v>2</v>
      </c>
      <c r="H9" s="4">
        <f>Table1[[#This Row],[Days completed]]/Table1[[#This Row],[Duration]]</f>
        <v>0.4</v>
      </c>
      <c r="I9" s="3">
        <v>582000</v>
      </c>
      <c r="J9" s="3">
        <v>195231</v>
      </c>
    </row>
    <row r="10" spans="1:10" x14ac:dyDescent="0.25">
      <c r="A10" t="s">
        <v>10</v>
      </c>
      <c r="B10" t="s">
        <v>24</v>
      </c>
      <c r="C10" t="s">
        <v>18</v>
      </c>
      <c r="D10" s="2">
        <v>43885</v>
      </c>
      <c r="E10">
        <v>9</v>
      </c>
      <c r="F10" s="2">
        <f>WORKDAY.INTL(Table1[[#This Row],[Start Date]]-1,Table1[[#This Row],[Duration]],1)</f>
        <v>43895</v>
      </c>
      <c r="G10" s="3">
        <v>1</v>
      </c>
      <c r="H10" s="4">
        <f>Table1[[#This Row],[Days completed]]/Table1[[#This Row],[Duration]]</f>
        <v>0.1111111111111111</v>
      </c>
      <c r="I10" s="3">
        <v>562000</v>
      </c>
      <c r="J10" s="3">
        <v>74746</v>
      </c>
    </row>
    <row r="11" spans="1:10" x14ac:dyDescent="0.25">
      <c r="A11" t="s">
        <v>10</v>
      </c>
      <c r="B11" t="s">
        <v>25</v>
      </c>
      <c r="C11" t="s">
        <v>20</v>
      </c>
      <c r="D11" s="2">
        <v>43885</v>
      </c>
      <c r="E11">
        <v>6</v>
      </c>
      <c r="F11" s="2">
        <f>WORKDAY.INTL(Table1[[#This Row],[Start Date]]-1,Table1[[#This Row],[Duration]],1)</f>
        <v>43892</v>
      </c>
      <c r="G11" s="3">
        <v>3</v>
      </c>
      <c r="H11" s="4">
        <f>Table1[[#This Row],[Days completed]]/Table1[[#This Row],[Duration]]</f>
        <v>0.5</v>
      </c>
      <c r="I11" s="3">
        <v>416000</v>
      </c>
      <c r="J11" s="3">
        <v>175015</v>
      </c>
    </row>
    <row r="12" spans="1:10" x14ac:dyDescent="0.25">
      <c r="A12" t="s">
        <v>26</v>
      </c>
      <c r="B12" t="s">
        <v>11</v>
      </c>
      <c r="C12" t="s">
        <v>12</v>
      </c>
      <c r="D12" s="2">
        <v>43879</v>
      </c>
      <c r="E12">
        <v>7</v>
      </c>
      <c r="F12" s="2">
        <f>WORKDAY.INTL(Table1[[#This Row],[Start Date]]-1,Table1[[#This Row],[Duration]],1)</f>
        <v>43887</v>
      </c>
      <c r="G12" s="3">
        <v>7</v>
      </c>
      <c r="H12" s="4">
        <f>Table1[[#This Row],[Days completed]]/Table1[[#This Row],[Duration]]</f>
        <v>1</v>
      </c>
      <c r="I12" s="3">
        <v>293000</v>
      </c>
      <c r="J12" s="3">
        <v>273001</v>
      </c>
    </row>
    <row r="13" spans="1:10" x14ac:dyDescent="0.25">
      <c r="A13" t="s">
        <v>26</v>
      </c>
      <c r="B13" t="s">
        <v>13</v>
      </c>
      <c r="C13" t="s">
        <v>14</v>
      </c>
      <c r="D13" s="2">
        <v>43878</v>
      </c>
      <c r="E13">
        <v>9</v>
      </c>
      <c r="F13" s="2">
        <f>WORKDAY.INTL(Table1[[#This Row],[Start Date]]-1,Table1[[#This Row],[Duration]],1)</f>
        <v>43888</v>
      </c>
      <c r="G13" s="3">
        <v>4</v>
      </c>
      <c r="H13" s="4">
        <f>Table1[[#This Row],[Days completed]]/Table1[[#This Row],[Duration]]</f>
        <v>0.44444444444444442</v>
      </c>
      <c r="I13" s="3">
        <v>224000</v>
      </c>
      <c r="J13" s="3">
        <v>57910</v>
      </c>
    </row>
    <row r="14" spans="1:10" x14ac:dyDescent="0.25">
      <c r="A14" t="s">
        <v>26</v>
      </c>
      <c r="B14" t="s">
        <v>15</v>
      </c>
      <c r="C14" t="s">
        <v>16</v>
      </c>
      <c r="D14" s="2">
        <v>43879</v>
      </c>
      <c r="E14">
        <v>8</v>
      </c>
      <c r="F14" s="2">
        <f>WORKDAY.INTL(Table1[[#This Row],[Start Date]]-1,Table1[[#This Row],[Duration]],1)</f>
        <v>43888</v>
      </c>
      <c r="G14" s="3">
        <v>0</v>
      </c>
      <c r="H14" s="4">
        <f>Table1[[#This Row],[Days completed]]/Table1[[#This Row],[Duration]]</f>
        <v>0</v>
      </c>
      <c r="I14" s="3">
        <v>978000</v>
      </c>
      <c r="J14" s="3">
        <v>0</v>
      </c>
    </row>
    <row r="15" spans="1:10" x14ac:dyDescent="0.25">
      <c r="A15" t="s">
        <v>26</v>
      </c>
      <c r="B15" t="s">
        <v>17</v>
      </c>
      <c r="C15" t="s">
        <v>18</v>
      </c>
      <c r="D15" s="2">
        <v>43881</v>
      </c>
      <c r="E15">
        <v>7</v>
      </c>
      <c r="F15" s="2">
        <f>WORKDAY.INTL(Table1[[#This Row],[Start Date]]-1,Table1[[#This Row],[Duration]],1)</f>
        <v>43889</v>
      </c>
      <c r="G15" s="3">
        <v>3</v>
      </c>
      <c r="H15" s="4">
        <f>Table1[[#This Row],[Days completed]]/Table1[[#This Row],[Duration]]</f>
        <v>0.42857142857142855</v>
      </c>
      <c r="I15" s="3">
        <v>932000</v>
      </c>
      <c r="J15" s="3">
        <v>379157</v>
      </c>
    </row>
    <row r="16" spans="1:10" x14ac:dyDescent="0.25">
      <c r="A16" t="s">
        <v>26</v>
      </c>
      <c r="B16" t="s">
        <v>19</v>
      </c>
      <c r="C16" t="s">
        <v>20</v>
      </c>
      <c r="D16" s="2">
        <v>43882</v>
      </c>
      <c r="E16">
        <v>4</v>
      </c>
      <c r="F16" s="2">
        <f>WORKDAY.INTL(Table1[[#This Row],[Start Date]]-1,Table1[[#This Row],[Duration]],1)</f>
        <v>43887</v>
      </c>
      <c r="G16" s="3">
        <v>1</v>
      </c>
      <c r="H16" s="4">
        <f>Table1[[#This Row],[Days completed]]/Table1[[#This Row],[Duration]]</f>
        <v>0.25</v>
      </c>
      <c r="I16" s="3">
        <v>854000</v>
      </c>
      <c r="J16" s="3">
        <v>322812</v>
      </c>
    </row>
    <row r="17" spans="1:10" x14ac:dyDescent="0.25">
      <c r="A17" t="s">
        <v>26</v>
      </c>
      <c r="B17" t="s">
        <v>21</v>
      </c>
      <c r="C17" t="s">
        <v>12</v>
      </c>
      <c r="D17" s="2">
        <v>43882</v>
      </c>
      <c r="E17">
        <v>6</v>
      </c>
      <c r="F17" s="2">
        <f>WORKDAY.INTL(Table1[[#This Row],[Start Date]]-1,Table1[[#This Row],[Duration]],1)</f>
        <v>43889</v>
      </c>
      <c r="G17" s="3">
        <v>3</v>
      </c>
      <c r="H17" s="4">
        <f>Table1[[#This Row],[Days completed]]/Table1[[#This Row],[Duration]]</f>
        <v>0.5</v>
      </c>
      <c r="I17" s="3">
        <v>81000</v>
      </c>
      <c r="J17" s="3">
        <v>38461</v>
      </c>
    </row>
    <row r="18" spans="1:10" x14ac:dyDescent="0.25">
      <c r="A18" t="s">
        <v>26</v>
      </c>
      <c r="B18" t="s">
        <v>22</v>
      </c>
      <c r="C18" t="s">
        <v>14</v>
      </c>
      <c r="D18" s="2">
        <v>43885</v>
      </c>
      <c r="E18">
        <v>6</v>
      </c>
      <c r="F18" s="2">
        <f>WORKDAY.INTL(Table1[[#This Row],[Start Date]]-1,Table1[[#This Row],[Duration]],1)</f>
        <v>43892</v>
      </c>
      <c r="G18" s="3">
        <v>5</v>
      </c>
      <c r="H18" s="4">
        <f>Table1[[#This Row],[Days completed]]/Table1[[#This Row],[Duration]]</f>
        <v>0.83333333333333337</v>
      </c>
      <c r="I18" s="3">
        <v>169000</v>
      </c>
      <c r="J18" s="3">
        <v>136468</v>
      </c>
    </row>
    <row r="19" spans="1:10" x14ac:dyDescent="0.25">
      <c r="A19" t="s">
        <v>26</v>
      </c>
      <c r="B19" t="s">
        <v>23</v>
      </c>
      <c r="C19" t="s">
        <v>16</v>
      </c>
      <c r="D19" s="2">
        <v>43886</v>
      </c>
      <c r="E19">
        <v>4</v>
      </c>
      <c r="F19" s="2">
        <f>WORKDAY.INTL(Table1[[#This Row],[Start Date]]-1,Table1[[#This Row],[Duration]],1)</f>
        <v>43889</v>
      </c>
      <c r="G19" s="3">
        <v>1</v>
      </c>
      <c r="H19" s="4">
        <f>Table1[[#This Row],[Days completed]]/Table1[[#This Row],[Duration]]</f>
        <v>0.25</v>
      </c>
      <c r="I19" s="3">
        <v>61000</v>
      </c>
      <c r="J19" s="3">
        <v>12078</v>
      </c>
    </row>
    <row r="20" spans="1:10" x14ac:dyDescent="0.25">
      <c r="A20" t="s">
        <v>26</v>
      </c>
      <c r="B20" t="s">
        <v>24</v>
      </c>
      <c r="C20" t="s">
        <v>18</v>
      </c>
      <c r="D20" s="2">
        <v>43888</v>
      </c>
      <c r="E20">
        <v>7</v>
      </c>
      <c r="F20" s="2">
        <f>WORKDAY.INTL(Table1[[#This Row],[Start Date]]-1,Table1[[#This Row],[Duration]],1)</f>
        <v>43896</v>
      </c>
      <c r="G20" s="3">
        <v>3</v>
      </c>
      <c r="H20" s="4">
        <f>Table1[[#This Row],[Days completed]]/Table1[[#This Row],[Duration]]</f>
        <v>0.42857142857142855</v>
      </c>
      <c r="I20" s="3">
        <v>645000</v>
      </c>
      <c r="J20" s="3">
        <v>273048</v>
      </c>
    </row>
    <row r="21" spans="1:10" x14ac:dyDescent="0.25">
      <c r="A21" t="s">
        <v>26</v>
      </c>
      <c r="B21" t="s">
        <v>25</v>
      </c>
      <c r="C21" t="s">
        <v>20</v>
      </c>
      <c r="D21" s="2">
        <v>43878</v>
      </c>
      <c r="E21">
        <v>3</v>
      </c>
      <c r="F21" s="2">
        <f>WORKDAY.INTL(Table1[[#This Row],[Start Date]]-1,Table1[[#This Row],[Duration]],1)</f>
        <v>43880</v>
      </c>
      <c r="G21" s="3">
        <v>3</v>
      </c>
      <c r="H21" s="4">
        <f>Table1[[#This Row],[Days completed]]/Table1[[#This Row],[Duration]]</f>
        <v>1</v>
      </c>
      <c r="I21" s="3">
        <v>68000</v>
      </c>
      <c r="J21" s="3">
        <v>64987</v>
      </c>
    </row>
    <row r="22" spans="1:10" x14ac:dyDescent="0.25">
      <c r="A22" t="s">
        <v>27</v>
      </c>
      <c r="B22" t="s">
        <v>11</v>
      </c>
      <c r="C22" t="s">
        <v>12</v>
      </c>
      <c r="D22" s="2">
        <v>43878</v>
      </c>
      <c r="E22">
        <v>10</v>
      </c>
      <c r="F22" s="2">
        <f>WORKDAY.INTL(Table1[[#This Row],[Start Date]]-1,Table1[[#This Row],[Duration]],1)</f>
        <v>43889</v>
      </c>
      <c r="G22" s="3">
        <v>5</v>
      </c>
      <c r="H22" s="4">
        <f>Table1[[#This Row],[Days completed]]/Table1[[#This Row],[Duration]]</f>
        <v>0.5</v>
      </c>
      <c r="I22" s="3">
        <v>839000</v>
      </c>
      <c r="J22" s="3">
        <v>406974</v>
      </c>
    </row>
    <row r="23" spans="1:10" x14ac:dyDescent="0.25">
      <c r="A23" t="s">
        <v>27</v>
      </c>
      <c r="B23" t="s">
        <v>13</v>
      </c>
      <c r="C23" t="s">
        <v>14</v>
      </c>
      <c r="D23" s="2">
        <v>43882</v>
      </c>
      <c r="E23">
        <v>5</v>
      </c>
      <c r="F23" s="2">
        <f>WORKDAY.INTL(Table1[[#This Row],[Start Date]]-1,Table1[[#This Row],[Duration]],1)</f>
        <v>43888</v>
      </c>
      <c r="G23" s="3">
        <v>4</v>
      </c>
      <c r="H23" s="4">
        <f>Table1[[#This Row],[Days completed]]/Table1[[#This Row],[Duration]]</f>
        <v>0.8</v>
      </c>
      <c r="I23" s="3">
        <v>729000</v>
      </c>
      <c r="J23" s="3">
        <v>487139</v>
      </c>
    </row>
    <row r="24" spans="1:10" x14ac:dyDescent="0.25">
      <c r="A24" t="s">
        <v>27</v>
      </c>
      <c r="B24" t="s">
        <v>15</v>
      </c>
      <c r="C24" t="s">
        <v>16</v>
      </c>
      <c r="D24" s="2">
        <v>43885</v>
      </c>
      <c r="E24">
        <v>7</v>
      </c>
      <c r="F24" s="2">
        <f>WORKDAY.INTL(Table1[[#This Row],[Start Date]]-1,Table1[[#This Row],[Duration]],1)</f>
        <v>43893</v>
      </c>
      <c r="G24" s="3">
        <v>3</v>
      </c>
      <c r="H24" s="4">
        <f>Table1[[#This Row],[Days completed]]/Table1[[#This Row],[Duration]]</f>
        <v>0.42857142857142855</v>
      </c>
      <c r="I24" s="3">
        <v>826000</v>
      </c>
      <c r="J24" s="3">
        <v>298186</v>
      </c>
    </row>
    <row r="25" spans="1:10" x14ac:dyDescent="0.25">
      <c r="A25" t="s">
        <v>27</v>
      </c>
      <c r="B25" t="s">
        <v>17</v>
      </c>
      <c r="C25" t="s">
        <v>18</v>
      </c>
      <c r="D25" s="2">
        <v>43887</v>
      </c>
      <c r="E25">
        <v>7</v>
      </c>
      <c r="F25" s="2">
        <f>WORKDAY.INTL(Table1[[#This Row],[Start Date]]-1,Table1[[#This Row],[Duration]],1)</f>
        <v>43895</v>
      </c>
      <c r="G25" s="3">
        <v>2</v>
      </c>
      <c r="H25" s="4">
        <f>Table1[[#This Row],[Days completed]]/Table1[[#This Row],[Duration]]</f>
        <v>0.2857142857142857</v>
      </c>
      <c r="I25" s="3">
        <v>895000</v>
      </c>
      <c r="J25" s="3">
        <v>280583</v>
      </c>
    </row>
    <row r="26" spans="1:10" x14ac:dyDescent="0.25">
      <c r="A26" t="s">
        <v>27</v>
      </c>
      <c r="B26" t="s">
        <v>19</v>
      </c>
      <c r="C26" t="s">
        <v>20</v>
      </c>
      <c r="D26" s="2">
        <v>43889</v>
      </c>
      <c r="E26">
        <v>3</v>
      </c>
      <c r="F26" s="2">
        <f>WORKDAY.INTL(Table1[[#This Row],[Start Date]]-1,Table1[[#This Row],[Duration]],1)</f>
        <v>43893</v>
      </c>
      <c r="G26" s="3">
        <v>2</v>
      </c>
      <c r="H26" s="4">
        <f>Table1[[#This Row],[Days completed]]/Table1[[#This Row],[Duration]]</f>
        <v>0.66666666666666663</v>
      </c>
      <c r="I26" s="3">
        <v>341000</v>
      </c>
      <c r="J26" s="3">
        <v>129785</v>
      </c>
    </row>
    <row r="27" spans="1:10" x14ac:dyDescent="0.25">
      <c r="A27" t="s">
        <v>28</v>
      </c>
      <c r="B27" t="s">
        <v>11</v>
      </c>
      <c r="C27" t="s">
        <v>12</v>
      </c>
      <c r="D27" s="2">
        <v>43892</v>
      </c>
      <c r="E27">
        <v>9</v>
      </c>
      <c r="F27" s="2">
        <f>WORKDAY.INTL(Table1[[#This Row],[Start Date]]-1,Table1[[#This Row],[Duration]],1)</f>
        <v>43902</v>
      </c>
      <c r="G27" s="3">
        <v>8</v>
      </c>
      <c r="H27" s="4">
        <f>Table1[[#This Row],[Days completed]]/Table1[[#This Row],[Duration]]</f>
        <v>0.88888888888888884</v>
      </c>
      <c r="I27" s="3">
        <v>787000</v>
      </c>
      <c r="J27" s="3">
        <v>727188</v>
      </c>
    </row>
    <row r="28" spans="1:10" x14ac:dyDescent="0.25">
      <c r="A28" t="s">
        <v>28</v>
      </c>
      <c r="B28" t="s">
        <v>13</v>
      </c>
      <c r="C28" t="s">
        <v>14</v>
      </c>
      <c r="D28" s="2">
        <v>43892</v>
      </c>
      <c r="E28">
        <v>10</v>
      </c>
      <c r="F28" s="2">
        <f>WORKDAY.INTL(Table1[[#This Row],[Start Date]]-1,Table1[[#This Row],[Duration]],1)</f>
        <v>43903</v>
      </c>
      <c r="G28" s="3">
        <v>2</v>
      </c>
      <c r="H28" s="4">
        <f>Table1[[#This Row],[Days completed]]/Table1[[#This Row],[Duration]]</f>
        <v>0.2</v>
      </c>
      <c r="I28" s="3">
        <v>228000</v>
      </c>
      <c r="J28" s="3">
        <v>47880</v>
      </c>
    </row>
    <row r="29" spans="1:10" x14ac:dyDescent="0.25">
      <c r="A29" t="s">
        <v>28</v>
      </c>
      <c r="B29" t="s">
        <v>15</v>
      </c>
      <c r="C29" t="s">
        <v>16</v>
      </c>
      <c r="D29" s="2">
        <v>43878</v>
      </c>
      <c r="E29">
        <v>4</v>
      </c>
      <c r="F29" s="2">
        <f>WORKDAY.INTL(Table1[[#This Row],[Start Date]]-1,Table1[[#This Row],[Duration]],1)</f>
        <v>43881</v>
      </c>
      <c r="G29" s="3">
        <v>0</v>
      </c>
      <c r="H29" s="4">
        <f>Table1[[#This Row],[Days completed]]/Table1[[#This Row],[Duration]]</f>
        <v>0</v>
      </c>
      <c r="I29" s="3">
        <v>147000</v>
      </c>
      <c r="J29" s="3">
        <v>0</v>
      </c>
    </row>
    <row r="30" spans="1:10" x14ac:dyDescent="0.25">
      <c r="A30" t="s">
        <v>28</v>
      </c>
      <c r="B30" t="s">
        <v>17</v>
      </c>
      <c r="C30" t="s">
        <v>18</v>
      </c>
      <c r="D30" s="2">
        <v>43880</v>
      </c>
      <c r="E30">
        <v>8</v>
      </c>
      <c r="F30" s="2">
        <f>WORKDAY.INTL(Table1[[#This Row],[Start Date]]-1,Table1[[#This Row],[Duration]],1)</f>
        <v>43889</v>
      </c>
      <c r="G30" s="3">
        <v>5</v>
      </c>
      <c r="H30" s="4">
        <f>Table1[[#This Row],[Days completed]]/Table1[[#This Row],[Duration]]</f>
        <v>0.625</v>
      </c>
      <c r="I30" s="3">
        <v>338000</v>
      </c>
      <c r="J30" s="3">
        <v>205123</v>
      </c>
    </row>
    <row r="31" spans="1:10" x14ac:dyDescent="0.25">
      <c r="A31" t="s">
        <v>28</v>
      </c>
      <c r="B31" t="s">
        <v>19</v>
      </c>
      <c r="C31" t="s">
        <v>20</v>
      </c>
      <c r="D31" s="2">
        <v>43885</v>
      </c>
      <c r="E31">
        <v>10</v>
      </c>
      <c r="F31" s="2">
        <f>WORKDAY.INTL(Table1[[#This Row],[Start Date]]-1,Table1[[#This Row],[Duration]],1)</f>
        <v>43896</v>
      </c>
      <c r="G31" s="3">
        <v>3</v>
      </c>
      <c r="H31" s="4">
        <f>Table1[[#This Row],[Days completed]]/Table1[[#This Row],[Duration]]</f>
        <v>0.3</v>
      </c>
      <c r="I31" s="3">
        <v>857000</v>
      </c>
      <c r="J31" s="3">
        <v>305949</v>
      </c>
    </row>
    <row r="32" spans="1:10" x14ac:dyDescent="0.25">
      <c r="A32" t="s">
        <v>28</v>
      </c>
      <c r="B32" t="s">
        <v>21</v>
      </c>
      <c r="C32" t="s">
        <v>12</v>
      </c>
      <c r="D32" s="2">
        <v>43886</v>
      </c>
      <c r="E32">
        <v>6</v>
      </c>
      <c r="F32" s="2">
        <f>WORKDAY.INTL(Table1[[#This Row],[Start Date]]-1,Table1[[#This Row],[Duration]],1)</f>
        <v>43893</v>
      </c>
      <c r="G32" s="3">
        <v>3</v>
      </c>
      <c r="H32" s="4">
        <f>Table1[[#This Row],[Days completed]]/Table1[[#This Row],[Duration]]</f>
        <v>0.5</v>
      </c>
      <c r="I32" s="3">
        <v>602000</v>
      </c>
      <c r="J32" s="3">
        <v>322371</v>
      </c>
    </row>
    <row r="33" spans="1:10" x14ac:dyDescent="0.25">
      <c r="A33" t="s">
        <v>28</v>
      </c>
      <c r="B33" t="s">
        <v>22</v>
      </c>
      <c r="C33" t="s">
        <v>14</v>
      </c>
      <c r="D33" s="2">
        <v>43886</v>
      </c>
      <c r="E33">
        <v>4</v>
      </c>
      <c r="F33" s="2">
        <f>WORKDAY.INTL(Table1[[#This Row],[Start Date]]-1,Table1[[#This Row],[Duration]],1)</f>
        <v>43889</v>
      </c>
      <c r="G33" s="3">
        <v>2</v>
      </c>
      <c r="H33" s="4">
        <f>Table1[[#This Row],[Days completed]]/Table1[[#This Row],[Duration]]</f>
        <v>0.5</v>
      </c>
      <c r="I33" s="3">
        <v>990000</v>
      </c>
      <c r="J33" s="3">
        <v>451440</v>
      </c>
    </row>
    <row r="34" spans="1:10" x14ac:dyDescent="0.25">
      <c r="A34" t="s">
        <v>29</v>
      </c>
      <c r="B34" t="s">
        <v>11</v>
      </c>
      <c r="C34" t="s">
        <v>16</v>
      </c>
      <c r="D34" s="2">
        <v>43889</v>
      </c>
      <c r="E34">
        <v>8</v>
      </c>
      <c r="F34" s="2">
        <f>WORKDAY.INTL(Table1[[#This Row],[Start Date]]-1,Table1[[#This Row],[Duration]],1)</f>
        <v>43900</v>
      </c>
      <c r="G34" s="3">
        <v>3</v>
      </c>
      <c r="H34" s="4">
        <f>Table1[[#This Row],[Days completed]]/Table1[[#This Row],[Duration]]</f>
        <v>0.375</v>
      </c>
      <c r="I34" s="3">
        <v>96000</v>
      </c>
      <c r="J34" s="3">
        <v>32256</v>
      </c>
    </row>
    <row r="35" spans="1:10" x14ac:dyDescent="0.25">
      <c r="A35" t="s">
        <v>29</v>
      </c>
      <c r="B35" t="s">
        <v>13</v>
      </c>
      <c r="C35" t="s">
        <v>18</v>
      </c>
      <c r="D35" s="2">
        <v>43892</v>
      </c>
      <c r="E35">
        <v>9</v>
      </c>
      <c r="F35" s="2">
        <f>WORKDAY.INTL(Table1[[#This Row],[Start Date]]-1,Table1[[#This Row],[Duration]],1)</f>
        <v>43902</v>
      </c>
      <c r="G35" s="3">
        <v>4</v>
      </c>
      <c r="H35" s="4">
        <f>Table1[[#This Row],[Days completed]]/Table1[[#This Row],[Duration]]</f>
        <v>0.44444444444444442</v>
      </c>
      <c r="I35" s="3">
        <v>513000</v>
      </c>
      <c r="J35" s="3">
        <v>226233</v>
      </c>
    </row>
    <row r="36" spans="1:10" x14ac:dyDescent="0.25">
      <c r="A36" t="s">
        <v>29</v>
      </c>
      <c r="B36" t="s">
        <v>15</v>
      </c>
      <c r="C36" t="s">
        <v>20</v>
      </c>
      <c r="D36" s="2">
        <v>43881</v>
      </c>
      <c r="E36">
        <v>5</v>
      </c>
      <c r="F36" s="2">
        <f>WORKDAY.INTL(Table1[[#This Row],[Start Date]]-1,Table1[[#This Row],[Duration]],1)</f>
        <v>43887</v>
      </c>
      <c r="G36" s="3">
        <v>3</v>
      </c>
      <c r="H36" s="4">
        <f>Table1[[#This Row],[Days completed]]/Table1[[#This Row],[Duration]]</f>
        <v>0.6</v>
      </c>
      <c r="I36" s="3">
        <v>616000</v>
      </c>
      <c r="J36" s="3">
        <v>401579</v>
      </c>
    </row>
    <row r="37" spans="1:10" x14ac:dyDescent="0.25">
      <c r="A37" t="s">
        <v>29</v>
      </c>
      <c r="B37" t="s">
        <v>17</v>
      </c>
      <c r="C37" t="s">
        <v>12</v>
      </c>
      <c r="D37" s="2">
        <v>43880</v>
      </c>
      <c r="E37">
        <v>3</v>
      </c>
      <c r="F37" s="2">
        <f>WORKDAY.INTL(Table1[[#This Row],[Start Date]]-1,Table1[[#This Row],[Duration]],1)</f>
        <v>43882</v>
      </c>
      <c r="G37" s="3">
        <v>3</v>
      </c>
      <c r="H37" s="4">
        <f>Table1[[#This Row],[Days completed]]/Table1[[#This Row],[Duration]]</f>
        <v>1</v>
      </c>
      <c r="I37" s="3">
        <v>817000</v>
      </c>
      <c r="J37" s="3">
        <v>807069</v>
      </c>
    </row>
    <row r="38" spans="1:10" x14ac:dyDescent="0.25">
      <c r="A38" t="s">
        <v>29</v>
      </c>
      <c r="B38" t="s">
        <v>19</v>
      </c>
      <c r="C38" t="s">
        <v>14</v>
      </c>
      <c r="D38" s="2">
        <v>43882</v>
      </c>
      <c r="E38">
        <v>7</v>
      </c>
      <c r="F38" s="2">
        <f>WORKDAY.INTL(Table1[[#This Row],[Start Date]]-1,Table1[[#This Row],[Duration]],1)</f>
        <v>43892</v>
      </c>
      <c r="G38" s="3">
        <v>3</v>
      </c>
      <c r="H38" s="4">
        <f>Table1[[#This Row],[Days completed]]/Table1[[#This Row],[Duration]]</f>
        <v>0.42857142857142855</v>
      </c>
      <c r="I38" s="3">
        <v>372000</v>
      </c>
      <c r="J38" s="3">
        <v>173166</v>
      </c>
    </row>
    <row r="39" spans="1:10" x14ac:dyDescent="0.25">
      <c r="A39" t="s">
        <v>29</v>
      </c>
      <c r="B39" t="s">
        <v>21</v>
      </c>
      <c r="C39" t="s">
        <v>16</v>
      </c>
      <c r="D39" s="2">
        <v>43885</v>
      </c>
      <c r="E39">
        <v>10</v>
      </c>
      <c r="F39" s="2">
        <f>WORKDAY.INTL(Table1[[#This Row],[Start Date]]-1,Table1[[#This Row],[Duration]],1)</f>
        <v>43896</v>
      </c>
      <c r="G39" s="3">
        <v>2</v>
      </c>
      <c r="H39" s="4">
        <f>Table1[[#This Row],[Days completed]]/Table1[[#This Row],[Duration]]</f>
        <v>0.2</v>
      </c>
      <c r="I39" s="3">
        <v>50000</v>
      </c>
      <c r="J39" s="3">
        <v>8400</v>
      </c>
    </row>
    <row r="40" spans="1:10" x14ac:dyDescent="0.25">
      <c r="A40" t="s">
        <v>29</v>
      </c>
      <c r="B40" t="s">
        <v>22</v>
      </c>
      <c r="C40" t="s">
        <v>18</v>
      </c>
      <c r="D40" s="2">
        <v>43885</v>
      </c>
      <c r="E40">
        <v>10</v>
      </c>
      <c r="F40" s="2">
        <f>WORKDAY.INTL(Table1[[#This Row],[Start Date]]-1,Table1[[#This Row],[Duration]],1)</f>
        <v>43896</v>
      </c>
      <c r="G40" s="3">
        <v>3</v>
      </c>
      <c r="H40" s="4">
        <f>Table1[[#This Row],[Days completed]]/Table1[[#This Row],[Duration]]</f>
        <v>0.3</v>
      </c>
      <c r="I40" s="3">
        <v>807000</v>
      </c>
      <c r="J40" s="3">
        <v>262679</v>
      </c>
    </row>
    <row r="41" spans="1:10" x14ac:dyDescent="0.25">
      <c r="A41" t="s">
        <v>29</v>
      </c>
      <c r="B41" t="s">
        <v>23</v>
      </c>
      <c r="C41" t="s">
        <v>20</v>
      </c>
      <c r="D41" s="2">
        <v>43885</v>
      </c>
      <c r="E41">
        <v>3</v>
      </c>
      <c r="F41" s="2">
        <f>WORKDAY.INTL(Table1[[#This Row],[Start Date]]-1,Table1[[#This Row],[Duration]],1)</f>
        <v>43887</v>
      </c>
      <c r="G41" s="3">
        <v>0</v>
      </c>
      <c r="H41" s="4">
        <f>Table1[[#This Row],[Days completed]]/Table1[[#This Row],[Duration]]</f>
        <v>0</v>
      </c>
      <c r="I41" s="3">
        <v>691000</v>
      </c>
      <c r="J41" s="3">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Progress</vt:lpstr>
      <vt:lpstr>Days com v dur</vt:lpstr>
      <vt:lpstr>Budget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mworia</dc:creator>
  <cp:lastModifiedBy>ian mworia</cp:lastModifiedBy>
  <dcterms:created xsi:type="dcterms:W3CDTF">2022-10-24T08:00:20Z</dcterms:created>
  <dcterms:modified xsi:type="dcterms:W3CDTF">2022-11-07T10:57:00Z</dcterms:modified>
</cp:coreProperties>
</file>