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.wojciechowski\Desktop\protoDEV_setup\"/>
    </mc:Choice>
  </mc:AlternateContent>
  <bookViews>
    <workbookView xWindow="0" yWindow="0" windowWidth="51600" windowHeight="17835" activeTab="2"/>
  </bookViews>
  <sheets>
    <sheet name="42BYGHM809_xy-axis" sheetId="1" r:id="rId1"/>
    <sheet name="42BYGHM809_z-axis" sheetId="3" r:id="rId2"/>
    <sheet name="17HS1070-CX5_extruder" sheetId="2" r:id="rId3"/>
  </sheets>
  <calcPr calcId="152511"/>
</workbook>
</file>

<file path=xl/calcChain.xml><?xml version="1.0" encoding="utf-8"?>
<calcChain xmlns="http://schemas.openxmlformats.org/spreadsheetml/2006/main">
  <c r="B33" i="3" l="1"/>
  <c r="B35" i="3" s="1"/>
  <c r="B37" i="3" s="1"/>
  <c r="B26" i="3" s="1"/>
  <c r="B27" i="3" s="1"/>
  <c r="B32" i="3"/>
  <c r="B31" i="3"/>
  <c r="B34" i="3" s="1"/>
  <c r="B36" i="3" s="1"/>
  <c r="B24" i="3" s="1"/>
  <c r="B25" i="3" s="1"/>
  <c r="E17" i="3"/>
  <c r="B36" i="1"/>
  <c r="B35" i="1"/>
  <c r="B34" i="1"/>
  <c r="B33" i="1"/>
  <c r="B32" i="1"/>
  <c r="B31" i="1"/>
  <c r="B26" i="1"/>
  <c r="B27" i="1" s="1"/>
  <c r="B33" i="2"/>
  <c r="B32" i="2"/>
  <c r="B31" i="2"/>
  <c r="E17" i="2"/>
  <c r="B34" i="2" l="1"/>
  <c r="B36" i="2" s="1"/>
  <c r="B24" i="2" s="1"/>
  <c r="B25" i="2" s="1"/>
  <c r="B35" i="2"/>
  <c r="B37" i="2" s="1"/>
  <c r="B26" i="2" s="1"/>
  <c r="B27" i="2" s="1"/>
  <c r="E17" i="1"/>
  <c r="B37" i="1" l="1"/>
  <c r="B24" i="1"/>
  <c r="B25" i="1" s="1"/>
</calcChain>
</file>

<file path=xl/sharedStrings.xml><?xml version="1.0" encoding="utf-8"?>
<sst xmlns="http://schemas.openxmlformats.org/spreadsheetml/2006/main" count="114" uniqueCount="37">
  <si>
    <t>Stepper motor speed calculation</t>
  </si>
  <si>
    <r>
      <rPr>
        <b/>
        <sz val="11"/>
        <color rgb="FF000000"/>
        <rFont val="Liberation Sans"/>
        <charset val="238"/>
      </rPr>
      <t>Instructions:</t>
    </r>
    <r>
      <rPr>
        <sz val="11"/>
        <color rgb="FF000000"/>
        <rFont val="Liberation Sans"/>
        <charset val="238"/>
      </rPr>
      <t xml:space="preserve"> Enter your values in the yellow cells. Results will be displayed in the green cells.</t>
    </r>
  </si>
  <si>
    <t>Motor characteristics</t>
  </si>
  <si>
    <t>Notes</t>
  </si>
  <si>
    <t>Motor full step angle (degrees)</t>
  </si>
  <si>
    <t>Normally 1.8 or 0.9</t>
  </si>
  <si>
    <t>Phase inductance (mH)</t>
  </si>
  <si>
    <t>Phase resistance (ohms)</t>
  </si>
  <si>
    <t>Rated current (A)</t>
  </si>
  <si>
    <t>Holding torque at rated current (N.cm)</t>
  </si>
  <si>
    <t>To convert Kg.cm to N.cm, multiply by 9.8</t>
  </si>
  <si>
    <t>How you are using them</t>
  </si>
  <si>
    <t>Factor for printer geometry</t>
  </si>
  <si>
    <t>1 for Cartesian, 1.414 for CoreXY, approx. 1.7 for delta</t>
  </si>
  <si>
    <t>Actual current (peak per phase)</t>
  </si>
  <si>
    <t>Usually 60% to 85% of rated current</t>
  </si>
  <si>
    <t>Number of motors connected in series</t>
  </si>
  <si>
    <t>Driver supply voltage</t>
  </si>
  <si>
    <t>Usually 12 or 24</t>
  </si>
  <si>
    <t>Driver voltage drop</t>
  </si>
  <si>
    <t>Usually about 1V</t>
  </si>
  <si>
    <t>Results</t>
  </si>
  <si>
    <t>Speed at which torque starts to drop (mm/sec), low slip angle</t>
  </si>
  <si>
    <t>These are for the worst case moves (diagonal move for CoreXY, radial move opposite a tower for a delta)</t>
  </si>
  <si>
    <t>Step pulse frequency at this speed and x16 microstepping</t>
  </si>
  <si>
    <t>Speed at which torque starts to drop (mm/sec), high slip angle</t>
  </si>
  <si>
    <t>Internal calculations</t>
  </si>
  <si>
    <t>Voltage drop due to resistance and drivers</t>
  </si>
  <si>
    <t>Inductive back emf per rev/sec</t>
  </si>
  <si>
    <t>Motion back emf per rev/sec</t>
  </si>
  <si>
    <t>Revs/sec at which torque starts to drop (mm/sec), low slip angle</t>
  </si>
  <si>
    <t>Revs/sec at which torque starts to drop (mm/sec), high slip angle</t>
  </si>
  <si>
    <t>Microsteps/sec at which torque starts to drop (mm/sec), low slip angle</t>
  </si>
  <si>
    <t>Microsteps/sec at which torque starts to drop (mm/sec), high slip angle</t>
  </si>
  <si>
    <t>%</t>
  </si>
  <si>
    <t>Max current</t>
  </si>
  <si>
    <t>Steps/mm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</si>
</sst>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£-809]#,##0.00;[Red]&quot;-&quot;[$£-809]#,##0.00"/>
  </numFmts>
  <fonts count="4">
    <font>
      <sz val="11"/>
      <color rgb="FF000000"/>
      <name val="Liberation Sans"/>
      <charset val="238"/>
    </font>
    <font>
      <b/>
      <i/>
      <sz val="16"/>
      <color rgb="FF000000"/>
      <name val="Liberation Sans"/>
      <charset val="238"/>
    </font>
    <font>
      <b/>
      <i/>
      <u/>
      <sz val="11"/>
      <color rgb="FF000000"/>
      <name val="Liberation Sans"/>
      <charset val="238"/>
    </font>
    <font>
      <b/>
      <sz val="11"/>
      <color rgb="FF000000"/>
      <name val="Liberation Sans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5" fontId="2" fillId="0" borderId="0" applyBorder="0" applyProtection="0"/>
  </cellStyleXfs>
  <cellXfs count="6">
    <xf numFmtId="0" fontId="0" fillId="0" borderId="0" xfId="0"/>
    <xf numFmtId="0" fontId="3" fillId="0" borderId="0" xfId="0" applyFont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164" fontId="0" fillId="3" borderId="0" xfId="0" applyNumberFormat="1" applyFill="1"/>
    <xf numFmtId="0" fontId="0" fillId="0" borderId="0" xfId="0" applyAlignment="1">
      <alignment horizontal="left" vertical="center"/>
    </xf>
  </cellXfs>
  <cellStyles count="5">
    <cellStyle name="Heading" xfId="1"/>
    <cellStyle name="Heading1" xfId="2"/>
    <cellStyle name="Normalny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15" sqref="D15"/>
    </sheetView>
  </sheetViews>
  <sheetFormatPr defaultRowHeight="14.25"/>
  <cols>
    <col min="1" max="1" width="55.875" customWidth="1"/>
    <col min="2" max="2" width="10.625" customWidth="1"/>
    <col min="3" max="3" width="2.25" customWidth="1"/>
    <col min="4" max="4" width="83.25" customWidth="1"/>
    <col min="5" max="5" width="9" customWidth="1"/>
  </cols>
  <sheetData>
    <row r="1" spans="1:5" ht="15">
      <c r="A1" s="1" t="s">
        <v>0</v>
      </c>
    </row>
    <row r="3" spans="1:5" ht="15">
      <c r="A3" s="5" t="s">
        <v>1</v>
      </c>
      <c r="B3" s="5"/>
      <c r="C3" s="5"/>
      <c r="D3" s="5"/>
    </row>
    <row r="5" spans="1:5" ht="15">
      <c r="A5" s="1" t="s">
        <v>2</v>
      </c>
      <c r="D5" s="1" t="s">
        <v>3</v>
      </c>
    </row>
    <row r="6" spans="1:5" ht="15">
      <c r="A6" s="1"/>
    </row>
    <row r="7" spans="1:5">
      <c r="A7" t="s">
        <v>4</v>
      </c>
      <c r="B7" s="2">
        <v>0.9</v>
      </c>
      <c r="D7" t="s">
        <v>5</v>
      </c>
    </row>
    <row r="8" spans="1:5">
      <c r="A8" t="s">
        <v>6</v>
      </c>
      <c r="B8" s="2">
        <v>2.8</v>
      </c>
    </row>
    <row r="9" spans="1:5">
      <c r="A9" t="s">
        <v>7</v>
      </c>
      <c r="B9" s="2">
        <v>1.8</v>
      </c>
    </row>
    <row r="10" spans="1:5">
      <c r="A10" t="s">
        <v>8</v>
      </c>
      <c r="B10" s="2">
        <v>1.7</v>
      </c>
    </row>
    <row r="11" spans="1:5">
      <c r="A11" t="s">
        <v>9</v>
      </c>
      <c r="B11" s="2">
        <v>48</v>
      </c>
      <c r="D11" t="s">
        <v>10</v>
      </c>
    </row>
    <row r="12" spans="1:5">
      <c r="B12" s="3"/>
    </row>
    <row r="13" spans="1:5" ht="15">
      <c r="A13" s="1" t="s">
        <v>11</v>
      </c>
      <c r="B13" s="3"/>
    </row>
    <row r="14" spans="1:5">
      <c r="B14" s="3"/>
    </row>
    <row r="15" spans="1:5">
      <c r="A15" t="s">
        <v>36</v>
      </c>
      <c r="B15" s="2">
        <v>80</v>
      </c>
    </row>
    <row r="16" spans="1:5">
      <c r="A16" t="s">
        <v>12</v>
      </c>
      <c r="B16" s="2">
        <v>1.4139999999999999</v>
      </c>
      <c r="D16" t="s">
        <v>13</v>
      </c>
      <c r="E16" t="s">
        <v>35</v>
      </c>
    </row>
    <row r="17" spans="1:6">
      <c r="A17" t="s">
        <v>14</v>
      </c>
      <c r="B17" s="2">
        <v>1.2</v>
      </c>
      <c r="D17" t="s">
        <v>15</v>
      </c>
      <c r="E17">
        <f>B17/B10*100</f>
        <v>70.588235294117652</v>
      </c>
      <c r="F17" t="s">
        <v>34</v>
      </c>
    </row>
    <row r="18" spans="1:6">
      <c r="A18" t="s">
        <v>16</v>
      </c>
      <c r="B18" s="2">
        <v>1</v>
      </c>
    </row>
    <row r="19" spans="1:6">
      <c r="A19" t="s">
        <v>17</v>
      </c>
      <c r="B19" s="2">
        <v>24</v>
      </c>
      <c r="D19" t="s">
        <v>18</v>
      </c>
    </row>
    <row r="20" spans="1:6">
      <c r="A20" t="s">
        <v>19</v>
      </c>
      <c r="B20" s="2">
        <v>1</v>
      </c>
      <c r="D20" t="s">
        <v>20</v>
      </c>
    </row>
    <row r="22" spans="1:6" ht="15">
      <c r="A22" s="1" t="s">
        <v>21</v>
      </c>
    </row>
    <row r="24" spans="1:6">
      <c r="A24" t="s">
        <v>22</v>
      </c>
      <c r="B24" s="4">
        <f>B36/(B$15*B$16)</f>
        <v>397.34136180354989</v>
      </c>
      <c r="D24" t="s">
        <v>23</v>
      </c>
    </row>
    <row r="25" spans="1:6">
      <c r="A25" t="s">
        <v>24</v>
      </c>
      <c r="B25" s="4">
        <f>B24*B$15*B$16/1000</f>
        <v>44.947254847217565</v>
      </c>
    </row>
    <row r="26" spans="1:6">
      <c r="A26" t="s">
        <v>25</v>
      </c>
      <c r="B26" s="4">
        <f>B37/(B$15*B$16)</f>
        <v>532.91918989480064</v>
      </c>
    </row>
    <row r="27" spans="1:6">
      <c r="A27" t="s">
        <v>24</v>
      </c>
      <c r="B27" s="4">
        <f>B26*B$15*B$16/1000</f>
        <v>60.283818760899841</v>
      </c>
    </row>
    <row r="29" spans="1:6" ht="15">
      <c r="A29" s="1" t="s">
        <v>26</v>
      </c>
    </row>
    <row r="31" spans="1:6">
      <c r="A31" t="s">
        <v>27</v>
      </c>
      <c r="B31">
        <f>B9*B17+B20</f>
        <v>3.16</v>
      </c>
    </row>
    <row r="32" spans="1:6">
      <c r="A32" t="s">
        <v>28</v>
      </c>
      <c r="B32">
        <f>PI()*B17*B8*0.001*180/B7</f>
        <v>2.1111502632123407</v>
      </c>
    </row>
    <row r="33" spans="1:2">
      <c r="A33" t="s">
        <v>29</v>
      </c>
      <c r="B33">
        <f>SQRT(2)*PI()*B11*0.01/B10</f>
        <v>1.2544610648917742</v>
      </c>
    </row>
    <row r="34" spans="1:2">
      <c r="A34" t="s">
        <v>30</v>
      </c>
      <c r="B34">
        <f>SQRT(B19^2-(B20+B31)^2)/((B32+B33)*B18)</f>
        <v>7.023008569877744</v>
      </c>
    </row>
    <row r="35" spans="1:2">
      <c r="A35" t="s">
        <v>31</v>
      </c>
      <c r="B35">
        <f>(-B33+SQRT(B33^2+(B33^2+B32^2)*(B19^2-(B31+B20)^2)))/((B33^2+B32^2)*B18)</f>
        <v>9.4193466813905999</v>
      </c>
    </row>
    <row r="36" spans="1:2">
      <c r="A36" t="s">
        <v>32</v>
      </c>
      <c r="B36">
        <f>B34*(360/B$7)*16</f>
        <v>44947.254847217562</v>
      </c>
    </row>
    <row r="37" spans="1:2">
      <c r="A37" t="s">
        <v>33</v>
      </c>
      <c r="B37">
        <f>B35*(360/B$7)*16</f>
        <v>60283.818760899841</v>
      </c>
    </row>
  </sheetData>
  <mergeCells count="1">
    <mergeCell ref="A3:D3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17" sqref="B17"/>
    </sheetView>
  </sheetViews>
  <sheetFormatPr defaultRowHeight="14.25"/>
  <cols>
    <col min="1" max="1" width="55.875" customWidth="1"/>
    <col min="2" max="2" width="10.625" customWidth="1"/>
    <col min="3" max="3" width="2.25" customWidth="1"/>
    <col min="4" max="4" width="83.25" customWidth="1"/>
    <col min="5" max="5" width="9" customWidth="1"/>
  </cols>
  <sheetData>
    <row r="1" spans="1:5" ht="15">
      <c r="A1" s="1" t="s">
        <v>0</v>
      </c>
    </row>
    <row r="3" spans="1:5" ht="15">
      <c r="A3" s="5" t="s">
        <v>1</v>
      </c>
      <c r="B3" s="5"/>
      <c r="C3" s="5"/>
      <c r="D3" s="5"/>
    </row>
    <row r="5" spans="1:5" ht="15">
      <c r="A5" s="1" t="s">
        <v>2</v>
      </c>
      <c r="D5" s="1" t="s">
        <v>3</v>
      </c>
    </row>
    <row r="6" spans="1:5" ht="15">
      <c r="A6" s="1"/>
    </row>
    <row r="7" spans="1:5">
      <c r="A7" t="s">
        <v>4</v>
      </c>
      <c r="B7" s="2">
        <v>0.9</v>
      </c>
      <c r="D7" t="s">
        <v>5</v>
      </c>
    </row>
    <row r="8" spans="1:5">
      <c r="A8" t="s">
        <v>6</v>
      </c>
      <c r="B8" s="2">
        <v>2.8</v>
      </c>
    </row>
    <row r="9" spans="1:5">
      <c r="A9" t="s">
        <v>7</v>
      </c>
      <c r="B9" s="2">
        <v>1.8</v>
      </c>
    </row>
    <row r="10" spans="1:5">
      <c r="A10" t="s">
        <v>8</v>
      </c>
      <c r="B10" s="2">
        <v>1.7</v>
      </c>
    </row>
    <row r="11" spans="1:5">
      <c r="A11" t="s">
        <v>9</v>
      </c>
      <c r="B11" s="2">
        <v>48</v>
      </c>
      <c r="D11" t="s">
        <v>10</v>
      </c>
    </row>
    <row r="12" spans="1:5">
      <c r="B12" s="3"/>
    </row>
    <row r="13" spans="1:5" ht="15">
      <c r="A13" s="1" t="s">
        <v>11</v>
      </c>
      <c r="B13" s="3"/>
    </row>
    <row r="14" spans="1:5">
      <c r="B14" s="3"/>
    </row>
    <row r="15" spans="1:5">
      <c r="A15" t="s">
        <v>36</v>
      </c>
      <c r="B15" s="2">
        <v>400</v>
      </c>
    </row>
    <row r="16" spans="1:5">
      <c r="A16" t="s">
        <v>12</v>
      </c>
      <c r="B16" s="2">
        <v>1</v>
      </c>
      <c r="D16" t="s">
        <v>13</v>
      </c>
      <c r="E16" t="s">
        <v>35</v>
      </c>
    </row>
    <row r="17" spans="1:6">
      <c r="A17" t="s">
        <v>14</v>
      </c>
      <c r="B17" s="2">
        <v>1.2</v>
      </c>
      <c r="D17" t="s">
        <v>15</v>
      </c>
      <c r="E17">
        <f>B17/B10*100</f>
        <v>70.588235294117652</v>
      </c>
      <c r="F17" t="s">
        <v>34</v>
      </c>
    </row>
    <row r="18" spans="1:6">
      <c r="A18" t="s">
        <v>16</v>
      </c>
      <c r="B18" s="2">
        <v>1</v>
      </c>
    </row>
    <row r="19" spans="1:6">
      <c r="A19" t="s">
        <v>17</v>
      </c>
      <c r="B19" s="2">
        <v>24</v>
      </c>
      <c r="D19" t="s">
        <v>18</v>
      </c>
    </row>
    <row r="20" spans="1:6">
      <c r="A20" t="s">
        <v>19</v>
      </c>
      <c r="B20" s="2">
        <v>1</v>
      </c>
      <c r="D20" t="s">
        <v>20</v>
      </c>
    </row>
    <row r="22" spans="1:6" ht="15">
      <c r="A22" s="1" t="s">
        <v>21</v>
      </c>
    </row>
    <row r="24" spans="1:6">
      <c r="A24" t="s">
        <v>22</v>
      </c>
      <c r="B24" s="4">
        <f>B36/(B$15*B$16)</f>
        <v>112.3681371180439</v>
      </c>
      <c r="D24" t="s">
        <v>23</v>
      </c>
    </row>
    <row r="25" spans="1:6">
      <c r="A25" t="s">
        <v>24</v>
      </c>
      <c r="B25" s="4">
        <f>B24*B$15*B$16/1000</f>
        <v>44.947254847217565</v>
      </c>
    </row>
    <row r="26" spans="1:6">
      <c r="A26" t="s">
        <v>25</v>
      </c>
      <c r="B26" s="4">
        <f>B37/(B$15*B$16)</f>
        <v>150.7095469022496</v>
      </c>
    </row>
    <row r="27" spans="1:6">
      <c r="A27" t="s">
        <v>24</v>
      </c>
      <c r="B27" s="4">
        <f>B26*B$15*B$16/1000</f>
        <v>60.283818760899841</v>
      </c>
    </row>
    <row r="29" spans="1:6" ht="15">
      <c r="A29" s="1" t="s">
        <v>26</v>
      </c>
    </row>
    <row r="31" spans="1:6">
      <c r="A31" t="s">
        <v>27</v>
      </c>
      <c r="B31">
        <f>B9*B17+B20</f>
        <v>3.16</v>
      </c>
    </row>
    <row r="32" spans="1:6">
      <c r="A32" t="s">
        <v>28</v>
      </c>
      <c r="B32">
        <f>PI()*B17*B8*0.001*180/B7</f>
        <v>2.1111502632123407</v>
      </c>
    </row>
    <row r="33" spans="1:2">
      <c r="A33" t="s">
        <v>29</v>
      </c>
      <c r="B33">
        <f>SQRT(2)*PI()*B11*0.01/B10</f>
        <v>1.2544610648917742</v>
      </c>
    </row>
    <row r="34" spans="1:2">
      <c r="A34" t="s">
        <v>30</v>
      </c>
      <c r="B34">
        <f>SQRT(B19^2-(B20+B31)^2)/((B32+B33)*B18)</f>
        <v>7.023008569877744</v>
      </c>
    </row>
    <row r="35" spans="1:2">
      <c r="A35" t="s">
        <v>31</v>
      </c>
      <c r="B35">
        <f>(-B33+SQRT(B33^2+(B33^2+B32^2)*(B19^2-(B31+B20)^2)))/((B33^2+B32^2)*B18)</f>
        <v>9.4193466813905999</v>
      </c>
    </row>
    <row r="36" spans="1:2">
      <c r="A36" t="s">
        <v>32</v>
      </c>
      <c r="B36">
        <f>B34*(360/B$7)*16</f>
        <v>44947.254847217562</v>
      </c>
    </row>
    <row r="37" spans="1:2">
      <c r="A37" t="s">
        <v>33</v>
      </c>
      <c r="B37">
        <f>B35*(360/B$7)*16</f>
        <v>60283.818760899841</v>
      </c>
    </row>
  </sheetData>
  <mergeCells count="1">
    <mergeCell ref="A3:D3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B18" sqref="B18"/>
    </sheetView>
  </sheetViews>
  <sheetFormatPr defaultRowHeight="14.25"/>
  <cols>
    <col min="1" max="1" width="55.875" customWidth="1"/>
    <col min="2" max="2" width="10.625" customWidth="1"/>
    <col min="3" max="3" width="2.25" customWidth="1"/>
    <col min="4" max="4" width="83.25" customWidth="1"/>
    <col min="5" max="5" width="9" customWidth="1"/>
  </cols>
  <sheetData>
    <row r="1" spans="1:5" ht="15">
      <c r="A1" s="1" t="s">
        <v>0</v>
      </c>
    </row>
    <row r="3" spans="1:5" ht="15">
      <c r="A3" s="5" t="s">
        <v>1</v>
      </c>
      <c r="B3" s="5"/>
      <c r="C3" s="5"/>
      <c r="D3" s="5"/>
    </row>
    <row r="5" spans="1:5" ht="15">
      <c r="A5" s="1" t="s">
        <v>2</v>
      </c>
      <c r="D5" s="1" t="s">
        <v>3</v>
      </c>
    </row>
    <row r="6" spans="1:5" ht="15">
      <c r="A6" s="1"/>
    </row>
    <row r="7" spans="1:5">
      <c r="A7" t="s">
        <v>4</v>
      </c>
      <c r="B7" s="2">
        <v>1.8</v>
      </c>
      <c r="D7" t="s">
        <v>5</v>
      </c>
    </row>
    <row r="8" spans="1:5">
      <c r="A8" t="s">
        <v>6</v>
      </c>
      <c r="B8" s="2">
        <v>2.4</v>
      </c>
    </row>
    <row r="9" spans="1:5">
      <c r="A9" t="s">
        <v>7</v>
      </c>
      <c r="B9" s="2">
        <v>1.56</v>
      </c>
    </row>
    <row r="10" spans="1:5">
      <c r="A10" t="s">
        <v>8</v>
      </c>
      <c r="B10" s="2">
        <v>1.3</v>
      </c>
    </row>
    <row r="11" spans="1:5">
      <c r="A11" t="s">
        <v>9</v>
      </c>
      <c r="B11" s="2">
        <v>26</v>
      </c>
      <c r="D11" t="s">
        <v>10</v>
      </c>
    </row>
    <row r="12" spans="1:5">
      <c r="B12" s="3"/>
    </row>
    <row r="13" spans="1:5" ht="15">
      <c r="A13" s="1" t="s">
        <v>11</v>
      </c>
      <c r="B13" s="3"/>
    </row>
    <row r="14" spans="1:5">
      <c r="B14" s="3"/>
    </row>
    <row r="15" spans="1:5">
      <c r="A15" t="s">
        <v>36</v>
      </c>
      <c r="B15" s="2">
        <v>136.5</v>
      </c>
    </row>
    <row r="16" spans="1:5">
      <c r="A16" t="s">
        <v>12</v>
      </c>
      <c r="B16" s="2">
        <v>1</v>
      </c>
      <c r="D16" t="s">
        <v>13</v>
      </c>
      <c r="E16" t="s">
        <v>35</v>
      </c>
    </row>
    <row r="17" spans="1:6">
      <c r="A17" t="s">
        <v>14</v>
      </c>
      <c r="B17" s="2">
        <v>0.8</v>
      </c>
      <c r="D17" t="s">
        <v>15</v>
      </c>
      <c r="E17">
        <f>B17/B10*100</f>
        <v>61.53846153846154</v>
      </c>
      <c r="F17" t="s">
        <v>34</v>
      </c>
    </row>
    <row r="18" spans="1:6">
      <c r="A18" t="s">
        <v>16</v>
      </c>
      <c r="B18" s="2">
        <v>1</v>
      </c>
    </row>
    <row r="19" spans="1:6">
      <c r="A19" t="s">
        <v>17</v>
      </c>
      <c r="B19" s="2">
        <v>24</v>
      </c>
      <c r="D19" t="s">
        <v>18</v>
      </c>
    </row>
    <row r="20" spans="1:6">
      <c r="A20" t="s">
        <v>19</v>
      </c>
      <c r="B20" s="2">
        <v>1</v>
      </c>
      <c r="D20" t="s">
        <v>20</v>
      </c>
    </row>
    <row r="22" spans="1:6" ht="15">
      <c r="A22" s="1" t="s">
        <v>21</v>
      </c>
    </row>
    <row r="24" spans="1:6">
      <c r="A24" t="s">
        <v>22</v>
      </c>
      <c r="B24" s="4">
        <f>B36/(B$15*B$16)</f>
        <v>373.69300775919925</v>
      </c>
      <c r="D24" t="s">
        <v>23</v>
      </c>
    </row>
    <row r="25" spans="1:6">
      <c r="A25" t="s">
        <v>24</v>
      </c>
      <c r="B25" s="4">
        <f>B24*B$15*B$16/1000</f>
        <v>51.009095559130699</v>
      </c>
    </row>
    <row r="26" spans="1:6">
      <c r="A26" t="s">
        <v>25</v>
      </c>
      <c r="B26" s="4">
        <f>B37/(B$15*B$16)</f>
        <v>501.32166946391408</v>
      </c>
    </row>
    <row r="27" spans="1:6">
      <c r="A27" t="s">
        <v>24</v>
      </c>
      <c r="B27" s="4">
        <f>B26*B$15*B$16/1000</f>
        <v>68.430407881824266</v>
      </c>
    </row>
    <row r="29" spans="1:6" ht="15">
      <c r="A29" s="1" t="s">
        <v>26</v>
      </c>
    </row>
    <row r="31" spans="1:6">
      <c r="A31" t="s">
        <v>27</v>
      </c>
      <c r="B31">
        <f>B9*B17+B20</f>
        <v>2.2480000000000002</v>
      </c>
    </row>
    <row r="32" spans="1:6">
      <c r="A32" t="s">
        <v>28</v>
      </c>
      <c r="B32">
        <f>PI()*B17*B8*0.001*180/B7</f>
        <v>0.60318578948924018</v>
      </c>
    </row>
    <row r="33" spans="1:2">
      <c r="A33" t="s">
        <v>29</v>
      </c>
      <c r="B33">
        <f>SQRT(2)*PI()*B11*0.01/B10</f>
        <v>0.88857658763167313</v>
      </c>
    </row>
    <row r="34" spans="1:2">
      <c r="A34" t="s">
        <v>30</v>
      </c>
      <c r="B34">
        <f>SQRT(B19^2-(B20+B31)^2)/((B32+B33)*B18)</f>
        <v>15.940342362228344</v>
      </c>
    </row>
    <row r="35" spans="1:2">
      <c r="A35" t="s">
        <v>31</v>
      </c>
      <c r="B35">
        <f>(-B33+SQRT(B33^2+(B33^2+B32^2)*(B19^2-(B31+B20)^2)))/((B33^2+B32^2)*B18)</f>
        <v>21.384502463070085</v>
      </c>
    </row>
    <row r="36" spans="1:2">
      <c r="A36" t="s">
        <v>32</v>
      </c>
      <c r="B36">
        <f>B34*(360/B$7)*16</f>
        <v>51009.095559130699</v>
      </c>
    </row>
    <row r="37" spans="1:2">
      <c r="A37" t="s">
        <v>33</v>
      </c>
      <c r="B37">
        <f>B35*(360/B$7)*16</f>
        <v>68430.407881824271</v>
      </c>
    </row>
  </sheetData>
  <mergeCells count="1">
    <mergeCell ref="A3:D3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42BYGHM809_xy-axis</vt:lpstr>
      <vt:lpstr>42BYGHM809_z-axis</vt:lpstr>
      <vt:lpstr>17HS1070-CX5_extruder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Wojciechowski</dc:creator>
  <cp:lastModifiedBy>Michał Wojciechowski</cp:lastModifiedBy>
  <cp:revision>14</cp:revision>
  <dcterms:created xsi:type="dcterms:W3CDTF">2017-11-27T09:35:25Z</dcterms:created>
  <dcterms:modified xsi:type="dcterms:W3CDTF">2018-06-10T09:24:32Z</dcterms:modified>
</cp:coreProperties>
</file>