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ran\Documents\GitHub\SteadyTally\Parts\"/>
    </mc:Choice>
  </mc:AlternateContent>
  <xr:revisionPtr revIDLastSave="0" documentId="13_ncr:1_{975AEC23-7934-4A96-A86D-8AF14F0E2075}" xr6:coauthVersionLast="44" xr6:coauthVersionMax="44" xr10:uidLastSave="{00000000-0000-0000-0000-000000000000}"/>
  <bookViews>
    <workbookView xWindow="-120" yWindow="-120" windowWidth="29040" windowHeight="15840" xr2:uid="{20238673-B875-46C2-8BB9-1F3D5CF792B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K16" i="1"/>
  <c r="J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F14" i="1"/>
  <c r="F13" i="1"/>
  <c r="G13" i="1" s="1"/>
  <c r="G2" i="1"/>
  <c r="G5" i="1"/>
  <c r="G6" i="1"/>
  <c r="G7" i="1"/>
  <c r="G8" i="1"/>
  <c r="G9" i="1"/>
  <c r="G10" i="1"/>
  <c r="G11" i="1"/>
  <c r="G12" i="1"/>
  <c r="G14" i="1"/>
  <c r="G15" i="1"/>
  <c r="G3" i="1"/>
  <c r="G4" i="1"/>
  <c r="L16" i="1" l="1"/>
</calcChain>
</file>

<file path=xl/sharedStrings.xml><?xml version="1.0" encoding="utf-8"?>
<sst xmlns="http://schemas.openxmlformats.org/spreadsheetml/2006/main" count="57" uniqueCount="54">
  <si>
    <t>Vare</t>
  </si>
  <si>
    <t>URL</t>
  </si>
  <si>
    <t>Antal</t>
  </si>
  <si>
    <t>Pris</t>
  </si>
  <si>
    <t>Pris/stk</t>
  </si>
  <si>
    <t>Dato</t>
  </si>
  <si>
    <t>4ch Level shifter</t>
  </si>
  <si>
    <t>https://www.ebay.com/itm/361909027585</t>
  </si>
  <si>
    <t>Total</t>
  </si>
  <si>
    <t>Ordrenummer</t>
  </si>
  <si>
    <t>21-05324-61607</t>
  </si>
  <si>
    <t>17-05335-58921</t>
  </si>
  <si>
    <t>Arduino Pro Mini 3.3v</t>
  </si>
  <si>
    <t>https://www.ebay.com/itm/401958140026</t>
  </si>
  <si>
    <t>ANTAL NODES:</t>
  </si>
  <si>
    <t>ANTAL BASER:</t>
  </si>
  <si>
    <t>13-05336-55296</t>
  </si>
  <si>
    <t>5V PoE Modul for ethernet shield</t>
  </si>
  <si>
    <t>https://www.ebay.com/itm/143489209886</t>
  </si>
  <si>
    <t>06-05337-19813</t>
  </si>
  <si>
    <t>Arduino Ethernet Shield</t>
  </si>
  <si>
    <t>https://www.ebay.com/itm/263582105370</t>
  </si>
  <si>
    <t>10-05337-04576</t>
  </si>
  <si>
    <t>Arduino UNO</t>
  </si>
  <si>
    <t>https://www.ebay.com/itm/143381286152</t>
  </si>
  <si>
    <t>19-05364-47963</t>
  </si>
  <si>
    <t>https://www.ebay.com/itm/303444941996</t>
  </si>
  <si>
    <t>Stackable headers</t>
  </si>
  <si>
    <t>23-05365-79384</t>
  </si>
  <si>
    <t>SMA connector</t>
  </si>
  <si>
    <t>https://www.ebay.com/itm/153552489301</t>
  </si>
  <si>
    <t>03-05368-01704</t>
  </si>
  <si>
    <t>DC-DC Buck Converter (24V -&gt; 5V)</t>
  </si>
  <si>
    <t>https://www.ebay.com/itm/402304562629</t>
  </si>
  <si>
    <t>8016245965409100</t>
  </si>
  <si>
    <t>RFM98W 433MHz</t>
  </si>
  <si>
    <t>https://www.aliexpress.com/item/32810607598.html</t>
  </si>
  <si>
    <t>8016749097109104</t>
  </si>
  <si>
    <t>RGB LED 3W</t>
  </si>
  <si>
    <t>https://www.aliexpress.com/item/32868314605.html</t>
  </si>
  <si>
    <t>Stk/Base</t>
  </si>
  <si>
    <t>Stk/Node</t>
  </si>
  <si>
    <t xml:space="preserve">8016702462159104 </t>
  </si>
  <si>
    <t>10K Potentiometer</t>
  </si>
  <si>
    <t>https://www.aliexpress.com/item/4000281076809.html</t>
  </si>
  <si>
    <t xml:space="preserve">8016830959999104 </t>
  </si>
  <si>
    <t>Effektmodstand 4,7Ω 2W 1%</t>
  </si>
  <si>
    <t>Effektmodstand 2,0Ω 2W 1%</t>
  </si>
  <si>
    <t>https://www.aliexpress.com/item/32958363818.html</t>
  </si>
  <si>
    <t>8016841833479104</t>
  </si>
  <si>
    <t>RGB LED 3W 160mW</t>
  </si>
  <si>
    <t>https://www.aliexpress.com/item/1895398667.html</t>
  </si>
  <si>
    <t>Pris/Base</t>
  </si>
  <si>
    <t>Pris/Node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</si>
</sst>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 applyFill="1" applyAlignment="1">
      <alignment horizontal="center"/>
    </xf>
    <xf numFmtId="0" fontId="0" fillId="3" borderId="0" xfId="0" applyFill="1"/>
  </cellXfs>
  <cellStyles count="2">
    <cellStyle name="Link" xfId="1" builtinId="8"/>
    <cellStyle name="Normal" xfId="0" builtinId="0"/>
  </cellStyles>
  <dxfs count="19">
    <dxf>
      <numFmt numFmtId="34" formatCode="_-* #,##0.00\ &quot;kr.&quot;_-;\-* #,##0.00\ &quot;kr.&quot;_-;_-* &quot;-&quot;??\ &quot;kr.&quot;_-;_-@_-"/>
    </dxf>
    <dxf>
      <numFmt numFmtId="34" formatCode="_-* #,##0.00\ &quot;kr.&quot;_-;\-* #,##0.00\ &quot;kr.&quot;_-;_-* &quot;-&quot;??\ &quot;kr.&quot;_-;_-@_-"/>
    </dxf>
    <dxf>
      <numFmt numFmtId="34" formatCode="_-* #,##0.00\ &quot;kr.&quot;_-;\-* #,##0.00\ &quot;kr.&quot;_-;_-* &quot;-&quot;??\ &quot;kr.&quot;_-;_-@_-"/>
    </dxf>
    <dxf>
      <numFmt numFmtId="34" formatCode="_-* #,##0.00\ &quot;kr.&quot;_-;\-* #,##0.00\ &quot;kr.&quot;_-;_-* &quot;-&quot;??\ &quot;kr.&quot;_-;_-@_-"/>
      <alignment horizontal="center" vertical="bottom" textRotation="0" wrapText="0" indent="0" justifyLastLine="0" shrinkToFit="0" readingOrder="0"/>
    </dxf>
    <dxf>
      <numFmt numFmtId="34" formatCode="_-* #,##0.00\ &quot;kr.&quot;_-;\-* #,##0.00\ &quot;kr.&quot;_-;_-* &quot;-&quot;??\ &quot;kr.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* #,##0.00\ &quot;kr.&quot;_-;\-* #,##0.00\ &quot;kr.&quot;_-;_-* &quot;-&quot;??\ &quot;kr.&quot;_-;_-@_-"/>
      <alignment horizontal="center" vertical="bottom" textRotation="0" wrapText="0" indent="0" justifyLastLine="0" shrinkToFit="0" readingOrder="0"/>
    </dxf>
    <dxf>
      <numFmt numFmtId="1" formatCode="0"/>
    </dxf>
    <dxf>
      <numFmt numFmtId="34" formatCode="_-* #,##0.00\ &quot;kr.&quot;_-;\-* #,##0.00\ &quot;kr.&quot;_-;_-* &quot;-&quot;??\ &quot;kr.&quot;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-* #,##0.00\ &quot;kr.&quot;_-;\-* #,##0.00\ &quot;kr.&quot;_-;_-* &quot;-&quot;??\ &quot;kr.&quot;_-;_-@_-"/>
    </dxf>
    <dxf>
      <numFmt numFmtId="34" formatCode="_-* #,##0.00\ &quot;kr.&quot;_-;\-* #,##0.00\ &quot;kr.&quot;_-;_-* &quot;-&quot;??\ &quot;kr.&quot;_-;_-@_-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F8A711-E6C8-4C02-BE35-1E518145CD30}" name="Tabel2" displayName="Tabel2" ref="A1:L16" totalsRowCount="1" headerRowDxfId="18">
  <autoFilter ref="A1:L15" xr:uid="{0AA097D2-CAC9-4FEB-B11D-A64C023B37BE}"/>
  <tableColumns count="12">
    <tableColumn id="1" xr3:uid="{2D78791F-FC53-48C3-939A-8FAB1FED0DED}" name="Dato" totalsRowLabel="Total" dataDxfId="12" totalsRowDxfId="8"/>
    <tableColumn id="9" xr3:uid="{0426CB40-0EAD-4EB2-943B-F9B670DA52FD}" name="Ordrenummer" dataDxfId="13" totalsRowDxfId="7"/>
    <tableColumn id="2" xr3:uid="{9A3A8754-EB60-44B2-8914-2AD3942CD0ED}" name="Vare"/>
    <tableColumn id="3" xr3:uid="{462219D8-E9A5-40A3-8332-43431534110A}" name="URL" dataDxfId="14" totalsRowDxfId="6"/>
    <tableColumn id="4" xr3:uid="{7E462881-3770-42C5-A452-61C28CF4EAA1}" name="Antal"/>
    <tableColumn id="5" xr3:uid="{5BD7CF97-EE7C-4999-84BF-B31C69FE8759}" name="Pris" totalsRowFunction="sum" dataDxfId="15"/>
    <tableColumn id="6" xr3:uid="{72AC5B36-195B-49F8-ACD0-B6F4EE090307}" name="Pris/stk" dataDxfId="16" totalsRowDxfId="0">
      <calculatedColumnFormula>Tabel2[[#This Row],[Pris]]/Tabel2[[#This Row],[Antal]]</calculatedColumnFormula>
    </tableColumn>
    <tableColumn id="10" xr3:uid="{BDF99612-D634-45E9-BE4B-590CB4318D91}" name="Stk/Base" dataDxfId="17" totalsRowDxfId="5"/>
    <tableColumn id="7" xr3:uid="{67667185-50DB-4F78-B97A-5CA1E07FEF64}" name="Stk/Node" dataDxfId="10">
      <calculatedColumnFormula>1*O1</calculatedColumnFormula>
    </tableColumn>
    <tableColumn id="11" xr3:uid="{72540217-5C66-452C-82C7-408DFB47A2E2}" name="Pris/Base" totalsRowFunction="sum" dataDxfId="3" totalsRowDxfId="2">
      <calculatedColumnFormula>Tabel2[[#This Row],[Pris/stk]]*Tabel2[[#This Row],[Stk/Base]]</calculatedColumnFormula>
    </tableColumn>
    <tableColumn id="12" xr3:uid="{E04D4D05-F4FE-4CA2-9E83-E337F8C0430A}" name="Pris/Node" totalsRowFunction="sum" dataDxfId="9" totalsRowDxfId="1">
      <calculatedColumnFormula>Tabel2[[#This Row],[Pris/stk]]*Tabel2[[#This Row],[Stk/Node]]</calculatedColumnFormula>
    </tableColumn>
    <tableColumn id="8" xr3:uid="{5A569AB8-DF97-41C6-AC78-059AE3855F39}" name="Total" totalsRowFunction="sum" dataDxfId="11" totalsRowDxfId="4">
      <calculatedColumnFormula>Tabel2[[#This Row],[Pris/Base]]*$O$1+Tabel2[[#This Row],[Pris/Node]]*$O$2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402304562629" TargetMode="External"/><Relationship Id="rId13" Type="http://schemas.openxmlformats.org/officeDocument/2006/relationships/hyperlink" Target="https://www.aliexpress.com/item/32958363818.html" TargetMode="External"/><Relationship Id="rId3" Type="http://schemas.openxmlformats.org/officeDocument/2006/relationships/hyperlink" Target="https://www.ebay.com/itm/143489209886" TargetMode="External"/><Relationship Id="rId7" Type="http://schemas.openxmlformats.org/officeDocument/2006/relationships/hyperlink" Target="https://www.ebay.com/itm/153552489301" TargetMode="External"/><Relationship Id="rId12" Type="http://schemas.openxmlformats.org/officeDocument/2006/relationships/hyperlink" Target="https://www.aliexpress.com/item/32958363818.html" TargetMode="External"/><Relationship Id="rId2" Type="http://schemas.openxmlformats.org/officeDocument/2006/relationships/hyperlink" Target="https://www.ebay.com/itm/401958140026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ebay.com/itm/361909027585" TargetMode="External"/><Relationship Id="rId6" Type="http://schemas.openxmlformats.org/officeDocument/2006/relationships/hyperlink" Target="https://www.ebay.com/itm/303444941996" TargetMode="External"/><Relationship Id="rId11" Type="http://schemas.openxmlformats.org/officeDocument/2006/relationships/hyperlink" Target="https://www.aliexpress.com/item/4000281076809.html" TargetMode="External"/><Relationship Id="rId5" Type="http://schemas.openxmlformats.org/officeDocument/2006/relationships/hyperlink" Target="https://www.ebay.com/itm/14338128615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32868314605.html" TargetMode="External"/><Relationship Id="rId4" Type="http://schemas.openxmlformats.org/officeDocument/2006/relationships/hyperlink" Target="https://www.ebay.com/itm/263582105370" TargetMode="External"/><Relationship Id="rId9" Type="http://schemas.openxmlformats.org/officeDocument/2006/relationships/hyperlink" Target="https://www.aliexpress.com/item/32810607598.html" TargetMode="External"/><Relationship Id="rId14" Type="http://schemas.openxmlformats.org/officeDocument/2006/relationships/hyperlink" Target="https://www.aliexpress.com/item/18953986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F693-D2B8-4E17-B1C5-A7F008918FC7}">
  <dimension ref="A1:O16"/>
  <sheetViews>
    <sheetView tabSelected="1" zoomScaleNormal="100" workbookViewId="0">
      <selection activeCell="N24" sqref="N24"/>
    </sheetView>
  </sheetViews>
  <sheetFormatPr defaultRowHeight="15" x14ac:dyDescent="0.25"/>
  <cols>
    <col min="1" max="1" width="12.140625" style="3" customWidth="1"/>
    <col min="2" max="2" width="19.85546875" style="7" customWidth="1"/>
    <col min="3" max="3" width="32.5703125" customWidth="1"/>
    <col min="4" max="4" width="50.5703125" style="14" customWidth="1"/>
    <col min="5" max="5" width="10.28515625" bestFit="1" customWidth="1"/>
    <col min="6" max="6" width="10.7109375" style="5" bestFit="1" customWidth="1"/>
    <col min="7" max="7" width="12.7109375" bestFit="1" customWidth="1"/>
    <col min="8" max="8" width="13.28515625" style="12" bestFit="1" customWidth="1"/>
    <col min="9" max="9" width="14" style="12" bestFit="1" customWidth="1"/>
    <col min="10" max="11" width="14" style="5" customWidth="1"/>
    <col min="12" max="12" width="12.7109375" bestFit="1" customWidth="1"/>
    <col min="14" max="14" width="14.140625" bestFit="1" customWidth="1"/>
    <col min="15" max="15" width="4.28515625" customWidth="1"/>
    <col min="18" max="18" width="18.140625" bestFit="1" customWidth="1"/>
    <col min="19" max="19" width="19.28515625" bestFit="1" customWidth="1"/>
    <col min="20" max="20" width="14.28515625" bestFit="1" customWidth="1"/>
    <col min="21" max="21" width="16" bestFit="1" customWidth="1"/>
    <col min="22" max="22" width="10.85546875" bestFit="1" customWidth="1"/>
    <col min="23" max="23" width="10.5703125" bestFit="1" customWidth="1"/>
    <col min="24" max="24" width="14.5703125" bestFit="1" customWidth="1"/>
    <col min="25" max="25" width="10.5703125" bestFit="1" customWidth="1"/>
    <col min="26" max="26" width="14.5703125" bestFit="1" customWidth="1"/>
    <col min="27" max="27" width="10.5703125" bestFit="1" customWidth="1"/>
    <col min="28" max="28" width="14.5703125" bestFit="1" customWidth="1"/>
    <col min="29" max="29" width="10.5703125" bestFit="1" customWidth="1"/>
    <col min="30" max="30" width="14.5703125" bestFit="1" customWidth="1"/>
    <col min="31" max="31" width="10.5703125" bestFit="1" customWidth="1"/>
    <col min="32" max="32" width="14.5703125" bestFit="1" customWidth="1"/>
    <col min="33" max="33" width="10.5703125" bestFit="1" customWidth="1"/>
    <col min="34" max="34" width="14.5703125" bestFit="1" customWidth="1"/>
    <col min="35" max="35" width="11.5703125" bestFit="1" customWidth="1"/>
    <col min="36" max="36" width="15.5703125" bestFit="1" customWidth="1"/>
    <col min="37" max="37" width="11.5703125" bestFit="1" customWidth="1"/>
    <col min="38" max="38" width="15.5703125" bestFit="1" customWidth="1"/>
    <col min="39" max="39" width="11.5703125" bestFit="1" customWidth="1"/>
    <col min="40" max="40" width="15.5703125" bestFit="1" customWidth="1"/>
    <col min="41" max="41" width="11.5703125" bestFit="1" customWidth="1"/>
    <col min="42" max="42" width="15.5703125" bestFit="1" customWidth="1"/>
    <col min="43" max="43" width="11.5703125" bestFit="1" customWidth="1"/>
    <col min="44" max="44" width="15.5703125" bestFit="1" customWidth="1"/>
    <col min="45" max="45" width="12.28515625" bestFit="1" customWidth="1"/>
    <col min="46" max="46" width="22.28515625" bestFit="1" customWidth="1"/>
    <col min="47" max="47" width="12" bestFit="1" customWidth="1"/>
  </cols>
  <sheetData>
    <row r="1" spans="1:15" x14ac:dyDescent="0.25">
      <c r="A1" s="1" t="s">
        <v>5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40</v>
      </c>
      <c r="I1" s="1" t="s">
        <v>41</v>
      </c>
      <c r="J1" s="1" t="s">
        <v>52</v>
      </c>
      <c r="K1" s="1" t="s">
        <v>53</v>
      </c>
      <c r="L1" s="1" t="s">
        <v>8</v>
      </c>
      <c r="N1" s="16" t="s">
        <v>15</v>
      </c>
      <c r="O1" s="16">
        <v>1</v>
      </c>
    </row>
    <row r="2" spans="1:15" x14ac:dyDescent="0.25">
      <c r="A2" s="3">
        <v>44011</v>
      </c>
      <c r="B2" s="7" t="s">
        <v>34</v>
      </c>
      <c r="C2" s="1" t="s">
        <v>35</v>
      </c>
      <c r="D2" s="13" t="s">
        <v>36</v>
      </c>
      <c r="E2" s="1">
        <v>3</v>
      </c>
      <c r="F2" s="4">
        <v>74.540000000000006</v>
      </c>
      <c r="G2" s="4">
        <f>Tabel2[[#This Row],[Pris]]/Tabel2[[#This Row],[Antal]]</f>
        <v>24.846666666666668</v>
      </c>
      <c r="H2" s="10">
        <v>1</v>
      </c>
      <c r="I2" s="11">
        <v>1</v>
      </c>
      <c r="J2" s="15">
        <f>Tabel2[[#This Row],[Pris/stk]]*Tabel2[[#This Row],[Stk/Base]]</f>
        <v>24.846666666666668</v>
      </c>
      <c r="K2" s="15">
        <f>Tabel2[[#This Row],[Pris/stk]]*Tabel2[[#This Row],[Stk/Node]]</f>
        <v>24.846666666666668</v>
      </c>
      <c r="L2" s="4">
        <f>Tabel2[[#This Row],[Pris/Base]]*$O$1+Tabel2[[#This Row],[Pris/Node]]*$O$2</f>
        <v>74.540000000000006</v>
      </c>
      <c r="N2" s="16" t="s">
        <v>14</v>
      </c>
      <c r="O2" s="16">
        <v>2</v>
      </c>
    </row>
    <row r="3" spans="1:15" x14ac:dyDescent="0.25">
      <c r="A3" s="3">
        <v>44014</v>
      </c>
      <c r="B3" s="8" t="s">
        <v>10</v>
      </c>
      <c r="C3" s="1" t="s">
        <v>6</v>
      </c>
      <c r="D3" s="13" t="s">
        <v>7</v>
      </c>
      <c r="E3" s="1">
        <v>10</v>
      </c>
      <c r="F3" s="4">
        <v>27.84</v>
      </c>
      <c r="G3" s="4">
        <f>Tabel2[[#This Row],[Pris]]/Tabel2[[#This Row],[Antal]]</f>
        <v>2.7839999999999998</v>
      </c>
      <c r="H3" s="10">
        <v>1</v>
      </c>
      <c r="I3" s="11"/>
      <c r="J3" s="15">
        <f>Tabel2[[#This Row],[Pris/stk]]*Tabel2[[#This Row],[Stk/Base]]</f>
        <v>2.7839999999999998</v>
      </c>
      <c r="K3" s="15">
        <f>Tabel2[[#This Row],[Pris/stk]]*Tabel2[[#This Row],[Stk/Node]]</f>
        <v>0</v>
      </c>
      <c r="L3" s="4">
        <f>Tabel2[[#This Row],[Pris/Base]]*$O$1+Tabel2[[#This Row],[Pris/Node]]*$O$2</f>
        <v>2.7839999999999998</v>
      </c>
    </row>
    <row r="4" spans="1:15" x14ac:dyDescent="0.25">
      <c r="A4" s="3">
        <v>44016</v>
      </c>
      <c r="B4" s="7" t="s">
        <v>11</v>
      </c>
      <c r="C4" s="1" t="s">
        <v>12</v>
      </c>
      <c r="D4" s="13" t="s">
        <v>13</v>
      </c>
      <c r="E4" s="1">
        <v>5</v>
      </c>
      <c r="F4" s="4">
        <v>79.09</v>
      </c>
      <c r="G4" s="4">
        <f>Tabel2[[#This Row],[Pris]]/Tabel2[[#This Row],[Antal]]</f>
        <v>15.818000000000001</v>
      </c>
      <c r="H4" s="10"/>
      <c r="I4" s="11">
        <v>1</v>
      </c>
      <c r="J4" s="15">
        <f>Tabel2[[#This Row],[Pris/stk]]*Tabel2[[#This Row],[Stk/Base]]</f>
        <v>0</v>
      </c>
      <c r="K4" s="15">
        <f>Tabel2[[#This Row],[Pris/stk]]*Tabel2[[#This Row],[Stk/Node]]</f>
        <v>15.818000000000001</v>
      </c>
      <c r="L4" s="4">
        <f>Tabel2[[#This Row],[Pris/Base]]*$O$1+Tabel2[[#This Row],[Pris/Node]]*$O$2</f>
        <v>31.636000000000003</v>
      </c>
    </row>
    <row r="5" spans="1:15" x14ac:dyDescent="0.25">
      <c r="A5" s="3">
        <v>44016</v>
      </c>
      <c r="B5" s="7" t="s">
        <v>16</v>
      </c>
      <c r="C5" s="1" t="s">
        <v>17</v>
      </c>
      <c r="D5" s="13" t="s">
        <v>18</v>
      </c>
      <c r="E5" s="1">
        <v>1</v>
      </c>
      <c r="F5" s="4">
        <v>68.83</v>
      </c>
      <c r="G5" s="4">
        <f>Tabel2[[#This Row],[Pris]]/Tabel2[[#This Row],[Antal]]</f>
        <v>68.83</v>
      </c>
      <c r="H5" s="10">
        <v>1</v>
      </c>
      <c r="I5" s="11"/>
      <c r="J5" s="15">
        <f>Tabel2[[#This Row],[Pris/stk]]*Tabel2[[#This Row],[Stk/Base]]</f>
        <v>68.83</v>
      </c>
      <c r="K5" s="15">
        <f>Tabel2[[#This Row],[Pris/stk]]*Tabel2[[#This Row],[Stk/Node]]</f>
        <v>0</v>
      </c>
      <c r="L5" s="4">
        <f>Tabel2[[#This Row],[Pris/Base]]*$O$1+Tabel2[[#This Row],[Pris/Node]]*$O$2</f>
        <v>68.83</v>
      </c>
    </row>
    <row r="6" spans="1:15" x14ac:dyDescent="0.25">
      <c r="A6" s="3">
        <v>44016</v>
      </c>
      <c r="B6" s="7" t="s">
        <v>19</v>
      </c>
      <c r="C6" s="1" t="s">
        <v>20</v>
      </c>
      <c r="D6" s="13" t="s">
        <v>21</v>
      </c>
      <c r="E6" s="1">
        <v>1</v>
      </c>
      <c r="F6" s="4">
        <v>67.760000000000005</v>
      </c>
      <c r="G6" s="4">
        <f>Tabel2[[#This Row],[Pris]]/Tabel2[[#This Row],[Antal]]</f>
        <v>67.760000000000005</v>
      </c>
      <c r="H6" s="10">
        <v>1</v>
      </c>
      <c r="I6" s="11"/>
      <c r="J6" s="15">
        <f>Tabel2[[#This Row],[Pris/stk]]*Tabel2[[#This Row],[Stk/Base]]</f>
        <v>67.760000000000005</v>
      </c>
      <c r="K6" s="15">
        <f>Tabel2[[#This Row],[Pris/stk]]*Tabel2[[#This Row],[Stk/Node]]</f>
        <v>0</v>
      </c>
      <c r="L6" s="4">
        <f>Tabel2[[#This Row],[Pris/Base]]*$O$1+Tabel2[[#This Row],[Pris/Node]]*$O$2</f>
        <v>67.760000000000005</v>
      </c>
    </row>
    <row r="7" spans="1:15" x14ac:dyDescent="0.25">
      <c r="A7" s="3">
        <v>44016</v>
      </c>
      <c r="B7" s="7" t="s">
        <v>22</v>
      </c>
      <c r="C7" s="1" t="s">
        <v>23</v>
      </c>
      <c r="D7" s="13" t="s">
        <v>24</v>
      </c>
      <c r="E7" s="1">
        <v>1</v>
      </c>
      <c r="F7" s="4">
        <v>48.07</v>
      </c>
      <c r="G7" s="4">
        <f>Tabel2[[#This Row],[Pris]]/Tabel2[[#This Row],[Antal]]</f>
        <v>48.07</v>
      </c>
      <c r="H7" s="10">
        <v>1</v>
      </c>
      <c r="I7" s="11"/>
      <c r="J7" s="15">
        <f>Tabel2[[#This Row],[Pris/stk]]*Tabel2[[#This Row],[Stk/Base]]</f>
        <v>48.07</v>
      </c>
      <c r="K7" s="15">
        <f>Tabel2[[#This Row],[Pris/stk]]*Tabel2[[#This Row],[Stk/Node]]</f>
        <v>0</v>
      </c>
      <c r="L7" s="4">
        <f>Tabel2[[#This Row],[Pris/Base]]*$O$1+Tabel2[[#This Row],[Pris/Node]]*$O$2</f>
        <v>48.07</v>
      </c>
    </row>
    <row r="8" spans="1:15" x14ac:dyDescent="0.25">
      <c r="A8" s="3">
        <v>44021</v>
      </c>
      <c r="B8" s="7" t="s">
        <v>25</v>
      </c>
      <c r="C8" s="1" t="s">
        <v>27</v>
      </c>
      <c r="D8" s="13" t="s">
        <v>26</v>
      </c>
      <c r="E8" s="1">
        <v>10</v>
      </c>
      <c r="F8" s="6">
        <v>18.100000000000001</v>
      </c>
      <c r="G8" s="4">
        <f>Tabel2[[#This Row],[Pris]]/Tabel2[[#This Row],[Antal]]</f>
        <v>1.81</v>
      </c>
      <c r="H8" s="10">
        <v>1</v>
      </c>
      <c r="I8" s="11"/>
      <c r="J8" s="15">
        <f>Tabel2[[#This Row],[Pris/stk]]*Tabel2[[#This Row],[Stk/Base]]</f>
        <v>1.81</v>
      </c>
      <c r="K8" s="15">
        <f>Tabel2[[#This Row],[Pris/stk]]*Tabel2[[#This Row],[Stk/Node]]</f>
        <v>0</v>
      </c>
      <c r="L8" s="4">
        <f>Tabel2[[#This Row],[Pris/Base]]*$O$1+Tabel2[[#This Row],[Pris/Node]]*$O$2</f>
        <v>1.81</v>
      </c>
    </row>
    <row r="9" spans="1:15" x14ac:dyDescent="0.25">
      <c r="A9" s="3">
        <v>44021</v>
      </c>
      <c r="B9" s="7" t="s">
        <v>28</v>
      </c>
      <c r="C9" s="1" t="s">
        <v>29</v>
      </c>
      <c r="D9" s="13" t="s">
        <v>30</v>
      </c>
      <c r="E9" s="1">
        <v>10</v>
      </c>
      <c r="F9" s="6">
        <v>26.98</v>
      </c>
      <c r="G9" s="4">
        <f>Tabel2[[#This Row],[Pris]]/Tabel2[[#This Row],[Antal]]</f>
        <v>2.698</v>
      </c>
      <c r="H9" s="11">
        <v>1</v>
      </c>
      <c r="I9" s="11">
        <v>1</v>
      </c>
      <c r="J9" s="15">
        <f>Tabel2[[#This Row],[Pris/stk]]*Tabel2[[#This Row],[Stk/Base]]</f>
        <v>2.698</v>
      </c>
      <c r="K9" s="15">
        <f>Tabel2[[#This Row],[Pris/stk]]*Tabel2[[#This Row],[Stk/Node]]</f>
        <v>2.698</v>
      </c>
      <c r="L9" s="4">
        <f>Tabel2[[#This Row],[Pris/Base]]*$O$1+Tabel2[[#This Row],[Pris/Node]]*$O$2</f>
        <v>8.0939999999999994</v>
      </c>
    </row>
    <row r="10" spans="1:15" x14ac:dyDescent="0.25">
      <c r="A10" s="3">
        <v>44021</v>
      </c>
      <c r="B10" s="7" t="s">
        <v>31</v>
      </c>
      <c r="C10" s="1" t="s">
        <v>32</v>
      </c>
      <c r="D10" s="13" t="s">
        <v>33</v>
      </c>
      <c r="E10" s="1">
        <v>10</v>
      </c>
      <c r="F10" s="6">
        <v>32.65</v>
      </c>
      <c r="G10" s="4">
        <f>Tabel2[[#This Row],[Pris]]/Tabel2[[#This Row],[Antal]]</f>
        <v>3.2649999999999997</v>
      </c>
      <c r="H10" s="10"/>
      <c r="I10" s="11">
        <v>1</v>
      </c>
      <c r="J10" s="15">
        <f>Tabel2[[#This Row],[Pris/stk]]*Tabel2[[#This Row],[Stk/Base]]</f>
        <v>0</v>
      </c>
      <c r="K10" s="15">
        <f>Tabel2[[#This Row],[Pris/stk]]*Tabel2[[#This Row],[Stk/Node]]</f>
        <v>3.2649999999999997</v>
      </c>
      <c r="L10" s="4">
        <f>Tabel2[[#This Row],[Pris/Base]]*$O$1+Tabel2[[#This Row],[Pris/Node]]*$O$2</f>
        <v>6.5299999999999994</v>
      </c>
    </row>
    <row r="11" spans="1:15" x14ac:dyDescent="0.25">
      <c r="A11" s="3">
        <v>44021</v>
      </c>
      <c r="B11" s="9" t="s">
        <v>37</v>
      </c>
      <c r="C11" s="1" t="s">
        <v>38</v>
      </c>
      <c r="D11" s="13" t="s">
        <v>39</v>
      </c>
      <c r="E11" s="1">
        <v>20</v>
      </c>
      <c r="F11" s="6">
        <v>44.02</v>
      </c>
      <c r="G11" s="4">
        <f>Tabel2[[#This Row],[Pris]]/Tabel2[[#This Row],[Antal]]</f>
        <v>2.2010000000000001</v>
      </c>
      <c r="H11" s="10"/>
      <c r="I11" s="10">
        <v>1</v>
      </c>
      <c r="J11" s="4">
        <f>Tabel2[[#This Row],[Pris/stk]]*Tabel2[[#This Row],[Stk/Base]]</f>
        <v>0</v>
      </c>
      <c r="K11" s="4">
        <f>Tabel2[[#This Row],[Pris/stk]]*Tabel2[[#This Row],[Stk/Node]]</f>
        <v>2.2010000000000001</v>
      </c>
      <c r="L11" s="4">
        <f>Tabel2[[#This Row],[Pris/Base]]*$O$1+Tabel2[[#This Row],[Pris/Node]]*$O$2</f>
        <v>4.4020000000000001</v>
      </c>
    </row>
    <row r="12" spans="1:15" x14ac:dyDescent="0.25">
      <c r="A12" s="3">
        <v>44021</v>
      </c>
      <c r="B12" s="7" t="s">
        <v>42</v>
      </c>
      <c r="C12" s="1" t="s">
        <v>43</v>
      </c>
      <c r="D12" s="2" t="s">
        <v>44</v>
      </c>
      <c r="E12" s="1">
        <v>15</v>
      </c>
      <c r="F12" s="6">
        <v>26.29</v>
      </c>
      <c r="G12" s="4">
        <f>Tabel2[[#This Row],[Pris]]/Tabel2[[#This Row],[Antal]]</f>
        <v>1.7526666666666666</v>
      </c>
      <c r="H12" s="10"/>
      <c r="I12" s="10">
        <v>1</v>
      </c>
      <c r="J12" s="4">
        <f>Tabel2[[#This Row],[Pris/stk]]*Tabel2[[#This Row],[Stk/Base]]</f>
        <v>0</v>
      </c>
      <c r="K12" s="4">
        <f>Tabel2[[#This Row],[Pris/stk]]*Tabel2[[#This Row],[Stk/Node]]</f>
        <v>1.7526666666666666</v>
      </c>
      <c r="L12" s="4">
        <f>Tabel2[[#This Row],[Pris/Base]]*$O$1+Tabel2[[#This Row],[Pris/Node]]*$O$2</f>
        <v>3.5053333333333332</v>
      </c>
    </row>
    <row r="13" spans="1:15" x14ac:dyDescent="0.25">
      <c r="A13" s="3">
        <v>44022</v>
      </c>
      <c r="B13" s="7" t="s">
        <v>45</v>
      </c>
      <c r="C13" s="1" t="s">
        <v>47</v>
      </c>
      <c r="D13" s="2" t="s">
        <v>48</v>
      </c>
      <c r="E13" s="1">
        <v>20</v>
      </c>
      <c r="F13" s="6">
        <f>10.2/2</f>
        <v>5.0999999999999996</v>
      </c>
      <c r="G13" s="4">
        <f>Tabel2[[#This Row],[Pris]]/Tabel2[[#This Row],[Antal]]</f>
        <v>0.255</v>
      </c>
      <c r="H13" s="10"/>
      <c r="I13" s="10">
        <v>2</v>
      </c>
      <c r="J13" s="4">
        <f>Tabel2[[#This Row],[Pris/stk]]*Tabel2[[#This Row],[Stk/Base]]</f>
        <v>0</v>
      </c>
      <c r="K13" s="4">
        <f>Tabel2[[#This Row],[Pris/stk]]*Tabel2[[#This Row],[Stk/Node]]</f>
        <v>0.51</v>
      </c>
      <c r="L13" s="4">
        <f>Tabel2[[#This Row],[Pris/Base]]*$O$1+Tabel2[[#This Row],[Pris/Node]]*$O$2</f>
        <v>1.02</v>
      </c>
    </row>
    <row r="14" spans="1:15" x14ac:dyDescent="0.25">
      <c r="A14" s="3">
        <v>44022</v>
      </c>
      <c r="B14" s="7" t="s">
        <v>45</v>
      </c>
      <c r="C14" s="1" t="s">
        <v>46</v>
      </c>
      <c r="D14" s="2" t="s">
        <v>48</v>
      </c>
      <c r="E14" s="1">
        <v>20</v>
      </c>
      <c r="F14" s="6">
        <f>10.2/2</f>
        <v>5.0999999999999996</v>
      </c>
      <c r="G14" s="4">
        <f>Tabel2[[#This Row],[Pris]]/Tabel2[[#This Row],[Antal]]</f>
        <v>0.255</v>
      </c>
      <c r="H14" s="10"/>
      <c r="I14" s="10">
        <v>1</v>
      </c>
      <c r="J14" s="4">
        <f>Tabel2[[#This Row],[Pris/stk]]*Tabel2[[#This Row],[Stk/Base]]</f>
        <v>0</v>
      </c>
      <c r="K14" s="4">
        <f>Tabel2[[#This Row],[Pris/stk]]*Tabel2[[#This Row],[Stk/Node]]</f>
        <v>0.255</v>
      </c>
      <c r="L14" s="4">
        <f>Tabel2[[#This Row],[Pris/Base]]*$O$1+Tabel2[[#This Row],[Pris/Node]]*$O$2</f>
        <v>0.51</v>
      </c>
    </row>
    <row r="15" spans="1:15" x14ac:dyDescent="0.25">
      <c r="A15" s="3">
        <v>44022</v>
      </c>
      <c r="B15" s="7" t="s">
        <v>49</v>
      </c>
      <c r="C15" s="1" t="s">
        <v>50</v>
      </c>
      <c r="D15" s="13" t="s">
        <v>51</v>
      </c>
      <c r="E15" s="1">
        <v>100</v>
      </c>
      <c r="F15" s="6">
        <v>23.76</v>
      </c>
      <c r="G15" s="4">
        <f>Tabel2[[#This Row],[Pris]]/Tabel2[[#This Row],[Antal]]</f>
        <v>0.23760000000000001</v>
      </c>
      <c r="H15" s="10">
        <v>1</v>
      </c>
      <c r="I15" s="10">
        <v>1</v>
      </c>
      <c r="J15" s="4">
        <f>Tabel2[[#This Row],[Pris/stk]]*Tabel2[[#This Row],[Stk/Base]]</f>
        <v>0.23760000000000001</v>
      </c>
      <c r="K15" s="4">
        <f>Tabel2[[#This Row],[Pris/stk]]*Tabel2[[#This Row],[Stk/Node]]</f>
        <v>0.23760000000000001</v>
      </c>
      <c r="L15" s="4">
        <f>Tabel2[[#This Row],[Pris/Base]]*$O$1+Tabel2[[#This Row],[Pris/Node]]*$O$2</f>
        <v>0.71279999999999999</v>
      </c>
    </row>
    <row r="16" spans="1:15" x14ac:dyDescent="0.25">
      <c r="A16" s="1" t="s">
        <v>8</v>
      </c>
      <c r="B16" s="1"/>
      <c r="F16" s="5">
        <f>SUBTOTAL(109,Tabel2[Pris])</f>
        <v>548.13</v>
      </c>
      <c r="G16" s="5"/>
      <c r="H16" s="1"/>
      <c r="I16"/>
      <c r="J16" s="5">
        <f>SUBTOTAL(109,Tabel2[Pris/Base])</f>
        <v>217.03626666666665</v>
      </c>
      <c r="K16" s="5">
        <f>SUBTOTAL(109,Tabel2[Pris/Node])</f>
        <v>51.583933333333341</v>
      </c>
      <c r="L16" s="4">
        <f>SUBTOTAL(109,Tabel2[Total])</f>
        <v>320.20413333333329</v>
      </c>
    </row>
  </sheetData>
  <hyperlinks>
    <hyperlink ref="D3" r:id="rId1" xr:uid="{283D6FFC-D9E3-47F3-BC04-82F49B4FD490}"/>
    <hyperlink ref="D4" r:id="rId2" xr:uid="{D2AC1DD6-A50B-4E12-9E34-75E209AFCB3E}"/>
    <hyperlink ref="D5" r:id="rId3" xr:uid="{24DECAAC-7F91-4E52-A78D-89178B051C0E}"/>
    <hyperlink ref="D6" r:id="rId4" xr:uid="{A813BF9A-663B-41FC-8E3D-D8C803A36A28}"/>
    <hyperlink ref="D7" r:id="rId5" xr:uid="{BDD711E9-BB4E-4EAC-8AFC-45C59B6C8F57}"/>
    <hyperlink ref="D8" r:id="rId6" xr:uid="{B51DC116-6E31-4C61-8D38-AFF44DFEF2CF}"/>
    <hyperlink ref="D9" r:id="rId7" xr:uid="{A45EB858-47FB-486F-B69B-F0FB7AF7025A}"/>
    <hyperlink ref="D10" r:id="rId8" xr:uid="{970D9344-2BBA-4BA9-9687-BF2E62BAB856}"/>
    <hyperlink ref="D2" r:id="rId9" xr:uid="{3365A8E2-2013-4900-8FA4-6903E8F8D323}"/>
    <hyperlink ref="D11" r:id="rId10" xr:uid="{D4466A19-B70E-4F2F-857D-EFBCACFCBAEC}"/>
    <hyperlink ref="D12" r:id="rId11" xr:uid="{49AFC089-8AF9-4699-856F-2FF137688BF2}"/>
    <hyperlink ref="D13" r:id="rId12" xr:uid="{2A8578B1-6E55-42A7-A2B5-12EF5D5AB052}"/>
    <hyperlink ref="D14" r:id="rId13" xr:uid="{6A9F7E45-6183-4627-9A6F-7A03E3EC1082}"/>
    <hyperlink ref="D15" r:id="rId14" xr:uid="{712BD042-8DC0-4D8C-BF12-88DA57EA1415}"/>
  </hyperlinks>
  <pageMargins left="0.7" right="0.7" top="0.75" bottom="0.75" header="0.3" footer="0.3"/>
  <pageSetup paperSize="9" orientation="portrait" r:id="rId15"/>
  <ignoredErrors>
    <ignoredError sqref="G5 G6:G15" evalError="1"/>
  </ignoredErrors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Bisgård Franks</dc:creator>
  <cp:lastModifiedBy>Magnus Bisgård Franks</cp:lastModifiedBy>
  <dcterms:created xsi:type="dcterms:W3CDTF">2020-07-10T17:47:03Z</dcterms:created>
  <dcterms:modified xsi:type="dcterms:W3CDTF">2020-07-10T22:15:14Z</dcterms:modified>
</cp:coreProperties>
</file>