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131"/>
  <workbookPr codeName="ThisWorkbook"/>
  <mc:AlternateContent xmlns:mc="http://schemas.openxmlformats.org/markup-compatibility/2006">
    <mc:Choice Requires="x15">
      <x15ac:absPath xmlns:x15ac="http://schemas.microsoft.com/office/spreadsheetml/2010/11/ac" url="U:\Statistics\Prices Team\Quarterly Prices Publication QEP\Tables\"/>
    </mc:Choice>
  </mc:AlternateContent>
  <xr:revisionPtr revIDLastSave="0" documentId="13_ncr:1_{FAEBB4BA-064A-4AD0-9048-4126CD2583B2}" xr6:coauthVersionLast="47" xr6:coauthVersionMax="47" xr10:uidLastSave="{00000000-0000-0000-0000-000000000000}"/>
  <bookViews>
    <workbookView xWindow="-110" yWindow="-110" windowWidth="38620" windowHeight="21220" tabRatio="816" xr2:uid="{00000000-000D-0000-FFFF-FFFF00000000}"/>
  </bookViews>
  <sheets>
    <sheet name="Contents" sheetId="22" r:id="rId1"/>
    <sheet name="Highlights" sheetId="28" r:id="rId2"/>
    <sheet name="Table 4.1.1" sheetId="2" r:id="rId3"/>
    <sheet name="Table 4.1.2" sheetId="3" r:id="rId4"/>
    <sheet name="Charts" sheetId="21" r:id="rId5"/>
    <sheet name="Month" sheetId="27" r:id="rId6"/>
    <sheet name="Quarter" sheetId="10" r:id="rId7"/>
    <sheet name="Annual" sheetId="11" r:id="rId8"/>
    <sheet name="Ex tax data" sheetId="20" r:id="rId9"/>
    <sheet name="Methodology" sheetId="23" r:id="rId10"/>
    <sheet name="Datasheet" sheetId="12" state="hidden" r:id="rId11"/>
  </sheets>
  <definedNames>
    <definedName name="_xlnm._FilterDatabase" localSheetId="10" hidden="1">Datasheet!$M$30:$M$280</definedName>
    <definedName name="_xlnm._FilterDatabase" localSheetId="5" hidden="1">Month!$M$30:$M$280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K401" i="27" l="1"/>
  <c r="I401" i="27"/>
  <c r="H401" i="27"/>
  <c r="K400" i="27"/>
  <c r="I400" i="27"/>
  <c r="H400" i="27"/>
  <c r="K399" i="27"/>
  <c r="I399" i="27"/>
  <c r="H399" i="27"/>
  <c r="G401" i="27"/>
  <c r="G400" i="27"/>
  <c r="G399" i="27"/>
  <c r="F401" i="27"/>
  <c r="F400" i="27"/>
  <c r="F399" i="27"/>
  <c r="E401" i="27"/>
  <c r="E400" i="27"/>
  <c r="E399" i="27"/>
  <c r="I96" i="2" l="1"/>
  <c r="G96" i="2"/>
  <c r="F96" i="2"/>
  <c r="E96" i="2"/>
  <c r="D96" i="2"/>
  <c r="C96" i="2"/>
  <c r="B96" i="2"/>
  <c r="AM396" i="12" l="1"/>
  <c r="K396" i="12"/>
  <c r="I396" i="12"/>
  <c r="H396" i="12"/>
  <c r="G396" i="12"/>
  <c r="F396" i="12"/>
  <c r="E396" i="12"/>
  <c r="C396" i="12"/>
  <c r="B396" i="12"/>
  <c r="T385" i="20"/>
  <c r="M386" i="20"/>
  <c r="N385" i="20"/>
  <c r="M385" i="20"/>
  <c r="R385" i="20"/>
  <c r="Q386" i="20"/>
  <c r="Q385" i="20"/>
  <c r="R381" i="20"/>
  <c r="P381" i="20"/>
  <c r="Q381" i="20" s="1"/>
  <c r="N381" i="20"/>
  <c r="L381" i="20"/>
  <c r="M381" i="20" s="1"/>
  <c r="K385" i="20"/>
  <c r="H385" i="20"/>
  <c r="G386" i="20"/>
  <c r="G385" i="20"/>
  <c r="J386" i="20"/>
  <c r="J385" i="20"/>
  <c r="J382" i="20"/>
  <c r="I382" i="20"/>
  <c r="F382" i="20"/>
  <c r="G382" i="20" s="1"/>
  <c r="T382" i="20" s="1"/>
  <c r="J135" i="10"/>
  <c r="H135" i="10"/>
  <c r="G135" i="10"/>
  <c r="D135" i="10"/>
  <c r="W396" i="12" l="1"/>
  <c r="AG396" i="12"/>
  <c r="M396" i="12"/>
  <c r="M396" i="27" l="1"/>
  <c r="E135" i="10" l="1"/>
  <c r="M395" i="27" l="1"/>
  <c r="I95" i="2" l="1"/>
  <c r="G95" i="2"/>
  <c r="F95" i="2"/>
  <c r="E95" i="2"/>
  <c r="D95" i="2"/>
  <c r="C95" i="2"/>
  <c r="B395" i="12"/>
  <c r="C395" i="12"/>
  <c r="B95" i="2" s="1"/>
  <c r="E395" i="12"/>
  <c r="AM395" i="12" s="1"/>
  <c r="F395" i="12"/>
  <c r="S396" i="12" s="1"/>
  <c r="G395" i="12"/>
  <c r="H395" i="12"/>
  <c r="I395" i="12"/>
  <c r="K395" i="12"/>
  <c r="L380" i="20"/>
  <c r="M380" i="20" s="1"/>
  <c r="P380" i="20"/>
  <c r="Q380" i="20" s="1"/>
  <c r="F381" i="20"/>
  <c r="G381" i="20" s="1"/>
  <c r="I381" i="20"/>
  <c r="J381" i="20" s="1"/>
  <c r="F135" i="10"/>
  <c r="L135" i="10" s="1"/>
  <c r="T396" i="12" l="1"/>
  <c r="AC396" i="12"/>
  <c r="AD396" i="12"/>
  <c r="AG395" i="12"/>
  <c r="T381" i="20"/>
  <c r="W395" i="12"/>
  <c r="M395" i="12"/>
  <c r="Y396" i="12" l="1"/>
  <c r="X396" i="12"/>
  <c r="AI396" i="12"/>
  <c r="AH396" i="12"/>
  <c r="I94" i="2"/>
  <c r="G94" i="2"/>
  <c r="F94" i="2"/>
  <c r="E94" i="2"/>
  <c r="D94" i="2"/>
  <c r="C94" i="2"/>
  <c r="B394" i="12"/>
  <c r="C394" i="12"/>
  <c r="B94" i="2" s="1"/>
  <c r="E394" i="12"/>
  <c r="F394" i="12"/>
  <c r="G394" i="12"/>
  <c r="H394" i="12"/>
  <c r="I394" i="12"/>
  <c r="K394" i="12"/>
  <c r="L379" i="20"/>
  <c r="M379" i="20" s="1"/>
  <c r="P379" i="20"/>
  <c r="Q379" i="20" s="1"/>
  <c r="F380" i="20"/>
  <c r="G380" i="20" s="1"/>
  <c r="I380" i="20"/>
  <c r="J380" i="20" s="1"/>
  <c r="M394" i="27"/>
  <c r="I93" i="2"/>
  <c r="G93" i="2"/>
  <c r="F93" i="2"/>
  <c r="E93" i="2"/>
  <c r="D93" i="2"/>
  <c r="C93" i="2"/>
  <c r="B393" i="12"/>
  <c r="C393" i="12"/>
  <c r="B93" i="2" s="1"/>
  <c r="E393" i="12"/>
  <c r="AR393" i="12" s="1"/>
  <c r="F393" i="12"/>
  <c r="G393" i="12"/>
  <c r="AG393" i="12" s="1"/>
  <c r="H393" i="12"/>
  <c r="BB393" i="12" s="1"/>
  <c r="I393" i="12"/>
  <c r="BL393" i="12" s="1"/>
  <c r="K393" i="12"/>
  <c r="L378" i="20"/>
  <c r="M378" i="20" s="1"/>
  <c r="P378" i="20"/>
  <c r="Q378" i="20" s="1"/>
  <c r="F379" i="20"/>
  <c r="G379" i="20" s="1"/>
  <c r="I379" i="20"/>
  <c r="J379" i="20" s="1"/>
  <c r="K381" i="20" s="1"/>
  <c r="G134" i="10"/>
  <c r="H134" i="10"/>
  <c r="J134" i="10"/>
  <c r="D134" i="10"/>
  <c r="M393" i="27"/>
  <c r="I92" i="2"/>
  <c r="G92" i="2"/>
  <c r="F92" i="2"/>
  <c r="E92" i="2"/>
  <c r="D92" i="2"/>
  <c r="C92" i="2"/>
  <c r="B392" i="12"/>
  <c r="C392" i="12"/>
  <c r="B92" i="2" s="1"/>
  <c r="E392" i="12"/>
  <c r="AM392" i="12" s="1"/>
  <c r="F392" i="12"/>
  <c r="G392" i="12"/>
  <c r="H392" i="12"/>
  <c r="I392" i="12"/>
  <c r="K392" i="12"/>
  <c r="L377" i="20"/>
  <c r="M377" i="20" s="1"/>
  <c r="P377" i="20"/>
  <c r="Q377" i="20" s="1"/>
  <c r="F378" i="20"/>
  <c r="G378" i="20" s="1"/>
  <c r="I378" i="20"/>
  <c r="J378" i="20" s="1"/>
  <c r="F134" i="10"/>
  <c r="E134" i="10"/>
  <c r="M392" i="27"/>
  <c r="AD393" i="12" l="1"/>
  <c r="W394" i="12"/>
  <c r="S395" i="12"/>
  <c r="F399" i="12"/>
  <c r="F398" i="12"/>
  <c r="AR394" i="12"/>
  <c r="E399" i="12"/>
  <c r="E398" i="12"/>
  <c r="AM394" i="12"/>
  <c r="AN394" i="12"/>
  <c r="AO394" i="12"/>
  <c r="K399" i="12"/>
  <c r="K398" i="12"/>
  <c r="H381" i="20"/>
  <c r="BI394" i="12"/>
  <c r="I399" i="12"/>
  <c r="BL394" i="12"/>
  <c r="I398" i="12"/>
  <c r="BH394" i="12"/>
  <c r="H399" i="12"/>
  <c r="AX394" i="12"/>
  <c r="AY394" i="12"/>
  <c r="H398" i="12"/>
  <c r="BB394" i="12"/>
  <c r="AG394" i="12"/>
  <c r="AD395" i="12"/>
  <c r="G399" i="12"/>
  <c r="T395" i="12"/>
  <c r="G398" i="12"/>
  <c r="AC395" i="12"/>
  <c r="AR392" i="12"/>
  <c r="AT393" i="12" s="1"/>
  <c r="BL392" i="12"/>
  <c r="BN393" i="12" s="1"/>
  <c r="BB392" i="12"/>
  <c r="T380" i="20"/>
  <c r="M394" i="12"/>
  <c r="AO393" i="12"/>
  <c r="AM393" i="12"/>
  <c r="AN393" i="12"/>
  <c r="AX393" i="12"/>
  <c r="AY393" i="12"/>
  <c r="BH393" i="12"/>
  <c r="BI393" i="12"/>
  <c r="AD394" i="12"/>
  <c r="T379" i="20"/>
  <c r="AC394" i="12"/>
  <c r="T394" i="12"/>
  <c r="S394" i="12"/>
  <c r="BM393" i="12"/>
  <c r="AI394" i="12"/>
  <c r="T393" i="12"/>
  <c r="AC393" i="12"/>
  <c r="M393" i="12"/>
  <c r="AG392" i="12"/>
  <c r="AI393" i="12" s="1"/>
  <c r="W393" i="12"/>
  <c r="S393" i="12"/>
  <c r="W392" i="12"/>
  <c r="M392" i="12"/>
  <c r="T378" i="20"/>
  <c r="L134" i="10"/>
  <c r="I91" i="2"/>
  <c r="G91" i="2"/>
  <c r="F91" i="2"/>
  <c r="E91" i="2"/>
  <c r="D91" i="2"/>
  <c r="C91" i="2"/>
  <c r="B391" i="12"/>
  <c r="C391" i="12"/>
  <c r="B91" i="2" s="1"/>
  <c r="E391" i="12"/>
  <c r="F391" i="12"/>
  <c r="G391" i="12"/>
  <c r="H391" i="12"/>
  <c r="I391" i="12"/>
  <c r="K391" i="12"/>
  <c r="L376" i="20"/>
  <c r="M376" i="20" s="1"/>
  <c r="N378" i="20" s="1"/>
  <c r="P376" i="20"/>
  <c r="Q376" i="20" s="1"/>
  <c r="R378" i="20" s="1"/>
  <c r="F377" i="20"/>
  <c r="G377" i="20" s="1"/>
  <c r="I377" i="20"/>
  <c r="J377" i="20" s="1"/>
  <c r="M391" i="27"/>
  <c r="C90" i="2"/>
  <c r="I90" i="2"/>
  <c r="G90" i="2"/>
  <c r="F90" i="2"/>
  <c r="E90" i="2"/>
  <c r="D90" i="2"/>
  <c r="K49" i="3"/>
  <c r="BM394" i="12" l="1"/>
  <c r="BL399" i="12"/>
  <c r="BL398" i="12"/>
  <c r="BN394" i="12"/>
  <c r="AH395" i="12"/>
  <c r="AG399" i="12"/>
  <c r="AI395" i="12"/>
  <c r="AG398" i="12"/>
  <c r="BD394" i="12"/>
  <c r="BB398" i="12"/>
  <c r="BC394" i="12"/>
  <c r="BB399" i="12"/>
  <c r="X395" i="12"/>
  <c r="Y395" i="12"/>
  <c r="W399" i="12"/>
  <c r="W398" i="12"/>
  <c r="AH394" i="12"/>
  <c r="AR399" i="12"/>
  <c r="AR398" i="12"/>
  <c r="AS394" i="12"/>
  <c r="AT394" i="12"/>
  <c r="BB391" i="12"/>
  <c r="BD392" i="12" s="1"/>
  <c r="AO392" i="12"/>
  <c r="AR391" i="12"/>
  <c r="AS392" i="12" s="1"/>
  <c r="BC393" i="12"/>
  <c r="AY392" i="12"/>
  <c r="BI392" i="12"/>
  <c r="BH392" i="12"/>
  <c r="BL391" i="12"/>
  <c r="BM392" i="12" s="1"/>
  <c r="BC392" i="12"/>
  <c r="AX392" i="12"/>
  <c r="AN392" i="12"/>
  <c r="BD393" i="12"/>
  <c r="AS393" i="12"/>
  <c r="X394" i="12"/>
  <c r="Y394" i="12"/>
  <c r="AH393" i="12"/>
  <c r="Y393" i="12"/>
  <c r="X393" i="12"/>
  <c r="AM391" i="12"/>
  <c r="AD392" i="12"/>
  <c r="AC392" i="12"/>
  <c r="T392" i="12"/>
  <c r="S392" i="12"/>
  <c r="T377" i="20"/>
  <c r="W391" i="12"/>
  <c r="Y392" i="12" s="1"/>
  <c r="M391" i="12"/>
  <c r="AG391" i="12"/>
  <c r="B390" i="12"/>
  <c r="C390" i="12"/>
  <c r="B90" i="2" s="1"/>
  <c r="E390" i="12"/>
  <c r="AN391" i="12" s="1"/>
  <c r="F390" i="12"/>
  <c r="G390" i="12"/>
  <c r="H390" i="12"/>
  <c r="AY391" i="12" s="1"/>
  <c r="I390" i="12"/>
  <c r="BH391" i="12" s="1"/>
  <c r="K390" i="12"/>
  <c r="L375" i="20"/>
  <c r="M375" i="20" s="1"/>
  <c r="P375" i="20"/>
  <c r="Q375" i="20" s="1"/>
  <c r="F376" i="20"/>
  <c r="G376" i="20" s="1"/>
  <c r="H378" i="20" s="1"/>
  <c r="I376" i="20"/>
  <c r="J376" i="20" s="1"/>
  <c r="K378" i="20" s="1"/>
  <c r="G49" i="11"/>
  <c r="G49" i="3" s="1"/>
  <c r="H49" i="11"/>
  <c r="H49" i="3" s="1"/>
  <c r="J49" i="11"/>
  <c r="J49" i="3" s="1"/>
  <c r="D49" i="11"/>
  <c r="D49" i="3" s="1"/>
  <c r="G133" i="10"/>
  <c r="H133" i="10"/>
  <c r="J133" i="10"/>
  <c r="D133" i="10"/>
  <c r="M390" i="27"/>
  <c r="AT392" i="12" l="1"/>
  <c r="BI391" i="12"/>
  <c r="AX391" i="12"/>
  <c r="AO391" i="12"/>
  <c r="BM391" i="12"/>
  <c r="BN392" i="12"/>
  <c r="X392" i="12"/>
  <c r="AI392" i="12"/>
  <c r="AH392" i="12"/>
  <c r="T391" i="12"/>
  <c r="BL390" i="12"/>
  <c r="BN391" i="12" s="1"/>
  <c r="BB390" i="12"/>
  <c r="BC391" i="12" s="1"/>
  <c r="AR390" i="12"/>
  <c r="AM390" i="12"/>
  <c r="AC391" i="12"/>
  <c r="AD391" i="12"/>
  <c r="T376" i="20"/>
  <c r="W390" i="12"/>
  <c r="S391" i="12"/>
  <c r="M390" i="12"/>
  <c r="AG390" i="12"/>
  <c r="I89" i="2"/>
  <c r="G89" i="2"/>
  <c r="F89" i="2"/>
  <c r="E89" i="2"/>
  <c r="D89" i="2"/>
  <c r="C89" i="2"/>
  <c r="B389" i="12"/>
  <c r="C389" i="12"/>
  <c r="B89" i="2" s="1"/>
  <c r="E389" i="12"/>
  <c r="AO390" i="12" s="1"/>
  <c r="F389" i="12"/>
  <c r="G389" i="12"/>
  <c r="H389" i="12"/>
  <c r="I389" i="12"/>
  <c r="BI390" i="12" s="1"/>
  <c r="K389" i="12"/>
  <c r="BD391" i="12" l="1"/>
  <c r="AS391" i="12"/>
  <c r="AT391" i="12"/>
  <c r="AX390" i="12"/>
  <c r="BJ389" i="12"/>
  <c r="BK389" i="12"/>
  <c r="BL389" i="12"/>
  <c r="BH390" i="12"/>
  <c r="BB389" i="12"/>
  <c r="AZ389" i="12"/>
  <c r="BA389" i="12"/>
  <c r="AR389" i="12"/>
  <c r="AS390" i="12" s="1"/>
  <c r="AQ389" i="12"/>
  <c r="AP389" i="12"/>
  <c r="AN390" i="12"/>
  <c r="AY390" i="12"/>
  <c r="AI391" i="12"/>
  <c r="AH391" i="12"/>
  <c r="Y391" i="12"/>
  <c r="X391" i="12"/>
  <c r="AM389" i="12"/>
  <c r="AC390" i="12"/>
  <c r="AD390" i="12"/>
  <c r="T390" i="12"/>
  <c r="S390" i="12"/>
  <c r="M389" i="12"/>
  <c r="BV6" i="12"/>
  <c r="W389" i="12"/>
  <c r="U389" i="12"/>
  <c r="V389" i="12"/>
  <c r="AE389" i="12"/>
  <c r="AG389" i="12"/>
  <c r="AF389" i="12"/>
  <c r="L374" i="20"/>
  <c r="M374" i="20" s="1"/>
  <c r="P374" i="20"/>
  <c r="Q374" i="20" s="1"/>
  <c r="F375" i="20"/>
  <c r="G375" i="20" s="1"/>
  <c r="I375" i="20"/>
  <c r="J375" i="20" s="1"/>
  <c r="F49" i="11"/>
  <c r="E48" i="11"/>
  <c r="F48" i="11"/>
  <c r="G48" i="11"/>
  <c r="G52" i="11" s="1"/>
  <c r="E49" i="11"/>
  <c r="F133" i="10"/>
  <c r="E133" i="10"/>
  <c r="M389" i="27"/>
  <c r="AT390" i="12" l="1"/>
  <c r="L49" i="11"/>
  <c r="BN390" i="12"/>
  <c r="BM390" i="12"/>
  <c r="BD390" i="12"/>
  <c r="BC390" i="12"/>
  <c r="F52" i="11"/>
  <c r="AH390" i="12"/>
  <c r="AI390" i="12"/>
  <c r="Y390" i="12"/>
  <c r="X390" i="12"/>
  <c r="T375" i="20"/>
  <c r="F49" i="3"/>
  <c r="E49" i="3"/>
  <c r="E52" i="11"/>
  <c r="L133" i="10"/>
  <c r="I88" i="2" l="1"/>
  <c r="G88" i="2"/>
  <c r="F88" i="2"/>
  <c r="E88" i="2"/>
  <c r="D88" i="2"/>
  <c r="C88" i="2"/>
  <c r="B388" i="12" l="1"/>
  <c r="C388" i="12"/>
  <c r="B88" i="2" s="1"/>
  <c r="E388" i="12"/>
  <c r="F388" i="12"/>
  <c r="G388" i="12"/>
  <c r="H388" i="12"/>
  <c r="I388" i="12"/>
  <c r="K388" i="12"/>
  <c r="L373" i="20"/>
  <c r="M373" i="20" s="1"/>
  <c r="N375" i="20" s="1"/>
  <c r="P373" i="20"/>
  <c r="Q373" i="20" s="1"/>
  <c r="R375" i="20" s="1"/>
  <c r="F374" i="20"/>
  <c r="I374" i="20"/>
  <c r="M388" i="27"/>
  <c r="AO389" i="12" l="1"/>
  <c r="AN389" i="12"/>
  <c r="BI389" i="12"/>
  <c r="BH389" i="12"/>
  <c r="AX389" i="12"/>
  <c r="AY389" i="12"/>
  <c r="BK388" i="12"/>
  <c r="BJ388" i="12"/>
  <c r="BL388" i="12"/>
  <c r="AR388" i="12"/>
  <c r="AM388" i="12"/>
  <c r="AQ388" i="12"/>
  <c r="AP388" i="12"/>
  <c r="BB388" i="12"/>
  <c r="AZ388" i="12"/>
  <c r="BA388" i="12"/>
  <c r="AC389" i="12"/>
  <c r="T389" i="12"/>
  <c r="AD389" i="12"/>
  <c r="S389" i="12"/>
  <c r="G374" i="20"/>
  <c r="J374" i="20"/>
  <c r="V388" i="12"/>
  <c r="W388" i="12"/>
  <c r="AG388" i="12"/>
  <c r="AF388" i="12"/>
  <c r="AE388" i="12"/>
  <c r="U388" i="12"/>
  <c r="M388" i="12"/>
  <c r="E132" i="10"/>
  <c r="F132" i="10"/>
  <c r="G132" i="10"/>
  <c r="H132" i="10"/>
  <c r="J132" i="10"/>
  <c r="D132" i="10"/>
  <c r="C87" i="2"/>
  <c r="D87" i="2"/>
  <c r="E87" i="2"/>
  <c r="F87" i="2"/>
  <c r="G87" i="2"/>
  <c r="I87" i="2"/>
  <c r="BH270" i="12"/>
  <c r="BI270" i="12"/>
  <c r="BJ270" i="12"/>
  <c r="BK270" i="12"/>
  <c r="BL270" i="12"/>
  <c r="BN270" i="12" s="1"/>
  <c r="BH271" i="12"/>
  <c r="BI271" i="12"/>
  <c r="BJ271" i="12"/>
  <c r="BK271" i="12"/>
  <c r="BL271" i="12"/>
  <c r="BH272" i="12"/>
  <c r="BI272" i="12"/>
  <c r="BJ272" i="12"/>
  <c r="BK272" i="12"/>
  <c r="BL272" i="12"/>
  <c r="BH273" i="12"/>
  <c r="BI273" i="12"/>
  <c r="BJ273" i="12"/>
  <c r="BK273" i="12"/>
  <c r="BL273" i="12"/>
  <c r="BH274" i="12"/>
  <c r="BI274" i="12"/>
  <c r="BJ274" i="12"/>
  <c r="BK274" i="12"/>
  <c r="BL274" i="12"/>
  <c r="BH275" i="12"/>
  <c r="BI275" i="12"/>
  <c r="BJ275" i="12"/>
  <c r="BK275" i="12"/>
  <c r="BL275" i="12"/>
  <c r="BP275" i="12" s="1"/>
  <c r="BH276" i="12"/>
  <c r="BI276" i="12"/>
  <c r="BJ276" i="12"/>
  <c r="BK276" i="12"/>
  <c r="BL276" i="12"/>
  <c r="BH277" i="12"/>
  <c r="BI277" i="12"/>
  <c r="BJ277" i="12"/>
  <c r="BK277" i="12"/>
  <c r="BL277" i="12"/>
  <c r="BP277" i="12" s="1"/>
  <c r="BH278" i="12"/>
  <c r="BI278" i="12"/>
  <c r="BJ278" i="12"/>
  <c r="BK278" i="12"/>
  <c r="BL278" i="12"/>
  <c r="BP278" i="12"/>
  <c r="BH279" i="12"/>
  <c r="BI279" i="12"/>
  <c r="BJ279" i="12"/>
  <c r="BK279" i="12"/>
  <c r="BL279" i="12"/>
  <c r="BO279" i="12" s="1"/>
  <c r="BH280" i="12"/>
  <c r="BI280" i="12"/>
  <c r="BJ280" i="12"/>
  <c r="BK280" i="12"/>
  <c r="BL280" i="12"/>
  <c r="BH281" i="12"/>
  <c r="BI281" i="12"/>
  <c r="BJ281" i="12"/>
  <c r="BK281" i="12"/>
  <c r="BL281" i="12"/>
  <c r="BH282" i="12"/>
  <c r="BI282" i="12"/>
  <c r="BJ282" i="12"/>
  <c r="BK282" i="12"/>
  <c r="BL282" i="12"/>
  <c r="BH283" i="12"/>
  <c r="BI283" i="12"/>
  <c r="BJ283" i="12"/>
  <c r="BK283" i="12"/>
  <c r="BL283" i="12"/>
  <c r="BH284" i="12"/>
  <c r="BI284" i="12"/>
  <c r="BJ284" i="12"/>
  <c r="BK284" i="12"/>
  <c r="BL284" i="12"/>
  <c r="BH285" i="12"/>
  <c r="BI285" i="12"/>
  <c r="BJ285" i="12"/>
  <c r="BK285" i="12"/>
  <c r="BL285" i="12"/>
  <c r="BH286" i="12"/>
  <c r="BI286" i="12"/>
  <c r="BJ286" i="12"/>
  <c r="BK286" i="12"/>
  <c r="BL286" i="12"/>
  <c r="BP286" i="12" s="1"/>
  <c r="BH287" i="12"/>
  <c r="BI287" i="12"/>
  <c r="BJ287" i="12"/>
  <c r="BK287" i="12"/>
  <c r="BL287" i="12"/>
  <c r="BH288" i="12"/>
  <c r="BI288" i="12"/>
  <c r="BJ288" i="12"/>
  <c r="BK288" i="12"/>
  <c r="BL288" i="12"/>
  <c r="BH289" i="12"/>
  <c r="BI289" i="12"/>
  <c r="BJ289" i="12"/>
  <c r="BK289" i="12"/>
  <c r="BL289" i="12"/>
  <c r="BH290" i="12"/>
  <c r="BI290" i="12"/>
  <c r="BJ290" i="12"/>
  <c r="BK290" i="12"/>
  <c r="BL290" i="12"/>
  <c r="BH291" i="12"/>
  <c r="BI291" i="12"/>
  <c r="BJ291" i="12"/>
  <c r="BK291" i="12"/>
  <c r="BL291" i="12"/>
  <c r="BH292" i="12"/>
  <c r="BI292" i="12"/>
  <c r="BJ292" i="12"/>
  <c r="BK292" i="12"/>
  <c r="BL292" i="12"/>
  <c r="BH293" i="12"/>
  <c r="BI293" i="12"/>
  <c r="BJ293" i="12"/>
  <c r="BK293" i="12"/>
  <c r="BL293" i="12"/>
  <c r="BH294" i="12"/>
  <c r="BI294" i="12"/>
  <c r="BJ294" i="12"/>
  <c r="BK294" i="12"/>
  <c r="BL294" i="12"/>
  <c r="BH295" i="12"/>
  <c r="BI295" i="12"/>
  <c r="BJ295" i="12"/>
  <c r="BK295" i="12"/>
  <c r="BL295" i="12"/>
  <c r="BH296" i="12"/>
  <c r="BI296" i="12"/>
  <c r="BJ296" i="12"/>
  <c r="BK296" i="12"/>
  <c r="BL296" i="12"/>
  <c r="BH297" i="12"/>
  <c r="BI297" i="12"/>
  <c r="BJ297" i="12"/>
  <c r="BK297" i="12"/>
  <c r="BL297" i="12"/>
  <c r="BH298" i="12"/>
  <c r="BI298" i="12"/>
  <c r="BJ298" i="12"/>
  <c r="BK298" i="12"/>
  <c r="BL298" i="12"/>
  <c r="BH299" i="12"/>
  <c r="BI299" i="12"/>
  <c r="BJ299" i="12"/>
  <c r="BK299" i="12"/>
  <c r="BL299" i="12"/>
  <c r="BH300" i="12"/>
  <c r="BI300" i="12"/>
  <c r="BJ300" i="12"/>
  <c r="BK300" i="12"/>
  <c r="BL300" i="12"/>
  <c r="BH301" i="12"/>
  <c r="BI301" i="12"/>
  <c r="BJ301" i="12"/>
  <c r="BK301" i="12"/>
  <c r="BL301" i="12"/>
  <c r="BH302" i="12"/>
  <c r="BI302" i="12"/>
  <c r="BJ302" i="12"/>
  <c r="BK302" i="12"/>
  <c r="BL302" i="12"/>
  <c r="BO302" i="12" s="1"/>
  <c r="BH303" i="12"/>
  <c r="BI303" i="12"/>
  <c r="BJ303" i="12"/>
  <c r="BK303" i="12"/>
  <c r="BL303" i="12"/>
  <c r="BH304" i="12"/>
  <c r="BI304" i="12"/>
  <c r="BJ304" i="12"/>
  <c r="BK304" i="12"/>
  <c r="BL304" i="12"/>
  <c r="BH305" i="12"/>
  <c r="BI305" i="12"/>
  <c r="BJ305" i="12"/>
  <c r="BK305" i="12"/>
  <c r="BL305" i="12"/>
  <c r="BH306" i="12"/>
  <c r="BI306" i="12"/>
  <c r="BJ306" i="12"/>
  <c r="BK306" i="12"/>
  <c r="BL306" i="12"/>
  <c r="BH307" i="12"/>
  <c r="BI307" i="12"/>
  <c r="BJ307" i="12"/>
  <c r="BK307" i="12"/>
  <c r="BL307" i="12"/>
  <c r="BH308" i="12"/>
  <c r="BI308" i="12"/>
  <c r="BJ308" i="12"/>
  <c r="BK308" i="12"/>
  <c r="BL308" i="12"/>
  <c r="BH309" i="12"/>
  <c r="BI309" i="12"/>
  <c r="BJ309" i="12"/>
  <c r="BK309" i="12"/>
  <c r="BL309" i="12"/>
  <c r="BH310" i="12"/>
  <c r="BI310" i="12"/>
  <c r="BJ310" i="12"/>
  <c r="BK310" i="12"/>
  <c r="BL310" i="12"/>
  <c r="BO310" i="12" s="1"/>
  <c r="BH311" i="12"/>
  <c r="BI311" i="12"/>
  <c r="BJ311" i="12"/>
  <c r="BK311" i="12"/>
  <c r="BL311" i="12"/>
  <c r="BH312" i="12"/>
  <c r="BI312" i="12"/>
  <c r="BJ312" i="12"/>
  <c r="BK312" i="12"/>
  <c r="BL312" i="12"/>
  <c r="BH313" i="12"/>
  <c r="BI313" i="12"/>
  <c r="BJ313" i="12"/>
  <c r="BK313" i="12"/>
  <c r="BL313" i="12"/>
  <c r="BH314" i="12"/>
  <c r="BI314" i="12"/>
  <c r="BJ314" i="12"/>
  <c r="BK314" i="12"/>
  <c r="BL314" i="12"/>
  <c r="BH315" i="12"/>
  <c r="BI315" i="12"/>
  <c r="BJ315" i="12"/>
  <c r="BK315" i="12"/>
  <c r="BL315" i="12"/>
  <c r="BH316" i="12"/>
  <c r="BI316" i="12"/>
  <c r="BJ316" i="12"/>
  <c r="BK316" i="12"/>
  <c r="BL316" i="12"/>
  <c r="BH317" i="12"/>
  <c r="BI317" i="12"/>
  <c r="BJ317" i="12"/>
  <c r="BK317" i="12"/>
  <c r="BL317" i="12"/>
  <c r="BH318" i="12"/>
  <c r="BI318" i="12"/>
  <c r="BJ318" i="12"/>
  <c r="BK318" i="12"/>
  <c r="BL318" i="12"/>
  <c r="BH319" i="12"/>
  <c r="BI319" i="12"/>
  <c r="BJ319" i="12"/>
  <c r="BK319" i="12"/>
  <c r="BL319" i="12"/>
  <c r="BH320" i="12"/>
  <c r="BI320" i="12"/>
  <c r="BJ320" i="12"/>
  <c r="BK320" i="12"/>
  <c r="BL320" i="12"/>
  <c r="BH321" i="12"/>
  <c r="BI321" i="12"/>
  <c r="BJ321" i="12"/>
  <c r="BK321" i="12"/>
  <c r="BL321" i="12"/>
  <c r="BH322" i="12"/>
  <c r="BI322" i="12"/>
  <c r="BJ322" i="12"/>
  <c r="BK322" i="12"/>
  <c r="BL322" i="12"/>
  <c r="BH323" i="12"/>
  <c r="BI323" i="12"/>
  <c r="BJ323" i="12"/>
  <c r="BK323" i="12"/>
  <c r="BL323" i="12"/>
  <c r="BP323" i="12" s="1"/>
  <c r="BH324" i="12"/>
  <c r="BI324" i="12"/>
  <c r="BJ324" i="12"/>
  <c r="BK324" i="12"/>
  <c r="BL324" i="12"/>
  <c r="BH325" i="12"/>
  <c r="BI325" i="12"/>
  <c r="BJ325" i="12"/>
  <c r="BK325" i="12"/>
  <c r="BL325" i="12"/>
  <c r="BH326" i="12"/>
  <c r="BI326" i="12"/>
  <c r="BJ326" i="12"/>
  <c r="BK326" i="12"/>
  <c r="BL326" i="12"/>
  <c r="BH327" i="12"/>
  <c r="BI327" i="12"/>
  <c r="BJ327" i="12"/>
  <c r="BK327" i="12"/>
  <c r="BL327" i="12"/>
  <c r="BH328" i="12"/>
  <c r="BI328" i="12"/>
  <c r="BJ328" i="12"/>
  <c r="BK328" i="12"/>
  <c r="BL328" i="12"/>
  <c r="BH329" i="12"/>
  <c r="BI329" i="12"/>
  <c r="BJ329" i="12"/>
  <c r="BK329" i="12"/>
  <c r="BL329" i="12"/>
  <c r="BH330" i="12"/>
  <c r="BI330" i="12"/>
  <c r="BJ330" i="12"/>
  <c r="BK330" i="12"/>
  <c r="BL330" i="12"/>
  <c r="BH331" i="12"/>
  <c r="BI331" i="12"/>
  <c r="BJ331" i="12"/>
  <c r="BK331" i="12"/>
  <c r="BL331" i="12"/>
  <c r="BP331" i="12" s="1"/>
  <c r="BH332" i="12"/>
  <c r="BI332" i="12"/>
  <c r="BJ332" i="12"/>
  <c r="BK332" i="12"/>
  <c r="BL332" i="12"/>
  <c r="BH333" i="12"/>
  <c r="BI333" i="12"/>
  <c r="BJ333" i="12"/>
  <c r="BK333" i="12"/>
  <c r="BL333" i="12"/>
  <c r="BH334" i="12"/>
  <c r="BI334" i="12"/>
  <c r="BJ334" i="12"/>
  <c r="BK334" i="12"/>
  <c r="BL334" i="12"/>
  <c r="BH335" i="12"/>
  <c r="BI335" i="12"/>
  <c r="BJ335" i="12"/>
  <c r="BK335" i="12"/>
  <c r="BL335" i="12"/>
  <c r="BH336" i="12"/>
  <c r="BI336" i="12"/>
  <c r="BJ336" i="12"/>
  <c r="BK336" i="12"/>
  <c r="BL336" i="12"/>
  <c r="BH337" i="12"/>
  <c r="BI337" i="12"/>
  <c r="BJ337" i="12"/>
  <c r="BK337" i="12"/>
  <c r="BL337" i="12"/>
  <c r="BH338" i="12"/>
  <c r="BI338" i="12"/>
  <c r="BJ338" i="12"/>
  <c r="BK338" i="12"/>
  <c r="BL338" i="12"/>
  <c r="BH339" i="12"/>
  <c r="BI339" i="12"/>
  <c r="BJ339" i="12"/>
  <c r="BK339" i="12"/>
  <c r="BL339" i="12"/>
  <c r="BP339" i="12" s="1"/>
  <c r="BH340" i="12"/>
  <c r="BI340" i="12"/>
  <c r="BJ340" i="12"/>
  <c r="BK340" i="12"/>
  <c r="BL340" i="12"/>
  <c r="BH341" i="12"/>
  <c r="BI341" i="12"/>
  <c r="BJ341" i="12"/>
  <c r="BK341" i="12"/>
  <c r="BL341" i="12"/>
  <c r="BH342" i="12"/>
  <c r="BI342" i="12"/>
  <c r="BJ342" i="12"/>
  <c r="BK342" i="12"/>
  <c r="BL342" i="12"/>
  <c r="BH343" i="12"/>
  <c r="BI343" i="12"/>
  <c r="BJ343" i="12"/>
  <c r="BK343" i="12"/>
  <c r="BL343" i="12"/>
  <c r="BH344" i="12"/>
  <c r="BI344" i="12"/>
  <c r="BJ344" i="12"/>
  <c r="BK344" i="12"/>
  <c r="BL344" i="12"/>
  <c r="BH345" i="12"/>
  <c r="BI345" i="12"/>
  <c r="BJ345" i="12"/>
  <c r="BK345" i="12"/>
  <c r="BL345" i="12"/>
  <c r="BH346" i="12"/>
  <c r="BI346" i="12"/>
  <c r="BJ346" i="12"/>
  <c r="BK346" i="12"/>
  <c r="BL346" i="12"/>
  <c r="BH347" i="12"/>
  <c r="BI347" i="12"/>
  <c r="BJ347" i="12"/>
  <c r="BK347" i="12"/>
  <c r="BL347" i="12"/>
  <c r="BH348" i="12"/>
  <c r="BI348" i="12"/>
  <c r="BJ348" i="12"/>
  <c r="BK348" i="12"/>
  <c r="BL348" i="12"/>
  <c r="BH349" i="12"/>
  <c r="BI349" i="12"/>
  <c r="BJ349" i="12"/>
  <c r="BK349" i="12"/>
  <c r="BL349" i="12"/>
  <c r="BH350" i="12"/>
  <c r="BI350" i="12"/>
  <c r="BJ350" i="12"/>
  <c r="BK350" i="12"/>
  <c r="BL350" i="12"/>
  <c r="BH351" i="12"/>
  <c r="BI351" i="12"/>
  <c r="BJ351" i="12"/>
  <c r="BK351" i="12"/>
  <c r="BL351" i="12"/>
  <c r="BH352" i="12"/>
  <c r="BI352" i="12"/>
  <c r="BJ352" i="12"/>
  <c r="BK352" i="12"/>
  <c r="BL352" i="12"/>
  <c r="BH353" i="12"/>
  <c r="BI353" i="12"/>
  <c r="BJ353" i="12"/>
  <c r="BK353" i="12"/>
  <c r="BL353" i="12"/>
  <c r="BH354" i="12"/>
  <c r="BI354" i="12"/>
  <c r="BJ354" i="12"/>
  <c r="BK354" i="12"/>
  <c r="BL354" i="12"/>
  <c r="BH355" i="12"/>
  <c r="BI355" i="12"/>
  <c r="BJ355" i="12"/>
  <c r="BK355" i="12"/>
  <c r="BL355" i="12"/>
  <c r="BH356" i="12"/>
  <c r="BI356" i="12"/>
  <c r="BJ356" i="12"/>
  <c r="BK356" i="12"/>
  <c r="BL356" i="12"/>
  <c r="BH357" i="12"/>
  <c r="BI357" i="12"/>
  <c r="BJ357" i="12"/>
  <c r="BK357" i="12"/>
  <c r="BL357" i="12"/>
  <c r="BH358" i="12"/>
  <c r="BI358" i="12"/>
  <c r="BJ358" i="12"/>
  <c r="BK358" i="12"/>
  <c r="BL358" i="12"/>
  <c r="BH359" i="12"/>
  <c r="BI359" i="12"/>
  <c r="BJ359" i="12"/>
  <c r="BK359" i="12"/>
  <c r="BL359" i="12"/>
  <c r="BH360" i="12"/>
  <c r="BI360" i="12"/>
  <c r="BJ360" i="12"/>
  <c r="BK360" i="12"/>
  <c r="BL360" i="12"/>
  <c r="BH361" i="12"/>
  <c r="BI361" i="12"/>
  <c r="BJ361" i="12"/>
  <c r="BK361" i="12"/>
  <c r="BL361" i="12"/>
  <c r="BH362" i="12"/>
  <c r="BI362" i="12"/>
  <c r="BJ362" i="12"/>
  <c r="BK362" i="12"/>
  <c r="BL362" i="12"/>
  <c r="BH363" i="12"/>
  <c r="BI363" i="12"/>
  <c r="BJ363" i="12"/>
  <c r="BK363" i="12"/>
  <c r="BL363" i="12"/>
  <c r="BH364" i="12"/>
  <c r="BI364" i="12"/>
  <c r="BJ364" i="12"/>
  <c r="BK364" i="12"/>
  <c r="BL364" i="12"/>
  <c r="BH365" i="12"/>
  <c r="BI365" i="12"/>
  <c r="BJ365" i="12"/>
  <c r="BK365" i="12"/>
  <c r="BL365" i="12"/>
  <c r="BH366" i="12"/>
  <c r="BI366" i="12"/>
  <c r="BJ366" i="12"/>
  <c r="BK366" i="12"/>
  <c r="BL366" i="12"/>
  <c r="BH367" i="12"/>
  <c r="BI367" i="12"/>
  <c r="BJ367" i="12"/>
  <c r="BK367" i="12"/>
  <c r="BL367" i="12"/>
  <c r="BH368" i="12"/>
  <c r="BI368" i="12"/>
  <c r="BJ368" i="12"/>
  <c r="BK368" i="12"/>
  <c r="BL368" i="12"/>
  <c r="BH369" i="12"/>
  <c r="BI369" i="12"/>
  <c r="BJ369" i="12"/>
  <c r="BK369" i="12"/>
  <c r="BL369" i="12"/>
  <c r="BH370" i="12"/>
  <c r="BI370" i="12"/>
  <c r="BJ370" i="12"/>
  <c r="BK370" i="12"/>
  <c r="BL370" i="12"/>
  <c r="BH371" i="12"/>
  <c r="BI371" i="12"/>
  <c r="BJ371" i="12"/>
  <c r="BK371" i="12"/>
  <c r="BL371" i="12"/>
  <c r="BH372" i="12"/>
  <c r="BI372" i="12"/>
  <c r="BJ372" i="12"/>
  <c r="BK372" i="12"/>
  <c r="BL372" i="12"/>
  <c r="BH373" i="12"/>
  <c r="BI373" i="12"/>
  <c r="BJ373" i="12"/>
  <c r="BK373" i="12"/>
  <c r="BL373" i="12"/>
  <c r="BH374" i="12"/>
  <c r="BI374" i="12"/>
  <c r="BJ374" i="12"/>
  <c r="BK374" i="12"/>
  <c r="BL374" i="12"/>
  <c r="BH375" i="12"/>
  <c r="BI375" i="12"/>
  <c r="BJ375" i="12"/>
  <c r="BK375" i="12"/>
  <c r="BL375" i="12"/>
  <c r="BH376" i="12"/>
  <c r="BI376" i="12"/>
  <c r="BJ376" i="12"/>
  <c r="BK376" i="12"/>
  <c r="BL376" i="12"/>
  <c r="BH377" i="12"/>
  <c r="BI377" i="12"/>
  <c r="BJ377" i="12"/>
  <c r="BK377" i="12"/>
  <c r="BL377" i="12"/>
  <c r="S270" i="12"/>
  <c r="T270" i="12"/>
  <c r="U270" i="12"/>
  <c r="V270" i="12"/>
  <c r="W270" i="12"/>
  <c r="Y270" i="12" s="1"/>
  <c r="AC270" i="12"/>
  <c r="AD270" i="12"/>
  <c r="AE270" i="12"/>
  <c r="AF270" i="12"/>
  <c r="AG270" i="12"/>
  <c r="AJ270" i="12" s="1"/>
  <c r="AM270" i="12"/>
  <c r="AN270" i="12"/>
  <c r="AO270" i="12"/>
  <c r="AP270" i="12"/>
  <c r="AQ270" i="12"/>
  <c r="AR270" i="12"/>
  <c r="AX270" i="12"/>
  <c r="AY270" i="12"/>
  <c r="AZ270" i="12"/>
  <c r="BA270" i="12"/>
  <c r="BB270" i="12"/>
  <c r="S271" i="12"/>
  <c r="T271" i="12"/>
  <c r="U271" i="12"/>
  <c r="V271" i="12"/>
  <c r="W271" i="12"/>
  <c r="AC271" i="12"/>
  <c r="AD271" i="12"/>
  <c r="AE271" i="12"/>
  <c r="AF271" i="12"/>
  <c r="AG271" i="12"/>
  <c r="AM271" i="12"/>
  <c r="AN271" i="12"/>
  <c r="AO271" i="12"/>
  <c r="AP271" i="12"/>
  <c r="AQ271" i="12"/>
  <c r="AR271" i="12"/>
  <c r="AX271" i="12"/>
  <c r="AY271" i="12"/>
  <c r="AZ271" i="12"/>
  <c r="BA271" i="12"/>
  <c r="BB271" i="12"/>
  <c r="S272" i="12"/>
  <c r="T272" i="12"/>
  <c r="U272" i="12"/>
  <c r="V272" i="12"/>
  <c r="W272" i="12"/>
  <c r="AC272" i="12"/>
  <c r="AD272" i="12"/>
  <c r="AE272" i="12"/>
  <c r="AF272" i="12"/>
  <c r="AG272" i="12"/>
  <c r="AM272" i="12"/>
  <c r="AN272" i="12"/>
  <c r="AO272" i="12"/>
  <c r="AP272" i="12"/>
  <c r="AQ272" i="12"/>
  <c r="AR272" i="12"/>
  <c r="AX272" i="12"/>
  <c r="AY272" i="12"/>
  <c r="AZ272" i="12"/>
  <c r="BA272" i="12"/>
  <c r="BB272" i="12"/>
  <c r="S273" i="12"/>
  <c r="T273" i="12"/>
  <c r="U273" i="12"/>
  <c r="V273" i="12"/>
  <c r="W273" i="12"/>
  <c r="AA273" i="12" s="1"/>
  <c r="AC273" i="12"/>
  <c r="AD273" i="12"/>
  <c r="AE273" i="12"/>
  <c r="AF273" i="12"/>
  <c r="AG273" i="12"/>
  <c r="AK273" i="12" s="1"/>
  <c r="AM273" i="12"/>
  <c r="AN273" i="12"/>
  <c r="AO273" i="12"/>
  <c r="AP273" i="12"/>
  <c r="AQ273" i="12"/>
  <c r="AR273" i="12"/>
  <c r="AX273" i="12"/>
  <c r="AY273" i="12"/>
  <c r="AZ273" i="12"/>
  <c r="BA273" i="12"/>
  <c r="BB273" i="12"/>
  <c r="S274" i="12"/>
  <c r="T274" i="12"/>
  <c r="U274" i="12"/>
  <c r="V274" i="12"/>
  <c r="W274" i="12"/>
  <c r="AC274" i="12"/>
  <c r="AD274" i="12"/>
  <c r="AE274" i="12"/>
  <c r="AF274" i="12"/>
  <c r="AG274" i="12"/>
  <c r="AM274" i="12"/>
  <c r="AN274" i="12"/>
  <c r="AO274" i="12"/>
  <c r="AP274" i="12"/>
  <c r="AQ274" i="12"/>
  <c r="AR274" i="12"/>
  <c r="AX274" i="12"/>
  <c r="AY274" i="12"/>
  <c r="AZ274" i="12"/>
  <c r="BA274" i="12"/>
  <c r="BB274" i="12"/>
  <c r="BF274" i="12" s="1"/>
  <c r="S275" i="12"/>
  <c r="T275" i="12"/>
  <c r="U275" i="12"/>
  <c r="V275" i="12"/>
  <c r="W275" i="12"/>
  <c r="Z275" i="12" s="1"/>
  <c r="AC275" i="12"/>
  <c r="AD275" i="12"/>
  <c r="AE275" i="12"/>
  <c r="AF275" i="12"/>
  <c r="AG275" i="12"/>
  <c r="AM275" i="12"/>
  <c r="AN275" i="12"/>
  <c r="AO275" i="12"/>
  <c r="AP275" i="12"/>
  <c r="AQ275" i="12"/>
  <c r="AR275" i="12"/>
  <c r="AX275" i="12"/>
  <c r="AY275" i="12"/>
  <c r="AZ275" i="12"/>
  <c r="BA275" i="12"/>
  <c r="BB275" i="12"/>
  <c r="S276" i="12"/>
  <c r="T276" i="12"/>
  <c r="U276" i="12"/>
  <c r="V276" i="12"/>
  <c r="W276" i="12"/>
  <c r="AA276" i="12" s="1"/>
  <c r="AC276" i="12"/>
  <c r="AD276" i="12"/>
  <c r="AE276" i="12"/>
  <c r="AF276" i="12"/>
  <c r="AG276" i="12"/>
  <c r="AM276" i="12"/>
  <c r="AN276" i="12"/>
  <c r="AO276" i="12"/>
  <c r="AP276" i="12"/>
  <c r="AQ276" i="12"/>
  <c r="AR276" i="12"/>
  <c r="AX276" i="12"/>
  <c r="AY276" i="12"/>
  <c r="AZ276" i="12"/>
  <c r="BA276" i="12"/>
  <c r="BB276" i="12"/>
  <c r="S277" i="12"/>
  <c r="T277" i="12"/>
  <c r="U277" i="12"/>
  <c r="V277" i="12"/>
  <c r="W277" i="12"/>
  <c r="AC277" i="12"/>
  <c r="AD277" i="12"/>
  <c r="AE277" i="12"/>
  <c r="AF277" i="12"/>
  <c r="AG277" i="12"/>
  <c r="AM277" i="12"/>
  <c r="AN277" i="12"/>
  <c r="AO277" i="12"/>
  <c r="AP277" i="12"/>
  <c r="AQ277" i="12"/>
  <c r="AR277" i="12"/>
  <c r="AX277" i="12"/>
  <c r="AY277" i="12"/>
  <c r="AZ277" i="12"/>
  <c r="BA277" i="12"/>
  <c r="BB277" i="12"/>
  <c r="BE277" i="12" s="1"/>
  <c r="S278" i="12"/>
  <c r="T278" i="12"/>
  <c r="U278" i="12"/>
  <c r="V278" i="12"/>
  <c r="W278" i="12"/>
  <c r="Z278" i="12" s="1"/>
  <c r="AC278" i="12"/>
  <c r="AD278" i="12"/>
  <c r="AE278" i="12"/>
  <c r="AF278" i="12"/>
  <c r="AG278" i="12"/>
  <c r="AJ278" i="12" s="1"/>
  <c r="AM278" i="12"/>
  <c r="AN278" i="12"/>
  <c r="AO278" i="12"/>
  <c r="AP278" i="12"/>
  <c r="AQ278" i="12"/>
  <c r="AR278" i="12"/>
  <c r="AX278" i="12"/>
  <c r="AY278" i="12"/>
  <c r="AZ278" i="12"/>
  <c r="BA278" i="12"/>
  <c r="BB278" i="12"/>
  <c r="BE278" i="12" s="1"/>
  <c r="S279" i="12"/>
  <c r="T279" i="12"/>
  <c r="U279" i="12"/>
  <c r="V279" i="12"/>
  <c r="W279" i="12"/>
  <c r="AC279" i="12"/>
  <c r="AD279" i="12"/>
  <c r="AE279" i="12"/>
  <c r="AF279" i="12"/>
  <c r="AG279" i="12"/>
  <c r="AK279" i="12" s="1"/>
  <c r="AM279" i="12"/>
  <c r="AN279" i="12"/>
  <c r="AO279" i="12"/>
  <c r="AP279" i="12"/>
  <c r="AQ279" i="12"/>
  <c r="AR279" i="12"/>
  <c r="AX279" i="12"/>
  <c r="AY279" i="12"/>
  <c r="AZ279" i="12"/>
  <c r="BA279" i="12"/>
  <c r="BB279" i="12"/>
  <c r="BE279" i="12" s="1"/>
  <c r="S280" i="12"/>
  <c r="T280" i="12"/>
  <c r="U280" i="12"/>
  <c r="V280" i="12"/>
  <c r="W280" i="12"/>
  <c r="AC280" i="12"/>
  <c r="AD280" i="12"/>
  <c r="AE280" i="12"/>
  <c r="AF280" i="12"/>
  <c r="AG280" i="12"/>
  <c r="AM280" i="12"/>
  <c r="AN280" i="12"/>
  <c r="AO280" i="12"/>
  <c r="AP280" i="12"/>
  <c r="AQ280" i="12"/>
  <c r="AR280" i="12"/>
  <c r="AX280" i="12"/>
  <c r="AY280" i="12"/>
  <c r="AZ280" i="12"/>
  <c r="BA280" i="12"/>
  <c r="BB280" i="12"/>
  <c r="S281" i="12"/>
  <c r="T281" i="12"/>
  <c r="U281" i="12"/>
  <c r="V281" i="12"/>
  <c r="W281" i="12"/>
  <c r="AA281" i="12" s="1"/>
  <c r="AC281" i="12"/>
  <c r="AD281" i="12"/>
  <c r="AE281" i="12"/>
  <c r="AF281" i="12"/>
  <c r="AG281" i="12"/>
  <c r="AJ281" i="12" s="1"/>
  <c r="AM281" i="12"/>
  <c r="AN281" i="12"/>
  <c r="AO281" i="12"/>
  <c r="AP281" i="12"/>
  <c r="AQ281" i="12"/>
  <c r="AR281" i="12"/>
  <c r="AX281" i="12"/>
  <c r="AY281" i="12"/>
  <c r="AZ281" i="12"/>
  <c r="BA281" i="12"/>
  <c r="BB281" i="12"/>
  <c r="S282" i="12"/>
  <c r="T282" i="12"/>
  <c r="U282" i="12"/>
  <c r="V282" i="12"/>
  <c r="W282" i="12"/>
  <c r="AC282" i="12"/>
  <c r="AD282" i="12"/>
  <c r="AE282" i="12"/>
  <c r="AF282" i="12"/>
  <c r="AG282" i="12"/>
  <c r="AM282" i="12"/>
  <c r="AN282" i="12"/>
  <c r="AO282" i="12"/>
  <c r="AP282" i="12"/>
  <c r="AQ282" i="12"/>
  <c r="AR282" i="12"/>
  <c r="AX282" i="12"/>
  <c r="AY282" i="12"/>
  <c r="AZ282" i="12"/>
  <c r="BA282" i="12"/>
  <c r="BB282" i="12"/>
  <c r="S283" i="12"/>
  <c r="T283" i="12"/>
  <c r="U283" i="12"/>
  <c r="V283" i="12"/>
  <c r="W283" i="12"/>
  <c r="AC283" i="12"/>
  <c r="AD283" i="12"/>
  <c r="AE283" i="12"/>
  <c r="AF283" i="12"/>
  <c r="AG283" i="12"/>
  <c r="AM283" i="12"/>
  <c r="AN283" i="12"/>
  <c r="AO283" i="12"/>
  <c r="AP283" i="12"/>
  <c r="AQ283" i="12"/>
  <c r="AR283" i="12"/>
  <c r="AX283" i="12"/>
  <c r="AY283" i="12"/>
  <c r="AZ283" i="12"/>
  <c r="BA283" i="12"/>
  <c r="BB283" i="12"/>
  <c r="S284" i="12"/>
  <c r="T284" i="12"/>
  <c r="U284" i="12"/>
  <c r="V284" i="12"/>
  <c r="W284" i="12"/>
  <c r="AC284" i="12"/>
  <c r="AD284" i="12"/>
  <c r="AE284" i="12"/>
  <c r="AF284" i="12"/>
  <c r="AG284" i="12"/>
  <c r="AM284" i="12"/>
  <c r="AN284" i="12"/>
  <c r="AO284" i="12"/>
  <c r="AP284" i="12"/>
  <c r="AQ284" i="12"/>
  <c r="AR284" i="12"/>
  <c r="AX284" i="12"/>
  <c r="AY284" i="12"/>
  <c r="AZ284" i="12"/>
  <c r="BA284" i="12"/>
  <c r="BB284" i="12"/>
  <c r="S285" i="12"/>
  <c r="T285" i="12"/>
  <c r="U285" i="12"/>
  <c r="V285" i="12"/>
  <c r="W285" i="12"/>
  <c r="AC285" i="12"/>
  <c r="AD285" i="12"/>
  <c r="AE285" i="12"/>
  <c r="AF285" i="12"/>
  <c r="AG285" i="12"/>
  <c r="AM285" i="12"/>
  <c r="AN285" i="12"/>
  <c r="AO285" i="12"/>
  <c r="AP285" i="12"/>
  <c r="AQ285" i="12"/>
  <c r="AR285" i="12"/>
  <c r="AX285" i="12"/>
  <c r="AY285" i="12"/>
  <c r="AZ285" i="12"/>
  <c r="BA285" i="12"/>
  <c r="BB285" i="12"/>
  <c r="S286" i="12"/>
  <c r="T286" i="12"/>
  <c r="U286" i="12"/>
  <c r="V286" i="12"/>
  <c r="W286" i="12"/>
  <c r="AC286" i="12"/>
  <c r="AD286" i="12"/>
  <c r="AE286" i="12"/>
  <c r="AF286" i="12"/>
  <c r="AG286" i="12"/>
  <c r="AM286" i="12"/>
  <c r="AN286" i="12"/>
  <c r="AO286" i="12"/>
  <c r="AP286" i="12"/>
  <c r="AQ286" i="12"/>
  <c r="AR286" i="12"/>
  <c r="AX286" i="12"/>
  <c r="AY286" i="12"/>
  <c r="AZ286" i="12"/>
  <c r="BA286" i="12"/>
  <c r="BB286" i="12"/>
  <c r="S287" i="12"/>
  <c r="T287" i="12"/>
  <c r="U287" i="12"/>
  <c r="V287" i="12"/>
  <c r="W287" i="12"/>
  <c r="AC287" i="12"/>
  <c r="AD287" i="12"/>
  <c r="AE287" i="12"/>
  <c r="AF287" i="12"/>
  <c r="AG287" i="12"/>
  <c r="AM287" i="12"/>
  <c r="AN287" i="12"/>
  <c r="AO287" i="12"/>
  <c r="AP287" i="12"/>
  <c r="AQ287" i="12"/>
  <c r="AR287" i="12"/>
  <c r="AX287" i="12"/>
  <c r="AY287" i="12"/>
  <c r="AZ287" i="12"/>
  <c r="BA287" i="12"/>
  <c r="BB287" i="12"/>
  <c r="S288" i="12"/>
  <c r="T288" i="12"/>
  <c r="U288" i="12"/>
  <c r="V288" i="12"/>
  <c r="W288" i="12"/>
  <c r="AC288" i="12"/>
  <c r="AD288" i="12"/>
  <c r="AE288" i="12"/>
  <c r="AF288" i="12"/>
  <c r="AG288" i="12"/>
  <c r="AM288" i="12"/>
  <c r="AN288" i="12"/>
  <c r="AO288" i="12"/>
  <c r="AP288" i="12"/>
  <c r="AQ288" i="12"/>
  <c r="AR288" i="12"/>
  <c r="AX288" i="12"/>
  <c r="AY288" i="12"/>
  <c r="AZ288" i="12"/>
  <c r="BA288" i="12"/>
  <c r="BB288" i="12"/>
  <c r="S289" i="12"/>
  <c r="T289" i="12"/>
  <c r="U289" i="12"/>
  <c r="V289" i="12"/>
  <c r="W289" i="12"/>
  <c r="AC289" i="12"/>
  <c r="AD289" i="12"/>
  <c r="AE289" i="12"/>
  <c r="AF289" i="12"/>
  <c r="AG289" i="12"/>
  <c r="AM289" i="12"/>
  <c r="AN289" i="12"/>
  <c r="AO289" i="12"/>
  <c r="AP289" i="12"/>
  <c r="AQ289" i="12"/>
  <c r="AR289" i="12"/>
  <c r="AX289" i="12"/>
  <c r="AY289" i="12"/>
  <c r="AZ289" i="12"/>
  <c r="BA289" i="12"/>
  <c r="BB289" i="12"/>
  <c r="S290" i="12"/>
  <c r="T290" i="12"/>
  <c r="U290" i="12"/>
  <c r="V290" i="12"/>
  <c r="W290" i="12"/>
  <c r="AC290" i="12"/>
  <c r="AD290" i="12"/>
  <c r="AE290" i="12"/>
  <c r="AF290" i="12"/>
  <c r="AG290" i="12"/>
  <c r="AM290" i="12"/>
  <c r="AN290" i="12"/>
  <c r="AO290" i="12"/>
  <c r="AP290" i="12"/>
  <c r="AQ290" i="12"/>
  <c r="AR290" i="12"/>
  <c r="AX290" i="12"/>
  <c r="AY290" i="12"/>
  <c r="AZ290" i="12"/>
  <c r="BA290" i="12"/>
  <c r="BB290" i="12"/>
  <c r="S291" i="12"/>
  <c r="T291" i="12"/>
  <c r="U291" i="12"/>
  <c r="V291" i="12"/>
  <c r="W291" i="12"/>
  <c r="AC291" i="12"/>
  <c r="AD291" i="12"/>
  <c r="AE291" i="12"/>
  <c r="AF291" i="12"/>
  <c r="AG291" i="12"/>
  <c r="AM291" i="12"/>
  <c r="AN291" i="12"/>
  <c r="AO291" i="12"/>
  <c r="AP291" i="12"/>
  <c r="AQ291" i="12"/>
  <c r="AR291" i="12"/>
  <c r="AX291" i="12"/>
  <c r="AY291" i="12"/>
  <c r="AZ291" i="12"/>
  <c r="BA291" i="12"/>
  <c r="BB291" i="12"/>
  <c r="S292" i="12"/>
  <c r="T292" i="12"/>
  <c r="U292" i="12"/>
  <c r="V292" i="12"/>
  <c r="W292" i="12"/>
  <c r="AC292" i="12"/>
  <c r="AD292" i="12"/>
  <c r="AE292" i="12"/>
  <c r="AF292" i="12"/>
  <c r="AG292" i="12"/>
  <c r="AM292" i="12"/>
  <c r="AN292" i="12"/>
  <c r="AO292" i="12"/>
  <c r="AP292" i="12"/>
  <c r="AQ292" i="12"/>
  <c r="AR292" i="12"/>
  <c r="AX292" i="12"/>
  <c r="AY292" i="12"/>
  <c r="AZ292" i="12"/>
  <c r="BA292" i="12"/>
  <c r="BB292" i="12"/>
  <c r="S293" i="12"/>
  <c r="T293" i="12"/>
  <c r="U293" i="12"/>
  <c r="V293" i="12"/>
  <c r="W293" i="12"/>
  <c r="AC293" i="12"/>
  <c r="AD293" i="12"/>
  <c r="AE293" i="12"/>
  <c r="AF293" i="12"/>
  <c r="AG293" i="12"/>
  <c r="AM293" i="12"/>
  <c r="AN293" i="12"/>
  <c r="AO293" i="12"/>
  <c r="AP293" i="12"/>
  <c r="AQ293" i="12"/>
  <c r="AR293" i="12"/>
  <c r="AX293" i="12"/>
  <c r="AY293" i="12"/>
  <c r="AZ293" i="12"/>
  <c r="BA293" i="12"/>
  <c r="BB293" i="12"/>
  <c r="S294" i="12"/>
  <c r="T294" i="12"/>
  <c r="U294" i="12"/>
  <c r="V294" i="12"/>
  <c r="W294" i="12"/>
  <c r="AC294" i="12"/>
  <c r="AD294" i="12"/>
  <c r="AE294" i="12"/>
  <c r="AF294" i="12"/>
  <c r="AG294" i="12"/>
  <c r="AJ294" i="12" s="1"/>
  <c r="AM294" i="12"/>
  <c r="AN294" i="12"/>
  <c r="AO294" i="12"/>
  <c r="AP294" i="12"/>
  <c r="AQ294" i="12"/>
  <c r="AR294" i="12"/>
  <c r="AX294" i="12"/>
  <c r="AY294" i="12"/>
  <c r="AZ294" i="12"/>
  <c r="BA294" i="12"/>
  <c r="BB294" i="12"/>
  <c r="S295" i="12"/>
  <c r="T295" i="12"/>
  <c r="U295" i="12"/>
  <c r="V295" i="12"/>
  <c r="W295" i="12"/>
  <c r="AC295" i="12"/>
  <c r="AD295" i="12"/>
  <c r="AE295" i="12"/>
  <c r="AF295" i="12"/>
  <c r="AG295" i="12"/>
  <c r="AM295" i="12"/>
  <c r="AN295" i="12"/>
  <c r="AO295" i="12"/>
  <c r="AP295" i="12"/>
  <c r="AQ295" i="12"/>
  <c r="AR295" i="12"/>
  <c r="AX295" i="12"/>
  <c r="AY295" i="12"/>
  <c r="AZ295" i="12"/>
  <c r="BA295" i="12"/>
  <c r="BB295" i="12"/>
  <c r="S296" i="12"/>
  <c r="T296" i="12"/>
  <c r="U296" i="12"/>
  <c r="V296" i="12"/>
  <c r="W296" i="12"/>
  <c r="AC296" i="12"/>
  <c r="AD296" i="12"/>
  <c r="AE296" i="12"/>
  <c r="AF296" i="12"/>
  <c r="AG296" i="12"/>
  <c r="AM296" i="12"/>
  <c r="AN296" i="12"/>
  <c r="AO296" i="12"/>
  <c r="AP296" i="12"/>
  <c r="AQ296" i="12"/>
  <c r="AR296" i="12"/>
  <c r="AX296" i="12"/>
  <c r="AY296" i="12"/>
  <c r="AZ296" i="12"/>
  <c r="BA296" i="12"/>
  <c r="BB296" i="12"/>
  <c r="S297" i="12"/>
  <c r="T297" i="12"/>
  <c r="U297" i="12"/>
  <c r="V297" i="12"/>
  <c r="W297" i="12"/>
  <c r="AC297" i="12"/>
  <c r="AD297" i="12"/>
  <c r="AE297" i="12"/>
  <c r="AF297" i="12"/>
  <c r="AG297" i="12"/>
  <c r="AM297" i="12"/>
  <c r="AN297" i="12"/>
  <c r="AO297" i="12"/>
  <c r="AP297" i="12"/>
  <c r="AQ297" i="12"/>
  <c r="AR297" i="12"/>
  <c r="AX297" i="12"/>
  <c r="AY297" i="12"/>
  <c r="AZ297" i="12"/>
  <c r="BA297" i="12"/>
  <c r="BB297" i="12"/>
  <c r="S298" i="12"/>
  <c r="T298" i="12"/>
  <c r="U298" i="12"/>
  <c r="V298" i="12"/>
  <c r="W298" i="12"/>
  <c r="AC298" i="12"/>
  <c r="AD298" i="12"/>
  <c r="AE298" i="12"/>
  <c r="AF298" i="12"/>
  <c r="AG298" i="12"/>
  <c r="AM298" i="12"/>
  <c r="AN298" i="12"/>
  <c r="AO298" i="12"/>
  <c r="AP298" i="12"/>
  <c r="AQ298" i="12"/>
  <c r="AR298" i="12"/>
  <c r="AX298" i="12"/>
  <c r="AY298" i="12"/>
  <c r="AZ298" i="12"/>
  <c r="BA298" i="12"/>
  <c r="BB298" i="12"/>
  <c r="S299" i="12"/>
  <c r="T299" i="12"/>
  <c r="U299" i="12"/>
  <c r="V299" i="12"/>
  <c r="W299" i="12"/>
  <c r="AC299" i="12"/>
  <c r="AD299" i="12"/>
  <c r="AE299" i="12"/>
  <c r="AF299" i="12"/>
  <c r="AG299" i="12"/>
  <c r="AM299" i="12"/>
  <c r="AN299" i="12"/>
  <c r="AO299" i="12"/>
  <c r="AP299" i="12"/>
  <c r="AQ299" i="12"/>
  <c r="AR299" i="12"/>
  <c r="AX299" i="12"/>
  <c r="AY299" i="12"/>
  <c r="AZ299" i="12"/>
  <c r="BA299" i="12"/>
  <c r="BB299" i="12"/>
  <c r="S300" i="12"/>
  <c r="T300" i="12"/>
  <c r="U300" i="12"/>
  <c r="V300" i="12"/>
  <c r="W300" i="12"/>
  <c r="AC300" i="12"/>
  <c r="AD300" i="12"/>
  <c r="AE300" i="12"/>
  <c r="AF300" i="12"/>
  <c r="AG300" i="12"/>
  <c r="AM300" i="12"/>
  <c r="AN300" i="12"/>
  <c r="AO300" i="12"/>
  <c r="AP300" i="12"/>
  <c r="AQ300" i="12"/>
  <c r="AR300" i="12"/>
  <c r="AX300" i="12"/>
  <c r="AY300" i="12"/>
  <c r="AZ300" i="12"/>
  <c r="BA300" i="12"/>
  <c r="BB300" i="12"/>
  <c r="S301" i="12"/>
  <c r="T301" i="12"/>
  <c r="U301" i="12"/>
  <c r="V301" i="12"/>
  <c r="W301" i="12"/>
  <c r="AC301" i="12"/>
  <c r="AD301" i="12"/>
  <c r="AE301" i="12"/>
  <c r="AF301" i="12"/>
  <c r="AG301" i="12"/>
  <c r="AM301" i="12"/>
  <c r="AN301" i="12"/>
  <c r="AO301" i="12"/>
  <c r="AP301" i="12"/>
  <c r="AQ301" i="12"/>
  <c r="AR301" i="12"/>
  <c r="AX301" i="12"/>
  <c r="AY301" i="12"/>
  <c r="AZ301" i="12"/>
  <c r="BA301" i="12"/>
  <c r="BB301" i="12"/>
  <c r="S302" i="12"/>
  <c r="T302" i="12"/>
  <c r="U302" i="12"/>
  <c r="V302" i="12"/>
  <c r="W302" i="12"/>
  <c r="AC302" i="12"/>
  <c r="AD302" i="12"/>
  <c r="AE302" i="12"/>
  <c r="AF302" i="12"/>
  <c r="AG302" i="12"/>
  <c r="AM302" i="12"/>
  <c r="AN302" i="12"/>
  <c r="AO302" i="12"/>
  <c r="AP302" i="12"/>
  <c r="AQ302" i="12"/>
  <c r="AR302" i="12"/>
  <c r="AX302" i="12"/>
  <c r="AY302" i="12"/>
  <c r="AZ302" i="12"/>
  <c r="BA302" i="12"/>
  <c r="BB302" i="12"/>
  <c r="S303" i="12"/>
  <c r="T303" i="12"/>
  <c r="U303" i="12"/>
  <c r="V303" i="12"/>
  <c r="W303" i="12"/>
  <c r="AC303" i="12"/>
  <c r="AD303" i="12"/>
  <c r="AE303" i="12"/>
  <c r="AF303" i="12"/>
  <c r="AG303" i="12"/>
  <c r="AM303" i="12"/>
  <c r="AN303" i="12"/>
  <c r="AO303" i="12"/>
  <c r="AP303" i="12"/>
  <c r="AQ303" i="12"/>
  <c r="AR303" i="12"/>
  <c r="AX303" i="12"/>
  <c r="AY303" i="12"/>
  <c r="AZ303" i="12"/>
  <c r="BA303" i="12"/>
  <c r="BB303" i="12"/>
  <c r="S304" i="12"/>
  <c r="T304" i="12"/>
  <c r="U304" i="12"/>
  <c r="V304" i="12"/>
  <c r="W304" i="12"/>
  <c r="AC304" i="12"/>
  <c r="AD304" i="12"/>
  <c r="AE304" i="12"/>
  <c r="AF304" i="12"/>
  <c r="AG304" i="12"/>
  <c r="AM304" i="12"/>
  <c r="AN304" i="12"/>
  <c r="AO304" i="12"/>
  <c r="AP304" i="12"/>
  <c r="AQ304" i="12"/>
  <c r="AR304" i="12"/>
  <c r="AX304" i="12"/>
  <c r="AY304" i="12"/>
  <c r="AZ304" i="12"/>
  <c r="BA304" i="12"/>
  <c r="BB304" i="12"/>
  <c r="S305" i="12"/>
  <c r="T305" i="12"/>
  <c r="U305" i="12"/>
  <c r="V305" i="12"/>
  <c r="W305" i="12"/>
  <c r="AC305" i="12"/>
  <c r="AD305" i="12"/>
  <c r="AE305" i="12"/>
  <c r="AF305" i="12"/>
  <c r="AG305" i="12"/>
  <c r="AM305" i="12"/>
  <c r="AN305" i="12"/>
  <c r="AO305" i="12"/>
  <c r="AP305" i="12"/>
  <c r="AQ305" i="12"/>
  <c r="AR305" i="12"/>
  <c r="AX305" i="12"/>
  <c r="AY305" i="12"/>
  <c r="AZ305" i="12"/>
  <c r="BA305" i="12"/>
  <c r="BB305" i="12"/>
  <c r="S306" i="12"/>
  <c r="T306" i="12"/>
  <c r="U306" i="12"/>
  <c r="V306" i="12"/>
  <c r="W306" i="12"/>
  <c r="AC306" i="12"/>
  <c r="AD306" i="12"/>
  <c r="AE306" i="12"/>
  <c r="AF306" i="12"/>
  <c r="AG306" i="12"/>
  <c r="AM306" i="12"/>
  <c r="AN306" i="12"/>
  <c r="AO306" i="12"/>
  <c r="AP306" i="12"/>
  <c r="AQ306" i="12"/>
  <c r="AR306" i="12"/>
  <c r="AX306" i="12"/>
  <c r="AY306" i="12"/>
  <c r="AZ306" i="12"/>
  <c r="BA306" i="12"/>
  <c r="BB306" i="12"/>
  <c r="S307" i="12"/>
  <c r="T307" i="12"/>
  <c r="U307" i="12"/>
  <c r="V307" i="12"/>
  <c r="W307" i="12"/>
  <c r="AC307" i="12"/>
  <c r="AD307" i="12"/>
  <c r="AE307" i="12"/>
  <c r="AF307" i="12"/>
  <c r="AG307" i="12"/>
  <c r="AM307" i="12"/>
  <c r="AN307" i="12"/>
  <c r="AO307" i="12"/>
  <c r="AP307" i="12"/>
  <c r="AQ307" i="12"/>
  <c r="AR307" i="12"/>
  <c r="AX307" i="12"/>
  <c r="AY307" i="12"/>
  <c r="AZ307" i="12"/>
  <c r="BA307" i="12"/>
  <c r="BB307" i="12"/>
  <c r="S308" i="12"/>
  <c r="T308" i="12"/>
  <c r="U308" i="12"/>
  <c r="V308" i="12"/>
  <c r="W308" i="12"/>
  <c r="AC308" i="12"/>
  <c r="AD308" i="12"/>
  <c r="AE308" i="12"/>
  <c r="AF308" i="12"/>
  <c r="AG308" i="12"/>
  <c r="AM308" i="12"/>
  <c r="AN308" i="12"/>
  <c r="AO308" i="12"/>
  <c r="AP308" i="12"/>
  <c r="AQ308" i="12"/>
  <c r="AR308" i="12"/>
  <c r="AX308" i="12"/>
  <c r="AY308" i="12"/>
  <c r="AZ308" i="12"/>
  <c r="BA308" i="12"/>
  <c r="BB308" i="12"/>
  <c r="S309" i="12"/>
  <c r="T309" i="12"/>
  <c r="U309" i="12"/>
  <c r="V309" i="12"/>
  <c r="W309" i="12"/>
  <c r="AC309" i="12"/>
  <c r="AD309" i="12"/>
  <c r="AE309" i="12"/>
  <c r="AF309" i="12"/>
  <c r="AG309" i="12"/>
  <c r="AM309" i="12"/>
  <c r="AN309" i="12"/>
  <c r="AO309" i="12"/>
  <c r="AP309" i="12"/>
  <c r="AQ309" i="12"/>
  <c r="AR309" i="12"/>
  <c r="AX309" i="12"/>
  <c r="AY309" i="12"/>
  <c r="AZ309" i="12"/>
  <c r="BA309" i="12"/>
  <c r="BB309" i="12"/>
  <c r="S310" i="12"/>
  <c r="T310" i="12"/>
  <c r="U310" i="12"/>
  <c r="V310" i="12"/>
  <c r="W310" i="12"/>
  <c r="AC310" i="12"/>
  <c r="AD310" i="12"/>
  <c r="AE310" i="12"/>
  <c r="AF310" i="12"/>
  <c r="AG310" i="12"/>
  <c r="AJ310" i="12" s="1"/>
  <c r="AM310" i="12"/>
  <c r="AN310" i="12"/>
  <c r="AO310" i="12"/>
  <c r="AP310" i="12"/>
  <c r="AQ310" i="12"/>
  <c r="AR310" i="12"/>
  <c r="AX310" i="12"/>
  <c r="AY310" i="12"/>
  <c r="AZ310" i="12"/>
  <c r="BA310" i="12"/>
  <c r="BB310" i="12"/>
  <c r="S311" i="12"/>
  <c r="T311" i="12"/>
  <c r="U311" i="12"/>
  <c r="V311" i="12"/>
  <c r="W311" i="12"/>
  <c r="AC311" i="12"/>
  <c r="AD311" i="12"/>
  <c r="AE311" i="12"/>
  <c r="AF311" i="12"/>
  <c r="AG311" i="12"/>
  <c r="AM311" i="12"/>
  <c r="AN311" i="12"/>
  <c r="AO311" i="12"/>
  <c r="AP311" i="12"/>
  <c r="AQ311" i="12"/>
  <c r="AR311" i="12"/>
  <c r="AX311" i="12"/>
  <c r="AY311" i="12"/>
  <c r="AZ311" i="12"/>
  <c r="BA311" i="12"/>
  <c r="BB311" i="12"/>
  <c r="BF311" i="12" s="1"/>
  <c r="S312" i="12"/>
  <c r="T312" i="12"/>
  <c r="U312" i="12"/>
  <c r="V312" i="12"/>
  <c r="W312" i="12"/>
  <c r="AC312" i="12"/>
  <c r="AD312" i="12"/>
  <c r="AE312" i="12"/>
  <c r="AF312" i="12"/>
  <c r="AG312" i="12"/>
  <c r="AM312" i="12"/>
  <c r="AN312" i="12"/>
  <c r="AO312" i="12"/>
  <c r="AP312" i="12"/>
  <c r="AQ312" i="12"/>
  <c r="AR312" i="12"/>
  <c r="AV312" i="12" s="1"/>
  <c r="AX312" i="12"/>
  <c r="AY312" i="12"/>
  <c r="AZ312" i="12"/>
  <c r="BA312" i="12"/>
  <c r="BB312" i="12"/>
  <c r="S313" i="12"/>
  <c r="T313" i="12"/>
  <c r="U313" i="12"/>
  <c r="V313" i="12"/>
  <c r="W313" i="12"/>
  <c r="AC313" i="12"/>
  <c r="AD313" i="12"/>
  <c r="AE313" i="12"/>
  <c r="AF313" i="12"/>
  <c r="AG313" i="12"/>
  <c r="AM313" i="12"/>
  <c r="AN313" i="12"/>
  <c r="AO313" i="12"/>
  <c r="AP313" i="12"/>
  <c r="AQ313" i="12"/>
  <c r="AR313" i="12"/>
  <c r="AX313" i="12"/>
  <c r="AY313" i="12"/>
  <c r="AZ313" i="12"/>
  <c r="BA313" i="12"/>
  <c r="BB313" i="12"/>
  <c r="S314" i="12"/>
  <c r="T314" i="12"/>
  <c r="U314" i="12"/>
  <c r="V314" i="12"/>
  <c r="W314" i="12"/>
  <c r="AC314" i="12"/>
  <c r="AD314" i="12"/>
  <c r="AE314" i="12"/>
  <c r="AF314" i="12"/>
  <c r="AG314" i="12"/>
  <c r="AM314" i="12"/>
  <c r="AN314" i="12"/>
  <c r="AO314" i="12"/>
  <c r="AP314" i="12"/>
  <c r="AQ314" i="12"/>
  <c r="AR314" i="12"/>
  <c r="AX314" i="12"/>
  <c r="AY314" i="12"/>
  <c r="AZ314" i="12"/>
  <c r="BA314" i="12"/>
  <c r="BB314" i="12"/>
  <c r="S315" i="12"/>
  <c r="T315" i="12"/>
  <c r="U315" i="12"/>
  <c r="V315" i="12"/>
  <c r="W315" i="12"/>
  <c r="AC315" i="12"/>
  <c r="AD315" i="12"/>
  <c r="AE315" i="12"/>
  <c r="AF315" i="12"/>
  <c r="AG315" i="12"/>
  <c r="AM315" i="12"/>
  <c r="AN315" i="12"/>
  <c r="AO315" i="12"/>
  <c r="AP315" i="12"/>
  <c r="AQ315" i="12"/>
  <c r="AR315" i="12"/>
  <c r="AX315" i="12"/>
  <c r="AY315" i="12"/>
  <c r="AZ315" i="12"/>
  <c r="BA315" i="12"/>
  <c r="BB315" i="12"/>
  <c r="S316" i="12"/>
  <c r="T316" i="12"/>
  <c r="U316" i="12"/>
  <c r="V316" i="12"/>
  <c r="W316" i="12"/>
  <c r="AC316" i="12"/>
  <c r="AD316" i="12"/>
  <c r="AE316" i="12"/>
  <c r="AF316" i="12"/>
  <c r="AG316" i="12"/>
  <c r="AM316" i="12"/>
  <c r="AN316" i="12"/>
  <c r="AO316" i="12"/>
  <c r="AP316" i="12"/>
  <c r="AQ316" i="12"/>
  <c r="AR316" i="12"/>
  <c r="AX316" i="12"/>
  <c r="AY316" i="12"/>
  <c r="AZ316" i="12"/>
  <c r="BA316" i="12"/>
  <c r="BB316" i="12"/>
  <c r="S317" i="12"/>
  <c r="T317" i="12"/>
  <c r="U317" i="12"/>
  <c r="V317" i="12"/>
  <c r="W317" i="12"/>
  <c r="AC317" i="12"/>
  <c r="AD317" i="12"/>
  <c r="AE317" i="12"/>
  <c r="AF317" i="12"/>
  <c r="AG317" i="12"/>
  <c r="AM317" i="12"/>
  <c r="AN317" i="12"/>
  <c r="AO317" i="12"/>
  <c r="AP317" i="12"/>
  <c r="AQ317" i="12"/>
  <c r="AR317" i="12"/>
  <c r="AX317" i="12"/>
  <c r="AY317" i="12"/>
  <c r="AZ317" i="12"/>
  <c r="BA317" i="12"/>
  <c r="BB317" i="12"/>
  <c r="S318" i="12"/>
  <c r="T318" i="12"/>
  <c r="U318" i="12"/>
  <c r="V318" i="12"/>
  <c r="W318" i="12"/>
  <c r="AC318" i="12"/>
  <c r="AD318" i="12"/>
  <c r="AE318" i="12"/>
  <c r="AF318" i="12"/>
  <c r="AG318" i="12"/>
  <c r="AM318" i="12"/>
  <c r="AN318" i="12"/>
  <c r="AO318" i="12"/>
  <c r="AP318" i="12"/>
  <c r="AQ318" i="12"/>
  <c r="AR318" i="12"/>
  <c r="AX318" i="12"/>
  <c r="AY318" i="12"/>
  <c r="AZ318" i="12"/>
  <c r="BA318" i="12"/>
  <c r="BB318" i="12"/>
  <c r="S319" i="12"/>
  <c r="T319" i="12"/>
  <c r="U319" i="12"/>
  <c r="V319" i="12"/>
  <c r="W319" i="12"/>
  <c r="Y320" i="12" s="1"/>
  <c r="AC319" i="12"/>
  <c r="AD319" i="12"/>
  <c r="AE319" i="12"/>
  <c r="AF319" i="12"/>
  <c r="AG319" i="12"/>
  <c r="AM319" i="12"/>
  <c r="AN319" i="12"/>
  <c r="AO319" i="12"/>
  <c r="AP319" i="12"/>
  <c r="AQ319" i="12"/>
  <c r="AR319" i="12"/>
  <c r="AX319" i="12"/>
  <c r="AY319" i="12"/>
  <c r="AZ319" i="12"/>
  <c r="BA319" i="12"/>
  <c r="BB319" i="12"/>
  <c r="S320" i="12"/>
  <c r="T320" i="12"/>
  <c r="U320" i="12"/>
  <c r="V320" i="12"/>
  <c r="W320" i="12"/>
  <c r="AC320" i="12"/>
  <c r="AD320" i="12"/>
  <c r="AE320" i="12"/>
  <c r="AF320" i="12"/>
  <c r="AG320" i="12"/>
  <c r="AM320" i="12"/>
  <c r="AN320" i="12"/>
  <c r="AO320" i="12"/>
  <c r="AP320" i="12"/>
  <c r="AQ320" i="12"/>
  <c r="AR320" i="12"/>
  <c r="AV320" i="12" s="1"/>
  <c r="AX320" i="12"/>
  <c r="AY320" i="12"/>
  <c r="AZ320" i="12"/>
  <c r="BA320" i="12"/>
  <c r="BB320" i="12"/>
  <c r="S321" i="12"/>
  <c r="T321" i="12"/>
  <c r="U321" i="12"/>
  <c r="V321" i="12"/>
  <c r="W321" i="12"/>
  <c r="AC321" i="12"/>
  <c r="AD321" i="12"/>
  <c r="AE321" i="12"/>
  <c r="AF321" i="12"/>
  <c r="AG321" i="12"/>
  <c r="AM321" i="12"/>
  <c r="AN321" i="12"/>
  <c r="AO321" i="12"/>
  <c r="AP321" i="12"/>
  <c r="AQ321" i="12"/>
  <c r="AR321" i="12"/>
  <c r="AX321" i="12"/>
  <c r="AY321" i="12"/>
  <c r="AZ321" i="12"/>
  <c r="BA321" i="12"/>
  <c r="BB321" i="12"/>
  <c r="S322" i="12"/>
  <c r="T322" i="12"/>
  <c r="U322" i="12"/>
  <c r="V322" i="12"/>
  <c r="W322" i="12"/>
  <c r="AC322" i="12"/>
  <c r="AD322" i="12"/>
  <c r="AE322" i="12"/>
  <c r="AF322" i="12"/>
  <c r="AG322" i="12"/>
  <c r="AM322" i="12"/>
  <c r="AN322" i="12"/>
  <c r="AO322" i="12"/>
  <c r="AP322" i="12"/>
  <c r="AQ322" i="12"/>
  <c r="AR322" i="12"/>
  <c r="AX322" i="12"/>
  <c r="AY322" i="12"/>
  <c r="AZ322" i="12"/>
  <c r="BA322" i="12"/>
  <c r="BB322" i="12"/>
  <c r="S323" i="12"/>
  <c r="T323" i="12"/>
  <c r="U323" i="12"/>
  <c r="V323" i="12"/>
  <c r="W323" i="12"/>
  <c r="AC323" i="12"/>
  <c r="AD323" i="12"/>
  <c r="AE323" i="12"/>
  <c r="AF323" i="12"/>
  <c r="AG323" i="12"/>
  <c r="AM323" i="12"/>
  <c r="AN323" i="12"/>
  <c r="AO323" i="12"/>
  <c r="AP323" i="12"/>
  <c r="AQ323" i="12"/>
  <c r="AR323" i="12"/>
  <c r="AX323" i="12"/>
  <c r="AY323" i="12"/>
  <c r="AZ323" i="12"/>
  <c r="BA323" i="12"/>
  <c r="BB323" i="12"/>
  <c r="S324" i="12"/>
  <c r="T324" i="12"/>
  <c r="U324" i="12"/>
  <c r="V324" i="12"/>
  <c r="W324" i="12"/>
  <c r="AC324" i="12"/>
  <c r="AD324" i="12"/>
  <c r="AE324" i="12"/>
  <c r="AF324" i="12"/>
  <c r="AG324" i="12"/>
  <c r="AM324" i="12"/>
  <c r="AN324" i="12"/>
  <c r="AO324" i="12"/>
  <c r="AP324" i="12"/>
  <c r="AQ324" i="12"/>
  <c r="AR324" i="12"/>
  <c r="AX324" i="12"/>
  <c r="AY324" i="12"/>
  <c r="AZ324" i="12"/>
  <c r="BA324" i="12"/>
  <c r="BB324" i="12"/>
  <c r="S325" i="12"/>
  <c r="T325" i="12"/>
  <c r="U325" i="12"/>
  <c r="V325" i="12"/>
  <c r="W325" i="12"/>
  <c r="AC325" i="12"/>
  <c r="AD325" i="12"/>
  <c r="AE325" i="12"/>
  <c r="AF325" i="12"/>
  <c r="AG325" i="12"/>
  <c r="AM325" i="12"/>
  <c r="AN325" i="12"/>
  <c r="AO325" i="12"/>
  <c r="AP325" i="12"/>
  <c r="AQ325" i="12"/>
  <c r="AR325" i="12"/>
  <c r="AX325" i="12"/>
  <c r="AY325" i="12"/>
  <c r="AZ325" i="12"/>
  <c r="BA325" i="12"/>
  <c r="BB325" i="12"/>
  <c r="S326" i="12"/>
  <c r="T326" i="12"/>
  <c r="U326" i="12"/>
  <c r="V326" i="12"/>
  <c r="W326" i="12"/>
  <c r="AC326" i="12"/>
  <c r="AD326" i="12"/>
  <c r="AE326" i="12"/>
  <c r="AF326" i="12"/>
  <c r="AG326" i="12"/>
  <c r="AM326" i="12"/>
  <c r="AN326" i="12"/>
  <c r="AO326" i="12"/>
  <c r="AP326" i="12"/>
  <c r="AQ326" i="12"/>
  <c r="AR326" i="12"/>
  <c r="AX326" i="12"/>
  <c r="AY326" i="12"/>
  <c r="AZ326" i="12"/>
  <c r="BA326" i="12"/>
  <c r="BB326" i="12"/>
  <c r="S327" i="12"/>
  <c r="T327" i="12"/>
  <c r="U327" i="12"/>
  <c r="V327" i="12"/>
  <c r="W327" i="12"/>
  <c r="AC327" i="12"/>
  <c r="AD327" i="12"/>
  <c r="AE327" i="12"/>
  <c r="AF327" i="12"/>
  <c r="AG327" i="12"/>
  <c r="AM327" i="12"/>
  <c r="AN327" i="12"/>
  <c r="AO327" i="12"/>
  <c r="AP327" i="12"/>
  <c r="AQ327" i="12"/>
  <c r="AR327" i="12"/>
  <c r="AX327" i="12"/>
  <c r="AY327" i="12"/>
  <c r="AZ327" i="12"/>
  <c r="BA327" i="12"/>
  <c r="BB327" i="12"/>
  <c r="S328" i="12"/>
  <c r="T328" i="12"/>
  <c r="U328" i="12"/>
  <c r="V328" i="12"/>
  <c r="W328" i="12"/>
  <c r="AC328" i="12"/>
  <c r="AD328" i="12"/>
  <c r="AE328" i="12"/>
  <c r="AF328" i="12"/>
  <c r="AG328" i="12"/>
  <c r="AM328" i="12"/>
  <c r="AN328" i="12"/>
  <c r="AO328" i="12"/>
  <c r="AP328" i="12"/>
  <c r="AQ328" i="12"/>
  <c r="AR328" i="12"/>
  <c r="AX328" i="12"/>
  <c r="AY328" i="12"/>
  <c r="AZ328" i="12"/>
  <c r="BA328" i="12"/>
  <c r="BB328" i="12"/>
  <c r="S329" i="12"/>
  <c r="T329" i="12"/>
  <c r="U329" i="12"/>
  <c r="V329" i="12"/>
  <c r="W329" i="12"/>
  <c r="AC329" i="12"/>
  <c r="AD329" i="12"/>
  <c r="AE329" i="12"/>
  <c r="AF329" i="12"/>
  <c r="AG329" i="12"/>
  <c r="AM329" i="12"/>
  <c r="AN329" i="12"/>
  <c r="AO329" i="12"/>
  <c r="AP329" i="12"/>
  <c r="AQ329" i="12"/>
  <c r="AR329" i="12"/>
  <c r="AV329" i="12" s="1"/>
  <c r="AX329" i="12"/>
  <c r="AY329" i="12"/>
  <c r="AZ329" i="12"/>
  <c r="BA329" i="12"/>
  <c r="BB329" i="12"/>
  <c r="S330" i="12"/>
  <c r="T330" i="12"/>
  <c r="U330" i="12"/>
  <c r="V330" i="12"/>
  <c r="W330" i="12"/>
  <c r="AC330" i="12"/>
  <c r="AD330" i="12"/>
  <c r="AE330" i="12"/>
  <c r="AF330" i="12"/>
  <c r="AG330" i="12"/>
  <c r="AM330" i="12"/>
  <c r="AN330" i="12"/>
  <c r="AO330" i="12"/>
  <c r="AP330" i="12"/>
  <c r="AQ330" i="12"/>
  <c r="AR330" i="12"/>
  <c r="AX330" i="12"/>
  <c r="AY330" i="12"/>
  <c r="AZ330" i="12"/>
  <c r="BA330" i="12"/>
  <c r="BB330" i="12"/>
  <c r="S331" i="12"/>
  <c r="T331" i="12"/>
  <c r="U331" i="12"/>
  <c r="V331" i="12"/>
  <c r="W331" i="12"/>
  <c r="AC331" i="12"/>
  <c r="AD331" i="12"/>
  <c r="AE331" i="12"/>
  <c r="AF331" i="12"/>
  <c r="AG331" i="12"/>
  <c r="AM331" i="12"/>
  <c r="AN331" i="12"/>
  <c r="AO331" i="12"/>
  <c r="AP331" i="12"/>
  <c r="AQ331" i="12"/>
  <c r="AR331" i="12"/>
  <c r="AX331" i="12"/>
  <c r="AY331" i="12"/>
  <c r="AZ331" i="12"/>
  <c r="BA331" i="12"/>
  <c r="BB331" i="12"/>
  <c r="S332" i="12"/>
  <c r="T332" i="12"/>
  <c r="U332" i="12"/>
  <c r="V332" i="12"/>
  <c r="W332" i="12"/>
  <c r="AC332" i="12"/>
  <c r="AD332" i="12"/>
  <c r="AE332" i="12"/>
  <c r="AF332" i="12"/>
  <c r="AG332" i="12"/>
  <c r="AM332" i="12"/>
  <c r="AN332" i="12"/>
  <c r="AO332" i="12"/>
  <c r="AP332" i="12"/>
  <c r="AQ332" i="12"/>
  <c r="AR332" i="12"/>
  <c r="AX332" i="12"/>
  <c r="AY332" i="12"/>
  <c r="AZ332" i="12"/>
  <c r="BA332" i="12"/>
  <c r="BB332" i="12"/>
  <c r="S333" i="12"/>
  <c r="T333" i="12"/>
  <c r="U333" i="12"/>
  <c r="V333" i="12"/>
  <c r="W333" i="12"/>
  <c r="AC333" i="12"/>
  <c r="AD333" i="12"/>
  <c r="AE333" i="12"/>
  <c r="AF333" i="12"/>
  <c r="AG333" i="12"/>
  <c r="AM333" i="12"/>
  <c r="AN333" i="12"/>
  <c r="AO333" i="12"/>
  <c r="AP333" i="12"/>
  <c r="AQ333" i="12"/>
  <c r="AR333" i="12"/>
  <c r="AX333" i="12"/>
  <c r="AY333" i="12"/>
  <c r="AZ333" i="12"/>
  <c r="BA333" i="12"/>
  <c r="BB333" i="12"/>
  <c r="S334" i="12"/>
  <c r="T334" i="12"/>
  <c r="U334" i="12"/>
  <c r="V334" i="12"/>
  <c r="W334" i="12"/>
  <c r="AC334" i="12"/>
  <c r="AD334" i="12"/>
  <c r="AE334" i="12"/>
  <c r="AF334" i="12"/>
  <c r="AG334" i="12"/>
  <c r="AM334" i="12"/>
  <c r="AN334" i="12"/>
  <c r="AO334" i="12"/>
  <c r="AP334" i="12"/>
  <c r="AQ334" i="12"/>
  <c r="AR334" i="12"/>
  <c r="AX334" i="12"/>
  <c r="AY334" i="12"/>
  <c r="AZ334" i="12"/>
  <c r="BA334" i="12"/>
  <c r="BB334" i="12"/>
  <c r="S335" i="12"/>
  <c r="T335" i="12"/>
  <c r="U335" i="12"/>
  <c r="V335" i="12"/>
  <c r="W335" i="12"/>
  <c r="X335" i="12" s="1"/>
  <c r="AC335" i="12"/>
  <c r="AD335" i="12"/>
  <c r="AE335" i="12"/>
  <c r="AF335" i="12"/>
  <c r="AG335" i="12"/>
  <c r="AM335" i="12"/>
  <c r="AN335" i="12"/>
  <c r="AO335" i="12"/>
  <c r="AP335" i="12"/>
  <c r="AQ335" i="12"/>
  <c r="AR335" i="12"/>
  <c r="AX335" i="12"/>
  <c r="AY335" i="12"/>
  <c r="AZ335" i="12"/>
  <c r="BA335" i="12"/>
  <c r="BB335" i="12"/>
  <c r="S336" i="12"/>
  <c r="T336" i="12"/>
  <c r="U336" i="12"/>
  <c r="V336" i="12"/>
  <c r="W336" i="12"/>
  <c r="AC336" i="12"/>
  <c r="AD336" i="12"/>
  <c r="AE336" i="12"/>
  <c r="AF336" i="12"/>
  <c r="AG336" i="12"/>
  <c r="AM336" i="12"/>
  <c r="AN336" i="12"/>
  <c r="AO336" i="12"/>
  <c r="AP336" i="12"/>
  <c r="AQ336" i="12"/>
  <c r="AR336" i="12"/>
  <c r="AX336" i="12"/>
  <c r="AY336" i="12"/>
  <c r="AZ336" i="12"/>
  <c r="BA336" i="12"/>
  <c r="BB336" i="12"/>
  <c r="S337" i="12"/>
  <c r="T337" i="12"/>
  <c r="U337" i="12"/>
  <c r="V337" i="12"/>
  <c r="W337" i="12"/>
  <c r="AC337" i="12"/>
  <c r="AD337" i="12"/>
  <c r="AE337" i="12"/>
  <c r="AF337" i="12"/>
  <c r="AG337" i="12"/>
  <c r="AM337" i="12"/>
  <c r="AN337" i="12"/>
  <c r="AO337" i="12"/>
  <c r="AP337" i="12"/>
  <c r="AQ337" i="12"/>
  <c r="AR337" i="12"/>
  <c r="AX337" i="12"/>
  <c r="AY337" i="12"/>
  <c r="AZ337" i="12"/>
  <c r="BA337" i="12"/>
  <c r="BB337" i="12"/>
  <c r="S338" i="12"/>
  <c r="T338" i="12"/>
  <c r="U338" i="12"/>
  <c r="V338" i="12"/>
  <c r="W338" i="12"/>
  <c r="AC338" i="12"/>
  <c r="AD338" i="12"/>
  <c r="AE338" i="12"/>
  <c r="AF338" i="12"/>
  <c r="AG338" i="12"/>
  <c r="AM338" i="12"/>
  <c r="AN338" i="12"/>
  <c r="AO338" i="12"/>
  <c r="AP338" i="12"/>
  <c r="AQ338" i="12"/>
  <c r="AR338" i="12"/>
  <c r="AX338" i="12"/>
  <c r="AY338" i="12"/>
  <c r="AZ338" i="12"/>
  <c r="BA338" i="12"/>
  <c r="BB338" i="12"/>
  <c r="S339" i="12"/>
  <c r="T339" i="12"/>
  <c r="U339" i="12"/>
  <c r="V339" i="12"/>
  <c r="W339" i="12"/>
  <c r="AC339" i="12"/>
  <c r="AD339" i="12"/>
  <c r="AE339" i="12"/>
  <c r="AF339" i="12"/>
  <c r="AG339" i="12"/>
  <c r="AM339" i="12"/>
  <c r="AN339" i="12"/>
  <c r="AO339" i="12"/>
  <c r="AP339" i="12"/>
  <c r="AQ339" i="12"/>
  <c r="AR339" i="12"/>
  <c r="AX339" i="12"/>
  <c r="AY339" i="12"/>
  <c r="AZ339" i="12"/>
  <c r="BA339" i="12"/>
  <c r="BB339" i="12"/>
  <c r="S340" i="12"/>
  <c r="T340" i="12"/>
  <c r="U340" i="12"/>
  <c r="V340" i="12"/>
  <c r="W340" i="12"/>
  <c r="AC340" i="12"/>
  <c r="AD340" i="12"/>
  <c r="AE340" i="12"/>
  <c r="AF340" i="12"/>
  <c r="AG340" i="12"/>
  <c r="AM340" i="12"/>
  <c r="AN340" i="12"/>
  <c r="AO340" i="12"/>
  <c r="AP340" i="12"/>
  <c r="AQ340" i="12"/>
  <c r="AR340" i="12"/>
  <c r="AX340" i="12"/>
  <c r="AY340" i="12"/>
  <c r="AZ340" i="12"/>
  <c r="BA340" i="12"/>
  <c r="BB340" i="12"/>
  <c r="S341" i="12"/>
  <c r="T341" i="12"/>
  <c r="U341" i="12"/>
  <c r="V341" i="12"/>
  <c r="W341" i="12"/>
  <c r="AC341" i="12"/>
  <c r="AD341" i="12"/>
  <c r="AE341" i="12"/>
  <c r="AF341" i="12"/>
  <c r="AG341" i="12"/>
  <c r="AM341" i="12"/>
  <c r="AN341" i="12"/>
  <c r="AO341" i="12"/>
  <c r="AP341" i="12"/>
  <c r="AQ341" i="12"/>
  <c r="AR341" i="12"/>
  <c r="AX341" i="12"/>
  <c r="AY341" i="12"/>
  <c r="AZ341" i="12"/>
  <c r="BA341" i="12"/>
  <c r="BB341" i="12"/>
  <c r="S342" i="12"/>
  <c r="T342" i="12"/>
  <c r="U342" i="12"/>
  <c r="V342" i="12"/>
  <c r="W342" i="12"/>
  <c r="AC342" i="12"/>
  <c r="AD342" i="12"/>
  <c r="AE342" i="12"/>
  <c r="AF342" i="12"/>
  <c r="AG342" i="12"/>
  <c r="AM342" i="12"/>
  <c r="AN342" i="12"/>
  <c r="AO342" i="12"/>
  <c r="AP342" i="12"/>
  <c r="AQ342" i="12"/>
  <c r="AR342" i="12"/>
  <c r="AX342" i="12"/>
  <c r="AY342" i="12"/>
  <c r="AZ342" i="12"/>
  <c r="BA342" i="12"/>
  <c r="BB342" i="12"/>
  <c r="S343" i="12"/>
  <c r="T343" i="12"/>
  <c r="U343" i="12"/>
  <c r="V343" i="12"/>
  <c r="W343" i="12"/>
  <c r="AC343" i="12"/>
  <c r="AD343" i="12"/>
  <c r="AE343" i="12"/>
  <c r="AF343" i="12"/>
  <c r="AG343" i="12"/>
  <c r="AM343" i="12"/>
  <c r="AN343" i="12"/>
  <c r="AO343" i="12"/>
  <c r="AP343" i="12"/>
  <c r="AQ343" i="12"/>
  <c r="AR343" i="12"/>
  <c r="AX343" i="12"/>
  <c r="AY343" i="12"/>
  <c r="AZ343" i="12"/>
  <c r="BA343" i="12"/>
  <c r="BB343" i="12"/>
  <c r="S344" i="12"/>
  <c r="T344" i="12"/>
  <c r="U344" i="12"/>
  <c r="V344" i="12"/>
  <c r="W344" i="12"/>
  <c r="AC344" i="12"/>
  <c r="AD344" i="12"/>
  <c r="AE344" i="12"/>
  <c r="AF344" i="12"/>
  <c r="AG344" i="12"/>
  <c r="AM344" i="12"/>
  <c r="AN344" i="12"/>
  <c r="AO344" i="12"/>
  <c r="AP344" i="12"/>
  <c r="AQ344" i="12"/>
  <c r="AR344" i="12"/>
  <c r="AX344" i="12"/>
  <c r="AY344" i="12"/>
  <c r="AZ344" i="12"/>
  <c r="BA344" i="12"/>
  <c r="BB344" i="12"/>
  <c r="S345" i="12"/>
  <c r="T345" i="12"/>
  <c r="U345" i="12"/>
  <c r="V345" i="12"/>
  <c r="W345" i="12"/>
  <c r="AC345" i="12"/>
  <c r="AD345" i="12"/>
  <c r="AE345" i="12"/>
  <c r="AF345" i="12"/>
  <c r="AG345" i="12"/>
  <c r="AM345" i="12"/>
  <c r="AN345" i="12"/>
  <c r="AO345" i="12"/>
  <c r="AP345" i="12"/>
  <c r="AQ345" i="12"/>
  <c r="AR345" i="12"/>
  <c r="AX345" i="12"/>
  <c r="AY345" i="12"/>
  <c r="AZ345" i="12"/>
  <c r="BA345" i="12"/>
  <c r="BB345" i="12"/>
  <c r="S346" i="12"/>
  <c r="T346" i="12"/>
  <c r="U346" i="12"/>
  <c r="V346" i="12"/>
  <c r="W346" i="12"/>
  <c r="AC346" i="12"/>
  <c r="AD346" i="12"/>
  <c r="AE346" i="12"/>
  <c r="AF346" i="12"/>
  <c r="AG346" i="12"/>
  <c r="AM346" i="12"/>
  <c r="AN346" i="12"/>
  <c r="AO346" i="12"/>
  <c r="AP346" i="12"/>
  <c r="AQ346" i="12"/>
  <c r="AR346" i="12"/>
  <c r="AX346" i="12"/>
  <c r="AY346" i="12"/>
  <c r="AZ346" i="12"/>
  <c r="BA346" i="12"/>
  <c r="BB346" i="12"/>
  <c r="S347" i="12"/>
  <c r="T347" i="12"/>
  <c r="U347" i="12"/>
  <c r="V347" i="12"/>
  <c r="W347" i="12"/>
  <c r="AC347" i="12"/>
  <c r="AD347" i="12"/>
  <c r="AE347" i="12"/>
  <c r="AF347" i="12"/>
  <c r="AG347" i="12"/>
  <c r="AM347" i="12"/>
  <c r="AN347" i="12"/>
  <c r="AO347" i="12"/>
  <c r="AP347" i="12"/>
  <c r="AQ347" i="12"/>
  <c r="AR347" i="12"/>
  <c r="AX347" i="12"/>
  <c r="AY347" i="12"/>
  <c r="AZ347" i="12"/>
  <c r="BA347" i="12"/>
  <c r="BB347" i="12"/>
  <c r="S348" i="12"/>
  <c r="T348" i="12"/>
  <c r="U348" i="12"/>
  <c r="V348" i="12"/>
  <c r="W348" i="12"/>
  <c r="AC348" i="12"/>
  <c r="AD348" i="12"/>
  <c r="AE348" i="12"/>
  <c r="AF348" i="12"/>
  <c r="AG348" i="12"/>
  <c r="AM348" i="12"/>
  <c r="AN348" i="12"/>
  <c r="AO348" i="12"/>
  <c r="AP348" i="12"/>
  <c r="AQ348" i="12"/>
  <c r="AR348" i="12"/>
  <c r="AX348" i="12"/>
  <c r="AY348" i="12"/>
  <c r="AZ348" i="12"/>
  <c r="BA348" i="12"/>
  <c r="BB348" i="12"/>
  <c r="S349" i="12"/>
  <c r="T349" i="12"/>
  <c r="U349" i="12"/>
  <c r="V349" i="12"/>
  <c r="W349" i="12"/>
  <c r="AC349" i="12"/>
  <c r="AD349" i="12"/>
  <c r="AE349" i="12"/>
  <c r="AF349" i="12"/>
  <c r="AG349" i="12"/>
  <c r="AM349" i="12"/>
  <c r="AN349" i="12"/>
  <c r="AO349" i="12"/>
  <c r="AP349" i="12"/>
  <c r="AQ349" i="12"/>
  <c r="AR349" i="12"/>
  <c r="AX349" i="12"/>
  <c r="AY349" i="12"/>
  <c r="AZ349" i="12"/>
  <c r="BA349" i="12"/>
  <c r="BB349" i="12"/>
  <c r="S350" i="12"/>
  <c r="T350" i="12"/>
  <c r="U350" i="12"/>
  <c r="V350" i="12"/>
  <c r="W350" i="12"/>
  <c r="AC350" i="12"/>
  <c r="AD350" i="12"/>
  <c r="AE350" i="12"/>
  <c r="AF350" i="12"/>
  <c r="AG350" i="12"/>
  <c r="AM350" i="12"/>
  <c r="AN350" i="12"/>
  <c r="AO350" i="12"/>
  <c r="AP350" i="12"/>
  <c r="AQ350" i="12"/>
  <c r="AR350" i="12"/>
  <c r="AX350" i="12"/>
  <c r="AY350" i="12"/>
  <c r="AZ350" i="12"/>
  <c r="BA350" i="12"/>
  <c r="BB350" i="12"/>
  <c r="S351" i="12"/>
  <c r="T351" i="12"/>
  <c r="U351" i="12"/>
  <c r="V351" i="12"/>
  <c r="W351" i="12"/>
  <c r="AC351" i="12"/>
  <c r="AD351" i="12"/>
  <c r="AE351" i="12"/>
  <c r="AF351" i="12"/>
  <c r="AG351" i="12"/>
  <c r="AM351" i="12"/>
  <c r="AN351" i="12"/>
  <c r="AO351" i="12"/>
  <c r="AP351" i="12"/>
  <c r="AQ351" i="12"/>
  <c r="AR351" i="12"/>
  <c r="AX351" i="12"/>
  <c r="AY351" i="12"/>
  <c r="AZ351" i="12"/>
  <c r="BA351" i="12"/>
  <c r="BB351" i="12"/>
  <c r="S352" i="12"/>
  <c r="T352" i="12"/>
  <c r="U352" i="12"/>
  <c r="V352" i="12"/>
  <c r="W352" i="12"/>
  <c r="AC352" i="12"/>
  <c r="AD352" i="12"/>
  <c r="AE352" i="12"/>
  <c r="AF352" i="12"/>
  <c r="AG352" i="12"/>
  <c r="AM352" i="12"/>
  <c r="AN352" i="12"/>
  <c r="AO352" i="12"/>
  <c r="AP352" i="12"/>
  <c r="AQ352" i="12"/>
  <c r="AR352" i="12"/>
  <c r="AS353" i="12" s="1"/>
  <c r="AX352" i="12"/>
  <c r="AY352" i="12"/>
  <c r="AZ352" i="12"/>
  <c r="BA352" i="12"/>
  <c r="BB352" i="12"/>
  <c r="S353" i="12"/>
  <c r="T353" i="12"/>
  <c r="U353" i="12"/>
  <c r="V353" i="12"/>
  <c r="W353" i="12"/>
  <c r="X353" i="12" s="1"/>
  <c r="AC353" i="12"/>
  <c r="AD353" i="12"/>
  <c r="AE353" i="12"/>
  <c r="AF353" i="12"/>
  <c r="AG353" i="12"/>
  <c r="AM353" i="12"/>
  <c r="AN353" i="12"/>
  <c r="AO353" i="12"/>
  <c r="AP353" i="12"/>
  <c r="AQ353" i="12"/>
  <c r="AR353" i="12"/>
  <c r="AX353" i="12"/>
  <c r="AY353" i="12"/>
  <c r="AZ353" i="12"/>
  <c r="BA353" i="12"/>
  <c r="BB353" i="12"/>
  <c r="S354" i="12"/>
  <c r="T354" i="12"/>
  <c r="U354" i="12"/>
  <c r="V354" i="12"/>
  <c r="W354" i="12"/>
  <c r="AC354" i="12"/>
  <c r="AD354" i="12"/>
  <c r="AE354" i="12"/>
  <c r="AF354" i="12"/>
  <c r="AG354" i="12"/>
  <c r="AM354" i="12"/>
  <c r="AN354" i="12"/>
  <c r="AO354" i="12"/>
  <c r="AP354" i="12"/>
  <c r="AQ354" i="12"/>
  <c r="AR354" i="12"/>
  <c r="AX354" i="12"/>
  <c r="AY354" i="12"/>
  <c r="AZ354" i="12"/>
  <c r="BA354" i="12"/>
  <c r="BB354" i="12"/>
  <c r="S355" i="12"/>
  <c r="T355" i="12"/>
  <c r="U355" i="12"/>
  <c r="V355" i="12"/>
  <c r="W355" i="12"/>
  <c r="AC355" i="12"/>
  <c r="AD355" i="12"/>
  <c r="AE355" i="12"/>
  <c r="AF355" i="12"/>
  <c r="AG355" i="12"/>
  <c r="AM355" i="12"/>
  <c r="AN355" i="12"/>
  <c r="AO355" i="12"/>
  <c r="AP355" i="12"/>
  <c r="AQ355" i="12"/>
  <c r="AR355" i="12"/>
  <c r="AX355" i="12"/>
  <c r="AY355" i="12"/>
  <c r="AZ355" i="12"/>
  <c r="BA355" i="12"/>
  <c r="BB355" i="12"/>
  <c r="S356" i="12"/>
  <c r="T356" i="12"/>
  <c r="U356" i="12"/>
  <c r="V356" i="12"/>
  <c r="W356" i="12"/>
  <c r="AC356" i="12"/>
  <c r="AD356" i="12"/>
  <c r="AE356" i="12"/>
  <c r="AF356" i="12"/>
  <c r="AG356" i="12"/>
  <c r="AM356" i="12"/>
  <c r="AN356" i="12"/>
  <c r="AO356" i="12"/>
  <c r="AP356" i="12"/>
  <c r="AQ356" i="12"/>
  <c r="AR356" i="12"/>
  <c r="AX356" i="12"/>
  <c r="AY356" i="12"/>
  <c r="AZ356" i="12"/>
  <c r="BA356" i="12"/>
  <c r="BB356" i="12"/>
  <c r="S357" i="12"/>
  <c r="T357" i="12"/>
  <c r="U357" i="12"/>
  <c r="V357" i="12"/>
  <c r="W357" i="12"/>
  <c r="AC357" i="12"/>
  <c r="AD357" i="12"/>
  <c r="AE357" i="12"/>
  <c r="AF357" i="12"/>
  <c r="AG357" i="12"/>
  <c r="AM357" i="12"/>
  <c r="AN357" i="12"/>
  <c r="AO357" i="12"/>
  <c r="AP357" i="12"/>
  <c r="AQ357" i="12"/>
  <c r="AR357" i="12"/>
  <c r="AV357" i="12" s="1"/>
  <c r="AX357" i="12"/>
  <c r="AY357" i="12"/>
  <c r="AZ357" i="12"/>
  <c r="BA357" i="12"/>
  <c r="BB357" i="12"/>
  <c r="S358" i="12"/>
  <c r="T358" i="12"/>
  <c r="U358" i="12"/>
  <c r="V358" i="12"/>
  <c r="W358" i="12"/>
  <c r="AC358" i="12"/>
  <c r="AD358" i="12"/>
  <c r="AE358" i="12"/>
  <c r="AF358" i="12"/>
  <c r="AG358" i="12"/>
  <c r="AM358" i="12"/>
  <c r="AN358" i="12"/>
  <c r="AO358" i="12"/>
  <c r="AP358" i="12"/>
  <c r="AQ358" i="12"/>
  <c r="AR358" i="12"/>
  <c r="AS358" i="12" s="1"/>
  <c r="AX358" i="12"/>
  <c r="AY358" i="12"/>
  <c r="AZ358" i="12"/>
  <c r="BA358" i="12"/>
  <c r="BB358" i="12"/>
  <c r="S359" i="12"/>
  <c r="T359" i="12"/>
  <c r="U359" i="12"/>
  <c r="V359" i="12"/>
  <c r="W359" i="12"/>
  <c r="AC359" i="12"/>
  <c r="AD359" i="12"/>
  <c r="AE359" i="12"/>
  <c r="AF359" i="12"/>
  <c r="AG359" i="12"/>
  <c r="AM359" i="12"/>
  <c r="AN359" i="12"/>
  <c r="AO359" i="12"/>
  <c r="AP359" i="12"/>
  <c r="AQ359" i="12"/>
  <c r="AR359" i="12"/>
  <c r="AX359" i="12"/>
  <c r="AY359" i="12"/>
  <c r="AZ359" i="12"/>
  <c r="BA359" i="12"/>
  <c r="BB359" i="12"/>
  <c r="S360" i="12"/>
  <c r="T360" i="12"/>
  <c r="U360" i="12"/>
  <c r="V360" i="12"/>
  <c r="W360" i="12"/>
  <c r="AC360" i="12"/>
  <c r="AD360" i="12"/>
  <c r="AE360" i="12"/>
  <c r="AF360" i="12"/>
  <c r="AG360" i="12"/>
  <c r="AM360" i="12"/>
  <c r="AN360" i="12"/>
  <c r="AO360" i="12"/>
  <c r="AP360" i="12"/>
  <c r="AQ360" i="12"/>
  <c r="AR360" i="12"/>
  <c r="AX360" i="12"/>
  <c r="AY360" i="12"/>
  <c r="AZ360" i="12"/>
  <c r="BA360" i="12"/>
  <c r="BB360" i="12"/>
  <c r="S361" i="12"/>
  <c r="T361" i="12"/>
  <c r="U361" i="12"/>
  <c r="V361" i="12"/>
  <c r="W361" i="12"/>
  <c r="AC361" i="12"/>
  <c r="AD361" i="12"/>
  <c r="AE361" i="12"/>
  <c r="AF361" i="12"/>
  <c r="AG361" i="12"/>
  <c r="AM361" i="12"/>
  <c r="AN361" i="12"/>
  <c r="AO361" i="12"/>
  <c r="AP361" i="12"/>
  <c r="AQ361" i="12"/>
  <c r="AR361" i="12"/>
  <c r="AX361" i="12"/>
  <c r="AY361" i="12"/>
  <c r="AZ361" i="12"/>
  <c r="BA361" i="12"/>
  <c r="BB361" i="12"/>
  <c r="S362" i="12"/>
  <c r="T362" i="12"/>
  <c r="U362" i="12"/>
  <c r="V362" i="12"/>
  <c r="W362" i="12"/>
  <c r="AC362" i="12"/>
  <c r="AD362" i="12"/>
  <c r="AE362" i="12"/>
  <c r="AF362" i="12"/>
  <c r="AG362" i="12"/>
  <c r="AM362" i="12"/>
  <c r="AN362" i="12"/>
  <c r="AO362" i="12"/>
  <c r="AP362" i="12"/>
  <c r="AQ362" i="12"/>
  <c r="AR362" i="12"/>
  <c r="AX362" i="12"/>
  <c r="AY362" i="12"/>
  <c r="AZ362" i="12"/>
  <c r="BA362" i="12"/>
  <c r="BB362" i="12"/>
  <c r="S363" i="12"/>
  <c r="T363" i="12"/>
  <c r="U363" i="12"/>
  <c r="V363" i="12"/>
  <c r="W363" i="12"/>
  <c r="AC363" i="12"/>
  <c r="AD363" i="12"/>
  <c r="AE363" i="12"/>
  <c r="AF363" i="12"/>
  <c r="AG363" i="12"/>
  <c r="AM363" i="12"/>
  <c r="AN363" i="12"/>
  <c r="AO363" i="12"/>
  <c r="AP363" i="12"/>
  <c r="AQ363" i="12"/>
  <c r="AR363" i="12"/>
  <c r="AX363" i="12"/>
  <c r="AY363" i="12"/>
  <c r="AZ363" i="12"/>
  <c r="BA363" i="12"/>
  <c r="BB363" i="12"/>
  <c r="S364" i="12"/>
  <c r="T364" i="12"/>
  <c r="U364" i="12"/>
  <c r="V364" i="12"/>
  <c r="W364" i="12"/>
  <c r="AC364" i="12"/>
  <c r="AD364" i="12"/>
  <c r="AE364" i="12"/>
  <c r="AF364" i="12"/>
  <c r="AG364" i="12"/>
  <c r="AM364" i="12"/>
  <c r="AN364" i="12"/>
  <c r="AO364" i="12"/>
  <c r="AP364" i="12"/>
  <c r="AQ364" i="12"/>
  <c r="AR364" i="12"/>
  <c r="AX364" i="12"/>
  <c r="AY364" i="12"/>
  <c r="AZ364" i="12"/>
  <c r="BA364" i="12"/>
  <c r="BB364" i="12"/>
  <c r="BF364" i="12" s="1"/>
  <c r="S365" i="12"/>
  <c r="T365" i="12"/>
  <c r="U365" i="12"/>
  <c r="V365" i="12"/>
  <c r="W365" i="12"/>
  <c r="AC365" i="12"/>
  <c r="AD365" i="12"/>
  <c r="AE365" i="12"/>
  <c r="AF365" i="12"/>
  <c r="AG365" i="12"/>
  <c r="AM365" i="12"/>
  <c r="AN365" i="12"/>
  <c r="AO365" i="12"/>
  <c r="AP365" i="12"/>
  <c r="AQ365" i="12"/>
  <c r="AR365" i="12"/>
  <c r="AU365" i="12" s="1"/>
  <c r="AX365" i="12"/>
  <c r="AY365" i="12"/>
  <c r="AZ365" i="12"/>
  <c r="BA365" i="12"/>
  <c r="BB365" i="12"/>
  <c r="S366" i="12"/>
  <c r="T366" i="12"/>
  <c r="U366" i="12"/>
  <c r="V366" i="12"/>
  <c r="W366" i="12"/>
  <c r="AC366" i="12"/>
  <c r="AD366" i="12"/>
  <c r="AE366" i="12"/>
  <c r="AF366" i="12"/>
  <c r="AG366" i="12"/>
  <c r="AM366" i="12"/>
  <c r="AN366" i="12"/>
  <c r="AO366" i="12"/>
  <c r="AP366" i="12"/>
  <c r="AQ366" i="12"/>
  <c r="AR366" i="12"/>
  <c r="AX366" i="12"/>
  <c r="AY366" i="12"/>
  <c r="AZ366" i="12"/>
  <c r="BA366" i="12"/>
  <c r="BB366" i="12"/>
  <c r="S367" i="12"/>
  <c r="T367" i="12"/>
  <c r="U367" i="12"/>
  <c r="V367" i="12"/>
  <c r="W367" i="12"/>
  <c r="AC367" i="12"/>
  <c r="AD367" i="12"/>
  <c r="AE367" i="12"/>
  <c r="AF367" i="12"/>
  <c r="AG367" i="12"/>
  <c r="AM367" i="12"/>
  <c r="AN367" i="12"/>
  <c r="AO367" i="12"/>
  <c r="AP367" i="12"/>
  <c r="AQ367" i="12"/>
  <c r="AR367" i="12"/>
  <c r="AX367" i="12"/>
  <c r="AY367" i="12"/>
  <c r="AZ367" i="12"/>
  <c r="BA367" i="12"/>
  <c r="BB367" i="12"/>
  <c r="BF367" i="12" s="1"/>
  <c r="S368" i="12"/>
  <c r="T368" i="12"/>
  <c r="U368" i="12"/>
  <c r="V368" i="12"/>
  <c r="W368" i="12"/>
  <c r="AC368" i="12"/>
  <c r="AD368" i="12"/>
  <c r="AE368" i="12"/>
  <c r="AF368" i="12"/>
  <c r="AG368" i="12"/>
  <c r="AM368" i="12"/>
  <c r="AN368" i="12"/>
  <c r="AO368" i="12"/>
  <c r="AP368" i="12"/>
  <c r="AQ368" i="12"/>
  <c r="AR368" i="12"/>
  <c r="AX368" i="12"/>
  <c r="AY368" i="12"/>
  <c r="AZ368" i="12"/>
  <c r="BA368" i="12"/>
  <c r="BB368" i="12"/>
  <c r="S369" i="12"/>
  <c r="T369" i="12"/>
  <c r="U369" i="12"/>
  <c r="V369" i="12"/>
  <c r="W369" i="12"/>
  <c r="AC369" i="12"/>
  <c r="AD369" i="12"/>
  <c r="AE369" i="12"/>
  <c r="AF369" i="12"/>
  <c r="AG369" i="12"/>
  <c r="AM369" i="12"/>
  <c r="AN369" i="12"/>
  <c r="AO369" i="12"/>
  <c r="AP369" i="12"/>
  <c r="AQ369" i="12"/>
  <c r="AR369" i="12"/>
  <c r="AX369" i="12"/>
  <c r="AY369" i="12"/>
  <c r="AZ369" i="12"/>
  <c r="BA369" i="12"/>
  <c r="BB369" i="12"/>
  <c r="S370" i="12"/>
  <c r="T370" i="12"/>
  <c r="U370" i="12"/>
  <c r="V370" i="12"/>
  <c r="W370" i="12"/>
  <c r="AC370" i="12"/>
  <c r="AD370" i="12"/>
  <c r="AE370" i="12"/>
  <c r="AF370" i="12"/>
  <c r="AG370" i="12"/>
  <c r="AM370" i="12"/>
  <c r="AN370" i="12"/>
  <c r="AO370" i="12"/>
  <c r="AP370" i="12"/>
  <c r="AQ370" i="12"/>
  <c r="AR370" i="12"/>
  <c r="AX370" i="12"/>
  <c r="AY370" i="12"/>
  <c r="AZ370" i="12"/>
  <c r="BA370" i="12"/>
  <c r="BB370" i="12"/>
  <c r="S371" i="12"/>
  <c r="T371" i="12"/>
  <c r="U371" i="12"/>
  <c r="V371" i="12"/>
  <c r="W371" i="12"/>
  <c r="AC371" i="12"/>
  <c r="AD371" i="12"/>
  <c r="AE371" i="12"/>
  <c r="AF371" i="12"/>
  <c r="AG371" i="12"/>
  <c r="AM371" i="12"/>
  <c r="AN371" i="12"/>
  <c r="AO371" i="12"/>
  <c r="AP371" i="12"/>
  <c r="AQ371" i="12"/>
  <c r="AR371" i="12"/>
  <c r="AX371" i="12"/>
  <c r="AY371" i="12"/>
  <c r="AZ371" i="12"/>
  <c r="BA371" i="12"/>
  <c r="BB371" i="12"/>
  <c r="S372" i="12"/>
  <c r="T372" i="12"/>
  <c r="U372" i="12"/>
  <c r="V372" i="12"/>
  <c r="W372" i="12"/>
  <c r="AC372" i="12"/>
  <c r="AD372" i="12"/>
  <c r="AE372" i="12"/>
  <c r="AF372" i="12"/>
  <c r="AG372" i="12"/>
  <c r="AM372" i="12"/>
  <c r="AN372" i="12"/>
  <c r="AO372" i="12"/>
  <c r="AP372" i="12"/>
  <c r="AQ372" i="12"/>
  <c r="AR372" i="12"/>
  <c r="AX372" i="12"/>
  <c r="AY372" i="12"/>
  <c r="AZ372" i="12"/>
  <c r="BA372" i="12"/>
  <c r="BB372" i="12"/>
  <c r="S373" i="12"/>
  <c r="T373" i="12"/>
  <c r="U373" i="12"/>
  <c r="V373" i="12"/>
  <c r="W373" i="12"/>
  <c r="AC373" i="12"/>
  <c r="AD373" i="12"/>
  <c r="AE373" i="12"/>
  <c r="AF373" i="12"/>
  <c r="AG373" i="12"/>
  <c r="AM373" i="12"/>
  <c r="AN373" i="12"/>
  <c r="AO373" i="12"/>
  <c r="AP373" i="12"/>
  <c r="AQ373" i="12"/>
  <c r="AR373" i="12"/>
  <c r="AX373" i="12"/>
  <c r="AY373" i="12"/>
  <c r="AZ373" i="12"/>
  <c r="BA373" i="12"/>
  <c r="BB373" i="12"/>
  <c r="S374" i="12"/>
  <c r="T374" i="12"/>
  <c r="U374" i="12"/>
  <c r="V374" i="12"/>
  <c r="W374" i="12"/>
  <c r="AC374" i="12"/>
  <c r="AD374" i="12"/>
  <c r="AE374" i="12"/>
  <c r="AF374" i="12"/>
  <c r="AG374" i="12"/>
  <c r="AM374" i="12"/>
  <c r="AN374" i="12"/>
  <c r="AO374" i="12"/>
  <c r="AP374" i="12"/>
  <c r="AQ374" i="12"/>
  <c r="AR374" i="12"/>
  <c r="AX374" i="12"/>
  <c r="AY374" i="12"/>
  <c r="AZ374" i="12"/>
  <c r="BA374" i="12"/>
  <c r="BB374" i="12"/>
  <c r="S375" i="12"/>
  <c r="T375" i="12"/>
  <c r="U375" i="12"/>
  <c r="V375" i="12"/>
  <c r="W375" i="12"/>
  <c r="AC375" i="12"/>
  <c r="AD375" i="12"/>
  <c r="AE375" i="12"/>
  <c r="AF375" i="12"/>
  <c r="AG375" i="12"/>
  <c r="AM375" i="12"/>
  <c r="AN375" i="12"/>
  <c r="AO375" i="12"/>
  <c r="AP375" i="12"/>
  <c r="AQ375" i="12"/>
  <c r="AR375" i="12"/>
  <c r="AX375" i="12"/>
  <c r="AY375" i="12"/>
  <c r="AZ375" i="12"/>
  <c r="BA375" i="12"/>
  <c r="BB375" i="12"/>
  <c r="S376" i="12"/>
  <c r="T376" i="12"/>
  <c r="U376" i="12"/>
  <c r="V376" i="12"/>
  <c r="W376" i="12"/>
  <c r="AC376" i="12"/>
  <c r="AD376" i="12"/>
  <c r="AE376" i="12"/>
  <c r="AF376" i="12"/>
  <c r="AG376" i="12"/>
  <c r="AM376" i="12"/>
  <c r="AN376" i="12"/>
  <c r="AO376" i="12"/>
  <c r="AP376" i="12"/>
  <c r="AQ376" i="12"/>
  <c r="AR376" i="12"/>
  <c r="AX376" i="12"/>
  <c r="AY376" i="12"/>
  <c r="AZ376" i="12"/>
  <c r="BA376" i="12"/>
  <c r="BB376" i="12"/>
  <c r="S377" i="12"/>
  <c r="T377" i="12"/>
  <c r="U377" i="12"/>
  <c r="V377" i="12"/>
  <c r="W377" i="12"/>
  <c r="AC377" i="12"/>
  <c r="AD377" i="12"/>
  <c r="AE377" i="12"/>
  <c r="AF377" i="12"/>
  <c r="AG377" i="12"/>
  <c r="AM377" i="12"/>
  <c r="AN377" i="12"/>
  <c r="AO377" i="12"/>
  <c r="AP377" i="12"/>
  <c r="AQ377" i="12"/>
  <c r="AR377" i="12"/>
  <c r="AX377" i="12"/>
  <c r="AY377" i="12"/>
  <c r="AZ377" i="12"/>
  <c r="BA377" i="12"/>
  <c r="BB377" i="12"/>
  <c r="F373" i="20"/>
  <c r="G373" i="20" s="1"/>
  <c r="I373" i="20"/>
  <c r="J373" i="20" s="1"/>
  <c r="F372" i="20"/>
  <c r="G372" i="20" s="1"/>
  <c r="I372" i="20"/>
  <c r="J372" i="20" s="1"/>
  <c r="L372" i="20"/>
  <c r="M372" i="20" s="1"/>
  <c r="P372" i="20"/>
  <c r="Q372" i="20" s="1"/>
  <c r="AN138" i="12"/>
  <c r="AO138" i="12"/>
  <c r="AP138" i="12"/>
  <c r="AQ138" i="12"/>
  <c r="AR138" i="12"/>
  <c r="AN139" i="12"/>
  <c r="AO139" i="12"/>
  <c r="AP139" i="12"/>
  <c r="AQ139" i="12"/>
  <c r="AR139" i="12"/>
  <c r="AN140" i="12"/>
  <c r="AO140" i="12"/>
  <c r="AP140" i="12"/>
  <c r="AQ140" i="12"/>
  <c r="AR140" i="12"/>
  <c r="AN141" i="12"/>
  <c r="AO141" i="12"/>
  <c r="AP141" i="12"/>
  <c r="AQ141" i="12"/>
  <c r="AR141" i="12"/>
  <c r="AN142" i="12"/>
  <c r="AO142" i="12"/>
  <c r="AP142" i="12"/>
  <c r="AQ142" i="12"/>
  <c r="AR142" i="12"/>
  <c r="AN143" i="12"/>
  <c r="AO143" i="12"/>
  <c r="AP143" i="12"/>
  <c r="AQ143" i="12"/>
  <c r="AR143" i="12"/>
  <c r="AN144" i="12"/>
  <c r="AO144" i="12"/>
  <c r="AP144" i="12"/>
  <c r="AQ144" i="12"/>
  <c r="AR144" i="12"/>
  <c r="AN145" i="12"/>
  <c r="AO145" i="12"/>
  <c r="AP145" i="12"/>
  <c r="AQ145" i="12"/>
  <c r="AR145" i="12"/>
  <c r="AN146" i="12"/>
  <c r="AO146" i="12"/>
  <c r="AP146" i="12"/>
  <c r="AQ146" i="12"/>
  <c r="AR146" i="12"/>
  <c r="AN147" i="12"/>
  <c r="AO147" i="12"/>
  <c r="AP147" i="12"/>
  <c r="AQ147" i="12"/>
  <c r="AR147" i="12"/>
  <c r="AN148" i="12"/>
  <c r="AO148" i="12"/>
  <c r="AP148" i="12"/>
  <c r="AQ148" i="12"/>
  <c r="AR148" i="12"/>
  <c r="AN149" i="12"/>
  <c r="AO149" i="12"/>
  <c r="AP149" i="12"/>
  <c r="AQ149" i="12"/>
  <c r="AR149" i="12"/>
  <c r="AN150" i="12"/>
  <c r="AO150" i="12"/>
  <c r="AP150" i="12"/>
  <c r="AQ150" i="12"/>
  <c r="AR150" i="12"/>
  <c r="AN151" i="12"/>
  <c r="AO151" i="12"/>
  <c r="AP151" i="12"/>
  <c r="AQ151" i="12"/>
  <c r="AR151" i="12"/>
  <c r="AN152" i="12"/>
  <c r="AO152" i="12"/>
  <c r="AP152" i="12"/>
  <c r="AQ152" i="12"/>
  <c r="AR152" i="12"/>
  <c r="AN153" i="12"/>
  <c r="AO153" i="12"/>
  <c r="AP153" i="12"/>
  <c r="AQ153" i="12"/>
  <c r="AR153" i="12"/>
  <c r="AN154" i="12"/>
  <c r="AO154" i="12"/>
  <c r="AP154" i="12"/>
  <c r="AQ154" i="12"/>
  <c r="AR154" i="12"/>
  <c r="AN155" i="12"/>
  <c r="AO155" i="12"/>
  <c r="AP155" i="12"/>
  <c r="AQ155" i="12"/>
  <c r="AR155" i="12"/>
  <c r="AN156" i="12"/>
  <c r="AO156" i="12"/>
  <c r="AP156" i="12"/>
  <c r="AQ156" i="12"/>
  <c r="AR156" i="12"/>
  <c r="AN157" i="12"/>
  <c r="AO157" i="12"/>
  <c r="AP157" i="12"/>
  <c r="AQ157" i="12"/>
  <c r="AR157" i="12"/>
  <c r="AN158" i="12"/>
  <c r="AO158" i="12"/>
  <c r="AP158" i="12"/>
  <c r="AQ158" i="12"/>
  <c r="AR158" i="12"/>
  <c r="AN159" i="12"/>
  <c r="AO159" i="12"/>
  <c r="AP159" i="12"/>
  <c r="AQ159" i="12"/>
  <c r="AR159" i="12"/>
  <c r="AN160" i="12"/>
  <c r="AO160" i="12"/>
  <c r="AP160" i="12"/>
  <c r="AQ160" i="12"/>
  <c r="AR160" i="12"/>
  <c r="AN161" i="12"/>
  <c r="AO161" i="12"/>
  <c r="AP161" i="12"/>
  <c r="AQ161" i="12"/>
  <c r="AR161" i="12"/>
  <c r="AN162" i="12"/>
  <c r="AO162" i="12"/>
  <c r="AP162" i="12"/>
  <c r="AQ162" i="12"/>
  <c r="AR162" i="12"/>
  <c r="AN163" i="12"/>
  <c r="AO163" i="12"/>
  <c r="AP163" i="12"/>
  <c r="AQ163" i="12"/>
  <c r="AR163" i="12"/>
  <c r="AN164" i="12"/>
  <c r="AO164" i="12"/>
  <c r="AP164" i="12"/>
  <c r="AQ164" i="12"/>
  <c r="AR164" i="12"/>
  <c r="AN165" i="12"/>
  <c r="AO165" i="12"/>
  <c r="AP165" i="12"/>
  <c r="AQ165" i="12"/>
  <c r="AR165" i="12"/>
  <c r="AN166" i="12"/>
  <c r="AO166" i="12"/>
  <c r="AP166" i="12"/>
  <c r="AQ166" i="12"/>
  <c r="AR166" i="12"/>
  <c r="AN167" i="12"/>
  <c r="AO167" i="12"/>
  <c r="AP167" i="12"/>
  <c r="AQ167" i="12"/>
  <c r="AR167" i="12"/>
  <c r="AN168" i="12"/>
  <c r="AO168" i="12"/>
  <c r="AP168" i="12"/>
  <c r="AQ168" i="12"/>
  <c r="AR168" i="12"/>
  <c r="AN169" i="12"/>
  <c r="AO169" i="12"/>
  <c r="AP169" i="12"/>
  <c r="AQ169" i="12"/>
  <c r="AR169" i="12"/>
  <c r="AN170" i="12"/>
  <c r="AO170" i="12"/>
  <c r="AP170" i="12"/>
  <c r="AQ170" i="12"/>
  <c r="AR170" i="12"/>
  <c r="AN171" i="12"/>
  <c r="AO171" i="12"/>
  <c r="AP171" i="12"/>
  <c r="AQ171" i="12"/>
  <c r="AR171" i="12"/>
  <c r="AN172" i="12"/>
  <c r="AO172" i="12"/>
  <c r="AP172" i="12"/>
  <c r="AQ172" i="12"/>
  <c r="AR172" i="12"/>
  <c r="AN173" i="12"/>
  <c r="AO173" i="12"/>
  <c r="AP173" i="12"/>
  <c r="AQ173" i="12"/>
  <c r="AR173" i="12"/>
  <c r="AN174" i="12"/>
  <c r="AO174" i="12"/>
  <c r="AP174" i="12"/>
  <c r="AQ174" i="12"/>
  <c r="AR174" i="12"/>
  <c r="AN175" i="12"/>
  <c r="AO175" i="12"/>
  <c r="AP175" i="12"/>
  <c r="AQ175" i="12"/>
  <c r="AR175" i="12"/>
  <c r="AN176" i="12"/>
  <c r="AO176" i="12"/>
  <c r="AP176" i="12"/>
  <c r="AQ176" i="12"/>
  <c r="AR176" i="12"/>
  <c r="AN177" i="12"/>
  <c r="AO177" i="12"/>
  <c r="AP177" i="12"/>
  <c r="AQ177" i="12"/>
  <c r="AR177" i="12"/>
  <c r="AN178" i="12"/>
  <c r="AO178" i="12"/>
  <c r="AP178" i="12"/>
  <c r="AQ178" i="12"/>
  <c r="AR178" i="12"/>
  <c r="AN179" i="12"/>
  <c r="AO179" i="12"/>
  <c r="AP179" i="12"/>
  <c r="AQ179" i="12"/>
  <c r="AR179" i="12"/>
  <c r="AN180" i="12"/>
  <c r="AO180" i="12"/>
  <c r="AP180" i="12"/>
  <c r="AQ180" i="12"/>
  <c r="AR180" i="12"/>
  <c r="AN181" i="12"/>
  <c r="AO181" i="12"/>
  <c r="AP181" i="12"/>
  <c r="AQ181" i="12"/>
  <c r="AR181" i="12"/>
  <c r="AN182" i="12"/>
  <c r="AO182" i="12"/>
  <c r="AP182" i="12"/>
  <c r="AQ182" i="12"/>
  <c r="AR182" i="12"/>
  <c r="AN183" i="12"/>
  <c r="AO183" i="12"/>
  <c r="AP183" i="12"/>
  <c r="AQ183" i="12"/>
  <c r="AR183" i="12"/>
  <c r="AN184" i="12"/>
  <c r="AO184" i="12"/>
  <c r="AP184" i="12"/>
  <c r="AQ184" i="12"/>
  <c r="AR184" i="12"/>
  <c r="AN185" i="12"/>
  <c r="AO185" i="12"/>
  <c r="AP185" i="12"/>
  <c r="AQ185" i="12"/>
  <c r="AR185" i="12"/>
  <c r="AN186" i="12"/>
  <c r="AO186" i="12"/>
  <c r="AP186" i="12"/>
  <c r="AQ186" i="12"/>
  <c r="AR186" i="12"/>
  <c r="AN187" i="12"/>
  <c r="AO187" i="12"/>
  <c r="AP187" i="12"/>
  <c r="AQ187" i="12"/>
  <c r="AR187" i="12"/>
  <c r="AN188" i="12"/>
  <c r="AO188" i="12"/>
  <c r="AP188" i="12"/>
  <c r="AQ188" i="12"/>
  <c r="AR188" i="12"/>
  <c r="AN189" i="12"/>
  <c r="AO189" i="12"/>
  <c r="AP189" i="12"/>
  <c r="AQ189" i="12"/>
  <c r="AR189" i="12"/>
  <c r="AN190" i="12"/>
  <c r="AO190" i="12"/>
  <c r="AP190" i="12"/>
  <c r="AQ190" i="12"/>
  <c r="AR190" i="12"/>
  <c r="AN191" i="12"/>
  <c r="AO191" i="12"/>
  <c r="AP191" i="12"/>
  <c r="AQ191" i="12"/>
  <c r="AR191" i="12"/>
  <c r="AN192" i="12"/>
  <c r="AO192" i="12"/>
  <c r="AP192" i="12"/>
  <c r="AQ192" i="12"/>
  <c r="AR192" i="12"/>
  <c r="AN193" i="12"/>
  <c r="AO193" i="12"/>
  <c r="AP193" i="12"/>
  <c r="AQ193" i="12"/>
  <c r="AR193" i="12"/>
  <c r="AN194" i="12"/>
  <c r="AO194" i="12"/>
  <c r="AP194" i="12"/>
  <c r="AQ194" i="12"/>
  <c r="AR194" i="12"/>
  <c r="AN195" i="12"/>
  <c r="AO195" i="12"/>
  <c r="AP195" i="12"/>
  <c r="AQ195" i="12"/>
  <c r="AR195" i="12"/>
  <c r="AN196" i="12"/>
  <c r="AO196" i="12"/>
  <c r="AP196" i="12"/>
  <c r="AQ196" i="12"/>
  <c r="AR196" i="12"/>
  <c r="AN197" i="12"/>
  <c r="AO197" i="12"/>
  <c r="AP197" i="12"/>
  <c r="AQ197" i="12"/>
  <c r="AR197" i="12"/>
  <c r="AN198" i="12"/>
  <c r="AO198" i="12"/>
  <c r="AP198" i="12"/>
  <c r="AQ198" i="12"/>
  <c r="AR198" i="12"/>
  <c r="AN199" i="12"/>
  <c r="AO199" i="12"/>
  <c r="AP199" i="12"/>
  <c r="AQ199" i="12"/>
  <c r="AR199" i="12"/>
  <c r="AN200" i="12"/>
  <c r="AO200" i="12"/>
  <c r="AP200" i="12"/>
  <c r="AQ200" i="12"/>
  <c r="AR200" i="12"/>
  <c r="AN201" i="12"/>
  <c r="AO201" i="12"/>
  <c r="AP201" i="12"/>
  <c r="AQ201" i="12"/>
  <c r="AR201" i="12"/>
  <c r="AN202" i="12"/>
  <c r="AO202" i="12"/>
  <c r="AP202" i="12"/>
  <c r="AQ202" i="12"/>
  <c r="AR202" i="12"/>
  <c r="AN203" i="12"/>
  <c r="AO203" i="12"/>
  <c r="AP203" i="12"/>
  <c r="AQ203" i="12"/>
  <c r="AR203" i="12"/>
  <c r="AN204" i="12"/>
  <c r="AO204" i="12"/>
  <c r="AP204" i="12"/>
  <c r="AQ204" i="12"/>
  <c r="AR204" i="12"/>
  <c r="AN205" i="12"/>
  <c r="AO205" i="12"/>
  <c r="AP205" i="12"/>
  <c r="AQ205" i="12"/>
  <c r="AR205" i="12"/>
  <c r="AN206" i="12"/>
  <c r="AO206" i="12"/>
  <c r="AP206" i="12"/>
  <c r="AQ206" i="12"/>
  <c r="AR206" i="12"/>
  <c r="AN207" i="12"/>
  <c r="AO207" i="12"/>
  <c r="AP207" i="12"/>
  <c r="AQ207" i="12"/>
  <c r="AR207" i="12"/>
  <c r="AN208" i="12"/>
  <c r="AO208" i="12"/>
  <c r="AP208" i="12"/>
  <c r="AQ208" i="12"/>
  <c r="AR208" i="12"/>
  <c r="AN209" i="12"/>
  <c r="AO209" i="12"/>
  <c r="AP209" i="12"/>
  <c r="AQ209" i="12"/>
  <c r="AR209" i="12"/>
  <c r="AN210" i="12"/>
  <c r="AO210" i="12"/>
  <c r="AP210" i="12"/>
  <c r="AQ210" i="12"/>
  <c r="AR210" i="12"/>
  <c r="AN211" i="12"/>
  <c r="AO211" i="12"/>
  <c r="AP211" i="12"/>
  <c r="AQ211" i="12"/>
  <c r="AR211" i="12"/>
  <c r="AN212" i="12"/>
  <c r="AO212" i="12"/>
  <c r="AP212" i="12"/>
  <c r="AQ212" i="12"/>
  <c r="AR212" i="12"/>
  <c r="AN213" i="12"/>
  <c r="AO213" i="12"/>
  <c r="AP213" i="12"/>
  <c r="AQ213" i="12"/>
  <c r="AR213" i="12"/>
  <c r="AN214" i="12"/>
  <c r="AO214" i="12"/>
  <c r="AP214" i="12"/>
  <c r="AQ214" i="12"/>
  <c r="AR214" i="12"/>
  <c r="AN215" i="12"/>
  <c r="AO215" i="12"/>
  <c r="AP215" i="12"/>
  <c r="AQ215" i="12"/>
  <c r="AR215" i="12"/>
  <c r="AN216" i="12"/>
  <c r="AO216" i="12"/>
  <c r="AP216" i="12"/>
  <c r="AQ216" i="12"/>
  <c r="AR216" i="12"/>
  <c r="AN217" i="12"/>
  <c r="AO217" i="12"/>
  <c r="AP217" i="12"/>
  <c r="AQ217" i="12"/>
  <c r="AR217" i="12"/>
  <c r="AN218" i="12"/>
  <c r="AO218" i="12"/>
  <c r="AP218" i="12"/>
  <c r="AQ218" i="12"/>
  <c r="AR218" i="12"/>
  <c r="AN219" i="12"/>
  <c r="AO219" i="12"/>
  <c r="AP219" i="12"/>
  <c r="AQ219" i="12"/>
  <c r="AR219" i="12"/>
  <c r="AN220" i="12"/>
  <c r="AO220" i="12"/>
  <c r="AP220" i="12"/>
  <c r="AQ220" i="12"/>
  <c r="AR220" i="12"/>
  <c r="AN221" i="12"/>
  <c r="AO221" i="12"/>
  <c r="AP221" i="12"/>
  <c r="AQ221" i="12"/>
  <c r="AR221" i="12"/>
  <c r="AN222" i="12"/>
  <c r="AO222" i="12"/>
  <c r="AP222" i="12"/>
  <c r="AQ222" i="12"/>
  <c r="AR222" i="12"/>
  <c r="AN223" i="12"/>
  <c r="AO223" i="12"/>
  <c r="AP223" i="12"/>
  <c r="AQ223" i="12"/>
  <c r="AR223" i="12"/>
  <c r="AN224" i="12"/>
  <c r="AO224" i="12"/>
  <c r="AP224" i="12"/>
  <c r="AQ224" i="12"/>
  <c r="AR224" i="12"/>
  <c r="AN225" i="12"/>
  <c r="AO225" i="12"/>
  <c r="AP225" i="12"/>
  <c r="AQ225" i="12"/>
  <c r="AR225" i="12"/>
  <c r="AN226" i="12"/>
  <c r="AO226" i="12"/>
  <c r="AP226" i="12"/>
  <c r="AQ226" i="12"/>
  <c r="AR226" i="12"/>
  <c r="AN227" i="12"/>
  <c r="AO227" i="12"/>
  <c r="AP227" i="12"/>
  <c r="AQ227" i="12"/>
  <c r="AR227" i="12"/>
  <c r="AN228" i="12"/>
  <c r="AO228" i="12"/>
  <c r="AP228" i="12"/>
  <c r="AQ228" i="12"/>
  <c r="AR228" i="12"/>
  <c r="AN229" i="12"/>
  <c r="AO229" i="12"/>
  <c r="AP229" i="12"/>
  <c r="AQ229" i="12"/>
  <c r="AR229" i="12"/>
  <c r="AN230" i="12"/>
  <c r="AO230" i="12"/>
  <c r="AP230" i="12"/>
  <c r="AQ230" i="12"/>
  <c r="AR230" i="12"/>
  <c r="AN231" i="12"/>
  <c r="AO231" i="12"/>
  <c r="AP231" i="12"/>
  <c r="AQ231" i="12"/>
  <c r="AR231" i="12"/>
  <c r="AN232" i="12"/>
  <c r="AO232" i="12"/>
  <c r="AP232" i="12"/>
  <c r="AQ232" i="12"/>
  <c r="AR232" i="12"/>
  <c r="AN233" i="12"/>
  <c r="AO233" i="12"/>
  <c r="AP233" i="12"/>
  <c r="AQ233" i="12"/>
  <c r="AR233" i="12"/>
  <c r="AN234" i="12"/>
  <c r="AO234" i="12"/>
  <c r="AP234" i="12"/>
  <c r="AQ234" i="12"/>
  <c r="AR234" i="12"/>
  <c r="AN235" i="12"/>
  <c r="AO235" i="12"/>
  <c r="AP235" i="12"/>
  <c r="AQ235" i="12"/>
  <c r="AR235" i="12"/>
  <c r="AN236" i="12"/>
  <c r="AO236" i="12"/>
  <c r="AP236" i="12"/>
  <c r="AQ236" i="12"/>
  <c r="AR236" i="12"/>
  <c r="AN237" i="12"/>
  <c r="AO237" i="12"/>
  <c r="AP237" i="12"/>
  <c r="AQ237" i="12"/>
  <c r="AR237" i="12"/>
  <c r="AN238" i="12"/>
  <c r="AO238" i="12"/>
  <c r="AP238" i="12"/>
  <c r="AQ238" i="12"/>
  <c r="AR238" i="12"/>
  <c r="AN239" i="12"/>
  <c r="AO239" i="12"/>
  <c r="AP239" i="12"/>
  <c r="AQ239" i="12"/>
  <c r="AR239" i="12"/>
  <c r="AN240" i="12"/>
  <c r="AO240" i="12"/>
  <c r="AP240" i="12"/>
  <c r="AQ240" i="12"/>
  <c r="AR240" i="12"/>
  <c r="AN241" i="12"/>
  <c r="AO241" i="12"/>
  <c r="AP241" i="12"/>
  <c r="AQ241" i="12"/>
  <c r="AR241" i="12"/>
  <c r="AN242" i="12"/>
  <c r="AO242" i="12"/>
  <c r="AP242" i="12"/>
  <c r="AQ242" i="12"/>
  <c r="AR242" i="12"/>
  <c r="AN243" i="12"/>
  <c r="AO243" i="12"/>
  <c r="AP243" i="12"/>
  <c r="AQ243" i="12"/>
  <c r="AR243" i="12"/>
  <c r="AN244" i="12"/>
  <c r="AO244" i="12"/>
  <c r="AP244" i="12"/>
  <c r="AQ244" i="12"/>
  <c r="AR244" i="12"/>
  <c r="AN245" i="12"/>
  <c r="AO245" i="12"/>
  <c r="AP245" i="12"/>
  <c r="AQ245" i="12"/>
  <c r="AR245" i="12"/>
  <c r="AN246" i="12"/>
  <c r="AO246" i="12"/>
  <c r="AP246" i="12"/>
  <c r="AQ246" i="12"/>
  <c r="AR246" i="12"/>
  <c r="AN247" i="12"/>
  <c r="AO247" i="12"/>
  <c r="AP247" i="12"/>
  <c r="AQ247" i="12"/>
  <c r="AR247" i="12"/>
  <c r="AN248" i="12"/>
  <c r="AO248" i="12"/>
  <c r="AP248" i="12"/>
  <c r="AQ248" i="12"/>
  <c r="AR248" i="12"/>
  <c r="AN249" i="12"/>
  <c r="AO249" i="12"/>
  <c r="AP249" i="12"/>
  <c r="AQ249" i="12"/>
  <c r="AR249" i="12"/>
  <c r="AN250" i="12"/>
  <c r="AO250" i="12"/>
  <c r="AP250" i="12"/>
  <c r="AQ250" i="12"/>
  <c r="AR250" i="12"/>
  <c r="AN251" i="12"/>
  <c r="AO251" i="12"/>
  <c r="AP251" i="12"/>
  <c r="AQ251" i="12"/>
  <c r="AR251" i="12"/>
  <c r="AN252" i="12"/>
  <c r="AO252" i="12"/>
  <c r="AP252" i="12"/>
  <c r="AQ252" i="12"/>
  <c r="AR252" i="12"/>
  <c r="AN253" i="12"/>
  <c r="AO253" i="12"/>
  <c r="AP253" i="12"/>
  <c r="AQ253" i="12"/>
  <c r="AR253" i="12"/>
  <c r="AN254" i="12"/>
  <c r="AO254" i="12"/>
  <c r="AP254" i="12"/>
  <c r="AQ254" i="12"/>
  <c r="AR254" i="12"/>
  <c r="AN255" i="12"/>
  <c r="AO255" i="12"/>
  <c r="AP255" i="12"/>
  <c r="AQ255" i="12"/>
  <c r="AR255" i="12"/>
  <c r="AN256" i="12"/>
  <c r="AO256" i="12"/>
  <c r="AP256" i="12"/>
  <c r="AQ256" i="12"/>
  <c r="AR256" i="12"/>
  <c r="AN257" i="12"/>
  <c r="AO257" i="12"/>
  <c r="AP257" i="12"/>
  <c r="AQ257" i="12"/>
  <c r="AR257" i="12"/>
  <c r="AN258" i="12"/>
  <c r="AO258" i="12"/>
  <c r="AP258" i="12"/>
  <c r="AQ258" i="12"/>
  <c r="AR258" i="12"/>
  <c r="AN259" i="12"/>
  <c r="AO259" i="12"/>
  <c r="AP259" i="12"/>
  <c r="AQ259" i="12"/>
  <c r="AR259" i="12"/>
  <c r="AN260" i="12"/>
  <c r="AO260" i="12"/>
  <c r="AP260" i="12"/>
  <c r="AQ260" i="12"/>
  <c r="AR260" i="12"/>
  <c r="AN261" i="12"/>
  <c r="AO261" i="12"/>
  <c r="AP261" i="12"/>
  <c r="AQ261" i="12"/>
  <c r="AR261" i="12"/>
  <c r="AN262" i="12"/>
  <c r="AO262" i="12"/>
  <c r="AP262" i="12"/>
  <c r="AQ262" i="12"/>
  <c r="AR262" i="12"/>
  <c r="AV274" i="12" s="1"/>
  <c r="AN263" i="12"/>
  <c r="AO263" i="12"/>
  <c r="AP263" i="12"/>
  <c r="AQ263" i="12"/>
  <c r="AR263" i="12"/>
  <c r="AN264" i="12"/>
  <c r="AO264" i="12"/>
  <c r="AP264" i="12"/>
  <c r="AQ264" i="12"/>
  <c r="AR264" i="12"/>
  <c r="AN265" i="12"/>
  <c r="AO265" i="12"/>
  <c r="AP265" i="12"/>
  <c r="AQ265" i="12"/>
  <c r="AR265" i="12"/>
  <c r="AU277" i="12" s="1"/>
  <c r="AN266" i="12"/>
  <c r="AO266" i="12"/>
  <c r="AP266" i="12"/>
  <c r="AQ266" i="12"/>
  <c r="AR266" i="12"/>
  <c r="AN267" i="12"/>
  <c r="AO267" i="12"/>
  <c r="AP267" i="12"/>
  <c r="AQ267" i="12"/>
  <c r="AR267" i="12"/>
  <c r="AV279" i="12" s="1"/>
  <c r="AN268" i="12"/>
  <c r="AO268" i="12"/>
  <c r="AP268" i="12"/>
  <c r="AQ268" i="12"/>
  <c r="AR268" i="12"/>
  <c r="AN269" i="12"/>
  <c r="AO269" i="12"/>
  <c r="AP269" i="12"/>
  <c r="AQ269" i="12"/>
  <c r="AR269" i="12"/>
  <c r="AH321" i="12" l="1"/>
  <c r="X290" i="12"/>
  <c r="BM358" i="12"/>
  <c r="BM326" i="12"/>
  <c r="AH357" i="12"/>
  <c r="AH359" i="12"/>
  <c r="BC356" i="12"/>
  <c r="AI355" i="12"/>
  <c r="AV364" i="12"/>
  <c r="AJ368" i="12"/>
  <c r="Z334" i="12"/>
  <c r="BD302" i="12"/>
  <c r="AV295" i="12"/>
  <c r="BF294" i="12"/>
  <c r="BE366" i="12"/>
  <c r="AK371" i="12"/>
  <c r="AV330" i="12"/>
  <c r="Z313" i="12"/>
  <c r="Z305" i="12"/>
  <c r="AI358" i="12"/>
  <c r="BC284" i="12"/>
  <c r="BC358" i="12"/>
  <c r="AA289" i="12"/>
  <c r="BF375" i="12"/>
  <c r="Y375" i="12"/>
  <c r="AH374" i="12"/>
  <c r="BC367" i="12"/>
  <c r="AK356" i="12"/>
  <c r="BD335" i="12"/>
  <c r="AI331" i="12"/>
  <c r="AJ323" i="12"/>
  <c r="AV282" i="12"/>
  <c r="AS339" i="12"/>
  <c r="BC287" i="12"/>
  <c r="Z314" i="12"/>
  <c r="Y359" i="12"/>
  <c r="BE298" i="12"/>
  <c r="AA298" i="12"/>
  <c r="AU369" i="12"/>
  <c r="BC368" i="12"/>
  <c r="BE352" i="12"/>
  <c r="Z352" i="12"/>
  <c r="AS346" i="12"/>
  <c r="AT338" i="12"/>
  <c r="Z336" i="12"/>
  <c r="BF309" i="12"/>
  <c r="BM290" i="12"/>
  <c r="AI345" i="12"/>
  <c r="AU350" i="12"/>
  <c r="Z371" i="12"/>
  <c r="AI359" i="12"/>
  <c r="AJ358" i="12"/>
  <c r="BC321" i="12"/>
  <c r="BM373" i="12"/>
  <c r="BM341" i="12"/>
  <c r="BN309" i="12"/>
  <c r="AU343" i="12"/>
  <c r="AH330" i="12"/>
  <c r="AS281" i="12"/>
  <c r="BF277" i="12"/>
  <c r="AJ273" i="12"/>
  <c r="AH270" i="12"/>
  <c r="BN320" i="12"/>
  <c r="AJ369" i="12"/>
  <c r="BF346" i="12"/>
  <c r="BC331" i="12"/>
  <c r="Y331" i="12"/>
  <c r="BM372" i="12"/>
  <c r="BO356" i="12"/>
  <c r="BO316" i="12"/>
  <c r="BM305" i="12"/>
  <c r="BM278" i="12"/>
  <c r="BE373" i="12"/>
  <c r="BF362" i="12"/>
  <c r="Z362" i="12"/>
  <c r="AJ361" i="12"/>
  <c r="AI339" i="12"/>
  <c r="BE312" i="12"/>
  <c r="Z312" i="12"/>
  <c r="X270" i="12"/>
  <c r="BO351" i="12"/>
  <c r="BO311" i="12"/>
  <c r="BO308" i="12"/>
  <c r="BM300" i="12"/>
  <c r="AA368" i="12"/>
  <c r="AU366" i="12"/>
  <c r="BE365" i="12"/>
  <c r="Z365" i="12"/>
  <c r="AJ350" i="12"/>
  <c r="BD343" i="12"/>
  <c r="AJ314" i="12"/>
  <c r="AH306" i="12"/>
  <c r="AU300" i="12"/>
  <c r="AA299" i="12"/>
  <c r="BP358" i="12"/>
  <c r="BO303" i="12"/>
  <c r="AJ367" i="12"/>
  <c r="BE355" i="12"/>
  <c r="BF350" i="12"/>
  <c r="AK334" i="12"/>
  <c r="Z302" i="12"/>
  <c r="AS273" i="12"/>
  <c r="BP309" i="12"/>
  <c r="AH358" i="12"/>
  <c r="BF361" i="12"/>
  <c r="Y349" i="12"/>
  <c r="AH328" i="12"/>
  <c r="BD306" i="12"/>
  <c r="AI305" i="12"/>
  <c r="AJ376" i="12"/>
  <c r="AA300" i="12"/>
  <c r="AS293" i="12"/>
  <c r="X292" i="12"/>
  <c r="BP315" i="12"/>
  <c r="AI370" i="12"/>
  <c r="AJ357" i="12"/>
  <c r="AU340" i="12"/>
  <c r="AI313" i="12"/>
  <c r="AU307" i="12"/>
  <c r="Z306" i="12"/>
  <c r="AK305" i="12"/>
  <c r="AV308" i="12"/>
  <c r="BD295" i="12"/>
  <c r="X295" i="12"/>
  <c r="BM366" i="12"/>
  <c r="BC342" i="12"/>
  <c r="AA342" i="12"/>
  <c r="AS313" i="12"/>
  <c r="BO348" i="12"/>
  <c r="BP270" i="12"/>
  <c r="AA337" i="12"/>
  <c r="AS335" i="12"/>
  <c r="BC330" i="12"/>
  <c r="BC318" i="12"/>
  <c r="X318" i="12"/>
  <c r="AI317" i="12"/>
  <c r="AT313" i="12"/>
  <c r="AH311" i="12"/>
  <c r="AH303" i="12"/>
  <c r="AJ312" i="12"/>
  <c r="AA331" i="12"/>
  <c r="BF335" i="12"/>
  <c r="BD317" i="12"/>
  <c r="AA302" i="12"/>
  <c r="BE288" i="12"/>
  <c r="AJ287" i="12"/>
  <c r="BM340" i="12"/>
  <c r="BP326" i="12"/>
  <c r="BM333" i="12"/>
  <c r="BM301" i="12"/>
  <c r="AS360" i="12"/>
  <c r="AH340" i="12"/>
  <c r="Z332" i="12"/>
  <c r="AH331" i="12"/>
  <c r="AS329" i="12"/>
  <c r="AS309" i="12"/>
  <c r="AH307" i="12"/>
  <c r="AA297" i="12"/>
  <c r="AV287" i="12"/>
  <c r="BD286" i="12"/>
  <c r="BC283" i="12"/>
  <c r="BM349" i="12"/>
  <c r="AK370" i="12"/>
  <c r="X368" i="12"/>
  <c r="X314" i="12"/>
  <c r="BO327" i="12"/>
  <c r="AH324" i="12"/>
  <c r="BO389" i="12"/>
  <c r="BP389" i="12"/>
  <c r="AU375" i="12"/>
  <c r="BC359" i="12"/>
  <c r="AS330" i="12"/>
  <c r="BE340" i="12"/>
  <c r="AK320" i="12"/>
  <c r="AA313" i="12"/>
  <c r="AU284" i="12"/>
  <c r="AS275" i="12"/>
  <c r="BE274" i="12"/>
  <c r="AA270" i="12"/>
  <c r="BP373" i="12"/>
  <c r="BM344" i="12"/>
  <c r="BN326" i="12"/>
  <c r="BM320" i="12"/>
  <c r="BN317" i="12"/>
  <c r="BM270" i="12"/>
  <c r="BN350" i="12"/>
  <c r="BP307" i="12"/>
  <c r="AH341" i="12"/>
  <c r="BF351" i="12"/>
  <c r="BE330" i="12"/>
  <c r="AA316" i="12"/>
  <c r="AS373" i="12"/>
  <c r="BF372" i="12"/>
  <c r="Z372" i="12"/>
  <c r="Z364" i="12"/>
  <c r="BC349" i="12"/>
  <c r="AV327" i="12"/>
  <c r="BD326" i="12"/>
  <c r="Y326" i="12"/>
  <c r="AI325" i="12"/>
  <c r="AK311" i="12"/>
  <c r="AT310" i="12"/>
  <c r="BN333" i="12"/>
  <c r="BM314" i="12"/>
  <c r="BE343" i="12"/>
  <c r="AV315" i="12"/>
  <c r="AH301" i="12"/>
  <c r="BC296" i="12"/>
  <c r="BC293" i="12"/>
  <c r="BN351" i="12"/>
  <c r="BM321" i="12"/>
  <c r="BP347" i="12"/>
  <c r="AS371" i="12"/>
  <c r="AH356" i="12"/>
  <c r="AV351" i="12"/>
  <c r="BF317" i="12"/>
  <c r="AA317" i="12"/>
  <c r="AJ316" i="12"/>
  <c r="AT308" i="12"/>
  <c r="X303" i="12"/>
  <c r="AH302" i="12"/>
  <c r="AH295" i="12"/>
  <c r="AT289" i="12"/>
  <c r="AH274" i="12"/>
  <c r="BO376" i="12"/>
  <c r="BO368" i="12"/>
  <c r="BN365" i="12"/>
  <c r="BM354" i="12"/>
  <c r="BN334" i="12"/>
  <c r="BM328" i="12"/>
  <c r="BM312" i="12"/>
  <c r="BN294" i="12"/>
  <c r="BN277" i="12"/>
  <c r="Y322" i="12"/>
  <c r="X366" i="12"/>
  <c r="AI365" i="12"/>
  <c r="AS355" i="12"/>
  <c r="BD355" i="12"/>
  <c r="X354" i="12"/>
  <c r="BD351" i="12"/>
  <c r="Z350" i="12"/>
  <c r="BC347" i="12"/>
  <c r="Z356" i="12"/>
  <c r="AS343" i="12"/>
  <c r="AJ339" i="12"/>
  <c r="X327" i="12"/>
  <c r="AK338" i="12"/>
  <c r="Z324" i="12"/>
  <c r="AH309" i="12"/>
  <c r="BC307" i="12"/>
  <c r="Z300" i="12"/>
  <c r="X291" i="12"/>
  <c r="AS283" i="12"/>
  <c r="AA284" i="12"/>
  <c r="BP371" i="12"/>
  <c r="BM357" i="12"/>
  <c r="BM337" i="12"/>
  <c r="BP316" i="12"/>
  <c r="BO300" i="12"/>
  <c r="BM297" i="12"/>
  <c r="BO278" i="12"/>
  <c r="BO284" i="12"/>
  <c r="BE389" i="12"/>
  <c r="BF389" i="12"/>
  <c r="AV389" i="12"/>
  <c r="AU389" i="12"/>
  <c r="Z370" i="12"/>
  <c r="AK369" i="12"/>
  <c r="AS352" i="12"/>
  <c r="AJ343" i="12"/>
  <c r="BD341" i="12"/>
  <c r="AI329" i="12"/>
  <c r="BE321" i="12"/>
  <c r="X307" i="12"/>
  <c r="AS305" i="12"/>
  <c r="BC288" i="12"/>
  <c r="Y288" i="12"/>
  <c r="BM374" i="12"/>
  <c r="BP363" i="12"/>
  <c r="BP325" i="12"/>
  <c r="BO319" i="12"/>
  <c r="BC389" i="12"/>
  <c r="BD389" i="12"/>
  <c r="AS389" i="12"/>
  <c r="AT389" i="12"/>
  <c r="BN389" i="12"/>
  <c r="BM389" i="12"/>
  <c r="BD348" i="12"/>
  <c r="AA336" i="12"/>
  <c r="BE335" i="12"/>
  <c r="AJ321" i="12"/>
  <c r="BC315" i="12"/>
  <c r="Y314" i="12"/>
  <c r="AA312" i="12"/>
  <c r="AK310" i="12"/>
  <c r="AV309" i="12"/>
  <c r="AU308" i="12"/>
  <c r="AT303" i="12"/>
  <c r="BE295" i="12"/>
  <c r="AK294" i="12"/>
  <c r="AU293" i="12"/>
  <c r="AS289" i="12"/>
  <c r="AS288" i="12"/>
  <c r="AK284" i="12"/>
  <c r="BD278" i="12"/>
  <c r="BN374" i="12"/>
  <c r="BN366" i="12"/>
  <c r="BM350" i="12"/>
  <c r="BP340" i="12"/>
  <c r="BN327" i="12"/>
  <c r="BO286" i="12"/>
  <c r="AT376" i="12"/>
  <c r="BE375" i="12"/>
  <c r="AA372" i="12"/>
  <c r="AA353" i="12"/>
  <c r="BD349" i="12"/>
  <c r="BC348" i="12"/>
  <c r="Z348" i="12"/>
  <c r="BE344" i="12"/>
  <c r="X343" i="12"/>
  <c r="AJ345" i="12"/>
  <c r="AT330" i="12"/>
  <c r="AK330" i="12"/>
  <c r="AU325" i="12"/>
  <c r="AA319" i="12"/>
  <c r="AJ313" i="12"/>
  <c r="AJ305" i="12"/>
  <c r="BE302" i="12"/>
  <c r="Z299" i="12"/>
  <c r="AT297" i="12"/>
  <c r="BD292" i="12"/>
  <c r="Z292" i="12"/>
  <c r="BF287" i="12"/>
  <c r="BE286" i="12"/>
  <c r="Z286" i="12"/>
  <c r="AV284" i="12"/>
  <c r="AK281" i="12"/>
  <c r="AS280" i="12"/>
  <c r="BD279" i="12"/>
  <c r="BC278" i="12"/>
  <c r="BM377" i="12"/>
  <c r="BN340" i="12"/>
  <c r="BM334" i="12"/>
  <c r="BP301" i="12"/>
  <c r="BM272" i="12"/>
  <c r="BC376" i="12"/>
  <c r="AV352" i="12"/>
  <c r="BN375" i="12"/>
  <c r="BM302" i="12"/>
  <c r="BP284" i="12"/>
  <c r="Z331" i="12"/>
  <c r="BN341" i="12"/>
  <c r="Y376" i="12"/>
  <c r="Z373" i="12"/>
  <c r="AJ372" i="12"/>
  <c r="BF370" i="12"/>
  <c r="BD369" i="12"/>
  <c r="AS365" i="12"/>
  <c r="AV361" i="12"/>
  <c r="AS347" i="12"/>
  <c r="Z328" i="12"/>
  <c r="X325" i="12"/>
  <c r="AK323" i="12"/>
  <c r="X320" i="12"/>
  <c r="AK315" i="12"/>
  <c r="Y309" i="12"/>
  <c r="AH300" i="12"/>
  <c r="AV291" i="12"/>
  <c r="BF290" i="12"/>
  <c r="BD284" i="12"/>
  <c r="AH282" i="12"/>
  <c r="BC280" i="12"/>
  <c r="BO358" i="12"/>
  <c r="BP357" i="12"/>
  <c r="BP356" i="12"/>
  <c r="BP348" i="12"/>
  <c r="BM342" i="12"/>
  <c r="BN312" i="12"/>
  <c r="BM308" i="12"/>
  <c r="BP302" i="12"/>
  <c r="BM276" i="12"/>
  <c r="BM273" i="12"/>
  <c r="AS361" i="12"/>
  <c r="AK353" i="12"/>
  <c r="AI368" i="12"/>
  <c r="AT362" i="12"/>
  <c r="AK359" i="12"/>
  <c r="BC346" i="12"/>
  <c r="BF341" i="12"/>
  <c r="AS336" i="12"/>
  <c r="BC329" i="12"/>
  <c r="AK324" i="12"/>
  <c r="BC317" i="12"/>
  <c r="AU315" i="12"/>
  <c r="AI302" i="12"/>
  <c r="AV300" i="12"/>
  <c r="BE290" i="12"/>
  <c r="BP366" i="12"/>
  <c r="BP365" i="12"/>
  <c r="BN359" i="12"/>
  <c r="BN358" i="12"/>
  <c r="BN357" i="12"/>
  <c r="BP350" i="12"/>
  <c r="BP349" i="12"/>
  <c r="BN342" i="12"/>
  <c r="BN299" i="12"/>
  <c r="BN278" i="12"/>
  <c r="BO277" i="12"/>
  <c r="BO270" i="12"/>
  <c r="X336" i="12"/>
  <c r="X328" i="12"/>
  <c r="BE301" i="12"/>
  <c r="AV276" i="12"/>
  <c r="BD377" i="12"/>
  <c r="AT372" i="12"/>
  <c r="X370" i="12"/>
  <c r="AH368" i="12"/>
  <c r="AK367" i="12"/>
  <c r="AA364" i="12"/>
  <c r="BE361" i="12"/>
  <c r="AJ359" i="12"/>
  <c r="Z357" i="12"/>
  <c r="BC351" i="12"/>
  <c r="AT348" i="12"/>
  <c r="AK345" i="12"/>
  <c r="AT345" i="12"/>
  <c r="BD342" i="12"/>
  <c r="Z339" i="12"/>
  <c r="X333" i="12"/>
  <c r="X329" i="12"/>
  <c r="AK321" i="12"/>
  <c r="AS319" i="12"/>
  <c r="AA310" i="12"/>
  <c r="X304" i="12"/>
  <c r="AK303" i="12"/>
  <c r="X298" i="12"/>
  <c r="Z290" i="12"/>
  <c r="AU287" i="12"/>
  <c r="AK287" i="12"/>
  <c r="BC285" i="12"/>
  <c r="Z284" i="12"/>
  <c r="X276" i="12"/>
  <c r="AT273" i="12"/>
  <c r="BN372" i="12"/>
  <c r="BO366" i="12"/>
  <c r="BM365" i="12"/>
  <c r="BO374" i="12"/>
  <c r="BO359" i="12"/>
  <c r="BO350" i="12"/>
  <c r="BN349" i="12"/>
  <c r="BN348" i="12"/>
  <c r="BM294" i="12"/>
  <c r="BN291" i="12"/>
  <c r="AV377" i="12"/>
  <c r="AA361" i="12"/>
  <c r="BM282" i="12"/>
  <c r="BM274" i="12"/>
  <c r="AK363" i="12"/>
  <c r="BE271" i="12"/>
  <c r="BC271" i="12"/>
  <c r="BC374" i="12"/>
  <c r="X374" i="12"/>
  <c r="AI373" i="12"/>
  <c r="AU361" i="12"/>
  <c r="X357" i="12"/>
  <c r="AJ353" i="12"/>
  <c r="AS350" i="12"/>
  <c r="BE348" i="12"/>
  <c r="AU348" i="12"/>
  <c r="AT346" i="12"/>
  <c r="AV346" i="12"/>
  <c r="BC333" i="12"/>
  <c r="X321" i="12"/>
  <c r="Y321" i="12"/>
  <c r="AA321" i="12"/>
  <c r="BE313" i="12"/>
  <c r="BD313" i="12"/>
  <c r="BF313" i="12"/>
  <c r="BC310" i="12"/>
  <c r="AS276" i="12"/>
  <c r="AT276" i="12"/>
  <c r="BO367" i="12"/>
  <c r="BN367" i="12"/>
  <c r="BO343" i="12"/>
  <c r="BN343" i="12"/>
  <c r="BM288" i="12"/>
  <c r="AK389" i="12"/>
  <c r="AJ389" i="12"/>
  <c r="AU347" i="12"/>
  <c r="AT347" i="12"/>
  <c r="AV347" i="12"/>
  <c r="AU353" i="12"/>
  <c r="AT353" i="12"/>
  <c r="BD340" i="12"/>
  <c r="AV365" i="12"/>
  <c r="AT351" i="12"/>
  <c r="BE347" i="12"/>
  <c r="BF347" i="12"/>
  <c r="X337" i="12"/>
  <c r="Y337" i="12"/>
  <c r="BC323" i="12"/>
  <c r="BF323" i="12"/>
  <c r="AS321" i="12"/>
  <c r="AV321" i="12"/>
  <c r="AU303" i="12"/>
  <c r="Z294" i="12"/>
  <c r="AA294" i="12"/>
  <c r="AS292" i="12"/>
  <c r="AS277" i="12"/>
  <c r="AV277" i="12"/>
  <c r="BO352" i="12"/>
  <c r="BM352" i="12"/>
  <c r="BP364" i="12"/>
  <c r="BO271" i="12"/>
  <c r="BM271" i="12"/>
  <c r="BN271" i="12"/>
  <c r="AA369" i="12"/>
  <c r="Y367" i="12"/>
  <c r="AS327" i="12"/>
  <c r="AU327" i="12"/>
  <c r="AH292" i="12"/>
  <c r="AK292" i="12"/>
  <c r="X271" i="12"/>
  <c r="X272" i="12"/>
  <c r="BM330" i="12"/>
  <c r="BO342" i="12"/>
  <c r="BM285" i="12"/>
  <c r="BN285" i="12"/>
  <c r="BP285" i="12"/>
  <c r="AH370" i="12"/>
  <c r="AT368" i="12"/>
  <c r="AH366" i="12"/>
  <c r="AU364" i="12"/>
  <c r="AA362" i="12"/>
  <c r="BC360" i="12"/>
  <c r="AA360" i="12"/>
  <c r="Z359" i="12"/>
  <c r="BF358" i="12"/>
  <c r="BE358" i="12"/>
  <c r="BC357" i="12"/>
  <c r="AT356" i="12"/>
  <c r="AS354" i="12"/>
  <c r="BC353" i="12"/>
  <c r="BD352" i="12"/>
  <c r="Y348" i="12"/>
  <c r="Z340" i="12"/>
  <c r="Y341" i="12"/>
  <c r="AA339" i="12"/>
  <c r="BE327" i="12"/>
  <c r="BF327" i="12"/>
  <c r="AA306" i="12"/>
  <c r="AJ297" i="12"/>
  <c r="AK309" i="12"/>
  <c r="AK297" i="12"/>
  <c r="AT292" i="12"/>
  <c r="BN364" i="12"/>
  <c r="BP355" i="12"/>
  <c r="BN356" i="12"/>
  <c r="BO295" i="12"/>
  <c r="BN295" i="12"/>
  <c r="BM296" i="12"/>
  <c r="BM286" i="12"/>
  <c r="Y333" i="12"/>
  <c r="Z333" i="12"/>
  <c r="AS285" i="12"/>
  <c r="AU285" i="12"/>
  <c r="AV285" i="12"/>
  <c r="BO360" i="12"/>
  <c r="BM360" i="12"/>
  <c r="AH354" i="12"/>
  <c r="BC377" i="12"/>
  <c r="AT366" i="12"/>
  <c r="AT365" i="12"/>
  <c r="AS364" i="12"/>
  <c r="AK355" i="12"/>
  <c r="AJ355" i="12"/>
  <c r="AK337" i="12"/>
  <c r="AH338" i="12"/>
  <c r="AK289" i="12"/>
  <c r="AJ289" i="12"/>
  <c r="BP372" i="12"/>
  <c r="BM364" i="12"/>
  <c r="BP342" i="12"/>
  <c r="BM324" i="12"/>
  <c r="BO324" i="12"/>
  <c r="BP324" i="12"/>
  <c r="BM318" i="12"/>
  <c r="BN318" i="12"/>
  <c r="BO318" i="12"/>
  <c r="BP318" i="12"/>
  <c r="BO287" i="12"/>
  <c r="BN287" i="12"/>
  <c r="BP299" i="12"/>
  <c r="BN286" i="12"/>
  <c r="BN280" i="12"/>
  <c r="BM280" i="12"/>
  <c r="BO292" i="12"/>
  <c r="BP292" i="12"/>
  <c r="BE338" i="12"/>
  <c r="BF338" i="12"/>
  <c r="X377" i="12"/>
  <c r="Z389" i="12"/>
  <c r="AA389" i="12"/>
  <c r="AI375" i="12"/>
  <c r="AU359" i="12"/>
  <c r="AV355" i="12"/>
  <c r="AU355" i="12"/>
  <c r="AS337" i="12"/>
  <c r="BD332" i="12"/>
  <c r="BE332" i="12"/>
  <c r="AS314" i="12"/>
  <c r="AT314" i="12"/>
  <c r="AJ276" i="12"/>
  <c r="AK276" i="12"/>
  <c r="AH277" i="12"/>
  <c r="AU274" i="12"/>
  <c r="BO335" i="12"/>
  <c r="BN335" i="12"/>
  <c r="BM336" i="12"/>
  <c r="BM283" i="12"/>
  <c r="BP283" i="12"/>
  <c r="AJ351" i="12"/>
  <c r="AI351" i="12"/>
  <c r="Y334" i="12"/>
  <c r="BP310" i="12"/>
  <c r="BM310" i="12"/>
  <c r="BN310" i="12"/>
  <c r="BN311" i="12"/>
  <c r="Y357" i="12"/>
  <c r="BF356" i="12"/>
  <c r="BD356" i="12"/>
  <c r="BE354" i="12"/>
  <c r="BF354" i="12"/>
  <c r="Y353" i="12"/>
  <c r="AA352" i="12"/>
  <c r="AV348" i="12"/>
  <c r="AT337" i="12"/>
  <c r="BD333" i="12"/>
  <c r="AU311" i="12"/>
  <c r="Y296" i="12"/>
  <c r="X296" i="12"/>
  <c r="AJ285" i="12"/>
  <c r="AH285" i="12"/>
  <c r="AI285" i="12"/>
  <c r="Z282" i="12"/>
  <c r="X282" i="12"/>
  <c r="Y282" i="12"/>
  <c r="BD270" i="12"/>
  <c r="BE282" i="12"/>
  <c r="BF282" i="12"/>
  <c r="BM362" i="12"/>
  <c r="BP374" i="12"/>
  <c r="BM332" i="12"/>
  <c r="BO332" i="12"/>
  <c r="BP332" i="12"/>
  <c r="BM329" i="12"/>
  <c r="BP341" i="12"/>
  <c r="BN325" i="12"/>
  <c r="BM293" i="12"/>
  <c r="BN293" i="12"/>
  <c r="BP293" i="12"/>
  <c r="AI349" i="12"/>
  <c r="AS338" i="12"/>
  <c r="AU337" i="12"/>
  <c r="BC334" i="12"/>
  <c r="AA328" i="12"/>
  <c r="AJ327" i="12"/>
  <c r="AU326" i="12"/>
  <c r="AA320" i="12"/>
  <c r="Y317" i="12"/>
  <c r="AS312" i="12"/>
  <c r="AI312" i="12"/>
  <c r="AJ301" i="12"/>
  <c r="X297" i="12"/>
  <c r="AI291" i="12"/>
  <c r="AH279" i="12"/>
  <c r="AU358" i="12"/>
  <c r="AS357" i="12"/>
  <c r="AI357" i="12"/>
  <c r="Y356" i="12"/>
  <c r="AH348" i="12"/>
  <c r="X341" i="12"/>
  <c r="AV338" i="12"/>
  <c r="AH339" i="12"/>
  <c r="AA334" i="12"/>
  <c r="BF333" i="12"/>
  <c r="AV345" i="12"/>
  <c r="AS331" i="12"/>
  <c r="Z320" i="12"/>
  <c r="BE306" i="12"/>
  <c r="AV293" i="12"/>
  <c r="AS290" i="12"/>
  <c r="BD287" i="12"/>
  <c r="BF279" i="12"/>
  <c r="AU279" i="12"/>
  <c r="AI277" i="12"/>
  <c r="AH275" i="12"/>
  <c r="Z270" i="12"/>
  <c r="BM370" i="12"/>
  <c r="BO364" i="12"/>
  <c r="BM356" i="12"/>
  <c r="BM353" i="12"/>
  <c r="BM346" i="12"/>
  <c r="BO340" i="12"/>
  <c r="BN336" i="12"/>
  <c r="BO326" i="12"/>
  <c r="BP300" i="12"/>
  <c r="BN296" i="12"/>
  <c r="BM284" i="12"/>
  <c r="BM281" i="12"/>
  <c r="X334" i="12"/>
  <c r="BF315" i="12"/>
  <c r="AT315" i="12"/>
  <c r="AK313" i="12"/>
  <c r="AJ311" i="12"/>
  <c r="AI310" i="12"/>
  <c r="Z308" i="12"/>
  <c r="Z307" i="12"/>
  <c r="AJ303" i="12"/>
  <c r="AK302" i="12"/>
  <c r="BC301" i="12"/>
  <c r="AH298" i="12"/>
  <c r="AU295" i="12"/>
  <c r="BC292" i="12"/>
  <c r="X288" i="12"/>
  <c r="BC286" i="12"/>
  <c r="BF280" i="12"/>
  <c r="BC279" i="12"/>
  <c r="AT275" i="12"/>
  <c r="BN373" i="12"/>
  <c r="BO372" i="12"/>
  <c r="BM368" i="12"/>
  <c r="BM306" i="12"/>
  <c r="BN303" i="12"/>
  <c r="BN302" i="12"/>
  <c r="BN301" i="12"/>
  <c r="BP291" i="12"/>
  <c r="BP276" i="12"/>
  <c r="BM275" i="12"/>
  <c r="BN272" i="12"/>
  <c r="AT323" i="12"/>
  <c r="AV303" i="12"/>
  <c r="AA286" i="12"/>
  <c r="AA278" i="12"/>
  <c r="Y272" i="12"/>
  <c r="BO375" i="12"/>
  <c r="BM361" i="12"/>
  <c r="BN344" i="12"/>
  <c r="BP334" i="12"/>
  <c r="BP317" i="12"/>
  <c r="BP294" i="12"/>
  <c r="BN288" i="12"/>
  <c r="BN279" i="12"/>
  <c r="BO276" i="12"/>
  <c r="Z363" i="12"/>
  <c r="AI362" i="12"/>
  <c r="AJ360" i="12"/>
  <c r="BC350" i="12"/>
  <c r="AA345" i="12"/>
  <c r="AU342" i="12"/>
  <c r="AU341" i="12"/>
  <c r="AK340" i="12"/>
  <c r="AS328" i="12"/>
  <c r="AA327" i="12"/>
  <c r="AU318" i="12"/>
  <c r="BE317" i="12"/>
  <c r="AA314" i="12"/>
  <c r="X313" i="12"/>
  <c r="AU309" i="12"/>
  <c r="AJ309" i="12"/>
  <c r="AT307" i="12"/>
  <c r="AS304" i="12"/>
  <c r="X300" i="12"/>
  <c r="AS298" i="12"/>
  <c r="BE296" i="12"/>
  <c r="BC295" i="12"/>
  <c r="BC291" i="12"/>
  <c r="X289" i="12"/>
  <c r="X287" i="12"/>
  <c r="Z281" i="12"/>
  <c r="X274" i="12"/>
  <c r="Z273" i="12"/>
  <c r="BM376" i="12"/>
  <c r="BO334" i="12"/>
  <c r="BP333" i="12"/>
  <c r="BN328" i="12"/>
  <c r="BM322" i="12"/>
  <c r="BN319" i="12"/>
  <c r="BM316" i="12"/>
  <c r="BM313" i="12"/>
  <c r="BM304" i="12"/>
  <c r="BO294" i="12"/>
  <c r="X322" i="12"/>
  <c r="BF302" i="12"/>
  <c r="AJ302" i="12"/>
  <c r="AI301" i="12"/>
  <c r="BM369" i="12"/>
  <c r="BM348" i="12"/>
  <c r="BM345" i="12"/>
  <c r="BM338" i="12"/>
  <c r="BP308" i="12"/>
  <c r="BN304" i="12"/>
  <c r="BM298" i="12"/>
  <c r="BM292" i="12"/>
  <c r="BM289" i="12"/>
  <c r="BM277" i="12"/>
  <c r="T374" i="20"/>
  <c r="L132" i="10"/>
  <c r="BP388" i="12"/>
  <c r="BO388" i="12"/>
  <c r="AV388" i="12"/>
  <c r="AU388" i="12"/>
  <c r="AA388" i="12"/>
  <c r="X389" i="12"/>
  <c r="Y389" i="12"/>
  <c r="BF388" i="12"/>
  <c r="BE388" i="12"/>
  <c r="AH389" i="12"/>
  <c r="AI389" i="12"/>
  <c r="H375" i="20"/>
  <c r="K375" i="20"/>
  <c r="Z388" i="12"/>
  <c r="AK388" i="12"/>
  <c r="AJ388" i="12"/>
  <c r="T373" i="20"/>
  <c r="BM375" i="12"/>
  <c r="BO373" i="12"/>
  <c r="BM367" i="12"/>
  <c r="BO365" i="12"/>
  <c r="BM359" i="12"/>
  <c r="BO357" i="12"/>
  <c r="BM351" i="12"/>
  <c r="BO349" i="12"/>
  <c r="BM343" i="12"/>
  <c r="BO341" i="12"/>
  <c r="BM335" i="12"/>
  <c r="BO333" i="12"/>
  <c r="BM327" i="12"/>
  <c r="BO325" i="12"/>
  <c r="BM319" i="12"/>
  <c r="BO317" i="12"/>
  <c r="BM311" i="12"/>
  <c r="BO309" i="12"/>
  <c r="BM303" i="12"/>
  <c r="BO301" i="12"/>
  <c r="BM295" i="12"/>
  <c r="BO293" i="12"/>
  <c r="BM287" i="12"/>
  <c r="BO285" i="12"/>
  <c r="BM279" i="12"/>
  <c r="BO371" i="12"/>
  <c r="BP370" i="12"/>
  <c r="BO363" i="12"/>
  <c r="BP362" i="12"/>
  <c r="BO355" i="12"/>
  <c r="BP354" i="12"/>
  <c r="BO347" i="12"/>
  <c r="BP346" i="12"/>
  <c r="BO339" i="12"/>
  <c r="BP338" i="12"/>
  <c r="BN332" i="12"/>
  <c r="BO331" i="12"/>
  <c r="BP330" i="12"/>
  <c r="BM325" i="12"/>
  <c r="BN324" i="12"/>
  <c r="BO323" i="12"/>
  <c r="BP322" i="12"/>
  <c r="BM317" i="12"/>
  <c r="BN316" i="12"/>
  <c r="BO315" i="12"/>
  <c r="BP314" i="12"/>
  <c r="BM309" i="12"/>
  <c r="BN308" i="12"/>
  <c r="BO307" i="12"/>
  <c r="BP306" i="12"/>
  <c r="BN300" i="12"/>
  <c r="BO299" i="12"/>
  <c r="BP298" i="12"/>
  <c r="BN292" i="12"/>
  <c r="BO291" i="12"/>
  <c r="BP290" i="12"/>
  <c r="BN284" i="12"/>
  <c r="BO283" i="12"/>
  <c r="BP282" i="12"/>
  <c r="BN276" i="12"/>
  <c r="BO275" i="12"/>
  <c r="BP274" i="12"/>
  <c r="BP377" i="12"/>
  <c r="BN371" i="12"/>
  <c r="BO370" i="12"/>
  <c r="BP369" i="12"/>
  <c r="BN363" i="12"/>
  <c r="BO362" i="12"/>
  <c r="BP361" i="12"/>
  <c r="BN355" i="12"/>
  <c r="BO354" i="12"/>
  <c r="BP353" i="12"/>
  <c r="BN347" i="12"/>
  <c r="BO346" i="12"/>
  <c r="BP345" i="12"/>
  <c r="BN339" i="12"/>
  <c r="BO338" i="12"/>
  <c r="BP337" i="12"/>
  <c r="BN331" i="12"/>
  <c r="BO330" i="12"/>
  <c r="BP329" i="12"/>
  <c r="BN323" i="12"/>
  <c r="BO322" i="12"/>
  <c r="BP321" i="12"/>
  <c r="BN315" i="12"/>
  <c r="BO314" i="12"/>
  <c r="BP313" i="12"/>
  <c r="BN307" i="12"/>
  <c r="BO306" i="12"/>
  <c r="BP305" i="12"/>
  <c r="BO298" i="12"/>
  <c r="BP297" i="12"/>
  <c r="BO290" i="12"/>
  <c r="BP289" i="12"/>
  <c r="BN283" i="12"/>
  <c r="BO282" i="12"/>
  <c r="BP281" i="12"/>
  <c r="BN275" i="12"/>
  <c r="BO274" i="12"/>
  <c r="BP273" i="12"/>
  <c r="BO377" i="12"/>
  <c r="BP376" i="12"/>
  <c r="BM371" i="12"/>
  <c r="BN370" i="12"/>
  <c r="BO369" i="12"/>
  <c r="BP368" i="12"/>
  <c r="BM363" i="12"/>
  <c r="BN362" i="12"/>
  <c r="BO361" i="12"/>
  <c r="BP360" i="12"/>
  <c r="BM355" i="12"/>
  <c r="BN354" i="12"/>
  <c r="BO353" i="12"/>
  <c r="BP352" i="12"/>
  <c r="BM347" i="12"/>
  <c r="BN346" i="12"/>
  <c r="BO345" i="12"/>
  <c r="BP344" i="12"/>
  <c r="BM339" i="12"/>
  <c r="BN338" i="12"/>
  <c r="BO337" i="12"/>
  <c r="BP336" i="12"/>
  <c r="BM331" i="12"/>
  <c r="BN330" i="12"/>
  <c r="BO329" i="12"/>
  <c r="BP328" i="12"/>
  <c r="BM323" i="12"/>
  <c r="BN322" i="12"/>
  <c r="BO321" i="12"/>
  <c r="BP320" i="12"/>
  <c r="BM315" i="12"/>
  <c r="BN314" i="12"/>
  <c r="BO313" i="12"/>
  <c r="BP312" i="12"/>
  <c r="BM307" i="12"/>
  <c r="BN306" i="12"/>
  <c r="BO305" i="12"/>
  <c r="BP304" i="12"/>
  <c r="BM299" i="12"/>
  <c r="BN298" i="12"/>
  <c r="BO297" i="12"/>
  <c r="BP296" i="12"/>
  <c r="BM291" i="12"/>
  <c r="BN290" i="12"/>
  <c r="BO289" i="12"/>
  <c r="BP288" i="12"/>
  <c r="BN282" i="12"/>
  <c r="BO281" i="12"/>
  <c r="BP280" i="12"/>
  <c r="BN274" i="12"/>
  <c r="BO273" i="12"/>
  <c r="BP272" i="12"/>
  <c r="BN377" i="12"/>
  <c r="BP375" i="12"/>
  <c r="BN369" i="12"/>
  <c r="BP367" i="12"/>
  <c r="BN361" i="12"/>
  <c r="BP359" i="12"/>
  <c r="BN353" i="12"/>
  <c r="BP351" i="12"/>
  <c r="BN345" i="12"/>
  <c r="BO344" i="12"/>
  <c r="BP343" i="12"/>
  <c r="BN337" i="12"/>
  <c r="BO336" i="12"/>
  <c r="BP335" i="12"/>
  <c r="BN329" i="12"/>
  <c r="BO328" i="12"/>
  <c r="BP327" i="12"/>
  <c r="BN321" i="12"/>
  <c r="BO320" i="12"/>
  <c r="BP319" i="12"/>
  <c r="BN313" i="12"/>
  <c r="BO312" i="12"/>
  <c r="BP311" i="12"/>
  <c r="BN305" i="12"/>
  <c r="BO304" i="12"/>
  <c r="BP303" i="12"/>
  <c r="BN297" i="12"/>
  <c r="BO296" i="12"/>
  <c r="BP295" i="12"/>
  <c r="BN289" i="12"/>
  <c r="BO288" i="12"/>
  <c r="BP287" i="12"/>
  <c r="BN281" i="12"/>
  <c r="BO280" i="12"/>
  <c r="BP279" i="12"/>
  <c r="BN273" i="12"/>
  <c r="BO272" i="12"/>
  <c r="BP271" i="12"/>
  <c r="BN376" i="12"/>
  <c r="BN368" i="12"/>
  <c r="BN360" i="12"/>
  <c r="BN352" i="12"/>
  <c r="AI352" i="12"/>
  <c r="AJ352" i="12"/>
  <c r="Z375" i="12"/>
  <c r="AJ364" i="12"/>
  <c r="BD322" i="12"/>
  <c r="BC322" i="12"/>
  <c r="BE322" i="12"/>
  <c r="BF322" i="12"/>
  <c r="AK375" i="12"/>
  <c r="BE370" i="12"/>
  <c r="AU370" i="12"/>
  <c r="BF368" i="12"/>
  <c r="BC361" i="12"/>
  <c r="Z360" i="12"/>
  <c r="BF359" i="12"/>
  <c r="AU357" i="12"/>
  <c r="AU352" i="12"/>
  <c r="AA347" i="12"/>
  <c r="AH342" i="12"/>
  <c r="AK342" i="12"/>
  <c r="AH332" i="12"/>
  <c r="AI332" i="12"/>
  <c r="AK332" i="12"/>
  <c r="BC325" i="12"/>
  <c r="AS318" i="12"/>
  <c r="AU317" i="12"/>
  <c r="BE303" i="12"/>
  <c r="BC303" i="12"/>
  <c r="BD303" i="12"/>
  <c r="BF303" i="12"/>
  <c r="BC272" i="12"/>
  <c r="BE272" i="12"/>
  <c r="BF272" i="12"/>
  <c r="AH320" i="12"/>
  <c r="AJ319" i="12"/>
  <c r="AJ331" i="12"/>
  <c r="AK331" i="12"/>
  <c r="BC371" i="12"/>
  <c r="Y371" i="12"/>
  <c r="BD370" i="12"/>
  <c r="BE368" i="12"/>
  <c r="BC366" i="12"/>
  <c r="AS363" i="12"/>
  <c r="AK362" i="12"/>
  <c r="X362" i="12"/>
  <c r="AI360" i="12"/>
  <c r="Y360" i="12"/>
  <c r="BE359" i="12"/>
  <c r="AT357" i="12"/>
  <c r="AK357" i="12"/>
  <c r="AA357" i="12"/>
  <c r="BE356" i="12"/>
  <c r="AU356" i="12"/>
  <c r="AV354" i="12"/>
  <c r="AV353" i="12"/>
  <c r="AS351" i="12"/>
  <c r="AT342" i="12"/>
  <c r="AI341" i="12"/>
  <c r="BF340" i="12"/>
  <c r="BC341" i="12"/>
  <c r="AT319" i="12"/>
  <c r="AU319" i="12"/>
  <c r="AV319" i="12"/>
  <c r="AS320" i="12"/>
  <c r="BC316" i="12"/>
  <c r="BD316" i="12"/>
  <c r="BE316" i="12"/>
  <c r="BF316" i="12"/>
  <c r="AS306" i="12"/>
  <c r="AU306" i="12"/>
  <c r="AV306" i="12"/>
  <c r="AS307" i="12"/>
  <c r="X344" i="12"/>
  <c r="Y344" i="12"/>
  <c r="X345" i="12"/>
  <c r="AA344" i="12"/>
  <c r="BC324" i="12"/>
  <c r="BD324" i="12"/>
  <c r="BE324" i="12"/>
  <c r="BF324" i="12"/>
  <c r="AA377" i="12"/>
  <c r="AK374" i="12"/>
  <c r="AV373" i="12"/>
  <c r="X371" i="12"/>
  <c r="BC370" i="12"/>
  <c r="Z367" i="12"/>
  <c r="BF360" i="12"/>
  <c r="AH360" i="12"/>
  <c r="X360" i="12"/>
  <c r="BD359" i="12"/>
  <c r="X356" i="12"/>
  <c r="AA356" i="12"/>
  <c r="AT354" i="12"/>
  <c r="AU349" i="12"/>
  <c r="AT349" i="12"/>
  <c r="AJ347" i="12"/>
  <c r="AS344" i="12"/>
  <c r="AS345" i="12"/>
  <c r="Z341" i="12"/>
  <c r="X342" i="12"/>
  <c r="AI322" i="12"/>
  <c r="AH322" i="12"/>
  <c r="AK322" i="12"/>
  <c r="Z315" i="12"/>
  <c r="AA315" i="12"/>
  <c r="X316" i="12"/>
  <c r="BD310" i="12"/>
  <c r="BE310" i="12"/>
  <c r="BF310" i="12"/>
  <c r="BC311" i="12"/>
  <c r="BD311" i="12"/>
  <c r="AV299" i="12"/>
  <c r="AS299" i="12"/>
  <c r="AT299" i="12"/>
  <c r="AU299" i="12"/>
  <c r="AS300" i="12"/>
  <c r="AT300" i="12"/>
  <c r="X279" i="12"/>
  <c r="X280" i="12"/>
  <c r="AA291" i="12"/>
  <c r="BC275" i="12"/>
  <c r="BC276" i="12"/>
  <c r="AH271" i="12"/>
  <c r="AJ271" i="12"/>
  <c r="AK271" i="12"/>
  <c r="BD375" i="12"/>
  <c r="AT374" i="12"/>
  <c r="AU373" i="12"/>
  <c r="AV372" i="12"/>
  <c r="X369" i="12"/>
  <c r="BE362" i="12"/>
  <c r="AH362" i="12"/>
  <c r="BE360" i="12"/>
  <c r="AS356" i="12"/>
  <c r="AV356" i="12"/>
  <c r="AU345" i="12"/>
  <c r="BC326" i="12"/>
  <c r="BD327" i="12"/>
  <c r="Y318" i="12"/>
  <c r="Z318" i="12"/>
  <c r="AA318" i="12"/>
  <c r="BC304" i="12"/>
  <c r="BE304" i="12"/>
  <c r="BF304" i="12"/>
  <c r="AS301" i="12"/>
  <c r="AU301" i="12"/>
  <c r="AV301" i="12"/>
  <c r="AV313" i="12"/>
  <c r="Z283" i="12"/>
  <c r="X283" i="12"/>
  <c r="Y283" i="12"/>
  <c r="AA283" i="12"/>
  <c r="AI283" i="12"/>
  <c r="AH283" i="12"/>
  <c r="AU377" i="12"/>
  <c r="AJ377" i="12"/>
  <c r="AI376" i="12"/>
  <c r="X376" i="12"/>
  <c r="BC375" i="12"/>
  <c r="AS374" i="12"/>
  <c r="AT373" i="12"/>
  <c r="AU372" i="12"/>
  <c r="BF369" i="12"/>
  <c r="AS369" i="12"/>
  <c r="BE367" i="12"/>
  <c r="AT367" i="12"/>
  <c r="AI367" i="12"/>
  <c r="BC363" i="12"/>
  <c r="Y363" i="12"/>
  <c r="BD362" i="12"/>
  <c r="BD360" i="12"/>
  <c r="AI348" i="12"/>
  <c r="AI333" i="12"/>
  <c r="AH325" i="12"/>
  <c r="AJ337" i="12"/>
  <c r="AI323" i="12"/>
  <c r="AS322" i="12"/>
  <c r="AT322" i="12"/>
  <c r="AV322" i="12"/>
  <c r="AA311" i="12"/>
  <c r="X312" i="12"/>
  <c r="AJ286" i="12"/>
  <c r="AH286" i="12"/>
  <c r="AI286" i="12"/>
  <c r="AK286" i="12"/>
  <c r="AU271" i="12"/>
  <c r="AV271" i="12"/>
  <c r="X355" i="12"/>
  <c r="AA355" i="12"/>
  <c r="Z351" i="12"/>
  <c r="X351" i="12"/>
  <c r="AA351" i="12"/>
  <c r="Y345" i="12"/>
  <c r="AT340" i="12"/>
  <c r="AV340" i="12"/>
  <c r="AA335" i="12"/>
  <c r="Y336" i="12"/>
  <c r="BC314" i="12"/>
  <c r="BE314" i="12"/>
  <c r="BF314" i="12"/>
  <c r="BF377" i="12"/>
  <c r="AS377" i="12"/>
  <c r="AH376" i="12"/>
  <c r="AA376" i="12"/>
  <c r="BE374" i="12"/>
  <c r="AS372" i="12"/>
  <c r="AA370" i="12"/>
  <c r="BC369" i="12"/>
  <c r="AV369" i="12"/>
  <c r="Y368" i="12"/>
  <c r="BD367" i="12"/>
  <c r="AK366" i="12"/>
  <c r="X363" i="12"/>
  <c r="BC362" i="12"/>
  <c r="X361" i="12"/>
  <c r="AT358" i="12"/>
  <c r="AK358" i="12"/>
  <c r="Z355" i="12"/>
  <c r="X352" i="12"/>
  <c r="Z344" i="12"/>
  <c r="AI340" i="12"/>
  <c r="AU333" i="12"/>
  <c r="AH333" i="12"/>
  <c r="AS323" i="12"/>
  <c r="AU335" i="12"/>
  <c r="AV335" i="12"/>
  <c r="X319" i="12"/>
  <c r="BC299" i="12"/>
  <c r="BC300" i="12"/>
  <c r="AJ295" i="12"/>
  <c r="AK293" i="12"/>
  <c r="AH293" i="12"/>
  <c r="AI293" i="12"/>
  <c r="AJ293" i="12"/>
  <c r="AH294" i="12"/>
  <c r="AI294" i="12"/>
  <c r="AV292" i="12"/>
  <c r="X305" i="12"/>
  <c r="AU283" i="12"/>
  <c r="AU329" i="12"/>
  <c r="AA329" i="12"/>
  <c r="BE328" i="12"/>
  <c r="AA326" i="12"/>
  <c r="BF325" i="12"/>
  <c r="AH323" i="12"/>
  <c r="AU321" i="12"/>
  <c r="AJ320" i="12"/>
  <c r="AI315" i="12"/>
  <c r="AV311" i="12"/>
  <c r="AI309" i="12"/>
  <c r="AA308" i="12"/>
  <c r="BE280" i="12"/>
  <c r="AJ279" i="12"/>
  <c r="AK278" i="12"/>
  <c r="Z276" i="12"/>
  <c r="AA275" i="12"/>
  <c r="BC270" i="12"/>
  <c r="AT339" i="12"/>
  <c r="AI334" i="12"/>
  <c r="AT329" i="12"/>
  <c r="AK329" i="12"/>
  <c r="Y329" i="12"/>
  <c r="Y327" i="12"/>
  <c r="Z326" i="12"/>
  <c r="BD325" i="12"/>
  <c r="BD323" i="12"/>
  <c r="AT321" i="12"/>
  <c r="AV318" i="12"/>
  <c r="AK316" i="12"/>
  <c r="BE315" i="12"/>
  <c r="BF312" i="12"/>
  <c r="AK300" i="12"/>
  <c r="AS297" i="12"/>
  <c r="BE294" i="12"/>
  <c r="AU292" i="12"/>
  <c r="AU291" i="12"/>
  <c r="Y291" i="12"/>
  <c r="AI278" i="12"/>
  <c r="Y275" i="12"/>
  <c r="AH355" i="12"/>
  <c r="AS348" i="12"/>
  <c r="Y342" i="12"/>
  <c r="BC338" i="12"/>
  <c r="AS334" i="12"/>
  <c r="AH334" i="12"/>
  <c r="AJ329" i="12"/>
  <c r="Y328" i="12"/>
  <c r="X326" i="12"/>
  <c r="AI324" i="12"/>
  <c r="X324" i="12"/>
  <c r="BD321" i="12"/>
  <c r="Z321" i="12"/>
  <c r="BE320" i="12"/>
  <c r="AT320" i="12"/>
  <c r="BD318" i="12"/>
  <c r="Z317" i="12"/>
  <c r="AI316" i="12"/>
  <c r="Z316" i="12"/>
  <c r="AI314" i="12"/>
  <c r="AU313" i="12"/>
  <c r="AH313" i="12"/>
  <c r="Y313" i="12"/>
  <c r="BE311" i="12"/>
  <c r="Z310" i="12"/>
  <c r="X308" i="12"/>
  <c r="BC302" i="12"/>
  <c r="BF298" i="12"/>
  <c r="AJ308" i="12"/>
  <c r="BD294" i="12"/>
  <c r="AT291" i="12"/>
  <c r="AH291" i="12"/>
  <c r="Y290" i="12"/>
  <c r="BF288" i="12"/>
  <c r="BF285" i="12"/>
  <c r="Y280" i="12"/>
  <c r="AV290" i="12"/>
  <c r="AH278" i="12"/>
  <c r="BD276" i="12"/>
  <c r="AU276" i="12"/>
  <c r="X275" i="12"/>
  <c r="AI326" i="12"/>
  <c r="AH308" i="12"/>
  <c r="Y306" i="12"/>
  <c r="BD300" i="12"/>
  <c r="Y299" i="12"/>
  <c r="BC294" i="12"/>
  <c r="AS291" i="12"/>
  <c r="Z291" i="12"/>
  <c r="AT284" i="12"/>
  <c r="X284" i="12"/>
  <c r="AT281" i="12"/>
  <c r="AI275" i="12"/>
  <c r="AS272" i="12"/>
  <c r="AV350" i="12"/>
  <c r="AS342" i="12"/>
  <c r="BC327" i="12"/>
  <c r="Z325" i="12"/>
  <c r="AI321" i="12"/>
  <c r="X317" i="12"/>
  <c r="BC313" i="12"/>
  <c r="AH310" i="12"/>
  <c r="AS308" i="12"/>
  <c r="AV307" i="12"/>
  <c r="AA307" i="12"/>
  <c r="BF306" i="12"/>
  <c r="X306" i="12"/>
  <c r="AK301" i="12"/>
  <c r="AH299" i="12"/>
  <c r="X299" i="12"/>
  <c r="Z298" i="12"/>
  <c r="BE309" i="12"/>
  <c r="AS296" i="12"/>
  <c r="AH287" i="12"/>
  <c r="AS284" i="12"/>
  <c r="BF271" i="12"/>
  <c r="AK270" i="12"/>
  <c r="AT355" i="12"/>
  <c r="BE350" i="12"/>
  <c r="AK344" i="12"/>
  <c r="AV336" i="12"/>
  <c r="BF332" i="12"/>
  <c r="AS332" i="12"/>
  <c r="BF330" i="12"/>
  <c r="X330" i="12"/>
  <c r="Y319" i="12"/>
  <c r="AH317" i="12"/>
  <c r="Y307" i="12"/>
  <c r="AA305" i="12"/>
  <c r="BF301" i="12"/>
  <c r="Y302" i="12"/>
  <c r="AI299" i="12"/>
  <c r="Y298" i="12"/>
  <c r="BF296" i="12"/>
  <c r="BF295" i="12"/>
  <c r="AK295" i="12"/>
  <c r="AA292" i="12"/>
  <c r="AH290" i="12"/>
  <c r="BE287" i="12"/>
  <c r="AT283" i="12"/>
  <c r="Y274" i="12"/>
  <c r="BD271" i="12"/>
  <c r="AI270" i="12"/>
  <c r="AT375" i="12"/>
  <c r="Y373" i="12"/>
  <c r="BD372" i="12"/>
  <c r="AT370" i="12"/>
  <c r="AT377" i="12"/>
  <c r="AK377" i="12"/>
  <c r="AS375" i="12"/>
  <c r="AJ375" i="12"/>
  <c r="AA375" i="12"/>
  <c r="BF374" i="12"/>
  <c r="AV374" i="12"/>
  <c r="AH373" i="12"/>
  <c r="X373" i="12"/>
  <c r="BC372" i="12"/>
  <c r="AK372" i="12"/>
  <c r="AS370" i="12"/>
  <c r="AJ370" i="12"/>
  <c r="AT369" i="12"/>
  <c r="AS367" i="12"/>
  <c r="AA367" i="12"/>
  <c r="BF366" i="12"/>
  <c r="AV366" i="12"/>
  <c r="AH365" i="12"/>
  <c r="X365" i="12"/>
  <c r="BC364" i="12"/>
  <c r="AT364" i="12"/>
  <c r="AK364" i="12"/>
  <c r="AS362" i="12"/>
  <c r="AJ362" i="12"/>
  <c r="BD361" i="12"/>
  <c r="AT361" i="12"/>
  <c r="AK361" i="12"/>
  <c r="AI356" i="12"/>
  <c r="AJ356" i="12"/>
  <c r="BC355" i="12"/>
  <c r="BF355" i="12"/>
  <c r="Y355" i="12"/>
  <c r="BC354" i="12"/>
  <c r="BD354" i="12"/>
  <c r="Y347" i="12"/>
  <c r="Z346" i="12"/>
  <c r="X346" i="12"/>
  <c r="Y346" i="12"/>
  <c r="AA346" i="12"/>
  <c r="BE377" i="12"/>
  <c r="AI377" i="12"/>
  <c r="Z377" i="12"/>
  <c r="BF376" i="12"/>
  <c r="AH375" i="12"/>
  <c r="AJ374" i="12"/>
  <c r="AA374" i="12"/>
  <c r="AI372" i="12"/>
  <c r="BF371" i="12"/>
  <c r="AV371" i="12"/>
  <c r="Y370" i="12"/>
  <c r="BE369" i="12"/>
  <c r="AI369" i="12"/>
  <c r="Z369" i="12"/>
  <c r="AH367" i="12"/>
  <c r="AS366" i="12"/>
  <c r="AJ366" i="12"/>
  <c r="AA366" i="12"/>
  <c r="AI364" i="12"/>
  <c r="BF363" i="12"/>
  <c r="AV363" i="12"/>
  <c r="Y362" i="12"/>
  <c r="AI361" i="12"/>
  <c r="Z361" i="12"/>
  <c r="Y350" i="12"/>
  <c r="X350" i="12"/>
  <c r="AA350" i="12"/>
  <c r="Z338" i="12"/>
  <c r="AA338" i="12"/>
  <c r="X338" i="12"/>
  <c r="Y338" i="12"/>
  <c r="Y377" i="12"/>
  <c r="AV376" i="12"/>
  <c r="X375" i="12"/>
  <c r="AU374" i="12"/>
  <c r="AI374" i="12"/>
  <c r="Z374" i="12"/>
  <c r="BF373" i="12"/>
  <c r="AH372" i="12"/>
  <c r="Y372" i="12"/>
  <c r="BE371" i="12"/>
  <c r="AU371" i="12"/>
  <c r="AJ371" i="12"/>
  <c r="AA371" i="12"/>
  <c r="AH369" i="12"/>
  <c r="Y369" i="12"/>
  <c r="AV368" i="12"/>
  <c r="X367" i="12"/>
  <c r="BD366" i="12"/>
  <c r="AI366" i="12"/>
  <c r="Z366" i="12"/>
  <c r="BF365" i="12"/>
  <c r="AH364" i="12"/>
  <c r="Y364" i="12"/>
  <c r="BE363" i="12"/>
  <c r="AU363" i="12"/>
  <c r="AJ363" i="12"/>
  <c r="AA363" i="12"/>
  <c r="AH361" i="12"/>
  <c r="Y361" i="12"/>
  <c r="AV360" i="12"/>
  <c r="BF353" i="12"/>
  <c r="BD353" i="12"/>
  <c r="BE353" i="12"/>
  <c r="AK352" i="12"/>
  <c r="AH352" i="12"/>
  <c r="Y339" i="12"/>
  <c r="BC336" i="12"/>
  <c r="BD336" i="12"/>
  <c r="BF336" i="12"/>
  <c r="BE336" i="12"/>
  <c r="BF348" i="12"/>
  <c r="AH377" i="12"/>
  <c r="BE376" i="12"/>
  <c r="BD374" i="12"/>
  <c r="BD376" i="12"/>
  <c r="AU376" i="12"/>
  <c r="AK376" i="12"/>
  <c r="Z376" i="12"/>
  <c r="Y374" i="12"/>
  <c r="X372" i="12"/>
  <c r="BD371" i="12"/>
  <c r="AI371" i="12"/>
  <c r="BD368" i="12"/>
  <c r="AU368" i="12"/>
  <c r="AK368" i="12"/>
  <c r="Z368" i="12"/>
  <c r="Y366" i="12"/>
  <c r="X364" i="12"/>
  <c r="BD363" i="12"/>
  <c r="AI363" i="12"/>
  <c r="AU360" i="12"/>
  <c r="AK360" i="12"/>
  <c r="AV359" i="12"/>
  <c r="AV358" i="12"/>
  <c r="BF357" i="12"/>
  <c r="AI353" i="12"/>
  <c r="AH353" i="12"/>
  <c r="AH350" i="12"/>
  <c r="AI350" i="12"/>
  <c r="AK350" i="12"/>
  <c r="AA349" i="12"/>
  <c r="X349" i="12"/>
  <c r="Z349" i="12"/>
  <c r="AI346" i="12"/>
  <c r="AH346" i="12"/>
  <c r="AJ346" i="12"/>
  <c r="AH347" i="12"/>
  <c r="AK346" i="12"/>
  <c r="AI347" i="12"/>
  <c r="AV375" i="12"/>
  <c r="BD373" i="12"/>
  <c r="AT371" i="12"/>
  <c r="AH371" i="12"/>
  <c r="AV370" i="12"/>
  <c r="AV367" i="12"/>
  <c r="BD365" i="12"/>
  <c r="AT363" i="12"/>
  <c r="AH363" i="12"/>
  <c r="AV362" i="12"/>
  <c r="AT360" i="12"/>
  <c r="AA358" i="12"/>
  <c r="Z354" i="12"/>
  <c r="Y354" i="12"/>
  <c r="AA354" i="12"/>
  <c r="BD339" i="12"/>
  <c r="BE339" i="12"/>
  <c r="BC339" i="12"/>
  <c r="BF339" i="12"/>
  <c r="BC340" i="12"/>
  <c r="AS376" i="12"/>
  <c r="BC373" i="12"/>
  <c r="AK373" i="12"/>
  <c r="AA373" i="12"/>
  <c r="BE372" i="12"/>
  <c r="AS368" i="12"/>
  <c r="AU367" i="12"/>
  <c r="BC365" i="12"/>
  <c r="AK365" i="12"/>
  <c r="AA365" i="12"/>
  <c r="BE364" i="12"/>
  <c r="AU362" i="12"/>
  <c r="AS359" i="12"/>
  <c r="AT359" i="12"/>
  <c r="Z358" i="12"/>
  <c r="BD357" i="12"/>
  <c r="BE357" i="12"/>
  <c r="AJ349" i="12"/>
  <c r="AH349" i="12"/>
  <c r="AK349" i="12"/>
  <c r="BF345" i="12"/>
  <c r="BC345" i="12"/>
  <c r="BD345" i="12"/>
  <c r="BE345" i="12"/>
  <c r="BF337" i="12"/>
  <c r="BE349" i="12"/>
  <c r="BC337" i="12"/>
  <c r="BD337" i="12"/>
  <c r="BE337" i="12"/>
  <c r="BF349" i="12"/>
  <c r="AH335" i="12"/>
  <c r="AI335" i="12"/>
  <c r="AK335" i="12"/>
  <c r="AJ335" i="12"/>
  <c r="AK347" i="12"/>
  <c r="AJ373" i="12"/>
  <c r="AJ365" i="12"/>
  <c r="Y365" i="12"/>
  <c r="BD364" i="12"/>
  <c r="X359" i="12"/>
  <c r="AA359" i="12"/>
  <c r="BD358" i="12"/>
  <c r="X358" i="12"/>
  <c r="Y358" i="12"/>
  <c r="AI354" i="12"/>
  <c r="AJ354" i="12"/>
  <c r="AK354" i="12"/>
  <c r="AK336" i="12"/>
  <c r="AJ348" i="12"/>
  <c r="AH336" i="12"/>
  <c r="AK348" i="12"/>
  <c r="AI336" i="12"/>
  <c r="AJ336" i="12"/>
  <c r="AH337" i="12"/>
  <c r="X348" i="12"/>
  <c r="AA348" i="12"/>
  <c r="BD347" i="12"/>
  <c r="Z347" i="12"/>
  <c r="BE346" i="12"/>
  <c r="AV344" i="12"/>
  <c r="AJ344" i="12"/>
  <c r="AA343" i="12"/>
  <c r="AJ342" i="12"/>
  <c r="Z342" i="12"/>
  <c r="AS341" i="12"/>
  <c r="AT341" i="12"/>
  <c r="AV341" i="12"/>
  <c r="AJ341" i="12"/>
  <c r="AK341" i="12"/>
  <c r="AA341" i="12"/>
  <c r="Z353" i="12"/>
  <c r="X340" i="12"/>
  <c r="Y340" i="12"/>
  <c r="AA340" i="12"/>
  <c r="X339" i="12"/>
  <c r="BD338" i="12"/>
  <c r="AI338" i="12"/>
  <c r="AJ338" i="12"/>
  <c r="BC335" i="12"/>
  <c r="AT335" i="12"/>
  <c r="AT331" i="12"/>
  <c r="BE329" i="12"/>
  <c r="AV328" i="12"/>
  <c r="AJ328" i="12"/>
  <c r="BD308" i="12"/>
  <c r="BF308" i="12"/>
  <c r="BD309" i="12"/>
  <c r="BE308" i="12"/>
  <c r="BC308" i="12"/>
  <c r="AS286" i="12"/>
  <c r="AT286" i="12"/>
  <c r="AU286" i="12"/>
  <c r="AV286" i="12"/>
  <c r="AS287" i="12"/>
  <c r="AT287" i="12"/>
  <c r="AU298" i="12"/>
  <c r="AV298" i="12"/>
  <c r="BC281" i="12"/>
  <c r="BD281" i="12"/>
  <c r="BE281" i="12"/>
  <c r="BF281" i="12"/>
  <c r="BC282" i="12"/>
  <c r="BD282" i="12"/>
  <c r="BE293" i="12"/>
  <c r="BF293" i="12"/>
  <c r="AI344" i="12"/>
  <c r="BF343" i="12"/>
  <c r="AV343" i="12"/>
  <c r="BE342" i="12"/>
  <c r="BF342" i="12"/>
  <c r="AV342" i="12"/>
  <c r="AU354" i="12"/>
  <c r="AI342" i="12"/>
  <c r="AS340" i="12"/>
  <c r="AI337" i="12"/>
  <c r="BF331" i="12"/>
  <c r="Y330" i="12"/>
  <c r="BD329" i="12"/>
  <c r="AI328" i="12"/>
  <c r="Y323" i="12"/>
  <c r="Z323" i="12"/>
  <c r="AA323" i="12"/>
  <c r="X323" i="12"/>
  <c r="X347" i="12"/>
  <c r="BD346" i="12"/>
  <c r="AT344" i="12"/>
  <c r="AU344" i="12"/>
  <c r="AH344" i="12"/>
  <c r="Y343" i="12"/>
  <c r="Z343" i="12"/>
  <c r="AU334" i="12"/>
  <c r="AV332" i="12"/>
  <c r="AU331" i="12"/>
  <c r="AV331" i="12"/>
  <c r="AT328" i="12"/>
  <c r="AU328" i="12"/>
  <c r="BD319" i="12"/>
  <c r="BE319" i="12"/>
  <c r="BF319" i="12"/>
  <c r="BC319" i="12"/>
  <c r="AI318" i="12"/>
  <c r="AJ318" i="12"/>
  <c r="AK318" i="12"/>
  <c r="AH318" i="12"/>
  <c r="BC344" i="12"/>
  <c r="BD344" i="12"/>
  <c r="BF344" i="12"/>
  <c r="AH343" i="12"/>
  <c r="AI343" i="12"/>
  <c r="AK343" i="12"/>
  <c r="BD334" i="12"/>
  <c r="AT334" i="12"/>
  <c r="AU332" i="12"/>
  <c r="BD331" i="12"/>
  <c r="BE331" i="12"/>
  <c r="Z330" i="12"/>
  <c r="AA330" i="12"/>
  <c r="BF329" i="12"/>
  <c r="BE341" i="12"/>
  <c r="BC328" i="12"/>
  <c r="BD328" i="12"/>
  <c r="BF328" i="12"/>
  <c r="AK328" i="12"/>
  <c r="AJ340" i="12"/>
  <c r="AH327" i="12"/>
  <c r="AI327" i="12"/>
  <c r="AK327" i="12"/>
  <c r="AS325" i="12"/>
  <c r="AT325" i="12"/>
  <c r="AV325" i="12"/>
  <c r="BC352" i="12"/>
  <c r="BF352" i="12"/>
  <c r="AT352" i="12"/>
  <c r="Y352" i="12"/>
  <c r="BE351" i="12"/>
  <c r="AU351" i="12"/>
  <c r="BD350" i="12"/>
  <c r="AT350" i="12"/>
  <c r="AH345" i="12"/>
  <c r="BC343" i="12"/>
  <c r="AT343" i="12"/>
  <c r="AK339" i="12"/>
  <c r="AV337" i="12"/>
  <c r="AJ334" i="12"/>
  <c r="AS333" i="12"/>
  <c r="AT333" i="12"/>
  <c r="AV333" i="12"/>
  <c r="AJ333" i="12"/>
  <c r="AK333" i="12"/>
  <c r="AA333" i="12"/>
  <c r="Z345" i="12"/>
  <c r="BC332" i="12"/>
  <c r="AT332" i="12"/>
  <c r="X332" i="12"/>
  <c r="Y332" i="12"/>
  <c r="AA332" i="12"/>
  <c r="X331" i="12"/>
  <c r="BD330" i="12"/>
  <c r="AI330" i="12"/>
  <c r="AJ330" i="12"/>
  <c r="AH329" i="12"/>
  <c r="AT327" i="12"/>
  <c r="BE334" i="12"/>
  <c r="BF334" i="12"/>
  <c r="AV334" i="12"/>
  <c r="AU346" i="12"/>
  <c r="AJ326" i="12"/>
  <c r="AK326" i="12"/>
  <c r="AH326" i="12"/>
  <c r="AH351" i="12"/>
  <c r="AK351" i="12"/>
  <c r="Y351" i="12"/>
  <c r="AS349" i="12"/>
  <c r="AV349" i="12"/>
  <c r="AU339" i="12"/>
  <c r="AV339" i="12"/>
  <c r="AT336" i="12"/>
  <c r="AU336" i="12"/>
  <c r="Y335" i="12"/>
  <c r="Z335" i="12"/>
  <c r="AS326" i="12"/>
  <c r="AT326" i="12"/>
  <c r="AV326" i="12"/>
  <c r="AU338" i="12"/>
  <c r="AT324" i="12"/>
  <c r="AU324" i="12"/>
  <c r="AV324" i="12"/>
  <c r="AS324" i="12"/>
  <c r="AT316" i="12"/>
  <c r="AU316" i="12"/>
  <c r="AV316" i="12"/>
  <c r="AS316" i="12"/>
  <c r="Z337" i="12"/>
  <c r="BE333" i="12"/>
  <c r="AJ332" i="12"/>
  <c r="AU330" i="12"/>
  <c r="Z329" i="12"/>
  <c r="BE325" i="12"/>
  <c r="AJ324" i="12"/>
  <c r="AA324" i="12"/>
  <c r="AU322" i="12"/>
  <c r="BF320" i="12"/>
  <c r="AK319" i="12"/>
  <c r="AV317" i="12"/>
  <c r="BD315" i="12"/>
  <c r="BC312" i="12"/>
  <c r="BD312" i="12"/>
  <c r="BC305" i="12"/>
  <c r="BD305" i="12"/>
  <c r="BE305" i="12"/>
  <c r="BF305" i="12"/>
  <c r="BC306" i="12"/>
  <c r="AH304" i="12"/>
  <c r="AI304" i="12"/>
  <c r="AJ304" i="12"/>
  <c r="AK304" i="12"/>
  <c r="AH305" i="12"/>
  <c r="AS302" i="12"/>
  <c r="AT302" i="12"/>
  <c r="AU302" i="12"/>
  <c r="AV302" i="12"/>
  <c r="AS303" i="12"/>
  <c r="AH280" i="12"/>
  <c r="AI280" i="12"/>
  <c r="AJ280" i="12"/>
  <c r="AK280" i="12"/>
  <c r="AH281" i="12"/>
  <c r="AI281" i="12"/>
  <c r="AJ292" i="12"/>
  <c r="X277" i="12"/>
  <c r="Y277" i="12"/>
  <c r="Z277" i="12"/>
  <c r="AA277" i="12"/>
  <c r="X278" i="12"/>
  <c r="Y278" i="12"/>
  <c r="Z289" i="12"/>
  <c r="Z327" i="12"/>
  <c r="BF326" i="12"/>
  <c r="AK325" i="12"/>
  <c r="Y324" i="12"/>
  <c r="BE323" i="12"/>
  <c r="AV323" i="12"/>
  <c r="AJ322" i="12"/>
  <c r="AA322" i="12"/>
  <c r="BD320" i="12"/>
  <c r="AU320" i="12"/>
  <c r="AI319" i="12"/>
  <c r="Z319" i="12"/>
  <c r="BF318" i="12"/>
  <c r="AT317" i="12"/>
  <c r="AK317" i="12"/>
  <c r="AH316" i="12"/>
  <c r="Y316" i="12"/>
  <c r="AS315" i="12"/>
  <c r="AJ315" i="12"/>
  <c r="Y315" i="12"/>
  <c r="AV314" i="12"/>
  <c r="X309" i="12"/>
  <c r="Z309" i="12"/>
  <c r="AA309" i="12"/>
  <c r="X310" i="12"/>
  <c r="AS270" i="12"/>
  <c r="AT270" i="12"/>
  <c r="AU270" i="12"/>
  <c r="AV270" i="12"/>
  <c r="AS271" i="12"/>
  <c r="AT271" i="12"/>
  <c r="AU282" i="12"/>
  <c r="BE326" i="12"/>
  <c r="AJ325" i="12"/>
  <c r="AA325" i="12"/>
  <c r="AU323" i="12"/>
  <c r="Z322" i="12"/>
  <c r="BF321" i="12"/>
  <c r="BC320" i="12"/>
  <c r="AH319" i="12"/>
  <c r="BE318" i="12"/>
  <c r="AS317" i="12"/>
  <c r="AJ317" i="12"/>
  <c r="AH315" i="12"/>
  <c r="X315" i="12"/>
  <c r="BD314" i="12"/>
  <c r="AU314" i="12"/>
  <c r="AK314" i="12"/>
  <c r="Y310" i="12"/>
  <c r="BC309" i="12"/>
  <c r="AS294" i="12"/>
  <c r="AT294" i="12"/>
  <c r="AU294" i="12"/>
  <c r="AV294" i="12"/>
  <c r="AS295" i="12"/>
  <c r="AT295" i="12"/>
  <c r="AH288" i="12"/>
  <c r="AI288" i="12"/>
  <c r="AJ288" i="12"/>
  <c r="AK288" i="12"/>
  <c r="AH289" i="12"/>
  <c r="AI289" i="12"/>
  <c r="AJ300" i="12"/>
  <c r="X285" i="12"/>
  <c r="Y285" i="12"/>
  <c r="Z285" i="12"/>
  <c r="AA285" i="12"/>
  <c r="X286" i="12"/>
  <c r="Y286" i="12"/>
  <c r="Z297" i="12"/>
  <c r="AS310" i="12"/>
  <c r="AU310" i="12"/>
  <c r="AV310" i="12"/>
  <c r="AH296" i="12"/>
  <c r="AI296" i="12"/>
  <c r="AJ296" i="12"/>
  <c r="AK296" i="12"/>
  <c r="AH297" i="12"/>
  <c r="AI297" i="12"/>
  <c r="Y325" i="12"/>
  <c r="AI320" i="12"/>
  <c r="AT318" i="12"/>
  <c r="AH314" i="12"/>
  <c r="AT311" i="12"/>
  <c r="X311" i="12"/>
  <c r="Y311" i="12"/>
  <c r="Z311" i="12"/>
  <c r="AI307" i="12"/>
  <c r="AJ307" i="12"/>
  <c r="AK307" i="12"/>
  <c r="AI308" i="12"/>
  <c r="BC289" i="12"/>
  <c r="BD289" i="12"/>
  <c r="BE289" i="12"/>
  <c r="BF289" i="12"/>
  <c r="BC290" i="12"/>
  <c r="BD290" i="12"/>
  <c r="AH272" i="12"/>
  <c r="AI272" i="12"/>
  <c r="AJ272" i="12"/>
  <c r="AK272" i="12"/>
  <c r="AH273" i="12"/>
  <c r="AI273" i="12"/>
  <c r="AJ284" i="12"/>
  <c r="AS311" i="12"/>
  <c r="AT305" i="12"/>
  <c r="AU305" i="12"/>
  <c r="AV305" i="12"/>
  <c r="AT306" i="12"/>
  <c r="Y304" i="12"/>
  <c r="Z304" i="12"/>
  <c r="AA304" i="12"/>
  <c r="Y305" i="12"/>
  <c r="X301" i="12"/>
  <c r="Y301" i="12"/>
  <c r="Z301" i="12"/>
  <c r="AA301" i="12"/>
  <c r="X302" i="12"/>
  <c r="BC297" i="12"/>
  <c r="BD297" i="12"/>
  <c r="BE297" i="12"/>
  <c r="BF297" i="12"/>
  <c r="BC298" i="12"/>
  <c r="BD298" i="12"/>
  <c r="X293" i="12"/>
  <c r="Y293" i="12"/>
  <c r="Z293" i="12"/>
  <c r="AA293" i="12"/>
  <c r="X294" i="12"/>
  <c r="Y294" i="12"/>
  <c r="AS278" i="12"/>
  <c r="AT278" i="12"/>
  <c r="AU278" i="12"/>
  <c r="AV278" i="12"/>
  <c r="AS279" i="12"/>
  <c r="AT279" i="12"/>
  <c r="AU290" i="12"/>
  <c r="BC273" i="12"/>
  <c r="BD273" i="12"/>
  <c r="BE273" i="12"/>
  <c r="BF273" i="12"/>
  <c r="BC274" i="12"/>
  <c r="BD274" i="12"/>
  <c r="BE285" i="12"/>
  <c r="AT312" i="12"/>
  <c r="AU312" i="12"/>
  <c r="AH312" i="12"/>
  <c r="AK312" i="12"/>
  <c r="Y312" i="12"/>
  <c r="AK308" i="12"/>
  <c r="BF307" i="12"/>
  <c r="AK306" i="12"/>
  <c r="AV304" i="12"/>
  <c r="AA303" i="12"/>
  <c r="BD301" i="12"/>
  <c r="AI300" i="12"/>
  <c r="BF299" i="12"/>
  <c r="AT298" i="12"/>
  <c r="AK298" i="12"/>
  <c r="Y297" i="12"/>
  <c r="AV296" i="12"/>
  <c r="AA295" i="12"/>
  <c r="BD293" i="12"/>
  <c r="AI292" i="12"/>
  <c r="BF291" i="12"/>
  <c r="AT290" i="12"/>
  <c r="AK290" i="12"/>
  <c r="Y289" i="12"/>
  <c r="AV288" i="12"/>
  <c r="AA287" i="12"/>
  <c r="BD285" i="12"/>
  <c r="AI284" i="12"/>
  <c r="BF283" i="12"/>
  <c r="AT282" i="12"/>
  <c r="AK282" i="12"/>
  <c r="Y281" i="12"/>
  <c r="AV280" i="12"/>
  <c r="AA279" i="12"/>
  <c r="BD277" i="12"/>
  <c r="AI276" i="12"/>
  <c r="BF275" i="12"/>
  <c r="AT274" i="12"/>
  <c r="AK274" i="12"/>
  <c r="Y273" i="12"/>
  <c r="AV272" i="12"/>
  <c r="AA271" i="12"/>
  <c r="AI311" i="12"/>
  <c r="AT309" i="12"/>
  <c r="Y308" i="12"/>
  <c r="BE307" i="12"/>
  <c r="AJ306" i="12"/>
  <c r="BD304" i="12"/>
  <c r="AU304" i="12"/>
  <c r="AI303" i="12"/>
  <c r="Z303" i="12"/>
  <c r="AT301" i="12"/>
  <c r="Y300" i="12"/>
  <c r="BE299" i="12"/>
  <c r="AJ298" i="12"/>
  <c r="BD296" i="12"/>
  <c r="AU296" i="12"/>
  <c r="AI295" i="12"/>
  <c r="Z295" i="12"/>
  <c r="AT293" i="12"/>
  <c r="Y292" i="12"/>
  <c r="BE291" i="12"/>
  <c r="AJ290" i="12"/>
  <c r="AA290" i="12"/>
  <c r="BD288" i="12"/>
  <c r="AU288" i="12"/>
  <c r="AI287" i="12"/>
  <c r="Z287" i="12"/>
  <c r="BF286" i="12"/>
  <c r="AT285" i="12"/>
  <c r="AK285" i="12"/>
  <c r="AH284" i="12"/>
  <c r="Y284" i="12"/>
  <c r="BE283" i="12"/>
  <c r="AV283" i="12"/>
  <c r="AS282" i="12"/>
  <c r="AJ282" i="12"/>
  <c r="AA282" i="12"/>
  <c r="X281" i="12"/>
  <c r="BD280" i="12"/>
  <c r="AU280" i="12"/>
  <c r="AI279" i="12"/>
  <c r="Z279" i="12"/>
  <c r="BF278" i="12"/>
  <c r="BC277" i="12"/>
  <c r="AT277" i="12"/>
  <c r="AK277" i="12"/>
  <c r="AH276" i="12"/>
  <c r="Y276" i="12"/>
  <c r="BE275" i="12"/>
  <c r="AV275" i="12"/>
  <c r="AS274" i="12"/>
  <c r="AJ274" i="12"/>
  <c r="AA274" i="12"/>
  <c r="X273" i="12"/>
  <c r="BD272" i="12"/>
  <c r="AU272" i="12"/>
  <c r="AI271" i="12"/>
  <c r="Z271" i="12"/>
  <c r="BF270" i="12"/>
  <c r="BD307" i="12"/>
  <c r="AI306" i="12"/>
  <c r="AT304" i="12"/>
  <c r="Y303" i="12"/>
  <c r="BD299" i="12"/>
  <c r="AI298" i="12"/>
  <c r="AT296" i="12"/>
  <c r="Y295" i="12"/>
  <c r="BD291" i="12"/>
  <c r="AI290" i="12"/>
  <c r="AT288" i="12"/>
  <c r="Y287" i="12"/>
  <c r="BD283" i="12"/>
  <c r="AI282" i="12"/>
  <c r="AT280" i="12"/>
  <c r="Y279" i="12"/>
  <c r="AJ277" i="12"/>
  <c r="BD275" i="12"/>
  <c r="AU275" i="12"/>
  <c r="AI274" i="12"/>
  <c r="Z274" i="12"/>
  <c r="AT272" i="12"/>
  <c r="Y271" i="12"/>
  <c r="BE270" i="12"/>
  <c r="BF300" i="12"/>
  <c r="AK299" i="12"/>
  <c r="AV297" i="12"/>
  <c r="AA296" i="12"/>
  <c r="BF292" i="12"/>
  <c r="AK291" i="12"/>
  <c r="AV289" i="12"/>
  <c r="AA288" i="12"/>
  <c r="BF284" i="12"/>
  <c r="AK283" i="12"/>
  <c r="AV281" i="12"/>
  <c r="AA280" i="12"/>
  <c r="BF276" i="12"/>
  <c r="AK275" i="12"/>
  <c r="AV273" i="12"/>
  <c r="AA272" i="12"/>
  <c r="BE300" i="12"/>
  <c r="AJ299" i="12"/>
  <c r="AU297" i="12"/>
  <c r="Z296" i="12"/>
  <c r="BE292" i="12"/>
  <c r="AJ291" i="12"/>
  <c r="AU289" i="12"/>
  <c r="Z288" i="12"/>
  <c r="BE284" i="12"/>
  <c r="AJ283" i="12"/>
  <c r="AU281" i="12"/>
  <c r="Z280" i="12"/>
  <c r="BE276" i="12"/>
  <c r="AJ275" i="12"/>
  <c r="AU273" i="12"/>
  <c r="Z272" i="12"/>
  <c r="T372" i="20"/>
  <c r="B387" i="12" l="1"/>
  <c r="C387" i="12"/>
  <c r="B87" i="2" s="1"/>
  <c r="E387" i="12"/>
  <c r="F387" i="12"/>
  <c r="G387" i="12"/>
  <c r="H387" i="12"/>
  <c r="I387" i="12"/>
  <c r="K387" i="12"/>
  <c r="M387" i="27"/>
  <c r="M386" i="27"/>
  <c r="AX388" i="12" l="1"/>
  <c r="AY388" i="12"/>
  <c r="AN388" i="12"/>
  <c r="AO388" i="12"/>
  <c r="BI388" i="12"/>
  <c r="BH388" i="12"/>
  <c r="AM387" i="12"/>
  <c r="AP387" i="12"/>
  <c r="AQ387" i="12"/>
  <c r="AR387" i="12"/>
  <c r="AZ387" i="12"/>
  <c r="BA387" i="12"/>
  <c r="BB387" i="12"/>
  <c r="BJ387" i="12"/>
  <c r="BK387" i="12"/>
  <c r="BL387" i="12"/>
  <c r="T388" i="12"/>
  <c r="AC388" i="12"/>
  <c r="AD388" i="12"/>
  <c r="S388" i="12"/>
  <c r="V387" i="12"/>
  <c r="AF387" i="12"/>
  <c r="W387" i="12"/>
  <c r="U387" i="12"/>
  <c r="AG387" i="12"/>
  <c r="AE387" i="12"/>
  <c r="M387" i="12"/>
  <c r="BM388" i="12" l="1"/>
  <c r="BN388" i="12"/>
  <c r="BC388" i="12"/>
  <c r="BD388" i="12"/>
  <c r="AT388" i="12"/>
  <c r="AS388" i="12"/>
  <c r="AU387" i="12"/>
  <c r="AV387" i="12"/>
  <c r="BF387" i="12"/>
  <c r="BE387" i="12"/>
  <c r="BP387" i="12"/>
  <c r="BO387" i="12"/>
  <c r="AI388" i="12"/>
  <c r="AH388" i="12"/>
  <c r="Y388" i="12"/>
  <c r="X388" i="12"/>
  <c r="AK387" i="12"/>
  <c r="AA387" i="12"/>
  <c r="AJ387" i="12"/>
  <c r="Z387" i="12"/>
  <c r="M102" i="12"/>
  <c r="M103" i="12"/>
  <c r="M104" i="12"/>
  <c r="M105" i="12"/>
  <c r="M106" i="12"/>
  <c r="M107" i="12"/>
  <c r="M108" i="12"/>
  <c r="M109" i="12"/>
  <c r="M110" i="12"/>
  <c r="M111" i="12"/>
  <c r="M112" i="12"/>
  <c r="M113" i="12"/>
  <c r="M114" i="12"/>
  <c r="M115" i="12"/>
  <c r="M116" i="12"/>
  <c r="M117" i="12"/>
  <c r="M118" i="12"/>
  <c r="M119" i="12"/>
  <c r="M120" i="12"/>
  <c r="M121" i="12"/>
  <c r="M122" i="12"/>
  <c r="M123" i="12"/>
  <c r="M124" i="12"/>
  <c r="M125" i="12"/>
  <c r="M126" i="12"/>
  <c r="M127" i="12"/>
  <c r="M128" i="12"/>
  <c r="M129" i="12"/>
  <c r="M130" i="12"/>
  <c r="M131" i="12"/>
  <c r="M132" i="12"/>
  <c r="M133" i="12"/>
  <c r="M134" i="12"/>
  <c r="M135" i="12"/>
  <c r="M136" i="12"/>
  <c r="M137" i="12"/>
  <c r="M138" i="12"/>
  <c r="M139" i="12"/>
  <c r="M140" i="12"/>
  <c r="M141" i="12"/>
  <c r="M142" i="12"/>
  <c r="M143" i="12"/>
  <c r="M144" i="12"/>
  <c r="M145" i="12"/>
  <c r="M146" i="12"/>
  <c r="M147" i="12"/>
  <c r="M148" i="12"/>
  <c r="M149" i="12"/>
  <c r="M150" i="12"/>
  <c r="M151" i="12"/>
  <c r="M152" i="12"/>
  <c r="M153" i="12"/>
  <c r="M154" i="12"/>
  <c r="M155" i="12"/>
  <c r="M156" i="12"/>
  <c r="M157" i="12"/>
  <c r="M158" i="12"/>
  <c r="M159" i="12"/>
  <c r="M160" i="12"/>
  <c r="M161" i="12"/>
  <c r="M162" i="12"/>
  <c r="M163" i="12"/>
  <c r="M164" i="12"/>
  <c r="M165" i="12"/>
  <c r="M166" i="12"/>
  <c r="M167" i="12"/>
  <c r="M168" i="12"/>
  <c r="M169" i="12"/>
  <c r="M170" i="12"/>
  <c r="M171" i="12"/>
  <c r="M172" i="12"/>
  <c r="M173" i="12"/>
  <c r="M174" i="12"/>
  <c r="M175" i="12"/>
  <c r="M176" i="12"/>
  <c r="M177" i="12"/>
  <c r="M178" i="12"/>
  <c r="M179" i="12"/>
  <c r="M180" i="12"/>
  <c r="M181" i="12"/>
  <c r="M182" i="12"/>
  <c r="M183" i="12"/>
  <c r="M184" i="12"/>
  <c r="M185" i="12"/>
  <c r="M186" i="12"/>
  <c r="M187" i="12"/>
  <c r="M188" i="12"/>
  <c r="M189" i="12"/>
  <c r="M190" i="12"/>
  <c r="M191" i="12"/>
  <c r="M192" i="12"/>
  <c r="M193" i="12"/>
  <c r="M194" i="12"/>
  <c r="M195" i="12"/>
  <c r="M196" i="12"/>
  <c r="M197" i="12"/>
  <c r="M198" i="12"/>
  <c r="M199" i="12"/>
  <c r="M200" i="12"/>
  <c r="M201" i="12"/>
  <c r="M202" i="12"/>
  <c r="M203" i="12"/>
  <c r="M204" i="12"/>
  <c r="M205" i="12"/>
  <c r="M206" i="12"/>
  <c r="M207" i="12"/>
  <c r="M208" i="12"/>
  <c r="M209" i="12"/>
  <c r="M210" i="12"/>
  <c r="M211" i="12"/>
  <c r="M212" i="12"/>
  <c r="M213" i="12"/>
  <c r="M214" i="12"/>
  <c r="M215" i="12"/>
  <c r="M216" i="12"/>
  <c r="M217" i="12"/>
  <c r="M218" i="12"/>
  <c r="M219" i="12"/>
  <c r="M220" i="12"/>
  <c r="M221" i="12"/>
  <c r="M222" i="12"/>
  <c r="M223" i="12"/>
  <c r="M224" i="12"/>
  <c r="M225" i="12"/>
  <c r="M226" i="12"/>
  <c r="M227" i="12"/>
  <c r="M228" i="12"/>
  <c r="M229" i="12"/>
  <c r="M230" i="12"/>
  <c r="M231" i="12"/>
  <c r="M232" i="12"/>
  <c r="M233" i="12"/>
  <c r="M234" i="12"/>
  <c r="M235" i="12"/>
  <c r="M236" i="12"/>
  <c r="M237" i="12"/>
  <c r="M238" i="12"/>
  <c r="M239" i="12"/>
  <c r="M240" i="12"/>
  <c r="M241" i="12"/>
  <c r="M242" i="12"/>
  <c r="M243" i="12"/>
  <c r="M244" i="12"/>
  <c r="M245" i="12"/>
  <c r="M246" i="12"/>
  <c r="M247" i="12"/>
  <c r="M248" i="12"/>
  <c r="M249" i="12"/>
  <c r="M250" i="12"/>
  <c r="M251" i="12"/>
  <c r="M252" i="12"/>
  <c r="M253" i="12"/>
  <c r="M254" i="12"/>
  <c r="M255" i="12"/>
  <c r="M256" i="12"/>
  <c r="M257" i="12"/>
  <c r="M258" i="12"/>
  <c r="M259" i="12"/>
  <c r="M260" i="12"/>
  <c r="M261" i="12"/>
  <c r="M262" i="12"/>
  <c r="M263" i="12"/>
  <c r="M264" i="12"/>
  <c r="M265" i="12"/>
  <c r="M266" i="12"/>
  <c r="M267" i="12"/>
  <c r="M268" i="12"/>
  <c r="M269" i="12"/>
  <c r="M270" i="12"/>
  <c r="M271" i="12"/>
  <c r="M272" i="12"/>
  <c r="M273" i="12"/>
  <c r="M274" i="12"/>
  <c r="M275" i="12"/>
  <c r="M276" i="12"/>
  <c r="M277" i="12"/>
  <c r="M278" i="12"/>
  <c r="M279" i="12"/>
  <c r="M280" i="12"/>
  <c r="M281" i="12"/>
  <c r="M282" i="12"/>
  <c r="M283" i="12"/>
  <c r="M284" i="12"/>
  <c r="M285" i="12"/>
  <c r="M286" i="12"/>
  <c r="M287" i="12"/>
  <c r="M288" i="12"/>
  <c r="M289" i="12"/>
  <c r="M290" i="12"/>
  <c r="M291" i="12"/>
  <c r="M292" i="12"/>
  <c r="M293" i="12"/>
  <c r="M294" i="12"/>
  <c r="M295" i="12"/>
  <c r="M296" i="12"/>
  <c r="M297" i="12"/>
  <c r="M298" i="12"/>
  <c r="M299" i="12"/>
  <c r="M300" i="12"/>
  <c r="M301" i="12"/>
  <c r="M302" i="12"/>
  <c r="M303" i="12"/>
  <c r="M304" i="12"/>
  <c r="M305" i="12"/>
  <c r="M306" i="12"/>
  <c r="M307" i="12"/>
  <c r="M308" i="12"/>
  <c r="M309" i="12"/>
  <c r="M310" i="12"/>
  <c r="M311" i="12"/>
  <c r="M312" i="12"/>
  <c r="M313" i="12"/>
  <c r="M314" i="12"/>
  <c r="M315" i="12"/>
  <c r="M316" i="12"/>
  <c r="M317" i="12"/>
  <c r="M318" i="12"/>
  <c r="M319" i="12"/>
  <c r="M320" i="12"/>
  <c r="M321" i="12"/>
  <c r="M322" i="12"/>
  <c r="M323" i="12"/>
  <c r="M324" i="12"/>
  <c r="M325" i="12"/>
  <c r="M326" i="12"/>
  <c r="M327" i="12"/>
  <c r="M328" i="12"/>
  <c r="M329" i="12"/>
  <c r="M330" i="12"/>
  <c r="M331" i="12"/>
  <c r="M332" i="12"/>
  <c r="M333" i="12"/>
  <c r="M334" i="12"/>
  <c r="M335" i="12"/>
  <c r="M336" i="12"/>
  <c r="M337" i="12"/>
  <c r="M338" i="12"/>
  <c r="M339" i="12"/>
  <c r="M340" i="12"/>
  <c r="M341" i="12"/>
  <c r="M342" i="12"/>
  <c r="M343" i="12"/>
  <c r="M344" i="12"/>
  <c r="M345" i="12"/>
  <c r="M346" i="12"/>
  <c r="M347" i="12"/>
  <c r="M348" i="12"/>
  <c r="M349" i="12"/>
  <c r="M350" i="12"/>
  <c r="M351" i="12"/>
  <c r="M352" i="12"/>
  <c r="M353" i="12"/>
  <c r="M354" i="12"/>
  <c r="M355" i="12"/>
  <c r="M356" i="12"/>
  <c r="M357" i="12"/>
  <c r="M358" i="12"/>
  <c r="M359" i="12"/>
  <c r="M360" i="12"/>
  <c r="M361" i="12"/>
  <c r="M362" i="12"/>
  <c r="M363" i="12"/>
  <c r="M364" i="12"/>
  <c r="M365" i="12"/>
  <c r="M366" i="12"/>
  <c r="M367" i="12"/>
  <c r="M368" i="12"/>
  <c r="M369" i="12"/>
  <c r="M370" i="12"/>
  <c r="M371" i="12"/>
  <c r="M372" i="12"/>
  <c r="M373" i="12"/>
  <c r="M374" i="12"/>
  <c r="M375" i="12"/>
  <c r="M376" i="12"/>
  <c r="M377" i="12"/>
  <c r="M101" i="12"/>
  <c r="J129" i="10"/>
  <c r="H129" i="10"/>
  <c r="G129" i="10"/>
  <c r="F129" i="10"/>
  <c r="E129" i="10"/>
  <c r="D129" i="10"/>
  <c r="J128" i="10"/>
  <c r="H128" i="10"/>
  <c r="G128" i="10"/>
  <c r="F128" i="10"/>
  <c r="E128" i="10"/>
  <c r="D128" i="10"/>
  <c r="J127" i="10"/>
  <c r="H127" i="10"/>
  <c r="G127" i="10"/>
  <c r="F127" i="10"/>
  <c r="E127" i="10"/>
  <c r="D127" i="10"/>
  <c r="J126" i="10"/>
  <c r="H126" i="10"/>
  <c r="G126" i="10"/>
  <c r="F126" i="10"/>
  <c r="E126" i="10"/>
  <c r="D126" i="10"/>
  <c r="J125" i="10"/>
  <c r="H125" i="10"/>
  <c r="G125" i="10"/>
  <c r="F125" i="10"/>
  <c r="E125" i="10"/>
  <c r="D125" i="10"/>
  <c r="J124" i="10"/>
  <c r="H124" i="10"/>
  <c r="G124" i="10"/>
  <c r="F124" i="10"/>
  <c r="E124" i="10"/>
  <c r="D124" i="10"/>
  <c r="J123" i="10"/>
  <c r="H123" i="10"/>
  <c r="G123" i="10"/>
  <c r="F123" i="10"/>
  <c r="E123" i="10"/>
  <c r="D123" i="10"/>
  <c r="J122" i="10"/>
  <c r="H122" i="10"/>
  <c r="G122" i="10"/>
  <c r="F122" i="10"/>
  <c r="E122" i="10"/>
  <c r="D122" i="10"/>
  <c r="J121" i="10"/>
  <c r="H121" i="10"/>
  <c r="G121" i="10"/>
  <c r="F121" i="10"/>
  <c r="E121" i="10"/>
  <c r="D121" i="10"/>
  <c r="J120" i="10"/>
  <c r="H120" i="10"/>
  <c r="G120" i="10"/>
  <c r="F120" i="10"/>
  <c r="E120" i="10"/>
  <c r="D120" i="10"/>
  <c r="J119" i="10"/>
  <c r="H119" i="10"/>
  <c r="G119" i="10"/>
  <c r="F119" i="10"/>
  <c r="E119" i="10"/>
  <c r="D119" i="10"/>
  <c r="J118" i="10"/>
  <c r="H118" i="10"/>
  <c r="G118" i="10"/>
  <c r="F118" i="10"/>
  <c r="E118" i="10"/>
  <c r="D118" i="10"/>
  <c r="J117" i="10"/>
  <c r="H117" i="10"/>
  <c r="G117" i="10"/>
  <c r="F117" i="10"/>
  <c r="E117" i="10"/>
  <c r="D117" i="10"/>
  <c r="J116" i="10"/>
  <c r="H116" i="10"/>
  <c r="G116" i="10"/>
  <c r="F116" i="10"/>
  <c r="E116" i="10"/>
  <c r="D116" i="10"/>
  <c r="J115" i="10"/>
  <c r="H115" i="10"/>
  <c r="G115" i="10"/>
  <c r="F115" i="10"/>
  <c r="E115" i="10"/>
  <c r="D115" i="10"/>
  <c r="J114" i="10"/>
  <c r="H114" i="10"/>
  <c r="G114" i="10"/>
  <c r="F114" i="10"/>
  <c r="E114" i="10"/>
  <c r="D114" i="10"/>
  <c r="J113" i="10"/>
  <c r="H113" i="10"/>
  <c r="G113" i="10"/>
  <c r="F113" i="10"/>
  <c r="E113" i="10"/>
  <c r="D113" i="10"/>
  <c r="J112" i="10"/>
  <c r="H112" i="10"/>
  <c r="G112" i="10"/>
  <c r="F112" i="10"/>
  <c r="E112" i="10"/>
  <c r="D112" i="10"/>
  <c r="J111" i="10"/>
  <c r="H111" i="10"/>
  <c r="G111" i="10"/>
  <c r="F111" i="10"/>
  <c r="E111" i="10"/>
  <c r="D111" i="10"/>
  <c r="J110" i="10"/>
  <c r="H110" i="10"/>
  <c r="G110" i="10"/>
  <c r="F110" i="10"/>
  <c r="E110" i="10"/>
  <c r="D110" i="10"/>
  <c r="J109" i="10"/>
  <c r="H109" i="10"/>
  <c r="G109" i="10"/>
  <c r="F109" i="10"/>
  <c r="E109" i="10"/>
  <c r="D109" i="10"/>
  <c r="J108" i="10"/>
  <c r="H108" i="10"/>
  <c r="G108" i="10"/>
  <c r="F108" i="10"/>
  <c r="E108" i="10"/>
  <c r="D108" i="10"/>
  <c r="J107" i="10"/>
  <c r="H107" i="10"/>
  <c r="G107" i="10"/>
  <c r="F107" i="10"/>
  <c r="E107" i="10"/>
  <c r="D107" i="10"/>
  <c r="J106" i="10"/>
  <c r="H106" i="10"/>
  <c r="G106" i="10"/>
  <c r="F106" i="10"/>
  <c r="E106" i="10"/>
  <c r="D106" i="10"/>
  <c r="J105" i="10"/>
  <c r="H105" i="10"/>
  <c r="G105" i="10"/>
  <c r="F105" i="10"/>
  <c r="E105" i="10"/>
  <c r="D105" i="10"/>
  <c r="J104" i="10"/>
  <c r="H104" i="10"/>
  <c r="G104" i="10"/>
  <c r="F104" i="10"/>
  <c r="E104" i="10"/>
  <c r="D104" i="10"/>
  <c r="J103" i="10"/>
  <c r="H103" i="10"/>
  <c r="G103" i="10"/>
  <c r="F103" i="10"/>
  <c r="E103" i="10"/>
  <c r="D103" i="10"/>
  <c r="J102" i="10"/>
  <c r="H102" i="10"/>
  <c r="G102" i="10"/>
  <c r="F102" i="10"/>
  <c r="E102" i="10"/>
  <c r="D102" i="10"/>
  <c r="J101" i="10"/>
  <c r="H101" i="10"/>
  <c r="G101" i="10"/>
  <c r="F101" i="10"/>
  <c r="E101" i="10"/>
  <c r="D101" i="10"/>
  <c r="J100" i="10"/>
  <c r="H100" i="10"/>
  <c r="G100" i="10"/>
  <c r="F100" i="10"/>
  <c r="E100" i="10"/>
  <c r="D100" i="10"/>
  <c r="J99" i="10"/>
  <c r="H99" i="10"/>
  <c r="G99" i="10"/>
  <c r="F99" i="10"/>
  <c r="E99" i="10"/>
  <c r="D99" i="10"/>
  <c r="J98" i="10"/>
  <c r="H98" i="10"/>
  <c r="G98" i="10"/>
  <c r="F98" i="10"/>
  <c r="E98" i="10"/>
  <c r="D98" i="10"/>
  <c r="J97" i="10"/>
  <c r="H97" i="10"/>
  <c r="G97" i="10"/>
  <c r="F97" i="10"/>
  <c r="E97" i="10"/>
  <c r="D97" i="10"/>
  <c r="J96" i="10"/>
  <c r="H96" i="10"/>
  <c r="G96" i="10"/>
  <c r="F96" i="10"/>
  <c r="E96" i="10"/>
  <c r="D96" i="10"/>
  <c r="J95" i="10"/>
  <c r="H95" i="10"/>
  <c r="G95" i="10"/>
  <c r="F95" i="10"/>
  <c r="E95" i="10"/>
  <c r="D95" i="10"/>
  <c r="J94" i="10"/>
  <c r="H94" i="10"/>
  <c r="G94" i="10"/>
  <c r="F94" i="10"/>
  <c r="E94" i="10"/>
  <c r="D94" i="10"/>
  <c r="J93" i="10"/>
  <c r="H93" i="10"/>
  <c r="G93" i="10"/>
  <c r="F93" i="10"/>
  <c r="E93" i="10"/>
  <c r="D93" i="10"/>
  <c r="J92" i="10"/>
  <c r="H92" i="10"/>
  <c r="G92" i="10"/>
  <c r="F92" i="10"/>
  <c r="E92" i="10"/>
  <c r="D92" i="10"/>
  <c r="J91" i="10"/>
  <c r="H91" i="10"/>
  <c r="G91" i="10"/>
  <c r="F91" i="10"/>
  <c r="E91" i="10"/>
  <c r="D91" i="10"/>
  <c r="J90" i="10"/>
  <c r="H90" i="10"/>
  <c r="G90" i="10"/>
  <c r="F90" i="10"/>
  <c r="E90" i="10"/>
  <c r="D90" i="10"/>
  <c r="J89" i="10"/>
  <c r="H89" i="10"/>
  <c r="G89" i="10"/>
  <c r="F89" i="10"/>
  <c r="E89" i="10"/>
  <c r="D89" i="10"/>
  <c r="J88" i="10"/>
  <c r="H88" i="10"/>
  <c r="G88" i="10"/>
  <c r="F88" i="10"/>
  <c r="E88" i="10"/>
  <c r="D88" i="10"/>
  <c r="J87" i="10"/>
  <c r="H87" i="10"/>
  <c r="G87" i="10"/>
  <c r="F87" i="10"/>
  <c r="E87" i="10"/>
  <c r="D87" i="10"/>
  <c r="J86" i="10"/>
  <c r="H86" i="10"/>
  <c r="G86" i="10"/>
  <c r="F86" i="10"/>
  <c r="E86" i="10"/>
  <c r="D86" i="10"/>
  <c r="J85" i="10"/>
  <c r="H85" i="10"/>
  <c r="G85" i="10"/>
  <c r="F85" i="10"/>
  <c r="E85" i="10"/>
  <c r="D85" i="10"/>
  <c r="J84" i="10"/>
  <c r="H84" i="10"/>
  <c r="G84" i="10"/>
  <c r="F84" i="10"/>
  <c r="E84" i="10"/>
  <c r="D84" i="10"/>
  <c r="J83" i="10"/>
  <c r="H83" i="10"/>
  <c r="G83" i="10"/>
  <c r="F83" i="10"/>
  <c r="E83" i="10"/>
  <c r="D83" i="10"/>
  <c r="J82" i="10"/>
  <c r="H82" i="10"/>
  <c r="G82" i="10"/>
  <c r="F82" i="10"/>
  <c r="E82" i="10"/>
  <c r="D82" i="10"/>
  <c r="J81" i="10"/>
  <c r="H81" i="10"/>
  <c r="G81" i="10"/>
  <c r="F81" i="10"/>
  <c r="E81" i="10"/>
  <c r="D81" i="10"/>
  <c r="J80" i="10"/>
  <c r="H80" i="10"/>
  <c r="G80" i="10"/>
  <c r="F80" i="10"/>
  <c r="E80" i="10"/>
  <c r="D80" i="10"/>
  <c r="J79" i="10"/>
  <c r="H79" i="10"/>
  <c r="G79" i="10"/>
  <c r="F79" i="10"/>
  <c r="E79" i="10"/>
  <c r="D79" i="10"/>
  <c r="J78" i="10"/>
  <c r="H78" i="10"/>
  <c r="G78" i="10"/>
  <c r="F78" i="10"/>
  <c r="E78" i="10"/>
  <c r="D78" i="10"/>
  <c r="J77" i="10"/>
  <c r="H77" i="10"/>
  <c r="G77" i="10"/>
  <c r="F77" i="10"/>
  <c r="E77" i="10"/>
  <c r="D77" i="10"/>
  <c r="J76" i="10"/>
  <c r="H76" i="10"/>
  <c r="G76" i="10"/>
  <c r="F76" i="10"/>
  <c r="E76" i="10"/>
  <c r="D76" i="10"/>
  <c r="J75" i="10"/>
  <c r="H75" i="10"/>
  <c r="G75" i="10"/>
  <c r="F75" i="10"/>
  <c r="E75" i="10"/>
  <c r="D75" i="10"/>
  <c r="J74" i="10"/>
  <c r="H74" i="10"/>
  <c r="G74" i="10"/>
  <c r="F74" i="10"/>
  <c r="E74" i="10"/>
  <c r="D74" i="10"/>
  <c r="J73" i="10"/>
  <c r="H73" i="10"/>
  <c r="G73" i="10"/>
  <c r="F73" i="10"/>
  <c r="E73" i="10"/>
  <c r="D73" i="10"/>
  <c r="J72" i="10"/>
  <c r="H72" i="10"/>
  <c r="G72" i="10"/>
  <c r="F72" i="10"/>
  <c r="E72" i="10"/>
  <c r="D72" i="10"/>
  <c r="J71" i="10"/>
  <c r="H71" i="10"/>
  <c r="G71" i="10"/>
  <c r="F71" i="10"/>
  <c r="E71" i="10"/>
  <c r="D71" i="10"/>
  <c r="C71" i="10"/>
  <c r="J70" i="10"/>
  <c r="H70" i="10"/>
  <c r="G70" i="10"/>
  <c r="F70" i="10"/>
  <c r="E70" i="10"/>
  <c r="D70" i="10"/>
  <c r="C70" i="10"/>
  <c r="J69" i="10"/>
  <c r="H69" i="10"/>
  <c r="G69" i="10"/>
  <c r="F69" i="10"/>
  <c r="E69" i="10"/>
  <c r="D69" i="10"/>
  <c r="C69" i="10"/>
  <c r="J68" i="10"/>
  <c r="H68" i="10"/>
  <c r="G68" i="10"/>
  <c r="F68" i="10"/>
  <c r="E68" i="10"/>
  <c r="D68" i="10"/>
  <c r="C68" i="10"/>
  <c r="J67" i="10"/>
  <c r="H67" i="10"/>
  <c r="G67" i="10"/>
  <c r="F67" i="10"/>
  <c r="E67" i="10"/>
  <c r="D67" i="10"/>
  <c r="C67" i="10"/>
  <c r="J66" i="10"/>
  <c r="H66" i="10"/>
  <c r="G66" i="10"/>
  <c r="F66" i="10"/>
  <c r="E66" i="10"/>
  <c r="D66" i="10"/>
  <c r="C66" i="10"/>
  <c r="J65" i="10"/>
  <c r="H65" i="10"/>
  <c r="G65" i="10"/>
  <c r="F65" i="10"/>
  <c r="E65" i="10"/>
  <c r="D65" i="10"/>
  <c r="C65" i="10"/>
  <c r="J64" i="10"/>
  <c r="H64" i="10"/>
  <c r="G64" i="10"/>
  <c r="F64" i="10"/>
  <c r="E64" i="10"/>
  <c r="D64" i="10"/>
  <c r="C64" i="10"/>
  <c r="J63" i="10"/>
  <c r="H63" i="10"/>
  <c r="G63" i="10"/>
  <c r="F63" i="10"/>
  <c r="E63" i="10"/>
  <c r="D63" i="10"/>
  <c r="C63" i="10"/>
  <c r="J62" i="10"/>
  <c r="H62" i="10"/>
  <c r="G62" i="10"/>
  <c r="F62" i="10"/>
  <c r="E62" i="10"/>
  <c r="D62" i="10"/>
  <c r="C62" i="10"/>
  <c r="J61" i="10"/>
  <c r="H61" i="10"/>
  <c r="G61" i="10"/>
  <c r="F61" i="10"/>
  <c r="E61" i="10"/>
  <c r="D61" i="10"/>
  <c r="C61" i="10"/>
  <c r="J60" i="10"/>
  <c r="H60" i="10"/>
  <c r="G60" i="10"/>
  <c r="F60" i="10"/>
  <c r="E60" i="10"/>
  <c r="D60" i="10"/>
  <c r="C60" i="10"/>
  <c r="J59" i="10"/>
  <c r="H59" i="10"/>
  <c r="G59" i="10"/>
  <c r="F59" i="10"/>
  <c r="E59" i="10"/>
  <c r="D59" i="10"/>
  <c r="C59" i="10"/>
  <c r="J58" i="10"/>
  <c r="H58" i="10"/>
  <c r="G58" i="10"/>
  <c r="F58" i="10"/>
  <c r="E58" i="10"/>
  <c r="D58" i="10"/>
  <c r="C58" i="10"/>
  <c r="J57" i="10"/>
  <c r="H57" i="10"/>
  <c r="G57" i="10"/>
  <c r="F57" i="10"/>
  <c r="E57" i="10"/>
  <c r="D57" i="10"/>
  <c r="C57" i="10"/>
  <c r="J56" i="10"/>
  <c r="H56" i="10"/>
  <c r="G56" i="10"/>
  <c r="F56" i="10"/>
  <c r="E56" i="10"/>
  <c r="D56" i="10"/>
  <c r="C56" i="10"/>
  <c r="J55" i="10"/>
  <c r="H55" i="10"/>
  <c r="G55" i="10"/>
  <c r="F55" i="10"/>
  <c r="E55" i="10"/>
  <c r="D55" i="10"/>
  <c r="C55" i="10"/>
  <c r="J54" i="10"/>
  <c r="H54" i="10"/>
  <c r="G54" i="10"/>
  <c r="F54" i="10"/>
  <c r="E54" i="10"/>
  <c r="D54" i="10"/>
  <c r="C54" i="10"/>
  <c r="J53" i="10"/>
  <c r="H53" i="10"/>
  <c r="G53" i="10"/>
  <c r="F53" i="10"/>
  <c r="E53" i="10"/>
  <c r="D53" i="10"/>
  <c r="C53" i="10"/>
  <c r="J52" i="10"/>
  <c r="H52" i="10"/>
  <c r="G52" i="10"/>
  <c r="F52" i="10"/>
  <c r="E52" i="10"/>
  <c r="D52" i="10"/>
  <c r="C52" i="10"/>
  <c r="J51" i="10"/>
  <c r="H51" i="10"/>
  <c r="G51" i="10"/>
  <c r="F51" i="10"/>
  <c r="E51" i="10"/>
  <c r="D51" i="10"/>
  <c r="C51" i="10"/>
  <c r="J50" i="10"/>
  <c r="H50" i="10"/>
  <c r="G50" i="10"/>
  <c r="F50" i="10"/>
  <c r="E50" i="10"/>
  <c r="D50" i="10"/>
  <c r="C50" i="10"/>
  <c r="J49" i="10"/>
  <c r="H49" i="10"/>
  <c r="G49" i="10"/>
  <c r="F49" i="10"/>
  <c r="E49" i="10"/>
  <c r="D49" i="10"/>
  <c r="C49" i="10"/>
  <c r="J48" i="10"/>
  <c r="H48" i="10"/>
  <c r="G48" i="10"/>
  <c r="F48" i="10"/>
  <c r="E48" i="10"/>
  <c r="D48" i="10"/>
  <c r="C48" i="10"/>
  <c r="J47" i="10"/>
  <c r="H47" i="10"/>
  <c r="G47" i="10"/>
  <c r="F47" i="10"/>
  <c r="E47" i="10"/>
  <c r="D47" i="10"/>
  <c r="C47" i="10"/>
  <c r="J46" i="10"/>
  <c r="H46" i="10"/>
  <c r="G46" i="10"/>
  <c r="F46" i="10"/>
  <c r="E46" i="10"/>
  <c r="D46" i="10"/>
  <c r="C46" i="10"/>
  <c r="J45" i="10"/>
  <c r="H45" i="10"/>
  <c r="G45" i="10"/>
  <c r="F45" i="10"/>
  <c r="E45" i="10"/>
  <c r="D45" i="10"/>
  <c r="C45" i="10"/>
  <c r="J44" i="10"/>
  <c r="H44" i="10"/>
  <c r="G44" i="10"/>
  <c r="F44" i="10"/>
  <c r="E44" i="10"/>
  <c r="D44" i="10"/>
  <c r="C44" i="10"/>
  <c r="J43" i="10"/>
  <c r="H43" i="10"/>
  <c r="G43" i="10"/>
  <c r="F43" i="10"/>
  <c r="E43" i="10"/>
  <c r="D43" i="10"/>
  <c r="C43" i="10"/>
  <c r="J42" i="10"/>
  <c r="H42" i="10"/>
  <c r="G42" i="10"/>
  <c r="F42" i="10"/>
  <c r="E42" i="10"/>
  <c r="D42" i="10"/>
  <c r="C42" i="10"/>
  <c r="J41" i="10"/>
  <c r="H41" i="10"/>
  <c r="G41" i="10"/>
  <c r="F41" i="10"/>
  <c r="E41" i="10"/>
  <c r="D41" i="10"/>
  <c r="C41" i="10"/>
  <c r="H40" i="10"/>
  <c r="G40" i="10"/>
  <c r="F40" i="10"/>
  <c r="E40" i="10"/>
  <c r="D40" i="10"/>
  <c r="C40" i="10"/>
  <c r="H39" i="10"/>
  <c r="G39" i="10"/>
  <c r="F39" i="10"/>
  <c r="E39" i="10"/>
  <c r="D39" i="10"/>
  <c r="C39" i="10"/>
  <c r="H38" i="10"/>
  <c r="G38" i="10"/>
  <c r="F38" i="10"/>
  <c r="E38" i="10"/>
  <c r="D38" i="10"/>
  <c r="C38" i="10"/>
  <c r="H37" i="10"/>
  <c r="G37" i="10"/>
  <c r="F37" i="10"/>
  <c r="E37" i="10"/>
  <c r="D37" i="10"/>
  <c r="C37" i="10"/>
  <c r="H36" i="10"/>
  <c r="G36" i="10"/>
  <c r="F36" i="10"/>
  <c r="E36" i="10"/>
  <c r="D36" i="10"/>
  <c r="C36" i="10"/>
  <c r="H35" i="10"/>
  <c r="G35" i="10"/>
  <c r="F35" i="10"/>
  <c r="E35" i="10"/>
  <c r="D35" i="10"/>
  <c r="C35" i="10"/>
  <c r="H34" i="10"/>
  <c r="G34" i="10"/>
  <c r="F34" i="10"/>
  <c r="E34" i="10"/>
  <c r="D34" i="10"/>
  <c r="C34" i="10"/>
  <c r="H33" i="10"/>
  <c r="G33" i="10"/>
  <c r="F33" i="10"/>
  <c r="E33" i="10"/>
  <c r="D33" i="10"/>
  <c r="C33" i="10"/>
  <c r="H32" i="10"/>
  <c r="G32" i="10"/>
  <c r="F32" i="10"/>
  <c r="E32" i="10"/>
  <c r="D32" i="10"/>
  <c r="C32" i="10"/>
  <c r="H31" i="10"/>
  <c r="G31" i="10"/>
  <c r="F31" i="10"/>
  <c r="E31" i="10"/>
  <c r="D31" i="10"/>
  <c r="C31" i="10"/>
  <c r="H30" i="10"/>
  <c r="G30" i="10"/>
  <c r="F30" i="10"/>
  <c r="E30" i="10"/>
  <c r="D30" i="10"/>
  <c r="C30" i="10"/>
  <c r="H29" i="10"/>
  <c r="G29" i="10"/>
  <c r="F29" i="10"/>
  <c r="E29" i="10"/>
  <c r="D29" i="10"/>
  <c r="C29" i="10"/>
  <c r="H28" i="10"/>
  <c r="G28" i="10"/>
  <c r="F28" i="10"/>
  <c r="E28" i="10"/>
  <c r="D28" i="10"/>
  <c r="C28" i="10"/>
  <c r="H27" i="10"/>
  <c r="G27" i="10"/>
  <c r="F27" i="10"/>
  <c r="E27" i="10"/>
  <c r="D27" i="10"/>
  <c r="C27" i="10"/>
  <c r="H26" i="10"/>
  <c r="G26" i="10"/>
  <c r="F26" i="10"/>
  <c r="E26" i="10"/>
  <c r="D26" i="10"/>
  <c r="C26" i="10"/>
  <c r="H25" i="10"/>
  <c r="G25" i="10"/>
  <c r="F25" i="10"/>
  <c r="E25" i="10"/>
  <c r="D25" i="10"/>
  <c r="C25" i="10"/>
  <c r="H24" i="10"/>
  <c r="G24" i="10"/>
  <c r="F24" i="10"/>
  <c r="E24" i="10"/>
  <c r="D24" i="10"/>
  <c r="C24" i="10"/>
  <c r="H23" i="10"/>
  <c r="G23" i="10"/>
  <c r="F23" i="10"/>
  <c r="E23" i="10"/>
  <c r="D23" i="10"/>
  <c r="C23" i="10"/>
  <c r="H22" i="10"/>
  <c r="G22" i="10"/>
  <c r="F22" i="10"/>
  <c r="E22" i="10"/>
  <c r="D22" i="10"/>
  <c r="C22" i="10"/>
  <c r="H21" i="10"/>
  <c r="G21" i="10"/>
  <c r="F21" i="10"/>
  <c r="E21" i="10"/>
  <c r="D21" i="10"/>
  <c r="C21" i="10"/>
  <c r="H20" i="10"/>
  <c r="G20" i="10"/>
  <c r="F20" i="10"/>
  <c r="E20" i="10"/>
  <c r="D20" i="10"/>
  <c r="C20" i="10"/>
  <c r="H19" i="10"/>
  <c r="G19" i="10"/>
  <c r="F19" i="10"/>
  <c r="E19" i="10"/>
  <c r="D19" i="10"/>
  <c r="C19" i="10"/>
  <c r="H18" i="10"/>
  <c r="G18" i="10"/>
  <c r="F18" i="10"/>
  <c r="E18" i="10"/>
  <c r="D18" i="10"/>
  <c r="C18" i="10"/>
  <c r="H17" i="10"/>
  <c r="G17" i="10"/>
  <c r="F17" i="10"/>
  <c r="E17" i="10"/>
  <c r="D17" i="10"/>
  <c r="C17" i="10"/>
  <c r="H16" i="10"/>
  <c r="G16" i="10"/>
  <c r="F16" i="10"/>
  <c r="E16" i="10"/>
  <c r="D16" i="10"/>
  <c r="C16" i="10"/>
  <c r="H15" i="10"/>
  <c r="G15" i="10"/>
  <c r="F15" i="10"/>
  <c r="E15" i="10"/>
  <c r="D15" i="10"/>
  <c r="C15" i="10"/>
  <c r="H14" i="10"/>
  <c r="G14" i="10"/>
  <c r="F14" i="10"/>
  <c r="E14" i="10"/>
  <c r="D14" i="10"/>
  <c r="C14" i="10"/>
  <c r="H13" i="10"/>
  <c r="G13" i="10"/>
  <c r="F13" i="10"/>
  <c r="E13" i="10"/>
  <c r="C13" i="10"/>
  <c r="H12" i="10"/>
  <c r="G12" i="10"/>
  <c r="F12" i="10"/>
  <c r="E12" i="10"/>
  <c r="C12" i="10"/>
  <c r="H11" i="10"/>
  <c r="G11" i="10"/>
  <c r="F11" i="10"/>
  <c r="E11" i="10"/>
  <c r="C11" i="10"/>
  <c r="H10" i="10"/>
  <c r="G10" i="10"/>
  <c r="F10" i="10"/>
  <c r="E10" i="10"/>
  <c r="C10" i="10"/>
  <c r="H9" i="10"/>
  <c r="G9" i="10"/>
  <c r="F9" i="10"/>
  <c r="E9" i="10"/>
  <c r="C9" i="10"/>
  <c r="H8" i="10"/>
  <c r="G8" i="10"/>
  <c r="F8" i="10"/>
  <c r="E8" i="10"/>
  <c r="C8" i="10"/>
  <c r="H7" i="10"/>
  <c r="G7" i="10"/>
  <c r="F7" i="10"/>
  <c r="E7" i="10"/>
  <c r="C7" i="10"/>
  <c r="H6" i="10"/>
  <c r="G6" i="10"/>
  <c r="F6" i="10"/>
  <c r="E6" i="10"/>
  <c r="C6" i="10"/>
  <c r="J130" i="10"/>
  <c r="H130" i="10"/>
  <c r="G130" i="10"/>
  <c r="F130" i="10"/>
  <c r="E130" i="10"/>
  <c r="D130" i="10"/>
  <c r="J131" i="10"/>
  <c r="H131" i="10"/>
  <c r="G131" i="10"/>
  <c r="F131" i="10"/>
  <c r="E131" i="10"/>
  <c r="D131" i="10"/>
  <c r="P370" i="20"/>
  <c r="Q370" i="20" s="1"/>
  <c r="P371" i="20"/>
  <c r="Q371" i="20" s="1"/>
  <c r="L370" i="20"/>
  <c r="M370" i="20" s="1"/>
  <c r="L371" i="20"/>
  <c r="M371" i="20" s="1"/>
  <c r="F371" i="20"/>
  <c r="G371" i="20" s="1"/>
  <c r="I371" i="20"/>
  <c r="J371" i="20" s="1"/>
  <c r="I370" i="20"/>
  <c r="F370" i="20"/>
  <c r="P369" i="20"/>
  <c r="L369" i="20"/>
  <c r="I369" i="20"/>
  <c r="F369" i="20"/>
  <c r="P368" i="20"/>
  <c r="L368" i="20"/>
  <c r="I368" i="20"/>
  <c r="F368" i="20"/>
  <c r="P367" i="20"/>
  <c r="L367" i="20"/>
  <c r="I367" i="20"/>
  <c r="F367" i="20"/>
  <c r="P366" i="20"/>
  <c r="L366" i="20"/>
  <c r="I366" i="20"/>
  <c r="F366" i="20"/>
  <c r="P365" i="20"/>
  <c r="L365" i="20"/>
  <c r="I365" i="20"/>
  <c r="F365" i="20"/>
  <c r="P364" i="20"/>
  <c r="L364" i="20"/>
  <c r="I364" i="20"/>
  <c r="F364" i="20"/>
  <c r="P363" i="20"/>
  <c r="L363" i="20"/>
  <c r="I363" i="20"/>
  <c r="F363" i="20"/>
  <c r="P362" i="20"/>
  <c r="L362" i="20"/>
  <c r="I362" i="20"/>
  <c r="F362" i="20"/>
  <c r="P361" i="20"/>
  <c r="L361" i="20"/>
  <c r="I361" i="20"/>
  <c r="F361" i="20"/>
  <c r="P360" i="20"/>
  <c r="L360" i="20"/>
  <c r="I360" i="20"/>
  <c r="F360" i="20"/>
  <c r="P359" i="20"/>
  <c r="L359" i="20"/>
  <c r="I359" i="20"/>
  <c r="F359" i="20"/>
  <c r="P358" i="20"/>
  <c r="L358" i="20"/>
  <c r="I358" i="20"/>
  <c r="F358" i="20"/>
  <c r="P357" i="20"/>
  <c r="L357" i="20"/>
  <c r="I357" i="20"/>
  <c r="F357" i="20"/>
  <c r="P356" i="20"/>
  <c r="L356" i="20"/>
  <c r="I356" i="20"/>
  <c r="F356" i="20"/>
  <c r="P355" i="20"/>
  <c r="L355" i="20"/>
  <c r="I355" i="20"/>
  <c r="F355" i="20"/>
  <c r="P354" i="20"/>
  <c r="L354" i="20"/>
  <c r="I354" i="20"/>
  <c r="F354" i="20"/>
  <c r="P353" i="20"/>
  <c r="L353" i="20"/>
  <c r="I353" i="20"/>
  <c r="F353" i="20"/>
  <c r="P352" i="20"/>
  <c r="L352" i="20"/>
  <c r="I352" i="20"/>
  <c r="F352" i="20"/>
  <c r="P351" i="20"/>
  <c r="L351" i="20"/>
  <c r="I351" i="20"/>
  <c r="F351" i="20"/>
  <c r="P350" i="20"/>
  <c r="L350" i="20"/>
  <c r="I350" i="20"/>
  <c r="F350" i="20"/>
  <c r="P349" i="20"/>
  <c r="L349" i="20"/>
  <c r="I349" i="20"/>
  <c r="F349" i="20"/>
  <c r="P348" i="20"/>
  <c r="L348" i="20"/>
  <c r="I348" i="20"/>
  <c r="F348" i="20"/>
  <c r="P347" i="20"/>
  <c r="L347" i="20"/>
  <c r="I347" i="20"/>
  <c r="F347" i="20"/>
  <c r="P346" i="20"/>
  <c r="L346" i="20"/>
  <c r="I346" i="20"/>
  <c r="F346" i="20"/>
  <c r="P345" i="20"/>
  <c r="L345" i="20"/>
  <c r="I345" i="20"/>
  <c r="F345" i="20"/>
  <c r="P344" i="20"/>
  <c r="L344" i="20"/>
  <c r="I344" i="20"/>
  <c r="F344" i="20"/>
  <c r="P343" i="20"/>
  <c r="L343" i="20"/>
  <c r="I343" i="20"/>
  <c r="F343" i="20"/>
  <c r="P342" i="20"/>
  <c r="L342" i="20"/>
  <c r="I342" i="20"/>
  <c r="F342" i="20"/>
  <c r="P341" i="20"/>
  <c r="L341" i="20"/>
  <c r="I341" i="20"/>
  <c r="F341" i="20"/>
  <c r="P340" i="20"/>
  <c r="L340" i="20"/>
  <c r="I340" i="20"/>
  <c r="F340" i="20"/>
  <c r="P339" i="20"/>
  <c r="L339" i="20"/>
  <c r="I339" i="20"/>
  <c r="F339" i="20"/>
  <c r="P338" i="20"/>
  <c r="L338" i="20"/>
  <c r="I338" i="20"/>
  <c r="F338" i="20"/>
  <c r="P337" i="20"/>
  <c r="L337" i="20"/>
  <c r="I337" i="20"/>
  <c r="F337" i="20"/>
  <c r="P336" i="20"/>
  <c r="L336" i="20"/>
  <c r="I336" i="20"/>
  <c r="F336" i="20"/>
  <c r="P335" i="20"/>
  <c r="L335" i="20"/>
  <c r="I335" i="20"/>
  <c r="F335" i="20"/>
  <c r="P334" i="20"/>
  <c r="L334" i="20"/>
  <c r="I334" i="20"/>
  <c r="F334" i="20"/>
  <c r="P333" i="20"/>
  <c r="L333" i="20"/>
  <c r="I333" i="20"/>
  <c r="F333" i="20"/>
  <c r="P332" i="20"/>
  <c r="L332" i="20"/>
  <c r="I332" i="20"/>
  <c r="F332" i="20"/>
  <c r="P331" i="20"/>
  <c r="L331" i="20"/>
  <c r="I331" i="20"/>
  <c r="F331" i="20"/>
  <c r="P330" i="20"/>
  <c r="L330" i="20"/>
  <c r="I330" i="20"/>
  <c r="F330" i="20"/>
  <c r="P329" i="20"/>
  <c r="L329" i="20"/>
  <c r="I329" i="20"/>
  <c r="F329" i="20"/>
  <c r="P328" i="20"/>
  <c r="L328" i="20"/>
  <c r="I328" i="20"/>
  <c r="F328" i="20"/>
  <c r="P327" i="20"/>
  <c r="L327" i="20"/>
  <c r="I327" i="20"/>
  <c r="F327" i="20"/>
  <c r="P326" i="20"/>
  <c r="L326" i="20"/>
  <c r="I326" i="20"/>
  <c r="F326" i="20"/>
  <c r="P325" i="20"/>
  <c r="L325" i="20"/>
  <c r="I325" i="20"/>
  <c r="F325" i="20"/>
  <c r="P324" i="20"/>
  <c r="L324" i="20"/>
  <c r="I324" i="20"/>
  <c r="F324" i="20"/>
  <c r="P323" i="20"/>
  <c r="L323" i="20"/>
  <c r="I323" i="20"/>
  <c r="F323" i="20"/>
  <c r="P322" i="20"/>
  <c r="L322" i="20"/>
  <c r="I322" i="20"/>
  <c r="F322" i="20"/>
  <c r="P321" i="20"/>
  <c r="L321" i="20"/>
  <c r="I321" i="20"/>
  <c r="F321" i="20"/>
  <c r="P320" i="20"/>
  <c r="L320" i="20"/>
  <c r="I320" i="20"/>
  <c r="F320" i="20"/>
  <c r="P319" i="20"/>
  <c r="L319" i="20"/>
  <c r="I319" i="20"/>
  <c r="F319" i="20"/>
  <c r="P318" i="20"/>
  <c r="L318" i="20"/>
  <c r="I318" i="20"/>
  <c r="F318" i="20"/>
  <c r="P317" i="20"/>
  <c r="L317" i="20"/>
  <c r="I317" i="20"/>
  <c r="F317" i="20"/>
  <c r="P316" i="20"/>
  <c r="L316" i="20"/>
  <c r="I316" i="20"/>
  <c r="F316" i="20"/>
  <c r="P315" i="20"/>
  <c r="L315" i="20"/>
  <c r="I315" i="20"/>
  <c r="F315" i="20"/>
  <c r="P314" i="20"/>
  <c r="L314" i="20"/>
  <c r="I314" i="20"/>
  <c r="F314" i="20"/>
  <c r="P313" i="20"/>
  <c r="L313" i="20"/>
  <c r="I313" i="20"/>
  <c r="F313" i="20"/>
  <c r="P312" i="20"/>
  <c r="L312" i="20"/>
  <c r="I312" i="20"/>
  <c r="F312" i="20"/>
  <c r="P311" i="20"/>
  <c r="L311" i="20"/>
  <c r="I311" i="20"/>
  <c r="F311" i="20"/>
  <c r="P310" i="20"/>
  <c r="L310" i="20"/>
  <c r="I310" i="20"/>
  <c r="F310" i="20"/>
  <c r="P309" i="20"/>
  <c r="L309" i="20"/>
  <c r="I309" i="20"/>
  <c r="F309" i="20"/>
  <c r="P308" i="20"/>
  <c r="L308" i="20"/>
  <c r="I308" i="20"/>
  <c r="F308" i="20"/>
  <c r="P307" i="20"/>
  <c r="L307" i="20"/>
  <c r="I307" i="20"/>
  <c r="F307" i="20"/>
  <c r="P306" i="20"/>
  <c r="L306" i="20"/>
  <c r="I306" i="20"/>
  <c r="F306" i="20"/>
  <c r="P305" i="20"/>
  <c r="L305" i="20"/>
  <c r="I305" i="20"/>
  <c r="F305" i="20"/>
  <c r="P304" i="20"/>
  <c r="L304" i="20"/>
  <c r="I304" i="20"/>
  <c r="F304" i="20"/>
  <c r="P303" i="20"/>
  <c r="L303" i="20"/>
  <c r="I303" i="20"/>
  <c r="F303" i="20"/>
  <c r="P302" i="20"/>
  <c r="L302" i="20"/>
  <c r="I302" i="20"/>
  <c r="F302" i="20"/>
  <c r="P301" i="20"/>
  <c r="L301" i="20"/>
  <c r="I301" i="20"/>
  <c r="F301" i="20"/>
  <c r="P300" i="20"/>
  <c r="L300" i="20"/>
  <c r="I300" i="20"/>
  <c r="F300" i="20"/>
  <c r="P299" i="20"/>
  <c r="L299" i="20"/>
  <c r="I299" i="20"/>
  <c r="F299" i="20"/>
  <c r="P298" i="20"/>
  <c r="L298" i="20"/>
  <c r="I298" i="20"/>
  <c r="F298" i="20"/>
  <c r="P297" i="20"/>
  <c r="L297" i="20"/>
  <c r="I297" i="20"/>
  <c r="F297" i="20"/>
  <c r="P296" i="20"/>
  <c r="L296" i="20"/>
  <c r="I296" i="20"/>
  <c r="F296" i="20"/>
  <c r="P295" i="20"/>
  <c r="L295" i="20"/>
  <c r="I295" i="20"/>
  <c r="F295" i="20"/>
  <c r="P294" i="20"/>
  <c r="L294" i="20"/>
  <c r="I294" i="20"/>
  <c r="F294" i="20"/>
  <c r="P293" i="20"/>
  <c r="L293" i="20"/>
  <c r="I293" i="20"/>
  <c r="F293" i="20"/>
  <c r="P292" i="20"/>
  <c r="L292" i="20"/>
  <c r="I292" i="20"/>
  <c r="F292" i="20"/>
  <c r="P291" i="20"/>
  <c r="L291" i="20"/>
  <c r="I291" i="20"/>
  <c r="F291" i="20"/>
  <c r="P290" i="20"/>
  <c r="L290" i="20"/>
  <c r="I290" i="20"/>
  <c r="F290" i="20"/>
  <c r="P289" i="20"/>
  <c r="L289" i="20"/>
  <c r="I289" i="20"/>
  <c r="F289" i="20"/>
  <c r="P288" i="20"/>
  <c r="L288" i="20"/>
  <c r="I288" i="20"/>
  <c r="F288" i="20"/>
  <c r="P287" i="20"/>
  <c r="L287" i="20"/>
  <c r="I287" i="20"/>
  <c r="F287" i="20"/>
  <c r="P286" i="20"/>
  <c r="L286" i="20"/>
  <c r="I286" i="20"/>
  <c r="F286" i="20"/>
  <c r="P285" i="20"/>
  <c r="L285" i="20"/>
  <c r="I285" i="20"/>
  <c r="F285" i="20"/>
  <c r="P284" i="20"/>
  <c r="L284" i="20"/>
  <c r="I284" i="20"/>
  <c r="F284" i="20"/>
  <c r="P283" i="20"/>
  <c r="L283" i="20"/>
  <c r="I283" i="20"/>
  <c r="F283" i="20"/>
  <c r="P282" i="20"/>
  <c r="L282" i="20"/>
  <c r="I282" i="20"/>
  <c r="F282" i="20"/>
  <c r="P281" i="20"/>
  <c r="L281" i="20"/>
  <c r="I281" i="20"/>
  <c r="F281" i="20"/>
  <c r="P280" i="20"/>
  <c r="L280" i="20"/>
  <c r="I280" i="20"/>
  <c r="F280" i="20"/>
  <c r="P279" i="20"/>
  <c r="L279" i="20"/>
  <c r="I279" i="20"/>
  <c r="F279" i="20"/>
  <c r="P278" i="20"/>
  <c r="L278" i="20"/>
  <c r="I278" i="20"/>
  <c r="F278" i="20"/>
  <c r="P277" i="20"/>
  <c r="L277" i="20"/>
  <c r="I277" i="20"/>
  <c r="F277" i="20"/>
  <c r="P276" i="20"/>
  <c r="L276" i="20"/>
  <c r="I276" i="20"/>
  <c r="F276" i="20"/>
  <c r="P275" i="20"/>
  <c r="L275" i="20"/>
  <c r="I275" i="20"/>
  <c r="F275" i="20"/>
  <c r="P274" i="20"/>
  <c r="L274" i="20"/>
  <c r="I274" i="20"/>
  <c r="F274" i="20"/>
  <c r="P273" i="20"/>
  <c r="L273" i="20"/>
  <c r="I273" i="20"/>
  <c r="F273" i="20"/>
  <c r="P272" i="20"/>
  <c r="L272" i="20"/>
  <c r="I272" i="20"/>
  <c r="F272" i="20"/>
  <c r="P271" i="20"/>
  <c r="L271" i="20"/>
  <c r="I271" i="20"/>
  <c r="F271" i="20"/>
  <c r="P270" i="20"/>
  <c r="L270" i="20"/>
  <c r="I270" i="20"/>
  <c r="F270" i="20"/>
  <c r="P269" i="20"/>
  <c r="L269" i="20"/>
  <c r="I269" i="20"/>
  <c r="F269" i="20"/>
  <c r="P268" i="20"/>
  <c r="L268" i="20"/>
  <c r="I268" i="20"/>
  <c r="F268" i="20"/>
  <c r="P267" i="20"/>
  <c r="L267" i="20"/>
  <c r="I267" i="20"/>
  <c r="F267" i="20"/>
  <c r="P266" i="20"/>
  <c r="L266" i="20"/>
  <c r="I266" i="20"/>
  <c r="F266" i="20"/>
  <c r="P265" i="20"/>
  <c r="L265" i="20"/>
  <c r="I265" i="20"/>
  <c r="F265" i="20"/>
  <c r="P264" i="20"/>
  <c r="L264" i="20"/>
  <c r="I264" i="20"/>
  <c r="F264" i="20"/>
  <c r="P263" i="20"/>
  <c r="L263" i="20"/>
  <c r="I263" i="20"/>
  <c r="F263" i="20"/>
  <c r="P262" i="20"/>
  <c r="L262" i="20"/>
  <c r="I262" i="20"/>
  <c r="F262" i="20"/>
  <c r="P261" i="20"/>
  <c r="L261" i="20"/>
  <c r="I261" i="20"/>
  <c r="F261" i="20"/>
  <c r="P260" i="20"/>
  <c r="L260" i="20"/>
  <c r="I260" i="20"/>
  <c r="F260" i="20"/>
  <c r="P259" i="20"/>
  <c r="L259" i="20"/>
  <c r="I259" i="20"/>
  <c r="F259" i="20"/>
  <c r="P258" i="20"/>
  <c r="L258" i="20"/>
  <c r="I258" i="20"/>
  <c r="F258" i="20"/>
  <c r="P257" i="20"/>
  <c r="L257" i="20"/>
  <c r="I257" i="20"/>
  <c r="F257" i="20"/>
  <c r="P256" i="20"/>
  <c r="L256" i="20"/>
  <c r="I256" i="20"/>
  <c r="F256" i="20"/>
  <c r="P255" i="20"/>
  <c r="L255" i="20"/>
  <c r="I255" i="20"/>
  <c r="F255" i="20"/>
  <c r="P254" i="20"/>
  <c r="L254" i="20"/>
  <c r="I254" i="20"/>
  <c r="F254" i="20"/>
  <c r="P253" i="20"/>
  <c r="L253" i="20"/>
  <c r="I253" i="20"/>
  <c r="F253" i="20"/>
  <c r="P252" i="20"/>
  <c r="L252" i="20"/>
  <c r="I252" i="20"/>
  <c r="F252" i="20"/>
  <c r="P251" i="20"/>
  <c r="L251" i="20"/>
  <c r="I251" i="20"/>
  <c r="F251" i="20"/>
  <c r="P250" i="20"/>
  <c r="L250" i="20"/>
  <c r="I250" i="20"/>
  <c r="F250" i="20"/>
  <c r="P249" i="20"/>
  <c r="L249" i="20"/>
  <c r="I249" i="20"/>
  <c r="F249" i="20"/>
  <c r="P248" i="20"/>
  <c r="L248" i="20"/>
  <c r="I248" i="20"/>
  <c r="F248" i="20"/>
  <c r="P247" i="20"/>
  <c r="L247" i="20"/>
  <c r="I247" i="20"/>
  <c r="F247" i="20"/>
  <c r="P246" i="20"/>
  <c r="L246" i="20"/>
  <c r="I246" i="20"/>
  <c r="F246" i="20"/>
  <c r="P245" i="20"/>
  <c r="L245" i="20"/>
  <c r="I245" i="20"/>
  <c r="F245" i="20"/>
  <c r="P244" i="20"/>
  <c r="L244" i="20"/>
  <c r="I244" i="20"/>
  <c r="F244" i="20"/>
  <c r="P243" i="20"/>
  <c r="L243" i="20"/>
  <c r="I243" i="20"/>
  <c r="F243" i="20"/>
  <c r="P242" i="20"/>
  <c r="L242" i="20"/>
  <c r="I242" i="20"/>
  <c r="F242" i="20"/>
  <c r="P241" i="20"/>
  <c r="L241" i="20"/>
  <c r="I241" i="20"/>
  <c r="F241" i="20"/>
  <c r="P240" i="20"/>
  <c r="L240" i="20"/>
  <c r="I240" i="20"/>
  <c r="F240" i="20"/>
  <c r="P239" i="20"/>
  <c r="L239" i="20"/>
  <c r="I239" i="20"/>
  <c r="F239" i="20"/>
  <c r="P238" i="20"/>
  <c r="L238" i="20"/>
  <c r="I238" i="20"/>
  <c r="F238" i="20"/>
  <c r="P237" i="20"/>
  <c r="L237" i="20"/>
  <c r="I237" i="20"/>
  <c r="F237" i="20"/>
  <c r="P236" i="20"/>
  <c r="L236" i="20"/>
  <c r="I236" i="20"/>
  <c r="F236" i="20"/>
  <c r="P235" i="20"/>
  <c r="L235" i="20"/>
  <c r="I235" i="20"/>
  <c r="F235" i="20"/>
  <c r="P234" i="20"/>
  <c r="L234" i="20"/>
  <c r="I234" i="20"/>
  <c r="F234" i="20"/>
  <c r="P233" i="20"/>
  <c r="L233" i="20"/>
  <c r="I233" i="20"/>
  <c r="F233" i="20"/>
  <c r="P232" i="20"/>
  <c r="L232" i="20"/>
  <c r="I232" i="20"/>
  <c r="F232" i="20"/>
  <c r="P231" i="20"/>
  <c r="L231" i="20"/>
  <c r="I231" i="20"/>
  <c r="F231" i="20"/>
  <c r="P230" i="20"/>
  <c r="L230" i="20"/>
  <c r="I230" i="20"/>
  <c r="F230" i="20"/>
  <c r="P229" i="20"/>
  <c r="L229" i="20"/>
  <c r="I229" i="20"/>
  <c r="F229" i="20"/>
  <c r="P228" i="20"/>
  <c r="L228" i="20"/>
  <c r="I228" i="20"/>
  <c r="F228" i="20"/>
  <c r="P227" i="20"/>
  <c r="L227" i="20"/>
  <c r="I227" i="20"/>
  <c r="F227" i="20"/>
  <c r="P226" i="20"/>
  <c r="L226" i="20"/>
  <c r="I226" i="20"/>
  <c r="F226" i="20"/>
  <c r="P225" i="20"/>
  <c r="L225" i="20"/>
  <c r="I225" i="20"/>
  <c r="F225" i="20"/>
  <c r="P224" i="20"/>
  <c r="L224" i="20"/>
  <c r="I224" i="20"/>
  <c r="F224" i="20"/>
  <c r="P223" i="20"/>
  <c r="L223" i="20"/>
  <c r="I223" i="20"/>
  <c r="F223" i="20"/>
  <c r="P222" i="20"/>
  <c r="L222" i="20"/>
  <c r="I222" i="20"/>
  <c r="F222" i="20"/>
  <c r="P221" i="20"/>
  <c r="L221" i="20"/>
  <c r="I221" i="20"/>
  <c r="F221" i="20"/>
  <c r="P220" i="20"/>
  <c r="L220" i="20"/>
  <c r="I220" i="20"/>
  <c r="F220" i="20"/>
  <c r="P219" i="20"/>
  <c r="L219" i="20"/>
  <c r="I219" i="20"/>
  <c r="F219" i="20"/>
  <c r="P218" i="20"/>
  <c r="L218" i="20"/>
  <c r="I218" i="20"/>
  <c r="F218" i="20"/>
  <c r="P217" i="20"/>
  <c r="L217" i="20"/>
  <c r="I217" i="20"/>
  <c r="F217" i="20"/>
  <c r="P216" i="20"/>
  <c r="L216" i="20"/>
  <c r="I216" i="20"/>
  <c r="F216" i="20"/>
  <c r="P215" i="20"/>
  <c r="L215" i="20"/>
  <c r="I215" i="20"/>
  <c r="F215" i="20"/>
  <c r="P214" i="20"/>
  <c r="L214" i="20"/>
  <c r="I214" i="20"/>
  <c r="F214" i="20"/>
  <c r="P213" i="20"/>
  <c r="L213" i="20"/>
  <c r="I213" i="20"/>
  <c r="F213" i="20"/>
  <c r="P212" i="20"/>
  <c r="L212" i="20"/>
  <c r="I212" i="20"/>
  <c r="F212" i="20"/>
  <c r="P211" i="20"/>
  <c r="L211" i="20"/>
  <c r="I211" i="20"/>
  <c r="F211" i="20"/>
  <c r="P210" i="20"/>
  <c r="L210" i="20"/>
  <c r="I210" i="20"/>
  <c r="F210" i="20"/>
  <c r="P209" i="20"/>
  <c r="L209" i="20"/>
  <c r="I209" i="20"/>
  <c r="F209" i="20"/>
  <c r="P208" i="20"/>
  <c r="L208" i="20"/>
  <c r="I208" i="20"/>
  <c r="F208" i="20"/>
  <c r="P207" i="20"/>
  <c r="L207" i="20"/>
  <c r="I207" i="20"/>
  <c r="F207" i="20"/>
  <c r="P206" i="20"/>
  <c r="L206" i="20"/>
  <c r="I206" i="20"/>
  <c r="F206" i="20"/>
  <c r="P205" i="20"/>
  <c r="L205" i="20"/>
  <c r="I205" i="20"/>
  <c r="F205" i="20"/>
  <c r="P204" i="20"/>
  <c r="L204" i="20"/>
  <c r="I204" i="20"/>
  <c r="F204" i="20"/>
  <c r="P203" i="20"/>
  <c r="L203" i="20"/>
  <c r="I203" i="20"/>
  <c r="F203" i="20"/>
  <c r="P202" i="20"/>
  <c r="L202" i="20"/>
  <c r="I202" i="20"/>
  <c r="F202" i="20"/>
  <c r="P201" i="20"/>
  <c r="L201" i="20"/>
  <c r="I201" i="20"/>
  <c r="F201" i="20"/>
  <c r="P200" i="20"/>
  <c r="L200" i="20"/>
  <c r="I200" i="20"/>
  <c r="F200" i="20"/>
  <c r="P199" i="20"/>
  <c r="L199" i="20"/>
  <c r="I199" i="20"/>
  <c r="F199" i="20"/>
  <c r="P198" i="20"/>
  <c r="L198" i="20"/>
  <c r="I198" i="20"/>
  <c r="F198" i="20"/>
  <c r="P197" i="20"/>
  <c r="L197" i="20"/>
  <c r="I197" i="20"/>
  <c r="F197" i="20"/>
  <c r="P196" i="20"/>
  <c r="L196" i="20"/>
  <c r="I196" i="20"/>
  <c r="F196" i="20"/>
  <c r="P195" i="20"/>
  <c r="L195" i="20"/>
  <c r="I195" i="20"/>
  <c r="F195" i="20"/>
  <c r="P194" i="20"/>
  <c r="L194" i="20"/>
  <c r="I194" i="20"/>
  <c r="F194" i="20"/>
  <c r="P193" i="20"/>
  <c r="L193" i="20"/>
  <c r="I193" i="20"/>
  <c r="F193" i="20"/>
  <c r="P192" i="20"/>
  <c r="L192" i="20"/>
  <c r="I192" i="20"/>
  <c r="F192" i="20"/>
  <c r="P191" i="20"/>
  <c r="L191" i="20"/>
  <c r="I191" i="20"/>
  <c r="F191" i="20"/>
  <c r="C191" i="20"/>
  <c r="P190" i="20"/>
  <c r="L190" i="20"/>
  <c r="I190" i="20"/>
  <c r="F190" i="20"/>
  <c r="C190" i="20"/>
  <c r="P189" i="20"/>
  <c r="L189" i="20"/>
  <c r="I189" i="20"/>
  <c r="F189" i="20"/>
  <c r="C189" i="20"/>
  <c r="P188" i="20"/>
  <c r="L188" i="20"/>
  <c r="I188" i="20"/>
  <c r="F188" i="20"/>
  <c r="C188" i="20"/>
  <c r="P187" i="20"/>
  <c r="L187" i="20"/>
  <c r="I187" i="20"/>
  <c r="F187" i="20"/>
  <c r="C187" i="20"/>
  <c r="P186" i="20"/>
  <c r="L186" i="20"/>
  <c r="I186" i="20"/>
  <c r="F186" i="20"/>
  <c r="C186" i="20"/>
  <c r="P185" i="20"/>
  <c r="L185" i="20"/>
  <c r="I185" i="20"/>
  <c r="F185" i="20"/>
  <c r="C185" i="20"/>
  <c r="P184" i="20"/>
  <c r="L184" i="20"/>
  <c r="I184" i="20"/>
  <c r="F184" i="20"/>
  <c r="C184" i="20"/>
  <c r="P183" i="20"/>
  <c r="L183" i="20"/>
  <c r="I183" i="20"/>
  <c r="F183" i="20"/>
  <c r="C183" i="20"/>
  <c r="P182" i="20"/>
  <c r="L182" i="20"/>
  <c r="I182" i="20"/>
  <c r="F182" i="20"/>
  <c r="C182" i="20"/>
  <c r="P181" i="20"/>
  <c r="L181" i="20"/>
  <c r="I181" i="20"/>
  <c r="F181" i="20"/>
  <c r="C181" i="20"/>
  <c r="P180" i="20"/>
  <c r="L180" i="20"/>
  <c r="I180" i="20"/>
  <c r="F180" i="20"/>
  <c r="C180" i="20"/>
  <c r="P179" i="20"/>
  <c r="L179" i="20"/>
  <c r="I179" i="20"/>
  <c r="F179" i="20"/>
  <c r="C179" i="20"/>
  <c r="P178" i="20"/>
  <c r="L178" i="20"/>
  <c r="I178" i="20"/>
  <c r="F178" i="20"/>
  <c r="C178" i="20"/>
  <c r="P177" i="20"/>
  <c r="L177" i="20"/>
  <c r="I177" i="20"/>
  <c r="F177" i="20"/>
  <c r="C177" i="20"/>
  <c r="P176" i="20"/>
  <c r="L176" i="20"/>
  <c r="I176" i="20"/>
  <c r="F176" i="20"/>
  <c r="C176" i="20"/>
  <c r="P175" i="20"/>
  <c r="L175" i="20"/>
  <c r="I175" i="20"/>
  <c r="F175" i="20"/>
  <c r="C175" i="20"/>
  <c r="P174" i="20"/>
  <c r="L174" i="20"/>
  <c r="I174" i="20"/>
  <c r="F174" i="20"/>
  <c r="C174" i="20"/>
  <c r="P173" i="20"/>
  <c r="L173" i="20"/>
  <c r="I173" i="20"/>
  <c r="F173" i="20"/>
  <c r="C173" i="20"/>
  <c r="P172" i="20"/>
  <c r="L172" i="20"/>
  <c r="I172" i="20"/>
  <c r="F172" i="20"/>
  <c r="C172" i="20"/>
  <c r="P171" i="20"/>
  <c r="L171" i="20"/>
  <c r="I171" i="20"/>
  <c r="F171" i="20"/>
  <c r="C171" i="20"/>
  <c r="P170" i="20"/>
  <c r="L170" i="20"/>
  <c r="I170" i="20"/>
  <c r="F170" i="20"/>
  <c r="C170" i="20"/>
  <c r="P169" i="20"/>
  <c r="L169" i="20"/>
  <c r="I169" i="20"/>
  <c r="F169" i="20"/>
  <c r="C169" i="20"/>
  <c r="P168" i="20"/>
  <c r="L168" i="20"/>
  <c r="I168" i="20"/>
  <c r="F168" i="20"/>
  <c r="C168" i="20"/>
  <c r="P167" i="20"/>
  <c r="L167" i="20"/>
  <c r="I167" i="20"/>
  <c r="F167" i="20"/>
  <c r="C167" i="20"/>
  <c r="P166" i="20"/>
  <c r="L166" i="20"/>
  <c r="I166" i="20"/>
  <c r="F166" i="20"/>
  <c r="C166" i="20"/>
  <c r="P165" i="20"/>
  <c r="L165" i="20"/>
  <c r="I165" i="20"/>
  <c r="F165" i="20"/>
  <c r="C165" i="20"/>
  <c r="P164" i="20"/>
  <c r="L164" i="20"/>
  <c r="I164" i="20"/>
  <c r="F164" i="20"/>
  <c r="C164" i="20"/>
  <c r="P163" i="20"/>
  <c r="L163" i="20"/>
  <c r="I163" i="20"/>
  <c r="F163" i="20"/>
  <c r="C163" i="20"/>
  <c r="P162" i="20"/>
  <c r="L162" i="20"/>
  <c r="I162" i="20"/>
  <c r="F162" i="20"/>
  <c r="C162" i="20"/>
  <c r="P161" i="20"/>
  <c r="L161" i="20"/>
  <c r="I161" i="20"/>
  <c r="F161" i="20"/>
  <c r="C161" i="20"/>
  <c r="P160" i="20"/>
  <c r="L160" i="20"/>
  <c r="I160" i="20"/>
  <c r="F160" i="20"/>
  <c r="C160" i="20"/>
  <c r="P159" i="20"/>
  <c r="L159" i="20"/>
  <c r="I159" i="20"/>
  <c r="F159" i="20"/>
  <c r="C159" i="20"/>
  <c r="P158" i="20"/>
  <c r="L158" i="20"/>
  <c r="I158" i="20"/>
  <c r="F158" i="20"/>
  <c r="C158" i="20"/>
  <c r="P157" i="20"/>
  <c r="L157" i="20"/>
  <c r="I157" i="20"/>
  <c r="F157" i="20"/>
  <c r="C157" i="20"/>
  <c r="P156" i="20"/>
  <c r="L156" i="20"/>
  <c r="I156" i="20"/>
  <c r="F156" i="20"/>
  <c r="C156" i="20"/>
  <c r="P155" i="20"/>
  <c r="L155" i="20"/>
  <c r="I155" i="20"/>
  <c r="F155" i="20"/>
  <c r="C155" i="20"/>
  <c r="P154" i="20"/>
  <c r="L154" i="20"/>
  <c r="I154" i="20"/>
  <c r="F154" i="20"/>
  <c r="C154" i="20"/>
  <c r="P153" i="20"/>
  <c r="L153" i="20"/>
  <c r="I153" i="20"/>
  <c r="F153" i="20"/>
  <c r="C153" i="20"/>
  <c r="P152" i="20"/>
  <c r="L152" i="20"/>
  <c r="I152" i="20"/>
  <c r="F152" i="20"/>
  <c r="C152" i="20"/>
  <c r="P151" i="20"/>
  <c r="L151" i="20"/>
  <c r="I151" i="20"/>
  <c r="F151" i="20"/>
  <c r="C151" i="20"/>
  <c r="P150" i="20"/>
  <c r="L150" i="20"/>
  <c r="I150" i="20"/>
  <c r="F150" i="20"/>
  <c r="C150" i="20"/>
  <c r="P149" i="20"/>
  <c r="L149" i="20"/>
  <c r="I149" i="20"/>
  <c r="F149" i="20"/>
  <c r="C149" i="20"/>
  <c r="P148" i="20"/>
  <c r="L148" i="20"/>
  <c r="I148" i="20"/>
  <c r="F148" i="20"/>
  <c r="C148" i="20"/>
  <c r="P147" i="20"/>
  <c r="L147" i="20"/>
  <c r="I147" i="20"/>
  <c r="F147" i="20"/>
  <c r="C147" i="20"/>
  <c r="P146" i="20"/>
  <c r="L146" i="20"/>
  <c r="I146" i="20"/>
  <c r="F146" i="20"/>
  <c r="C146" i="20"/>
  <c r="P145" i="20"/>
  <c r="L145" i="20"/>
  <c r="I145" i="20"/>
  <c r="F145" i="20"/>
  <c r="C145" i="20"/>
  <c r="P144" i="20"/>
  <c r="L144" i="20"/>
  <c r="I144" i="20"/>
  <c r="F144" i="20"/>
  <c r="C144" i="20"/>
  <c r="P143" i="20"/>
  <c r="L143" i="20"/>
  <c r="I143" i="20"/>
  <c r="F143" i="20"/>
  <c r="C143" i="20"/>
  <c r="P142" i="20"/>
  <c r="L142" i="20"/>
  <c r="I142" i="20"/>
  <c r="F142" i="20"/>
  <c r="C142" i="20"/>
  <c r="P141" i="20"/>
  <c r="L141" i="20"/>
  <c r="I141" i="20"/>
  <c r="P140" i="20"/>
  <c r="L140" i="20"/>
  <c r="I140" i="20"/>
  <c r="P139" i="20"/>
  <c r="L139" i="20"/>
  <c r="I139" i="20"/>
  <c r="P138" i="20"/>
  <c r="L138" i="20"/>
  <c r="P137" i="20"/>
  <c r="L137" i="20"/>
  <c r="P136" i="20"/>
  <c r="L136" i="20"/>
  <c r="P135" i="20"/>
  <c r="L135" i="20"/>
  <c r="P134" i="20"/>
  <c r="L134" i="20"/>
  <c r="P133" i="20"/>
  <c r="L133" i="20"/>
  <c r="P132" i="20"/>
  <c r="L132" i="20"/>
  <c r="P131" i="20"/>
  <c r="L131" i="20"/>
  <c r="P130" i="20"/>
  <c r="L130" i="20"/>
  <c r="P129" i="20"/>
  <c r="L129" i="20"/>
  <c r="P128" i="20"/>
  <c r="L128" i="20"/>
  <c r="P127" i="20"/>
  <c r="L127" i="20"/>
  <c r="P126" i="20"/>
  <c r="L126" i="20"/>
  <c r="P125" i="20"/>
  <c r="L125" i="20"/>
  <c r="P124" i="20"/>
  <c r="L124" i="20"/>
  <c r="P123" i="20"/>
  <c r="L123" i="20"/>
  <c r="P122" i="20"/>
  <c r="L122" i="20"/>
  <c r="P121" i="20"/>
  <c r="L121" i="20"/>
  <c r="P120" i="20"/>
  <c r="L120" i="20"/>
  <c r="P119" i="20"/>
  <c r="L119" i="20"/>
  <c r="P118" i="20"/>
  <c r="L118" i="20"/>
  <c r="P117" i="20"/>
  <c r="L117" i="20"/>
  <c r="P116" i="20"/>
  <c r="L116" i="20"/>
  <c r="P115" i="20"/>
  <c r="L115" i="20"/>
  <c r="P114" i="20"/>
  <c r="L114" i="20"/>
  <c r="P113" i="20"/>
  <c r="L113" i="20"/>
  <c r="P112" i="20"/>
  <c r="L112" i="20"/>
  <c r="P111" i="20"/>
  <c r="L111" i="20"/>
  <c r="P110" i="20"/>
  <c r="L110" i="20"/>
  <c r="P109" i="20"/>
  <c r="L109" i="20"/>
  <c r="P108" i="20"/>
  <c r="L108" i="20"/>
  <c r="P107" i="20"/>
  <c r="L107" i="20"/>
  <c r="P106" i="20"/>
  <c r="L106" i="20"/>
  <c r="P105" i="20"/>
  <c r="L105" i="20"/>
  <c r="P104" i="20"/>
  <c r="L104" i="20"/>
  <c r="P103" i="20"/>
  <c r="L103" i="20"/>
  <c r="P102" i="20"/>
  <c r="L102" i="20"/>
  <c r="P101" i="20"/>
  <c r="L101" i="20"/>
  <c r="P100" i="20"/>
  <c r="L100" i="20"/>
  <c r="P99" i="20"/>
  <c r="L99" i="20"/>
  <c r="P98" i="20"/>
  <c r="L98" i="20"/>
  <c r="P97" i="20"/>
  <c r="L97" i="20"/>
  <c r="P96" i="20"/>
  <c r="L96" i="20"/>
  <c r="P95" i="20"/>
  <c r="L95" i="20"/>
  <c r="P94" i="20"/>
  <c r="L94" i="20"/>
  <c r="P93" i="20"/>
  <c r="L93" i="20"/>
  <c r="P92" i="20"/>
  <c r="L92" i="20"/>
  <c r="P91" i="20"/>
  <c r="L91" i="20"/>
  <c r="P90" i="20"/>
  <c r="L90" i="20"/>
  <c r="P89" i="20"/>
  <c r="L89" i="20"/>
  <c r="P88" i="20"/>
  <c r="L88" i="20"/>
  <c r="P87" i="20"/>
  <c r="L87" i="20"/>
  <c r="P86" i="20"/>
  <c r="L86" i="20"/>
  <c r="P85" i="20"/>
  <c r="L85" i="20"/>
  <c r="P84" i="20"/>
  <c r="L84" i="20"/>
  <c r="P83" i="20"/>
  <c r="L83" i="20"/>
  <c r="P82" i="20"/>
  <c r="L82" i="20"/>
  <c r="P81" i="20"/>
  <c r="L81" i="20"/>
  <c r="P80" i="20"/>
  <c r="L80" i="20"/>
  <c r="P79" i="20"/>
  <c r="L79" i="20"/>
  <c r="P78" i="20"/>
  <c r="L78" i="20"/>
  <c r="P77" i="20"/>
  <c r="L77" i="20"/>
  <c r="P76" i="20"/>
  <c r="L76" i="20"/>
  <c r="P75" i="20"/>
  <c r="L75" i="20"/>
  <c r="P74" i="20"/>
  <c r="L74" i="20"/>
  <c r="P73" i="20"/>
  <c r="L73" i="20"/>
  <c r="P72" i="20"/>
  <c r="L72" i="20"/>
  <c r="P71" i="20"/>
  <c r="L71" i="20"/>
  <c r="P70" i="20"/>
  <c r="L70" i="20"/>
  <c r="P69" i="20"/>
  <c r="L69" i="20"/>
  <c r="P68" i="20"/>
  <c r="L68" i="20"/>
  <c r="P67" i="20"/>
  <c r="L67" i="20"/>
  <c r="P66" i="20"/>
  <c r="L66" i="20"/>
  <c r="P65" i="20"/>
  <c r="L65" i="20"/>
  <c r="P64" i="20"/>
  <c r="L64" i="20"/>
  <c r="P63" i="20"/>
  <c r="L63" i="20"/>
  <c r="P62" i="20"/>
  <c r="L62" i="20"/>
  <c r="P61" i="20"/>
  <c r="L61" i="20"/>
  <c r="P60" i="20"/>
  <c r="L60" i="20"/>
  <c r="P59" i="20"/>
  <c r="L59" i="20"/>
  <c r="P58" i="20"/>
  <c r="L58" i="20"/>
  <c r="P57" i="20"/>
  <c r="L57" i="20"/>
  <c r="P56" i="20"/>
  <c r="L56" i="20"/>
  <c r="P55" i="20"/>
  <c r="L55" i="20"/>
  <c r="P54" i="20"/>
  <c r="L54" i="20"/>
  <c r="P53" i="20"/>
  <c r="L53" i="20"/>
  <c r="P52" i="20"/>
  <c r="L52" i="20"/>
  <c r="P51" i="20"/>
  <c r="L51" i="20"/>
  <c r="P50" i="20"/>
  <c r="L50" i="20"/>
  <c r="P49" i="20"/>
  <c r="L49" i="20"/>
  <c r="P48" i="20"/>
  <c r="L48" i="20"/>
  <c r="P47" i="20"/>
  <c r="L47" i="20"/>
  <c r="P46" i="20"/>
  <c r="L46" i="20"/>
  <c r="P45" i="20"/>
  <c r="L45" i="20"/>
  <c r="P44" i="20"/>
  <c r="L44" i="20"/>
  <c r="P43" i="20"/>
  <c r="L43" i="20"/>
  <c r="P42" i="20"/>
  <c r="L42" i="20"/>
  <c r="P41" i="20"/>
  <c r="L41" i="20"/>
  <c r="P40" i="20"/>
  <c r="L40" i="20"/>
  <c r="P39" i="20"/>
  <c r="L39" i="20"/>
  <c r="P38" i="20"/>
  <c r="L38" i="20"/>
  <c r="P37" i="20"/>
  <c r="L37" i="20"/>
  <c r="P36" i="20"/>
  <c r="L36" i="20"/>
  <c r="P35" i="20"/>
  <c r="L35" i="20"/>
  <c r="P34" i="20"/>
  <c r="L34" i="20"/>
  <c r="P33" i="20"/>
  <c r="L33" i="20"/>
  <c r="P32" i="20"/>
  <c r="L32" i="20"/>
  <c r="P31" i="20"/>
  <c r="L31" i="20"/>
  <c r="P30" i="20"/>
  <c r="L30" i="20"/>
  <c r="P29" i="20"/>
  <c r="L29" i="20"/>
  <c r="P28" i="20"/>
  <c r="L28" i="20"/>
  <c r="P27" i="20"/>
  <c r="L27" i="20"/>
  <c r="P26" i="20"/>
  <c r="L26" i="20"/>
  <c r="P25" i="20"/>
  <c r="L25" i="20"/>
  <c r="P24" i="20"/>
  <c r="L24" i="20"/>
  <c r="P23" i="20"/>
  <c r="L23" i="20"/>
  <c r="P22" i="20"/>
  <c r="L22" i="20"/>
  <c r="P21" i="20"/>
  <c r="L21" i="20"/>
  <c r="P20" i="20"/>
  <c r="L20" i="20"/>
  <c r="P19" i="20"/>
  <c r="L19" i="20"/>
  <c r="P18" i="20"/>
  <c r="L18" i="20"/>
  <c r="P17" i="20"/>
  <c r="L17" i="20"/>
  <c r="P16" i="20"/>
  <c r="L16" i="20"/>
  <c r="P15" i="20"/>
  <c r="L15" i="20"/>
  <c r="P14" i="20"/>
  <c r="L14" i="20"/>
  <c r="P13" i="20"/>
  <c r="L13" i="20"/>
  <c r="P12" i="20"/>
  <c r="L12" i="20"/>
  <c r="P11" i="20"/>
  <c r="L11" i="20"/>
  <c r="P10" i="20"/>
  <c r="L10" i="20"/>
  <c r="P9" i="20"/>
  <c r="L9" i="20"/>
  <c r="P8" i="20"/>
  <c r="L8" i="20"/>
  <c r="P7" i="20"/>
  <c r="L7" i="20"/>
  <c r="P6" i="20"/>
  <c r="L6" i="20"/>
  <c r="P5" i="20"/>
  <c r="L5" i="20"/>
  <c r="P4" i="20"/>
  <c r="L4" i="20"/>
  <c r="J47" i="11"/>
  <c r="H47" i="11"/>
  <c r="G47" i="11"/>
  <c r="F47" i="11"/>
  <c r="E47" i="11"/>
  <c r="D47" i="11"/>
  <c r="J46" i="11"/>
  <c r="H46" i="11"/>
  <c r="G46" i="11"/>
  <c r="F46" i="11"/>
  <c r="E46" i="11"/>
  <c r="D46" i="11"/>
  <c r="J45" i="11"/>
  <c r="H45" i="11"/>
  <c r="G45" i="11"/>
  <c r="F45" i="11"/>
  <c r="E45" i="11"/>
  <c r="D45" i="11"/>
  <c r="J44" i="11"/>
  <c r="J53" i="11" s="1"/>
  <c r="H44" i="11"/>
  <c r="H53" i="11" s="1"/>
  <c r="G44" i="11"/>
  <c r="G53" i="11" s="1"/>
  <c r="F44" i="11"/>
  <c r="F53" i="11" s="1"/>
  <c r="E44" i="11"/>
  <c r="E53" i="11" s="1"/>
  <c r="D44" i="11"/>
  <c r="D53" i="11" s="1"/>
  <c r="J43" i="11"/>
  <c r="H43" i="11"/>
  <c r="G43" i="11"/>
  <c r="F43" i="11"/>
  <c r="E43" i="11"/>
  <c r="D43" i="11"/>
  <c r="J42" i="11"/>
  <c r="H42" i="11"/>
  <c r="G42" i="11"/>
  <c r="F42" i="11"/>
  <c r="E42" i="11"/>
  <c r="D42" i="11"/>
  <c r="J41" i="11"/>
  <c r="H41" i="11"/>
  <c r="G41" i="11"/>
  <c r="F41" i="11"/>
  <c r="E41" i="11"/>
  <c r="D41" i="11"/>
  <c r="J40" i="11"/>
  <c r="H40" i="11"/>
  <c r="G40" i="11"/>
  <c r="F40" i="11"/>
  <c r="E40" i="11"/>
  <c r="D40" i="11"/>
  <c r="J39" i="11"/>
  <c r="H39" i="11"/>
  <c r="G39" i="11"/>
  <c r="F39" i="11"/>
  <c r="E39" i="11"/>
  <c r="D39" i="11"/>
  <c r="J38" i="11"/>
  <c r="H38" i="11"/>
  <c r="G38" i="11"/>
  <c r="F38" i="11"/>
  <c r="E38" i="11"/>
  <c r="D38" i="11"/>
  <c r="J37" i="11"/>
  <c r="H37" i="11"/>
  <c r="G37" i="11"/>
  <c r="F37" i="11"/>
  <c r="E37" i="11"/>
  <c r="D37" i="11"/>
  <c r="J36" i="11"/>
  <c r="H36" i="11"/>
  <c r="G36" i="11"/>
  <c r="F36" i="11"/>
  <c r="E36" i="11"/>
  <c r="D36" i="11"/>
  <c r="J35" i="11"/>
  <c r="H35" i="11"/>
  <c r="G35" i="11"/>
  <c r="F35" i="11"/>
  <c r="E35" i="11"/>
  <c r="D35" i="11"/>
  <c r="J34" i="11"/>
  <c r="H34" i="11"/>
  <c r="G34" i="11"/>
  <c r="F34" i="11"/>
  <c r="E34" i="11"/>
  <c r="D34" i="11"/>
  <c r="J33" i="11"/>
  <c r="H33" i="11"/>
  <c r="G33" i="11"/>
  <c r="F33" i="11"/>
  <c r="E33" i="11"/>
  <c r="D33" i="11"/>
  <c r="C33" i="11"/>
  <c r="J32" i="11"/>
  <c r="H32" i="11"/>
  <c r="G32" i="11"/>
  <c r="F32" i="11"/>
  <c r="E32" i="11"/>
  <c r="D32" i="11"/>
  <c r="C32" i="11"/>
  <c r="J31" i="11"/>
  <c r="H31" i="11"/>
  <c r="G31" i="11"/>
  <c r="F31" i="11"/>
  <c r="E31" i="11"/>
  <c r="D31" i="11"/>
  <c r="C31" i="11"/>
  <c r="J30" i="11"/>
  <c r="H30" i="11"/>
  <c r="G30" i="11"/>
  <c r="F30" i="11"/>
  <c r="E30" i="11"/>
  <c r="D30" i="11"/>
  <c r="C30" i="11"/>
  <c r="J29" i="11"/>
  <c r="H29" i="11"/>
  <c r="G29" i="11"/>
  <c r="F29" i="11"/>
  <c r="E29" i="11"/>
  <c r="D29" i="11"/>
  <c r="C29" i="11"/>
  <c r="J28" i="11"/>
  <c r="H28" i="11"/>
  <c r="G28" i="11"/>
  <c r="F28" i="11"/>
  <c r="E28" i="11"/>
  <c r="D28" i="11"/>
  <c r="C28" i="11"/>
  <c r="J27" i="11"/>
  <c r="H27" i="11"/>
  <c r="G27" i="11"/>
  <c r="F27" i="11"/>
  <c r="E27" i="11"/>
  <c r="D27" i="11"/>
  <c r="C27" i="11"/>
  <c r="J26" i="11"/>
  <c r="H26" i="11"/>
  <c r="G26" i="11"/>
  <c r="F26" i="11"/>
  <c r="E26" i="11"/>
  <c r="D26" i="11"/>
  <c r="C26" i="11"/>
  <c r="J25" i="11"/>
  <c r="H25" i="11"/>
  <c r="G25" i="11"/>
  <c r="F25" i="11"/>
  <c r="E25" i="11"/>
  <c r="D25" i="11"/>
  <c r="C25" i="11"/>
  <c r="H24" i="11"/>
  <c r="G24" i="11"/>
  <c r="F24" i="11"/>
  <c r="E24" i="11"/>
  <c r="D24" i="11"/>
  <c r="C24" i="11"/>
  <c r="H23" i="11"/>
  <c r="G23" i="11"/>
  <c r="F23" i="11"/>
  <c r="E23" i="11"/>
  <c r="D23" i="11"/>
  <c r="C23" i="11"/>
  <c r="H22" i="11"/>
  <c r="G22" i="11"/>
  <c r="F22" i="11"/>
  <c r="E22" i="11"/>
  <c r="D22" i="11"/>
  <c r="C22" i="11"/>
  <c r="H21" i="11"/>
  <c r="G21" i="11"/>
  <c r="F21" i="11"/>
  <c r="E21" i="11"/>
  <c r="D21" i="11"/>
  <c r="C21" i="11"/>
  <c r="H20" i="11"/>
  <c r="G20" i="11"/>
  <c r="F20" i="11"/>
  <c r="E20" i="11"/>
  <c r="D20" i="11"/>
  <c r="C20" i="11"/>
  <c r="H19" i="11"/>
  <c r="G19" i="11"/>
  <c r="F19" i="11"/>
  <c r="E19" i="11"/>
  <c r="C19" i="11"/>
  <c r="E18" i="11"/>
  <c r="H48" i="11"/>
  <c r="H52" i="11" s="1"/>
  <c r="J48" i="11"/>
  <c r="J52" i="11" s="1"/>
  <c r="D48" i="11"/>
  <c r="D52" i="11" s="1"/>
  <c r="C378" i="12"/>
  <c r="E378" i="12"/>
  <c r="F378" i="12"/>
  <c r="G378" i="12"/>
  <c r="H378" i="12"/>
  <c r="I378" i="12"/>
  <c r="K378" i="12"/>
  <c r="C379" i="12"/>
  <c r="E379" i="12"/>
  <c r="F379" i="12"/>
  <c r="G379" i="12"/>
  <c r="H379" i="12"/>
  <c r="I379" i="12"/>
  <c r="K379" i="12"/>
  <c r="C380" i="12"/>
  <c r="E380" i="12"/>
  <c r="F380" i="12"/>
  <c r="G380" i="12"/>
  <c r="H380" i="12"/>
  <c r="I380" i="12"/>
  <c r="K380" i="12"/>
  <c r="C381" i="12"/>
  <c r="E381" i="12"/>
  <c r="F381" i="12"/>
  <c r="G381" i="12"/>
  <c r="H381" i="12"/>
  <c r="I381" i="12"/>
  <c r="K381" i="12"/>
  <c r="C382" i="12"/>
  <c r="E382" i="12"/>
  <c r="F382" i="12"/>
  <c r="G382" i="12"/>
  <c r="H382" i="12"/>
  <c r="I382" i="12"/>
  <c r="K382" i="12"/>
  <c r="C383" i="12"/>
  <c r="E383" i="12"/>
  <c r="F383" i="12"/>
  <c r="G383" i="12"/>
  <c r="H383" i="12"/>
  <c r="I383" i="12"/>
  <c r="K383" i="12"/>
  <c r="C384" i="12"/>
  <c r="B84" i="2" s="1"/>
  <c r="E384" i="12"/>
  <c r="F384" i="12"/>
  <c r="G384" i="12"/>
  <c r="H384" i="12"/>
  <c r="I384" i="12"/>
  <c r="K384" i="12"/>
  <c r="C385" i="12"/>
  <c r="B85" i="2" s="1"/>
  <c r="E385" i="12"/>
  <c r="F385" i="12"/>
  <c r="G385" i="12"/>
  <c r="H385" i="12"/>
  <c r="I385" i="12"/>
  <c r="K385" i="12"/>
  <c r="C386" i="12"/>
  <c r="B86" i="2" s="1"/>
  <c r="E386" i="12"/>
  <c r="F386" i="12"/>
  <c r="G386" i="12"/>
  <c r="H386" i="12"/>
  <c r="I386" i="12"/>
  <c r="K386" i="12"/>
  <c r="B378" i="12"/>
  <c r="B379" i="12"/>
  <c r="B380" i="12"/>
  <c r="B381" i="12"/>
  <c r="B382" i="12"/>
  <c r="B383" i="12"/>
  <c r="B384" i="12"/>
  <c r="B385" i="12"/>
  <c r="B386" i="12"/>
  <c r="M385" i="27"/>
  <c r="C85" i="2"/>
  <c r="D85" i="2"/>
  <c r="E85" i="2"/>
  <c r="F85" i="2"/>
  <c r="G85" i="2"/>
  <c r="I85" i="2"/>
  <c r="C86" i="2"/>
  <c r="D86" i="2"/>
  <c r="E86" i="2"/>
  <c r="F86" i="2"/>
  <c r="G86" i="2"/>
  <c r="I86" i="2"/>
  <c r="C84" i="2"/>
  <c r="D84" i="2"/>
  <c r="E84" i="2"/>
  <c r="F84" i="2"/>
  <c r="G84" i="2"/>
  <c r="I84" i="2"/>
  <c r="A78" i="2"/>
  <c r="AE396" i="12" l="1"/>
  <c r="AF396" i="12"/>
  <c r="V396" i="12"/>
  <c r="U396" i="12"/>
  <c r="AZ394" i="12"/>
  <c r="H402" i="12"/>
  <c r="BA394" i="12"/>
  <c r="H401" i="12"/>
  <c r="AF395" i="12"/>
  <c r="G402" i="12"/>
  <c r="G401" i="12"/>
  <c r="AE395" i="12"/>
  <c r="V395" i="12"/>
  <c r="F402" i="12"/>
  <c r="U395" i="12"/>
  <c r="F401" i="12"/>
  <c r="E402" i="12"/>
  <c r="AQ394" i="12"/>
  <c r="AP394" i="12"/>
  <c r="E401" i="12"/>
  <c r="K401" i="12"/>
  <c r="K402" i="12"/>
  <c r="I402" i="12"/>
  <c r="I401" i="12"/>
  <c r="BJ394" i="12"/>
  <c r="BK394" i="12"/>
  <c r="AF394" i="12"/>
  <c r="AE394" i="12"/>
  <c r="AQ392" i="12"/>
  <c r="AP392" i="12"/>
  <c r="AQ393" i="12"/>
  <c r="AP393" i="12"/>
  <c r="BK391" i="12"/>
  <c r="BJ391" i="12"/>
  <c r="U394" i="12"/>
  <c r="V394" i="12"/>
  <c r="AQ391" i="12"/>
  <c r="AP391" i="12"/>
  <c r="BK392" i="12"/>
  <c r="BJ392" i="12"/>
  <c r="BA391" i="12"/>
  <c r="AZ391" i="12"/>
  <c r="BJ393" i="12"/>
  <c r="BK393" i="12"/>
  <c r="BA392" i="12"/>
  <c r="AZ392" i="12"/>
  <c r="AZ393" i="12"/>
  <c r="BA393" i="12"/>
  <c r="AE393" i="12"/>
  <c r="AF393" i="12"/>
  <c r="U393" i="12"/>
  <c r="V393" i="12"/>
  <c r="V392" i="12"/>
  <c r="U392" i="12"/>
  <c r="AF392" i="12"/>
  <c r="AE392" i="12"/>
  <c r="BK390" i="12"/>
  <c r="BJ390" i="12"/>
  <c r="V391" i="12"/>
  <c r="U391" i="12"/>
  <c r="AZ390" i="12"/>
  <c r="BA390" i="12"/>
  <c r="AF391" i="12"/>
  <c r="AE391" i="12"/>
  <c r="AQ390" i="12"/>
  <c r="AP390" i="12"/>
  <c r="AE390" i="12"/>
  <c r="AF390" i="12"/>
  <c r="U390" i="12"/>
  <c r="V390" i="12"/>
  <c r="R372" i="20"/>
  <c r="V375" i="20"/>
  <c r="Y375" i="20"/>
  <c r="BI387" i="12"/>
  <c r="BH387" i="12"/>
  <c r="BB386" i="12"/>
  <c r="AY387" i="12"/>
  <c r="AX387" i="12"/>
  <c r="AO387" i="12"/>
  <c r="AN387" i="12"/>
  <c r="N372" i="20"/>
  <c r="BI383" i="12"/>
  <c r="BH383" i="12"/>
  <c r="BJ383" i="12"/>
  <c r="BK383" i="12"/>
  <c r="BL383" i="12"/>
  <c r="BJ386" i="12"/>
  <c r="BI386" i="12"/>
  <c r="BL386" i="12"/>
  <c r="BH386" i="12"/>
  <c r="BK386" i="12"/>
  <c r="BJ378" i="12"/>
  <c r="BK378" i="12"/>
  <c r="BL378" i="12"/>
  <c r="BH378" i="12"/>
  <c r="BI378" i="12"/>
  <c r="BH382" i="12"/>
  <c r="BJ382" i="12"/>
  <c r="BI382" i="12"/>
  <c r="BK382" i="12"/>
  <c r="BL382" i="12"/>
  <c r="BH384" i="12"/>
  <c r="BI384" i="12"/>
  <c r="BJ384" i="12"/>
  <c r="BL384" i="12"/>
  <c r="BK384" i="12"/>
  <c r="BI385" i="12"/>
  <c r="BJ385" i="12"/>
  <c r="BK385" i="12"/>
  <c r="BL385" i="12"/>
  <c r="BH385" i="12"/>
  <c r="BH379" i="12"/>
  <c r="BI379" i="12"/>
  <c r="BJ379" i="12"/>
  <c r="BK379" i="12"/>
  <c r="BL379" i="12"/>
  <c r="BH380" i="12"/>
  <c r="BI380" i="12"/>
  <c r="BJ380" i="12"/>
  <c r="BL380" i="12"/>
  <c r="BK380" i="12"/>
  <c r="BH381" i="12"/>
  <c r="BI381" i="12"/>
  <c r="BK381" i="12"/>
  <c r="BL381" i="12"/>
  <c r="BJ381" i="12"/>
  <c r="AX383" i="12"/>
  <c r="AY383" i="12"/>
  <c r="AZ383" i="12"/>
  <c r="BA383" i="12"/>
  <c r="BB383" i="12"/>
  <c r="AF382" i="12"/>
  <c r="T382" i="12"/>
  <c r="AC382" i="12"/>
  <c r="AD382" i="12"/>
  <c r="AE382" i="12"/>
  <c r="AG382" i="12"/>
  <c r="S381" i="12"/>
  <c r="U381" i="12"/>
  <c r="V381" i="12"/>
  <c r="W381" i="12"/>
  <c r="AM380" i="12"/>
  <c r="AN380" i="12"/>
  <c r="AO380" i="12"/>
  <c r="AP380" i="12"/>
  <c r="AQ380" i="12"/>
  <c r="AR380" i="12"/>
  <c r="BB384" i="12"/>
  <c r="AX384" i="12"/>
  <c r="AZ384" i="12"/>
  <c r="BA384" i="12"/>
  <c r="AY384" i="12"/>
  <c r="AF383" i="12"/>
  <c r="T383" i="12"/>
  <c r="AG383" i="12"/>
  <c r="AD383" i="12"/>
  <c r="AC383" i="12"/>
  <c r="AE383" i="12"/>
  <c r="U382" i="12"/>
  <c r="V382" i="12"/>
  <c r="W382" i="12"/>
  <c r="S382" i="12"/>
  <c r="AN381" i="12"/>
  <c r="AO381" i="12"/>
  <c r="AP381" i="12"/>
  <c r="AQ381" i="12"/>
  <c r="AM381" i="12"/>
  <c r="AR381" i="12"/>
  <c r="AM379" i="12"/>
  <c r="AN379" i="12"/>
  <c r="AO379" i="12"/>
  <c r="AP379" i="12"/>
  <c r="AQ379" i="12"/>
  <c r="AR379" i="12"/>
  <c r="AY385" i="12"/>
  <c r="AZ385" i="12"/>
  <c r="BA385" i="12"/>
  <c r="BB385" i="12"/>
  <c r="AX385" i="12"/>
  <c r="AD384" i="12"/>
  <c r="T384" i="12"/>
  <c r="AE384" i="12"/>
  <c r="AF384" i="12"/>
  <c r="AC384" i="12"/>
  <c r="AG384" i="12"/>
  <c r="S383" i="12"/>
  <c r="U383" i="12"/>
  <c r="V383" i="12"/>
  <c r="W383" i="12"/>
  <c r="AM382" i="12"/>
  <c r="AN382" i="12"/>
  <c r="AO382" i="12"/>
  <c r="AR382" i="12"/>
  <c r="AP382" i="12"/>
  <c r="AQ382" i="12"/>
  <c r="AX382" i="12"/>
  <c r="AY382" i="12"/>
  <c r="AZ382" i="12"/>
  <c r="BA382" i="12"/>
  <c r="BB382" i="12"/>
  <c r="BA386" i="12"/>
  <c r="AZ386" i="12"/>
  <c r="AY386" i="12"/>
  <c r="AC385" i="12"/>
  <c r="AD385" i="12"/>
  <c r="T385" i="12"/>
  <c r="AE385" i="12"/>
  <c r="AF385" i="12"/>
  <c r="AG385" i="12"/>
  <c r="S384" i="12"/>
  <c r="U384" i="12"/>
  <c r="V384" i="12"/>
  <c r="W384" i="12"/>
  <c r="AQ383" i="12"/>
  <c r="AO383" i="12"/>
  <c r="AR383" i="12"/>
  <c r="AP383" i="12"/>
  <c r="AM383" i="12"/>
  <c r="AN383" i="12"/>
  <c r="W380" i="12"/>
  <c r="S380" i="12"/>
  <c r="U380" i="12"/>
  <c r="V380" i="12"/>
  <c r="AZ378" i="12"/>
  <c r="BA378" i="12"/>
  <c r="AY378" i="12"/>
  <c r="BB378" i="12"/>
  <c r="AX378" i="12"/>
  <c r="AG386" i="12"/>
  <c r="AE386" i="12"/>
  <c r="AC386" i="12"/>
  <c r="AF386" i="12"/>
  <c r="AD386" i="12"/>
  <c r="T386" i="12"/>
  <c r="AD387" i="12"/>
  <c r="W385" i="12"/>
  <c r="S385" i="12"/>
  <c r="U385" i="12"/>
  <c r="V385" i="12"/>
  <c r="AO384" i="12"/>
  <c r="AP384" i="12"/>
  <c r="AQ384" i="12"/>
  <c r="AR384" i="12"/>
  <c r="AM384" i="12"/>
  <c r="AN384" i="12"/>
  <c r="AY379" i="12"/>
  <c r="AZ379" i="12"/>
  <c r="BA379" i="12"/>
  <c r="BB379" i="12"/>
  <c r="AX379" i="12"/>
  <c r="AC378" i="12"/>
  <c r="T378" i="12"/>
  <c r="AD378" i="12"/>
  <c r="AE378" i="12"/>
  <c r="AF378" i="12"/>
  <c r="AG378" i="12"/>
  <c r="U386" i="12"/>
  <c r="V386" i="12"/>
  <c r="W386" i="12"/>
  <c r="S386" i="12"/>
  <c r="AN385" i="12"/>
  <c r="AO385" i="12"/>
  <c r="AM385" i="12"/>
  <c r="AP385" i="12"/>
  <c r="AQ385" i="12"/>
  <c r="AR385" i="12"/>
  <c r="AC379" i="12"/>
  <c r="AD379" i="12"/>
  <c r="AE379" i="12"/>
  <c r="T379" i="12"/>
  <c r="AF379" i="12"/>
  <c r="AG379" i="12"/>
  <c r="AD381" i="12"/>
  <c r="T381" i="12"/>
  <c r="AE381" i="12"/>
  <c r="AF381" i="12"/>
  <c r="AG381" i="12"/>
  <c r="AC381" i="12"/>
  <c r="AX380" i="12"/>
  <c r="AY380" i="12"/>
  <c r="AZ380" i="12"/>
  <c r="BA380" i="12"/>
  <c r="BB380" i="12"/>
  <c r="S378" i="12"/>
  <c r="U378" i="12"/>
  <c r="V378" i="12"/>
  <c r="W378" i="12"/>
  <c r="AO386" i="12"/>
  <c r="AY381" i="12"/>
  <c r="AZ381" i="12"/>
  <c r="BA381" i="12"/>
  <c r="AX381" i="12"/>
  <c r="BB381" i="12"/>
  <c r="AF380" i="12"/>
  <c r="AG380" i="12"/>
  <c r="AC380" i="12"/>
  <c r="AD380" i="12"/>
  <c r="T380" i="12"/>
  <c r="AE380" i="12"/>
  <c r="S379" i="12"/>
  <c r="W379" i="12"/>
  <c r="U379" i="12"/>
  <c r="V379" i="12"/>
  <c r="AO378" i="12"/>
  <c r="AM378" i="12"/>
  <c r="AP378" i="12"/>
  <c r="AQ378" i="12"/>
  <c r="AR378" i="12"/>
  <c r="AN378" i="12"/>
  <c r="S387" i="12"/>
  <c r="T387" i="12"/>
  <c r="M382" i="12"/>
  <c r="AQ386" i="12"/>
  <c r="AX386" i="12"/>
  <c r="AM386" i="12"/>
  <c r="M383" i="12"/>
  <c r="M378" i="12"/>
  <c r="M379" i="12"/>
  <c r="AC387" i="12"/>
  <c r="AP386" i="12"/>
  <c r="AR386" i="12"/>
  <c r="AN386" i="12"/>
  <c r="M381" i="12"/>
  <c r="M385" i="12"/>
  <c r="M380" i="12"/>
  <c r="T371" i="20"/>
  <c r="M386" i="12"/>
  <c r="M384" i="12"/>
  <c r="AA396" i="12" l="1"/>
  <c r="Z396" i="12"/>
  <c r="AK396" i="12"/>
  <c r="AJ396" i="12"/>
  <c r="AG401" i="12"/>
  <c r="AG402" i="12"/>
  <c r="AJ395" i="12"/>
  <c r="AK395" i="12"/>
  <c r="AU394" i="12"/>
  <c r="AR401" i="12"/>
  <c r="AR402" i="12"/>
  <c r="AV394" i="12"/>
  <c r="BF394" i="12"/>
  <c r="BE394" i="12"/>
  <c r="BB402" i="12"/>
  <c r="BB401" i="12"/>
  <c r="W402" i="12"/>
  <c r="W401" i="12"/>
  <c r="Z395" i="12"/>
  <c r="AA395" i="12"/>
  <c r="BL401" i="12"/>
  <c r="BL402" i="12"/>
  <c r="BP394" i="12"/>
  <c r="BO394" i="12"/>
  <c r="AU391" i="12"/>
  <c r="AV391" i="12"/>
  <c r="BE393" i="12"/>
  <c r="BF393" i="12"/>
  <c r="BO393" i="12"/>
  <c r="BP393" i="12"/>
  <c r="BE392" i="12"/>
  <c r="BF392" i="12"/>
  <c r="AU392" i="12"/>
  <c r="AV392" i="12"/>
  <c r="BO391" i="12"/>
  <c r="BP391" i="12"/>
  <c r="AU390" i="12"/>
  <c r="AV390" i="12"/>
  <c r="BF391" i="12"/>
  <c r="BE391" i="12"/>
  <c r="AA394" i="12"/>
  <c r="Z394" i="12"/>
  <c r="AK394" i="12"/>
  <c r="AJ394" i="12"/>
  <c r="AU393" i="12"/>
  <c r="AV393" i="12"/>
  <c r="BO392" i="12"/>
  <c r="BP392" i="12"/>
  <c r="AK393" i="12"/>
  <c r="AJ393" i="12"/>
  <c r="AA393" i="12"/>
  <c r="Z393" i="12"/>
  <c r="AJ392" i="12"/>
  <c r="AK392" i="12"/>
  <c r="Z392" i="12"/>
  <c r="AA392" i="12"/>
  <c r="BF390" i="12"/>
  <c r="BE390" i="12"/>
  <c r="BZ13" i="12"/>
  <c r="AK391" i="12"/>
  <c r="AJ391" i="12"/>
  <c r="BP390" i="12"/>
  <c r="BO390" i="12"/>
  <c r="Z391" i="12"/>
  <c r="AA391" i="12"/>
  <c r="BW12" i="12"/>
  <c r="AJ390" i="12"/>
  <c r="AK390" i="12"/>
  <c r="AA390" i="12"/>
  <c r="Z390" i="12"/>
  <c r="BD387" i="12"/>
  <c r="BC387" i="12"/>
  <c r="BN387" i="12"/>
  <c r="BM387" i="12"/>
  <c r="AS387" i="12"/>
  <c r="AT387" i="12"/>
  <c r="BV13" i="12"/>
  <c r="BM385" i="12"/>
  <c r="BP385" i="12"/>
  <c r="BO385" i="12"/>
  <c r="BN385" i="12"/>
  <c r="BM378" i="12"/>
  <c r="BN378" i="12"/>
  <c r="BP378" i="12"/>
  <c r="BO378" i="12"/>
  <c r="BN381" i="12"/>
  <c r="BP381" i="12"/>
  <c r="BM381" i="12"/>
  <c r="BO381" i="12"/>
  <c r="BN382" i="12"/>
  <c r="BO382" i="12"/>
  <c r="BP382" i="12"/>
  <c r="BM382" i="12"/>
  <c r="BP379" i="12"/>
  <c r="BO379" i="12"/>
  <c r="BN379" i="12"/>
  <c r="BM379" i="12"/>
  <c r="BO383" i="12"/>
  <c r="BN383" i="12"/>
  <c r="BM383" i="12"/>
  <c r="BP383" i="12"/>
  <c r="BV19" i="12"/>
  <c r="BV18" i="12"/>
  <c r="BW19" i="12"/>
  <c r="BX18" i="12"/>
  <c r="BY18" i="12"/>
  <c r="BZ18" i="12"/>
  <c r="BW18" i="12"/>
  <c r="BO384" i="12"/>
  <c r="BM384" i="12"/>
  <c r="BN384" i="12"/>
  <c r="BP384" i="12"/>
  <c r="BO386" i="12"/>
  <c r="BP386" i="12"/>
  <c r="BZ19" i="12" s="1"/>
  <c r="BM386" i="12"/>
  <c r="BN386" i="12"/>
  <c r="BX19" i="12" s="1"/>
  <c r="BO380" i="12"/>
  <c r="BP380" i="12"/>
  <c r="BM380" i="12"/>
  <c r="BN380" i="12"/>
  <c r="BE380" i="12"/>
  <c r="BF380" i="12"/>
  <c r="BC380" i="12"/>
  <c r="BD380" i="12"/>
  <c r="Y386" i="12"/>
  <c r="AA386" i="12"/>
  <c r="Z386" i="12"/>
  <c r="X386" i="12"/>
  <c r="AT384" i="12"/>
  <c r="AU384" i="12"/>
  <c r="AV384" i="12"/>
  <c r="AS384" i="12"/>
  <c r="BC378" i="12"/>
  <c r="BF378" i="12"/>
  <c r="BE378" i="12"/>
  <c r="BD378" i="12"/>
  <c r="AT379" i="12"/>
  <c r="AS379" i="12"/>
  <c r="AU379" i="12"/>
  <c r="AV379" i="12"/>
  <c r="BW15" i="12"/>
  <c r="BZ15" i="12"/>
  <c r="BX15" i="12"/>
  <c r="BV15" i="12"/>
  <c r="BY15" i="12"/>
  <c r="BV16" i="12"/>
  <c r="BE379" i="12"/>
  <c r="BC379" i="12"/>
  <c r="BD379" i="12"/>
  <c r="BF379" i="12"/>
  <c r="AI385" i="12"/>
  <c r="AH385" i="12"/>
  <c r="AK385" i="12"/>
  <c r="AJ385" i="12"/>
  <c r="BF384" i="12"/>
  <c r="BD384" i="12"/>
  <c r="BE384" i="12"/>
  <c r="AK379" i="12"/>
  <c r="AJ379" i="12"/>
  <c r="AI379" i="12"/>
  <c r="AH379" i="12"/>
  <c r="AJ378" i="12"/>
  <c r="AH378" i="12"/>
  <c r="AI378" i="12"/>
  <c r="AK378" i="12"/>
  <c r="AS383" i="12"/>
  <c r="AT383" i="12"/>
  <c r="AV383" i="12"/>
  <c r="AU383" i="12"/>
  <c r="AK383" i="12"/>
  <c r="AI383" i="12"/>
  <c r="AJ383" i="12"/>
  <c r="AS380" i="12"/>
  <c r="AV380" i="12"/>
  <c r="AU380" i="12"/>
  <c r="AT380" i="12"/>
  <c r="BC384" i="12"/>
  <c r="BF383" i="12"/>
  <c r="BC383" i="12"/>
  <c r="BE383" i="12"/>
  <c r="BD383" i="12"/>
  <c r="X381" i="12"/>
  <c r="AA381" i="12"/>
  <c r="Y381" i="12"/>
  <c r="Z381" i="12"/>
  <c r="AJ380" i="12"/>
  <c r="AH380" i="12"/>
  <c r="AI380" i="12"/>
  <c r="AK380" i="12"/>
  <c r="Y378" i="12"/>
  <c r="AA378" i="12"/>
  <c r="X378" i="12"/>
  <c r="Z378" i="12"/>
  <c r="BC386" i="12"/>
  <c r="BW16" i="12" s="1"/>
  <c r="BE386" i="12"/>
  <c r="BY16" i="12" s="1"/>
  <c r="BD386" i="12"/>
  <c r="BX16" i="12" s="1"/>
  <c r="BF386" i="12"/>
  <c r="BZ16" i="12" s="1"/>
  <c r="BD385" i="12"/>
  <c r="BF385" i="12"/>
  <c r="BE385" i="12"/>
  <c r="BC385" i="12"/>
  <c r="AU385" i="12"/>
  <c r="AV385" i="12"/>
  <c r="AT385" i="12"/>
  <c r="AS385" i="12"/>
  <c r="AS382" i="12"/>
  <c r="AT382" i="12"/>
  <c r="AU382" i="12"/>
  <c r="AV382" i="12"/>
  <c r="AH384" i="12"/>
  <c r="AI384" i="12"/>
  <c r="AK384" i="12"/>
  <c r="AJ384" i="12"/>
  <c r="X382" i="12"/>
  <c r="Y382" i="12"/>
  <c r="Z382" i="12"/>
  <c r="AA382" i="12"/>
  <c r="AH383" i="12"/>
  <c r="AK382" i="12"/>
  <c r="AH382" i="12"/>
  <c r="AI382" i="12"/>
  <c r="AJ382" i="12"/>
  <c r="AT386" i="12"/>
  <c r="X380" i="12"/>
  <c r="AA379" i="12"/>
  <c r="Y379" i="12"/>
  <c r="Z379" i="12"/>
  <c r="X379" i="12"/>
  <c r="BE381" i="12"/>
  <c r="BC381" i="12"/>
  <c r="BD381" i="12"/>
  <c r="BF381" i="12"/>
  <c r="AI381" i="12"/>
  <c r="AH381" i="12"/>
  <c r="AK381" i="12"/>
  <c r="AJ381" i="12"/>
  <c r="AJ386" i="12"/>
  <c r="AI386" i="12"/>
  <c r="AK386" i="12"/>
  <c r="AH386" i="12"/>
  <c r="AI387" i="12"/>
  <c r="AA384" i="12"/>
  <c r="Z384" i="12"/>
  <c r="Y384" i="12"/>
  <c r="X384" i="12"/>
  <c r="BD382" i="12"/>
  <c r="BF382" i="12"/>
  <c r="BE382" i="12"/>
  <c r="BC382" i="12"/>
  <c r="AV381" i="12"/>
  <c r="AU381" i="12"/>
  <c r="AT381" i="12"/>
  <c r="AS381" i="12"/>
  <c r="Y383" i="12"/>
  <c r="X383" i="12"/>
  <c r="Z383" i="12"/>
  <c r="AA383" i="12"/>
  <c r="AU378" i="12"/>
  <c r="AS378" i="12"/>
  <c r="AT378" i="12"/>
  <c r="AV378" i="12"/>
  <c r="Z385" i="12"/>
  <c r="Y385" i="12"/>
  <c r="X385" i="12"/>
  <c r="AA385" i="12"/>
  <c r="AA380" i="12"/>
  <c r="Y380" i="12"/>
  <c r="Z380" i="12"/>
  <c r="AV386" i="12"/>
  <c r="Y387" i="12"/>
  <c r="BV12" i="12"/>
  <c r="BX12" i="12"/>
  <c r="BY12" i="12"/>
  <c r="BZ12" i="12"/>
  <c r="BX13" i="12"/>
  <c r="AH387" i="12"/>
  <c r="X387" i="12"/>
  <c r="AS386" i="12"/>
  <c r="BW13" i="12" s="1"/>
  <c r="AU386" i="12"/>
  <c r="BY13" i="12" s="1"/>
  <c r="BY19" i="12" l="1"/>
  <c r="I83" i="2"/>
  <c r="G83" i="2"/>
  <c r="F83" i="2"/>
  <c r="E83" i="2"/>
  <c r="D83" i="2"/>
  <c r="C83" i="2"/>
  <c r="I82" i="2"/>
  <c r="G82" i="2"/>
  <c r="F82" i="2"/>
  <c r="E82" i="2"/>
  <c r="D82" i="2"/>
  <c r="C82" i="2"/>
  <c r="I81" i="2"/>
  <c r="G81" i="2"/>
  <c r="F81" i="2"/>
  <c r="E81" i="2"/>
  <c r="D81" i="2"/>
  <c r="C81" i="2"/>
  <c r="I80" i="2"/>
  <c r="G80" i="2"/>
  <c r="F80" i="2"/>
  <c r="E80" i="2"/>
  <c r="D80" i="2"/>
  <c r="C80" i="2"/>
  <c r="I79" i="2"/>
  <c r="G79" i="2"/>
  <c r="F79" i="2"/>
  <c r="E79" i="2"/>
  <c r="D79" i="2"/>
  <c r="C79" i="2"/>
  <c r="I78" i="2"/>
  <c r="G78" i="2"/>
  <c r="F78" i="2"/>
  <c r="E78" i="2"/>
  <c r="D78" i="2"/>
  <c r="C78" i="2"/>
  <c r="I77" i="2"/>
  <c r="G77" i="2"/>
  <c r="F77" i="2"/>
  <c r="E77" i="2"/>
  <c r="D77" i="2"/>
  <c r="C77" i="2"/>
  <c r="I76" i="2"/>
  <c r="G76" i="2"/>
  <c r="F76" i="2"/>
  <c r="E76" i="2"/>
  <c r="D76" i="2"/>
  <c r="C76" i="2"/>
  <c r="I75" i="2"/>
  <c r="G75" i="2"/>
  <c r="F75" i="2"/>
  <c r="E75" i="2"/>
  <c r="D75" i="2"/>
  <c r="C75" i="2"/>
  <c r="I74" i="2"/>
  <c r="G74" i="2"/>
  <c r="F74" i="2"/>
  <c r="E74" i="2"/>
  <c r="D74" i="2"/>
  <c r="C74" i="2"/>
  <c r="I73" i="2"/>
  <c r="G73" i="2"/>
  <c r="F73" i="2"/>
  <c r="E73" i="2"/>
  <c r="D73" i="2"/>
  <c r="C73" i="2"/>
  <c r="I72" i="2"/>
  <c r="G72" i="2"/>
  <c r="F72" i="2"/>
  <c r="E72" i="2"/>
  <c r="D72" i="2"/>
  <c r="C72" i="2"/>
  <c r="I71" i="2"/>
  <c r="G71" i="2"/>
  <c r="F71" i="2"/>
  <c r="E71" i="2"/>
  <c r="D71" i="2"/>
  <c r="C71" i="2"/>
  <c r="I70" i="2"/>
  <c r="G70" i="2"/>
  <c r="F70" i="2"/>
  <c r="E70" i="2"/>
  <c r="D70" i="2"/>
  <c r="C70" i="2"/>
  <c r="I69" i="2"/>
  <c r="G69" i="2"/>
  <c r="F69" i="2"/>
  <c r="E69" i="2"/>
  <c r="D69" i="2"/>
  <c r="C69" i="2"/>
  <c r="I68" i="2"/>
  <c r="G68" i="2"/>
  <c r="F68" i="2"/>
  <c r="E68" i="2"/>
  <c r="D68" i="2"/>
  <c r="C68" i="2"/>
  <c r="I67" i="2"/>
  <c r="G67" i="2"/>
  <c r="F67" i="2"/>
  <c r="E67" i="2"/>
  <c r="D67" i="2"/>
  <c r="C67" i="2"/>
  <c r="I66" i="2"/>
  <c r="G66" i="2"/>
  <c r="F66" i="2"/>
  <c r="E66" i="2"/>
  <c r="D66" i="2"/>
  <c r="C66" i="2"/>
  <c r="I65" i="2"/>
  <c r="G65" i="2"/>
  <c r="F65" i="2"/>
  <c r="E65" i="2"/>
  <c r="D65" i="2"/>
  <c r="C65" i="2"/>
  <c r="I64" i="2"/>
  <c r="G64" i="2"/>
  <c r="F64" i="2"/>
  <c r="E64" i="2"/>
  <c r="D64" i="2"/>
  <c r="C64" i="2"/>
  <c r="I63" i="2"/>
  <c r="G63" i="2"/>
  <c r="F63" i="2"/>
  <c r="E63" i="2"/>
  <c r="D63" i="2"/>
  <c r="C63" i="2"/>
  <c r="I62" i="2"/>
  <c r="G62" i="2"/>
  <c r="F62" i="2"/>
  <c r="E62" i="2"/>
  <c r="D62" i="2"/>
  <c r="C62" i="2"/>
  <c r="I61" i="2"/>
  <c r="G61" i="2"/>
  <c r="F61" i="2"/>
  <c r="E61" i="2"/>
  <c r="D61" i="2"/>
  <c r="C61" i="2"/>
  <c r="I60" i="2"/>
  <c r="G60" i="2"/>
  <c r="F60" i="2"/>
  <c r="E60" i="2"/>
  <c r="D60" i="2"/>
  <c r="C60" i="2"/>
  <c r="I59" i="2"/>
  <c r="G59" i="2"/>
  <c r="F59" i="2"/>
  <c r="E59" i="2"/>
  <c r="D59" i="2"/>
  <c r="C59" i="2"/>
  <c r="I58" i="2"/>
  <c r="G58" i="2"/>
  <c r="F58" i="2"/>
  <c r="E58" i="2"/>
  <c r="D58" i="2"/>
  <c r="C58" i="2"/>
  <c r="I57" i="2"/>
  <c r="G57" i="2"/>
  <c r="F57" i="2"/>
  <c r="E57" i="2"/>
  <c r="D57" i="2"/>
  <c r="C57" i="2"/>
  <c r="I56" i="2"/>
  <c r="G56" i="2"/>
  <c r="F56" i="2"/>
  <c r="E56" i="2"/>
  <c r="D56" i="2"/>
  <c r="C56" i="2"/>
  <c r="I55" i="2"/>
  <c r="G55" i="2"/>
  <c r="F55" i="2"/>
  <c r="E55" i="2"/>
  <c r="D55" i="2"/>
  <c r="C55" i="2"/>
  <c r="I54" i="2"/>
  <c r="G54" i="2"/>
  <c r="F54" i="2"/>
  <c r="E54" i="2"/>
  <c r="D54" i="2"/>
  <c r="C54" i="2"/>
  <c r="I53" i="2"/>
  <c r="G53" i="2"/>
  <c r="F53" i="2"/>
  <c r="E53" i="2"/>
  <c r="D53" i="2"/>
  <c r="C53" i="2"/>
  <c r="I52" i="2"/>
  <c r="G52" i="2"/>
  <c r="F52" i="2"/>
  <c r="E52" i="2"/>
  <c r="D52" i="2"/>
  <c r="C52" i="2"/>
  <c r="I51" i="2"/>
  <c r="G51" i="2"/>
  <c r="F51" i="2"/>
  <c r="E51" i="2"/>
  <c r="D51" i="2"/>
  <c r="C51" i="2"/>
  <c r="I50" i="2"/>
  <c r="G50" i="2"/>
  <c r="F50" i="2"/>
  <c r="E50" i="2"/>
  <c r="D50" i="2"/>
  <c r="C50" i="2"/>
  <c r="I49" i="2"/>
  <c r="G49" i="2"/>
  <c r="F49" i="2"/>
  <c r="E49" i="2"/>
  <c r="D49" i="2"/>
  <c r="C49" i="2"/>
  <c r="I48" i="2"/>
  <c r="G48" i="2"/>
  <c r="F48" i="2"/>
  <c r="E48" i="2"/>
  <c r="D48" i="2"/>
  <c r="C48" i="2"/>
  <c r="I47" i="2"/>
  <c r="G47" i="2"/>
  <c r="F47" i="2"/>
  <c r="E47" i="2"/>
  <c r="D47" i="2"/>
  <c r="C47" i="2"/>
  <c r="I46" i="2"/>
  <c r="G46" i="2"/>
  <c r="F46" i="2"/>
  <c r="E46" i="2"/>
  <c r="D46" i="2"/>
  <c r="C46" i="2"/>
  <c r="I45" i="2"/>
  <c r="G45" i="2"/>
  <c r="F45" i="2"/>
  <c r="E45" i="2"/>
  <c r="D45" i="2"/>
  <c r="C45" i="2"/>
  <c r="I44" i="2"/>
  <c r="G44" i="2"/>
  <c r="F44" i="2"/>
  <c r="E44" i="2"/>
  <c r="D44" i="2"/>
  <c r="C44" i="2"/>
  <c r="I43" i="2"/>
  <c r="G43" i="2"/>
  <c r="F43" i="2"/>
  <c r="E43" i="2"/>
  <c r="D43" i="2"/>
  <c r="C43" i="2"/>
  <c r="I42" i="2"/>
  <c r="G42" i="2"/>
  <c r="F42" i="2"/>
  <c r="E42" i="2"/>
  <c r="D42" i="2"/>
  <c r="C42" i="2"/>
  <c r="I41" i="2"/>
  <c r="G41" i="2"/>
  <c r="F41" i="2"/>
  <c r="E41" i="2"/>
  <c r="D41" i="2"/>
  <c r="C41" i="2"/>
  <c r="I40" i="2"/>
  <c r="G40" i="2"/>
  <c r="F40" i="2"/>
  <c r="E40" i="2"/>
  <c r="D40" i="2"/>
  <c r="C40" i="2"/>
  <c r="I39" i="2"/>
  <c r="G39" i="2"/>
  <c r="F39" i="2"/>
  <c r="E39" i="2"/>
  <c r="D39" i="2"/>
  <c r="C39" i="2"/>
  <c r="I38" i="2"/>
  <c r="G38" i="2"/>
  <c r="F38" i="2"/>
  <c r="E38" i="2"/>
  <c r="D38" i="2"/>
  <c r="C38" i="2"/>
  <c r="I37" i="2"/>
  <c r="G37" i="2"/>
  <c r="F37" i="2"/>
  <c r="E37" i="2"/>
  <c r="D37" i="2"/>
  <c r="C37" i="2"/>
  <c r="I36" i="2"/>
  <c r="G36" i="2"/>
  <c r="F36" i="2"/>
  <c r="E36" i="2"/>
  <c r="D36" i="2"/>
  <c r="C36" i="2"/>
  <c r="I35" i="2"/>
  <c r="G35" i="2"/>
  <c r="F35" i="2"/>
  <c r="E35" i="2"/>
  <c r="D35" i="2"/>
  <c r="C35" i="2"/>
  <c r="I34" i="2"/>
  <c r="G34" i="2"/>
  <c r="F34" i="2"/>
  <c r="E34" i="2"/>
  <c r="D34" i="2"/>
  <c r="C34" i="2"/>
  <c r="I33" i="2"/>
  <c r="G33" i="2"/>
  <c r="F33" i="2"/>
  <c r="E33" i="2"/>
  <c r="D33" i="2"/>
  <c r="C33" i="2"/>
  <c r="I32" i="2"/>
  <c r="G32" i="2"/>
  <c r="F32" i="2"/>
  <c r="E32" i="2"/>
  <c r="D32" i="2"/>
  <c r="C32" i="2"/>
  <c r="I31" i="2"/>
  <c r="G31" i="2"/>
  <c r="F31" i="2"/>
  <c r="E31" i="2"/>
  <c r="D31" i="2"/>
  <c r="C31" i="2"/>
  <c r="I30" i="2"/>
  <c r="G30" i="2"/>
  <c r="F30" i="2"/>
  <c r="E30" i="2"/>
  <c r="D30" i="2"/>
  <c r="C30" i="2"/>
  <c r="I29" i="2"/>
  <c r="G29" i="2"/>
  <c r="F29" i="2"/>
  <c r="E29" i="2"/>
  <c r="D29" i="2"/>
  <c r="C29" i="2"/>
  <c r="I28" i="2"/>
  <c r="G28" i="2"/>
  <c r="F28" i="2"/>
  <c r="E28" i="2"/>
  <c r="D28" i="2"/>
  <c r="C28" i="2"/>
  <c r="I27" i="2"/>
  <c r="G27" i="2"/>
  <c r="F27" i="2"/>
  <c r="E27" i="2"/>
  <c r="D27" i="2"/>
  <c r="C27" i="2"/>
  <c r="I26" i="2"/>
  <c r="G26" i="2"/>
  <c r="F26" i="2"/>
  <c r="E26" i="2"/>
  <c r="D26" i="2"/>
  <c r="C26" i="2"/>
  <c r="I25" i="2"/>
  <c r="G25" i="2"/>
  <c r="F25" i="2"/>
  <c r="E25" i="2"/>
  <c r="D25" i="2"/>
  <c r="C25" i="2"/>
  <c r="I24" i="2"/>
  <c r="G24" i="2"/>
  <c r="F24" i="2"/>
  <c r="E24" i="2"/>
  <c r="D24" i="2"/>
  <c r="C24" i="2"/>
  <c r="I23" i="2"/>
  <c r="G23" i="2"/>
  <c r="F23" i="2"/>
  <c r="E23" i="2"/>
  <c r="D23" i="2"/>
  <c r="C23" i="2"/>
  <c r="I22" i="2"/>
  <c r="G22" i="2"/>
  <c r="F22" i="2"/>
  <c r="E22" i="2"/>
  <c r="D22" i="2"/>
  <c r="C22" i="2"/>
  <c r="I21" i="2"/>
  <c r="G21" i="2"/>
  <c r="F21" i="2"/>
  <c r="E21" i="2"/>
  <c r="D21" i="2"/>
  <c r="C21" i="2"/>
  <c r="I20" i="2"/>
  <c r="G20" i="2"/>
  <c r="F20" i="2"/>
  <c r="E20" i="2"/>
  <c r="D20" i="2"/>
  <c r="C20" i="2"/>
  <c r="I19" i="2"/>
  <c r="G19" i="2"/>
  <c r="F19" i="2"/>
  <c r="E19" i="2"/>
  <c r="D19" i="2"/>
  <c r="C19" i="2"/>
  <c r="I18" i="2"/>
  <c r="G18" i="2"/>
  <c r="F18" i="2"/>
  <c r="E18" i="2"/>
  <c r="D18" i="2"/>
  <c r="C18" i="2"/>
  <c r="M384" i="27"/>
  <c r="M383" i="27"/>
  <c r="M382" i="27"/>
  <c r="M381" i="27"/>
  <c r="M380" i="27"/>
  <c r="M379" i="27"/>
  <c r="M378" i="27"/>
  <c r="M377" i="27"/>
  <c r="M376" i="27"/>
  <c r="M375" i="27"/>
  <c r="M374" i="27"/>
  <c r="M373" i="27"/>
  <c r="M372" i="27"/>
  <c r="M371" i="27"/>
  <c r="M370" i="27"/>
  <c r="M369" i="27"/>
  <c r="M368" i="27"/>
  <c r="M367" i="27"/>
  <c r="M366" i="27"/>
  <c r="M365" i="27"/>
  <c r="M364" i="27"/>
  <c r="M363" i="27"/>
  <c r="M362" i="27"/>
  <c r="M361" i="27"/>
  <c r="M360" i="27"/>
  <c r="M359" i="27"/>
  <c r="M358" i="27"/>
  <c r="M357" i="27"/>
  <c r="M356" i="27"/>
  <c r="M355" i="27"/>
  <c r="M354" i="27"/>
  <c r="M353" i="27"/>
  <c r="M352" i="27"/>
  <c r="M351" i="27"/>
  <c r="M350" i="27"/>
  <c r="M349" i="27"/>
  <c r="M348" i="27"/>
  <c r="M347" i="27"/>
  <c r="M346" i="27"/>
  <c r="M345" i="27"/>
  <c r="M344" i="27"/>
  <c r="M343" i="27"/>
  <c r="M342" i="27"/>
  <c r="M341" i="27"/>
  <c r="M340" i="27"/>
  <c r="M339" i="27"/>
  <c r="M338" i="27"/>
  <c r="M337" i="27"/>
  <c r="M336" i="27"/>
  <c r="M335" i="27"/>
  <c r="M334" i="27"/>
  <c r="M333" i="27"/>
  <c r="M332" i="27"/>
  <c r="M331" i="27"/>
  <c r="M330" i="27"/>
  <c r="M329" i="27"/>
  <c r="M328" i="27"/>
  <c r="M327" i="27"/>
  <c r="M326" i="27"/>
  <c r="M325" i="27"/>
  <c r="M324" i="27"/>
  <c r="M323" i="27"/>
  <c r="M322" i="27"/>
  <c r="M321" i="27"/>
  <c r="M320" i="27"/>
  <c r="M319" i="27"/>
  <c r="M318" i="27"/>
  <c r="M317" i="27"/>
  <c r="M316" i="27"/>
  <c r="M315" i="27"/>
  <c r="M314" i="27"/>
  <c r="M313" i="27"/>
  <c r="M312" i="27"/>
  <c r="M311" i="27"/>
  <c r="M310" i="27"/>
  <c r="M309" i="27"/>
  <c r="M308" i="27"/>
  <c r="M307" i="27"/>
  <c r="M306" i="27"/>
  <c r="M305" i="27"/>
  <c r="M304" i="27"/>
  <c r="M303" i="27"/>
  <c r="M302" i="27"/>
  <c r="M301" i="27"/>
  <c r="M300" i="27"/>
  <c r="M299" i="27"/>
  <c r="M298" i="27"/>
  <c r="M297" i="27"/>
  <c r="M296" i="27"/>
  <c r="M295" i="27"/>
  <c r="M294" i="27"/>
  <c r="M293" i="27"/>
  <c r="M292" i="27"/>
  <c r="M291" i="27"/>
  <c r="M290" i="27"/>
  <c r="M289" i="27"/>
  <c r="M288" i="27"/>
  <c r="M287" i="27"/>
  <c r="M286" i="27"/>
  <c r="M285" i="27"/>
  <c r="M284" i="27"/>
  <c r="M283" i="27"/>
  <c r="M282" i="27"/>
  <c r="M281" i="27"/>
  <c r="M280" i="27"/>
  <c r="M279" i="27"/>
  <c r="M278" i="27"/>
  <c r="M277" i="27"/>
  <c r="M276" i="27"/>
  <c r="M275" i="27"/>
  <c r="M274" i="27"/>
  <c r="M273" i="27"/>
  <c r="M272" i="27"/>
  <c r="M271" i="27"/>
  <c r="M270" i="27"/>
  <c r="M269" i="27"/>
  <c r="M268" i="27"/>
  <c r="M267" i="27"/>
  <c r="M266" i="27"/>
  <c r="M265" i="27"/>
  <c r="M264" i="27"/>
  <c r="M263" i="27"/>
  <c r="M262" i="27"/>
  <c r="M261" i="27"/>
  <c r="M260" i="27"/>
  <c r="M259" i="27"/>
  <c r="M258" i="27"/>
  <c r="M257" i="27"/>
  <c r="M256" i="27"/>
  <c r="M255" i="27"/>
  <c r="M254" i="27"/>
  <c r="M253" i="27"/>
  <c r="M252" i="27"/>
  <c r="M251" i="27"/>
  <c r="M250" i="27"/>
  <c r="M249" i="27"/>
  <c r="M248" i="27"/>
  <c r="M247" i="27"/>
  <c r="M246" i="27"/>
  <c r="M245" i="27"/>
  <c r="M244" i="27"/>
  <c r="M243" i="27"/>
  <c r="M242" i="27"/>
  <c r="M241" i="27"/>
  <c r="M240" i="27"/>
  <c r="M239" i="27"/>
  <c r="M238" i="27"/>
  <c r="M237" i="27"/>
  <c r="M236" i="27"/>
  <c r="M235" i="27"/>
  <c r="M234" i="27"/>
  <c r="M233" i="27"/>
  <c r="M232" i="27"/>
  <c r="M231" i="27"/>
  <c r="M230" i="27"/>
  <c r="M229" i="27"/>
  <c r="M228" i="27"/>
  <c r="M227" i="27"/>
  <c r="M226" i="27"/>
  <c r="M225" i="27"/>
  <c r="M224" i="27"/>
  <c r="M223" i="27"/>
  <c r="M222" i="27"/>
  <c r="M221" i="27"/>
  <c r="M220" i="27"/>
  <c r="M219" i="27"/>
  <c r="M218" i="27"/>
  <c r="M217" i="27"/>
  <c r="M216" i="27"/>
  <c r="M215" i="27"/>
  <c r="M214" i="27"/>
  <c r="M213" i="27"/>
  <c r="M212" i="27"/>
  <c r="M211" i="27"/>
  <c r="M210" i="27"/>
  <c r="M209" i="27"/>
  <c r="M208" i="27"/>
  <c r="M207" i="27"/>
  <c r="M206" i="27"/>
  <c r="M205" i="27"/>
  <c r="M204" i="27"/>
  <c r="M203" i="27"/>
  <c r="M202" i="27"/>
  <c r="M201" i="27"/>
  <c r="M200" i="27"/>
  <c r="M199" i="27"/>
  <c r="M198" i="27"/>
  <c r="M197" i="27"/>
  <c r="M196" i="27"/>
  <c r="M195" i="27"/>
  <c r="M194" i="27"/>
  <c r="M193" i="27"/>
  <c r="M192" i="27"/>
  <c r="M191" i="27"/>
  <c r="M190" i="27"/>
  <c r="M189" i="27"/>
  <c r="M188" i="27"/>
  <c r="M187" i="27"/>
  <c r="M186" i="27"/>
  <c r="M185" i="27"/>
  <c r="M184" i="27"/>
  <c r="M183" i="27"/>
  <c r="M182" i="27"/>
  <c r="M181" i="27"/>
  <c r="M180" i="27"/>
  <c r="M179" i="27"/>
  <c r="M178" i="27"/>
  <c r="M177" i="27"/>
  <c r="M176" i="27"/>
  <c r="M175" i="27"/>
  <c r="M174" i="27"/>
  <c r="M173" i="27"/>
  <c r="M172" i="27"/>
  <c r="M171" i="27"/>
  <c r="M170" i="27"/>
  <c r="M169" i="27"/>
  <c r="M168" i="27"/>
  <c r="M167" i="27"/>
  <c r="M166" i="27"/>
  <c r="M165" i="27"/>
  <c r="M164" i="27"/>
  <c r="M163" i="27"/>
  <c r="M162" i="27"/>
  <c r="M161" i="27"/>
  <c r="M160" i="27"/>
  <c r="M159" i="27"/>
  <c r="M158" i="27"/>
  <c r="M157" i="27"/>
  <c r="M156" i="27"/>
  <c r="M155" i="27"/>
  <c r="M154" i="27"/>
  <c r="M153" i="27"/>
  <c r="M152" i="27"/>
  <c r="M151" i="27"/>
  <c r="M150" i="27"/>
  <c r="M149" i="27"/>
  <c r="M148" i="27"/>
  <c r="M147" i="27"/>
  <c r="M146" i="27"/>
  <c r="M145" i="27"/>
  <c r="M144" i="27"/>
  <c r="M143" i="27"/>
  <c r="M142" i="27"/>
  <c r="M141" i="27"/>
  <c r="M140" i="27"/>
  <c r="M139" i="27"/>
  <c r="M138" i="27"/>
  <c r="M137" i="27"/>
  <c r="M136" i="27"/>
  <c r="M135" i="27"/>
  <c r="M134" i="27"/>
  <c r="M133" i="27"/>
  <c r="M132" i="27"/>
  <c r="M131" i="27"/>
  <c r="M130" i="27"/>
  <c r="M129" i="27"/>
  <c r="M128" i="27"/>
  <c r="M127" i="27"/>
  <c r="M126" i="27"/>
  <c r="M125" i="27"/>
  <c r="M124" i="27"/>
  <c r="M123" i="27"/>
  <c r="M122" i="27"/>
  <c r="M121" i="27"/>
  <c r="M120" i="27"/>
  <c r="M119" i="27"/>
  <c r="M118" i="27"/>
  <c r="M117" i="27"/>
  <c r="M116" i="27"/>
  <c r="M115" i="27"/>
  <c r="M114" i="27"/>
  <c r="M113" i="27"/>
  <c r="M112" i="27"/>
  <c r="M111" i="27"/>
  <c r="M110" i="27"/>
  <c r="M109" i="27"/>
  <c r="M108" i="27"/>
  <c r="M107" i="27"/>
  <c r="M106" i="27"/>
  <c r="M105" i="27"/>
  <c r="M104" i="27"/>
  <c r="M103" i="27"/>
  <c r="M102" i="27"/>
  <c r="M101" i="27"/>
  <c r="M100" i="27"/>
  <c r="M99" i="27"/>
  <c r="M98" i="27"/>
  <c r="M97" i="27"/>
  <c r="M96" i="27"/>
  <c r="M95" i="27"/>
  <c r="M94" i="27"/>
  <c r="M93" i="27"/>
  <c r="M92" i="27"/>
  <c r="M91" i="27"/>
  <c r="M90" i="27"/>
  <c r="M89" i="27"/>
  <c r="M88" i="27"/>
  <c r="M87" i="27"/>
  <c r="M86" i="27"/>
  <c r="M85" i="27"/>
  <c r="M84" i="27"/>
  <c r="M83" i="27"/>
  <c r="M82" i="27"/>
  <c r="M81" i="27"/>
  <c r="M80" i="27"/>
  <c r="M79" i="27"/>
  <c r="M78" i="27"/>
  <c r="M77" i="27"/>
  <c r="M76" i="27"/>
  <c r="M75" i="27"/>
  <c r="M74" i="27"/>
  <c r="M73" i="27"/>
  <c r="M72" i="27"/>
  <c r="M71" i="27"/>
  <c r="M70" i="27"/>
  <c r="M69" i="27"/>
  <c r="M68" i="27"/>
  <c r="M67" i="27"/>
  <c r="M66" i="27"/>
  <c r="M65" i="27"/>
  <c r="M64" i="27"/>
  <c r="M63" i="27"/>
  <c r="M62" i="27"/>
  <c r="M61" i="27"/>
  <c r="M60" i="27"/>
  <c r="M59" i="27"/>
  <c r="M58" i="27"/>
  <c r="M57" i="27"/>
  <c r="M56" i="27"/>
  <c r="M55" i="27"/>
  <c r="M54" i="27"/>
  <c r="M53" i="27"/>
  <c r="M52" i="27"/>
  <c r="M51" i="27"/>
  <c r="M50" i="27"/>
  <c r="M49" i="27"/>
  <c r="M48" i="27"/>
  <c r="M47" i="27"/>
  <c r="M46" i="27"/>
  <c r="M45" i="27"/>
  <c r="M44" i="27"/>
  <c r="M43" i="27"/>
  <c r="M42" i="27"/>
  <c r="M41" i="27"/>
  <c r="M40" i="27"/>
  <c r="M39" i="27"/>
  <c r="M38" i="27"/>
  <c r="M37" i="27"/>
  <c r="M36" i="27"/>
  <c r="M35" i="27"/>
  <c r="M34" i="27"/>
  <c r="M33" i="27"/>
  <c r="M32" i="27"/>
  <c r="M31" i="27"/>
  <c r="M30" i="27"/>
  <c r="BZ10" i="12" l="1"/>
  <c r="BV10" i="12"/>
  <c r="BW10" i="12" l="1"/>
  <c r="BX10" i="12"/>
  <c r="BY10" i="12"/>
  <c r="BV9" i="12" l="1"/>
  <c r="BY9" i="12"/>
  <c r="BY6" i="12"/>
  <c r="BW9" i="12"/>
  <c r="BW6" i="12"/>
  <c r="BZ9" i="12"/>
  <c r="BZ6" i="12"/>
  <c r="BX9" i="12"/>
  <c r="BX6" i="12"/>
  <c r="BZ7" i="12" l="1"/>
  <c r="BY7" i="12"/>
  <c r="BW7" i="12"/>
  <c r="BX7" i="12"/>
  <c r="BV7" i="12"/>
  <c r="M369" i="20" l="1"/>
  <c r="Q369" i="20"/>
  <c r="G370" i="20"/>
  <c r="H372" i="20" s="1"/>
  <c r="J370" i="20"/>
  <c r="K372" i="20" s="1"/>
  <c r="T370" i="20" l="1"/>
  <c r="B83" i="2" l="1"/>
  <c r="M368" i="20"/>
  <c r="Q368" i="20"/>
  <c r="G369" i="20"/>
  <c r="J369" i="20"/>
  <c r="T369" i="20" l="1"/>
  <c r="L131" i="10"/>
  <c r="B82" i="2"/>
  <c r="M367" i="20"/>
  <c r="Q367" i="20"/>
  <c r="G368" i="20"/>
  <c r="J368" i="20"/>
  <c r="R369" i="20" l="1"/>
  <c r="N369" i="20"/>
  <c r="T368" i="20"/>
  <c r="B81" i="2" l="1"/>
  <c r="M366" i="20" l="1"/>
  <c r="Q366" i="20"/>
  <c r="G367" i="20"/>
  <c r="J367" i="20"/>
  <c r="K369" i="20" l="1"/>
  <c r="H369" i="20"/>
  <c r="T367" i="20"/>
  <c r="B80" i="2"/>
  <c r="Q365" i="20" l="1"/>
  <c r="M365" i="20"/>
  <c r="J366" i="20"/>
  <c r="G366" i="20"/>
  <c r="T366" i="20" l="1"/>
  <c r="L130" i="10"/>
  <c r="B79" i="2"/>
  <c r="J365" i="20" l="1"/>
  <c r="G365" i="20"/>
  <c r="Q364" i="20"/>
  <c r="M364" i="20"/>
  <c r="J364" i="20"/>
  <c r="G364" i="20"/>
  <c r="Q363" i="20"/>
  <c r="M363" i="20"/>
  <c r="J363" i="20"/>
  <c r="Q362" i="20"/>
  <c r="M362" i="20"/>
  <c r="J362" i="20"/>
  <c r="G362" i="20"/>
  <c r="Q361" i="20"/>
  <c r="M361" i="20"/>
  <c r="J361" i="20"/>
  <c r="G361" i="20"/>
  <c r="Q360" i="20"/>
  <c r="M360" i="20"/>
  <c r="J360" i="20"/>
  <c r="G360" i="20"/>
  <c r="Q359" i="20"/>
  <c r="M359" i="20"/>
  <c r="J359" i="20"/>
  <c r="G359" i="20"/>
  <c r="Q358" i="20"/>
  <c r="M358" i="20"/>
  <c r="J358" i="20"/>
  <c r="G358" i="20"/>
  <c r="Q357" i="20"/>
  <c r="M357" i="20"/>
  <c r="J357" i="20"/>
  <c r="G357" i="20"/>
  <c r="Q356" i="20"/>
  <c r="M356" i="20"/>
  <c r="J356" i="20"/>
  <c r="G356" i="20"/>
  <c r="Q355" i="20"/>
  <c r="M355" i="20"/>
  <c r="G355" i="20"/>
  <c r="Q354" i="20"/>
  <c r="M354" i="20"/>
  <c r="J354" i="20"/>
  <c r="G354" i="20"/>
  <c r="Q353" i="20"/>
  <c r="M353" i="20"/>
  <c r="J353" i="20"/>
  <c r="G353" i="20"/>
  <c r="Q352" i="20"/>
  <c r="M352" i="20"/>
  <c r="J352" i="20"/>
  <c r="G352" i="20"/>
  <c r="Q351" i="20"/>
  <c r="M351" i="20"/>
  <c r="J351" i="20"/>
  <c r="G351" i="20"/>
  <c r="Q350" i="20"/>
  <c r="M350" i="20"/>
  <c r="J350" i="20"/>
  <c r="G350" i="20"/>
  <c r="Q349" i="20"/>
  <c r="M349" i="20"/>
  <c r="J349" i="20"/>
  <c r="G349" i="20"/>
  <c r="Q348" i="20"/>
  <c r="M348" i="20"/>
  <c r="J348" i="20"/>
  <c r="G348" i="20"/>
  <c r="Q347" i="20"/>
  <c r="M347" i="20"/>
  <c r="J347" i="20"/>
  <c r="G347" i="20"/>
  <c r="Q346" i="20"/>
  <c r="M346" i="20"/>
  <c r="J346" i="20"/>
  <c r="G346" i="20"/>
  <c r="Q345" i="20"/>
  <c r="M345" i="20"/>
  <c r="J345" i="20"/>
  <c r="G345" i="20"/>
  <c r="Q344" i="20"/>
  <c r="M344" i="20"/>
  <c r="J344" i="20"/>
  <c r="G344" i="20"/>
  <c r="Q343" i="20"/>
  <c r="M343" i="20"/>
  <c r="J343" i="20"/>
  <c r="G343" i="20"/>
  <c r="Q342" i="20"/>
  <c r="M342" i="20"/>
  <c r="J342" i="20"/>
  <c r="G342" i="20"/>
  <c r="Q341" i="20"/>
  <c r="M341" i="20"/>
  <c r="J341" i="20"/>
  <c r="G341" i="20"/>
  <c r="Q340" i="20"/>
  <c r="M340" i="20"/>
  <c r="Q339" i="20"/>
  <c r="M339" i="20"/>
  <c r="J339" i="20"/>
  <c r="G339" i="20"/>
  <c r="Q338" i="20"/>
  <c r="M338" i="20"/>
  <c r="J338" i="20"/>
  <c r="G338" i="20"/>
  <c r="Q337" i="20"/>
  <c r="M337" i="20"/>
  <c r="J337" i="20"/>
  <c r="G337" i="20"/>
  <c r="Q336" i="20"/>
  <c r="M336" i="20"/>
  <c r="J336" i="20"/>
  <c r="G336" i="20"/>
  <c r="Q335" i="20"/>
  <c r="M335" i="20"/>
  <c r="J335" i="20"/>
  <c r="G335" i="20"/>
  <c r="Q334" i="20"/>
  <c r="M334" i="20"/>
  <c r="J334" i="20"/>
  <c r="G334" i="20"/>
  <c r="Q333" i="20"/>
  <c r="M333" i="20"/>
  <c r="J333" i="20"/>
  <c r="G333" i="20"/>
  <c r="Q332" i="20"/>
  <c r="M332" i="20"/>
  <c r="J332" i="20"/>
  <c r="G332" i="20"/>
  <c r="Q331" i="20"/>
  <c r="M331" i="20"/>
  <c r="J331" i="20"/>
  <c r="G331" i="20"/>
  <c r="Q330" i="20"/>
  <c r="M330" i="20"/>
  <c r="J330" i="20"/>
  <c r="G330" i="20"/>
  <c r="Q329" i="20"/>
  <c r="M329" i="20"/>
  <c r="J329" i="20"/>
  <c r="G329" i="20"/>
  <c r="Q328" i="20"/>
  <c r="M328" i="20"/>
  <c r="J328" i="20"/>
  <c r="Q327" i="20"/>
  <c r="M327" i="20"/>
  <c r="J327" i="20"/>
  <c r="G327" i="20"/>
  <c r="Q326" i="20"/>
  <c r="M326" i="20"/>
  <c r="J326" i="20"/>
  <c r="G326" i="20"/>
  <c r="Q325" i="20"/>
  <c r="M325" i="20"/>
  <c r="J325" i="20"/>
  <c r="G325" i="20"/>
  <c r="Q324" i="20"/>
  <c r="M324" i="20"/>
  <c r="J324" i="20"/>
  <c r="G324" i="20"/>
  <c r="Q323" i="20"/>
  <c r="M323" i="20"/>
  <c r="J323" i="20"/>
  <c r="G323" i="20"/>
  <c r="Q322" i="20"/>
  <c r="M322" i="20"/>
  <c r="J322" i="20"/>
  <c r="G322" i="20"/>
  <c r="Q321" i="20"/>
  <c r="M321" i="20"/>
  <c r="J321" i="20"/>
  <c r="G321" i="20"/>
  <c r="Q320" i="20"/>
  <c r="M320" i="20"/>
  <c r="J320" i="20"/>
  <c r="G320" i="20"/>
  <c r="Q319" i="20"/>
  <c r="M319" i="20"/>
  <c r="J319" i="20"/>
  <c r="G319" i="20"/>
  <c r="Q318" i="20"/>
  <c r="M318" i="20"/>
  <c r="J318" i="20"/>
  <c r="G318" i="20"/>
  <c r="Q317" i="20"/>
  <c r="M317" i="20"/>
  <c r="J317" i="20"/>
  <c r="G317" i="20"/>
  <c r="Q316" i="20"/>
  <c r="M316" i="20"/>
  <c r="G316" i="20"/>
  <c r="Q315" i="20"/>
  <c r="M315" i="20"/>
  <c r="J315" i="20"/>
  <c r="G315" i="20"/>
  <c r="Q314" i="20"/>
  <c r="M314" i="20"/>
  <c r="J314" i="20"/>
  <c r="G314" i="20"/>
  <c r="Q313" i="20"/>
  <c r="M313" i="20"/>
  <c r="J313" i="20"/>
  <c r="G313" i="20"/>
  <c r="Q312" i="20"/>
  <c r="M312" i="20"/>
  <c r="J312" i="20"/>
  <c r="G312" i="20"/>
  <c r="Q311" i="20"/>
  <c r="M311" i="20"/>
  <c r="J311" i="20"/>
  <c r="G311" i="20"/>
  <c r="Q310" i="20"/>
  <c r="M310" i="20"/>
  <c r="J310" i="20"/>
  <c r="G310" i="20"/>
  <c r="Q309" i="20"/>
  <c r="M309" i="20"/>
  <c r="J309" i="20"/>
  <c r="G309" i="20"/>
  <c r="Q308" i="20"/>
  <c r="M308" i="20"/>
  <c r="J308" i="20"/>
  <c r="G308" i="20"/>
  <c r="Q307" i="20"/>
  <c r="M307" i="20"/>
  <c r="J307" i="20"/>
  <c r="G307" i="20"/>
  <c r="Q306" i="20"/>
  <c r="M306" i="20"/>
  <c r="J306" i="20"/>
  <c r="G306" i="20"/>
  <c r="Q305" i="20"/>
  <c r="M305" i="20"/>
  <c r="J305" i="20"/>
  <c r="G305" i="20"/>
  <c r="Q304" i="20"/>
  <c r="M304" i="20"/>
  <c r="J304" i="20"/>
  <c r="G304" i="20"/>
  <c r="Q303" i="20"/>
  <c r="M303" i="20"/>
  <c r="J303" i="20"/>
  <c r="G303" i="20"/>
  <c r="Q302" i="20"/>
  <c r="M302" i="20"/>
  <c r="J302" i="20"/>
  <c r="G302" i="20"/>
  <c r="Q301" i="20"/>
  <c r="M301" i="20"/>
  <c r="J301" i="20"/>
  <c r="G301" i="20"/>
  <c r="Q300" i="20"/>
  <c r="M300" i="20"/>
  <c r="J300" i="20"/>
  <c r="G300" i="20"/>
  <c r="Q299" i="20"/>
  <c r="M299" i="20"/>
  <c r="J299" i="20"/>
  <c r="G299" i="20"/>
  <c r="Q298" i="20"/>
  <c r="M298" i="20"/>
  <c r="J298" i="20"/>
  <c r="G298" i="20"/>
  <c r="Q297" i="20"/>
  <c r="M297" i="20"/>
  <c r="J297" i="20"/>
  <c r="G297" i="20"/>
  <c r="Q296" i="20"/>
  <c r="M296" i="20"/>
  <c r="J296" i="20"/>
  <c r="G296" i="20"/>
  <c r="Q295" i="20"/>
  <c r="M295" i="20"/>
  <c r="J295" i="20"/>
  <c r="G295" i="20"/>
  <c r="Q294" i="20"/>
  <c r="M294" i="20"/>
  <c r="J294" i="20"/>
  <c r="G294" i="20"/>
  <c r="Q293" i="20"/>
  <c r="M293" i="20"/>
  <c r="J293" i="20"/>
  <c r="G293" i="20"/>
  <c r="Q292" i="20"/>
  <c r="M292" i="20"/>
  <c r="J292" i="20"/>
  <c r="G292" i="20"/>
  <c r="Q291" i="20"/>
  <c r="M291" i="20"/>
  <c r="J291" i="20"/>
  <c r="G291" i="20"/>
  <c r="Q290" i="20"/>
  <c r="M290" i="20"/>
  <c r="J290" i="20"/>
  <c r="G290" i="20"/>
  <c r="Q289" i="20"/>
  <c r="M289" i="20"/>
  <c r="J289" i="20"/>
  <c r="G289" i="20"/>
  <c r="Q288" i="20"/>
  <c r="M288" i="20"/>
  <c r="J288" i="20"/>
  <c r="G288" i="20"/>
  <c r="Q287" i="20"/>
  <c r="M287" i="20"/>
  <c r="J287" i="20"/>
  <c r="G287" i="20"/>
  <c r="Q286" i="20"/>
  <c r="M286" i="20"/>
  <c r="J286" i="20"/>
  <c r="G286" i="20"/>
  <c r="Q285" i="20"/>
  <c r="M285" i="20"/>
  <c r="J285" i="20"/>
  <c r="G285" i="20"/>
  <c r="Q284" i="20"/>
  <c r="M284" i="20"/>
  <c r="J284" i="20"/>
  <c r="G284" i="20"/>
  <c r="Q283" i="20"/>
  <c r="M283" i="20"/>
  <c r="J283" i="20"/>
  <c r="G283" i="20"/>
  <c r="Q282" i="20"/>
  <c r="M282" i="20"/>
  <c r="J282" i="20"/>
  <c r="G282" i="20"/>
  <c r="Q281" i="20"/>
  <c r="M281" i="20"/>
  <c r="J281" i="20"/>
  <c r="G281" i="20"/>
  <c r="Q280" i="20"/>
  <c r="M280" i="20"/>
  <c r="J280" i="20"/>
  <c r="A280" i="20"/>
  <c r="A292" i="20" s="1"/>
  <c r="A304" i="20" s="1"/>
  <c r="A316" i="20" s="1"/>
  <c r="A328" i="20" s="1"/>
  <c r="A340" i="20" s="1"/>
  <c r="A352" i="20" s="1"/>
  <c r="Q279" i="20"/>
  <c r="M279" i="20"/>
  <c r="J279" i="20"/>
  <c r="G279" i="20"/>
  <c r="Q278" i="20"/>
  <c r="M278" i="20"/>
  <c r="J278" i="20"/>
  <c r="G278" i="20"/>
  <c r="Q277" i="20"/>
  <c r="M277" i="20"/>
  <c r="J277" i="20"/>
  <c r="G277" i="20"/>
  <c r="Q276" i="20"/>
  <c r="M276" i="20"/>
  <c r="J276" i="20"/>
  <c r="G276" i="20"/>
  <c r="Q275" i="20"/>
  <c r="M275" i="20"/>
  <c r="J275" i="20"/>
  <c r="G275" i="20"/>
  <c r="Q274" i="20"/>
  <c r="M274" i="20"/>
  <c r="J274" i="20"/>
  <c r="G274" i="20"/>
  <c r="Q273" i="20"/>
  <c r="J273" i="20"/>
  <c r="G273" i="20"/>
  <c r="Q272" i="20"/>
  <c r="M272" i="20"/>
  <c r="J272" i="20"/>
  <c r="G272" i="20"/>
  <c r="Q271" i="20"/>
  <c r="M271" i="20"/>
  <c r="J271" i="20"/>
  <c r="G271" i="20"/>
  <c r="Q270" i="20"/>
  <c r="M270" i="20"/>
  <c r="J270" i="20"/>
  <c r="G270" i="20"/>
  <c r="Q269" i="20"/>
  <c r="M269" i="20"/>
  <c r="J269" i="20"/>
  <c r="G269" i="20"/>
  <c r="Q268" i="20"/>
  <c r="M268" i="20"/>
  <c r="Q267" i="20"/>
  <c r="M267" i="20"/>
  <c r="J267" i="20"/>
  <c r="G267" i="20"/>
  <c r="Q266" i="20"/>
  <c r="M266" i="20"/>
  <c r="J266" i="20"/>
  <c r="G266" i="20"/>
  <c r="Q265" i="20"/>
  <c r="M265" i="20"/>
  <c r="J265" i="20"/>
  <c r="G265" i="20"/>
  <c r="Q264" i="20"/>
  <c r="M264" i="20"/>
  <c r="J264" i="20"/>
  <c r="G264" i="20"/>
  <c r="Q263" i="20"/>
  <c r="M263" i="20"/>
  <c r="J263" i="20"/>
  <c r="G263" i="20"/>
  <c r="Q262" i="20"/>
  <c r="M262" i="20"/>
  <c r="J262" i="20"/>
  <c r="G262" i="20"/>
  <c r="Q261" i="20"/>
  <c r="M261" i="20"/>
  <c r="J261" i="20"/>
  <c r="G261" i="20"/>
  <c r="Q260" i="20"/>
  <c r="M260" i="20"/>
  <c r="J260" i="20"/>
  <c r="G260" i="20"/>
  <c r="Q259" i="20"/>
  <c r="M259" i="20"/>
  <c r="J259" i="20"/>
  <c r="G259" i="20"/>
  <c r="Q258" i="20"/>
  <c r="M258" i="20"/>
  <c r="J258" i="20"/>
  <c r="G258" i="20"/>
  <c r="Q257" i="20"/>
  <c r="M257" i="20"/>
  <c r="J257" i="20"/>
  <c r="G257" i="20"/>
  <c r="Q256" i="20"/>
  <c r="M256" i="20"/>
  <c r="J256" i="20"/>
  <c r="Q255" i="20"/>
  <c r="M255" i="20"/>
  <c r="J255" i="20"/>
  <c r="G255" i="20"/>
  <c r="Q254" i="20"/>
  <c r="M254" i="20"/>
  <c r="J254" i="20"/>
  <c r="G254" i="20"/>
  <c r="Q253" i="20"/>
  <c r="M253" i="20"/>
  <c r="J253" i="20"/>
  <c r="G253" i="20"/>
  <c r="Q252" i="20"/>
  <c r="M252" i="20"/>
  <c r="J252" i="20"/>
  <c r="G252" i="20"/>
  <c r="Q251" i="20"/>
  <c r="M251" i="20"/>
  <c r="J251" i="20"/>
  <c r="G251" i="20"/>
  <c r="Q250" i="20"/>
  <c r="M250" i="20"/>
  <c r="J250" i="20"/>
  <c r="G250" i="20"/>
  <c r="Q249" i="20"/>
  <c r="M249" i="20"/>
  <c r="J249" i="20"/>
  <c r="G249" i="20"/>
  <c r="Q248" i="20"/>
  <c r="M248" i="20"/>
  <c r="J248" i="20"/>
  <c r="G248" i="20"/>
  <c r="Q247" i="20"/>
  <c r="M247" i="20"/>
  <c r="J247" i="20"/>
  <c r="G247" i="20"/>
  <c r="Q246" i="20"/>
  <c r="M246" i="20"/>
  <c r="J246" i="20"/>
  <c r="G246" i="20"/>
  <c r="Q245" i="20"/>
  <c r="M245" i="20"/>
  <c r="J245" i="20"/>
  <c r="G245" i="20"/>
  <c r="Q244" i="20"/>
  <c r="M244" i="20"/>
  <c r="J244" i="20"/>
  <c r="G244" i="20"/>
  <c r="Q243" i="20"/>
  <c r="M243" i="20"/>
  <c r="J243" i="20"/>
  <c r="G243" i="20"/>
  <c r="Q242" i="20"/>
  <c r="M242" i="20"/>
  <c r="J242" i="20"/>
  <c r="G242" i="20"/>
  <c r="Q241" i="20"/>
  <c r="M241" i="20"/>
  <c r="J241" i="20"/>
  <c r="G241" i="20"/>
  <c r="Q240" i="20"/>
  <c r="M240" i="20"/>
  <c r="J240" i="20"/>
  <c r="G240" i="20"/>
  <c r="Q239" i="20"/>
  <c r="M239" i="20"/>
  <c r="J239" i="20"/>
  <c r="G239" i="20"/>
  <c r="Q238" i="20"/>
  <c r="M238" i="20"/>
  <c r="J238" i="20"/>
  <c r="G238" i="20"/>
  <c r="Q237" i="20"/>
  <c r="M237" i="20"/>
  <c r="J237" i="20"/>
  <c r="G237" i="20"/>
  <c r="Q236" i="20"/>
  <c r="M236" i="20"/>
  <c r="J236" i="20"/>
  <c r="G236" i="20"/>
  <c r="Q235" i="20"/>
  <c r="M235" i="20"/>
  <c r="J235" i="20"/>
  <c r="G235" i="20"/>
  <c r="Q234" i="20"/>
  <c r="M234" i="20"/>
  <c r="J234" i="20"/>
  <c r="G234" i="20"/>
  <c r="Q233" i="20"/>
  <c r="M233" i="20"/>
  <c r="J233" i="20"/>
  <c r="Q232" i="20"/>
  <c r="M232" i="20"/>
  <c r="G232" i="20"/>
  <c r="Q231" i="20"/>
  <c r="M231" i="20"/>
  <c r="J231" i="20"/>
  <c r="G231" i="20"/>
  <c r="Q230" i="20"/>
  <c r="M230" i="20"/>
  <c r="J230" i="20"/>
  <c r="G230" i="20"/>
  <c r="Q229" i="20"/>
  <c r="M229" i="20"/>
  <c r="J229" i="20"/>
  <c r="G229" i="20"/>
  <c r="Q228" i="20"/>
  <c r="M228" i="20"/>
  <c r="J228" i="20"/>
  <c r="G228" i="20"/>
  <c r="Q227" i="20"/>
  <c r="M227" i="20"/>
  <c r="J227" i="20"/>
  <c r="G227" i="20"/>
  <c r="Q226" i="20"/>
  <c r="M226" i="20"/>
  <c r="J226" i="20"/>
  <c r="G226" i="20"/>
  <c r="Q225" i="20"/>
  <c r="M225" i="20"/>
  <c r="J225" i="20"/>
  <c r="G225" i="20"/>
  <c r="Q224" i="20"/>
  <c r="M224" i="20"/>
  <c r="J224" i="20"/>
  <c r="G224" i="20"/>
  <c r="Q223" i="20"/>
  <c r="M223" i="20"/>
  <c r="J223" i="20"/>
  <c r="G223" i="20"/>
  <c r="Q222" i="20"/>
  <c r="M222" i="20"/>
  <c r="J222" i="20"/>
  <c r="G222" i="20"/>
  <c r="Q221" i="20"/>
  <c r="M221" i="20"/>
  <c r="J221" i="20"/>
  <c r="G221" i="20"/>
  <c r="Q220" i="20"/>
  <c r="M220" i="20"/>
  <c r="J220" i="20"/>
  <c r="G220" i="20"/>
  <c r="Q219" i="20"/>
  <c r="M219" i="20"/>
  <c r="J219" i="20"/>
  <c r="G219" i="20"/>
  <c r="Q218" i="20"/>
  <c r="M218" i="20"/>
  <c r="J218" i="20"/>
  <c r="G218" i="20"/>
  <c r="Q217" i="20"/>
  <c r="M217" i="20"/>
  <c r="J217" i="20"/>
  <c r="G217" i="20"/>
  <c r="Q216" i="20"/>
  <c r="M216" i="20"/>
  <c r="J216" i="20"/>
  <c r="G216" i="20"/>
  <c r="Q215" i="20"/>
  <c r="M215" i="20"/>
  <c r="J215" i="20"/>
  <c r="G215" i="20"/>
  <c r="Q214" i="20"/>
  <c r="M214" i="20"/>
  <c r="J214" i="20"/>
  <c r="G214" i="20"/>
  <c r="Q213" i="20"/>
  <c r="M213" i="20"/>
  <c r="J213" i="20"/>
  <c r="G213" i="20"/>
  <c r="Q212" i="20"/>
  <c r="M212" i="20"/>
  <c r="J212" i="20"/>
  <c r="G212" i="20"/>
  <c r="Q211" i="20"/>
  <c r="M211" i="20"/>
  <c r="J211" i="20"/>
  <c r="G211" i="20"/>
  <c r="Q210" i="20"/>
  <c r="M210" i="20"/>
  <c r="J210" i="20"/>
  <c r="G210" i="20"/>
  <c r="Q209" i="20"/>
  <c r="M209" i="20"/>
  <c r="J209" i="20"/>
  <c r="G209" i="20"/>
  <c r="Q208" i="20"/>
  <c r="M208" i="20"/>
  <c r="J208" i="20"/>
  <c r="G208" i="20"/>
  <c r="Q207" i="20"/>
  <c r="M207" i="20"/>
  <c r="J207" i="20"/>
  <c r="G207" i="20"/>
  <c r="Q206" i="20"/>
  <c r="M206" i="20"/>
  <c r="J206" i="20"/>
  <c r="G206" i="20"/>
  <c r="Q205" i="20"/>
  <c r="M205" i="20"/>
  <c r="J205" i="20"/>
  <c r="G205" i="20"/>
  <c r="Q204" i="20"/>
  <c r="M204" i="20"/>
  <c r="J204" i="20"/>
  <c r="G204" i="20"/>
  <c r="Q203" i="20"/>
  <c r="M203" i="20"/>
  <c r="J203" i="20"/>
  <c r="G203" i="20"/>
  <c r="Q202" i="20"/>
  <c r="M202" i="20"/>
  <c r="J202" i="20"/>
  <c r="G202" i="20"/>
  <c r="Q201" i="20"/>
  <c r="M201" i="20"/>
  <c r="J201" i="20"/>
  <c r="G201" i="20"/>
  <c r="Q200" i="20"/>
  <c r="M200" i="20"/>
  <c r="J200" i="20"/>
  <c r="G200" i="20"/>
  <c r="Q199" i="20"/>
  <c r="M199" i="20"/>
  <c r="J199" i="20"/>
  <c r="G199" i="20"/>
  <c r="Q198" i="20"/>
  <c r="M198" i="20"/>
  <c r="J198" i="20"/>
  <c r="G198" i="20"/>
  <c r="Q197" i="20"/>
  <c r="M197" i="20"/>
  <c r="J197" i="20"/>
  <c r="G197" i="20"/>
  <c r="Q196" i="20"/>
  <c r="M196" i="20"/>
  <c r="J196" i="20"/>
  <c r="Q195" i="20"/>
  <c r="M195" i="20"/>
  <c r="J195" i="20"/>
  <c r="G195" i="20"/>
  <c r="Q194" i="20"/>
  <c r="M194" i="20"/>
  <c r="J194" i="20"/>
  <c r="G194" i="20"/>
  <c r="Q193" i="20"/>
  <c r="M193" i="20"/>
  <c r="J193" i="20"/>
  <c r="G193" i="20"/>
  <c r="Q192" i="20"/>
  <c r="M192" i="20"/>
  <c r="J192" i="20"/>
  <c r="G192" i="20"/>
  <c r="Q191" i="20"/>
  <c r="M191" i="20"/>
  <c r="J191" i="20"/>
  <c r="G191" i="20"/>
  <c r="D191" i="20"/>
  <c r="Q190" i="20"/>
  <c r="M190" i="20"/>
  <c r="J190" i="20"/>
  <c r="G190" i="20"/>
  <c r="D190" i="20"/>
  <c r="Q189" i="20"/>
  <c r="M189" i="20"/>
  <c r="J189" i="20"/>
  <c r="G189" i="20"/>
  <c r="D189" i="20"/>
  <c r="Q188" i="20"/>
  <c r="M188" i="20"/>
  <c r="J188" i="20"/>
  <c r="G188" i="20"/>
  <c r="D188" i="20"/>
  <c r="Q187" i="20"/>
  <c r="M187" i="20"/>
  <c r="J187" i="20"/>
  <c r="G187" i="20"/>
  <c r="D187" i="20"/>
  <c r="Q186" i="20"/>
  <c r="M186" i="20"/>
  <c r="J186" i="20"/>
  <c r="G186" i="20"/>
  <c r="D186" i="20"/>
  <c r="Q185" i="20"/>
  <c r="M185" i="20"/>
  <c r="J185" i="20"/>
  <c r="G185" i="20"/>
  <c r="D185" i="20"/>
  <c r="Q184" i="20"/>
  <c r="M184" i="20"/>
  <c r="J184" i="20"/>
  <c r="D184" i="20"/>
  <c r="Q183" i="20"/>
  <c r="M183" i="20"/>
  <c r="J183" i="20"/>
  <c r="G183" i="20"/>
  <c r="D183" i="20"/>
  <c r="Q182" i="20"/>
  <c r="M182" i="20"/>
  <c r="J182" i="20"/>
  <c r="G182" i="20"/>
  <c r="D182" i="20"/>
  <c r="Q181" i="20"/>
  <c r="M181" i="20"/>
  <c r="J181" i="20"/>
  <c r="G181" i="20"/>
  <c r="D181" i="20"/>
  <c r="Q180" i="20"/>
  <c r="M180" i="20"/>
  <c r="J180" i="20"/>
  <c r="G180" i="20"/>
  <c r="D180" i="20"/>
  <c r="Q179" i="20"/>
  <c r="M179" i="20"/>
  <c r="J179" i="20"/>
  <c r="G179" i="20"/>
  <c r="D179" i="20"/>
  <c r="Q178" i="20"/>
  <c r="M178" i="20"/>
  <c r="J178" i="20"/>
  <c r="G178" i="20"/>
  <c r="D178" i="20"/>
  <c r="Q177" i="20"/>
  <c r="M177" i="20"/>
  <c r="J177" i="20"/>
  <c r="G177" i="20"/>
  <c r="D177" i="20"/>
  <c r="Q176" i="20"/>
  <c r="M176" i="20"/>
  <c r="J176" i="20"/>
  <c r="G176" i="20"/>
  <c r="D176" i="20"/>
  <c r="Q175" i="20"/>
  <c r="M175" i="20"/>
  <c r="J175" i="20"/>
  <c r="G175" i="20"/>
  <c r="D175" i="20"/>
  <c r="Q174" i="20"/>
  <c r="M174" i="20"/>
  <c r="J174" i="20"/>
  <c r="G174" i="20"/>
  <c r="D174" i="20"/>
  <c r="Q173" i="20"/>
  <c r="M173" i="20"/>
  <c r="J173" i="20"/>
  <c r="G173" i="20"/>
  <c r="D173" i="20"/>
  <c r="Q172" i="20"/>
  <c r="M172" i="20"/>
  <c r="J172" i="20"/>
  <c r="G172" i="20"/>
  <c r="D172" i="20"/>
  <c r="Q171" i="20"/>
  <c r="M171" i="20"/>
  <c r="J171" i="20"/>
  <c r="G171" i="20"/>
  <c r="D171" i="20"/>
  <c r="Q170" i="20"/>
  <c r="M170" i="20"/>
  <c r="J170" i="20"/>
  <c r="G170" i="20"/>
  <c r="D170" i="20"/>
  <c r="Q169" i="20"/>
  <c r="M169" i="20"/>
  <c r="J169" i="20"/>
  <c r="G169" i="20"/>
  <c r="D169" i="20"/>
  <c r="Q168" i="20"/>
  <c r="M168" i="20"/>
  <c r="J168" i="20"/>
  <c r="G168" i="20"/>
  <c r="D168" i="20"/>
  <c r="Q167" i="20"/>
  <c r="M167" i="20"/>
  <c r="J167" i="20"/>
  <c r="G167" i="20"/>
  <c r="D167" i="20"/>
  <c r="Q166" i="20"/>
  <c r="M166" i="20"/>
  <c r="J166" i="20"/>
  <c r="G166" i="20"/>
  <c r="D166" i="20"/>
  <c r="Q165" i="20"/>
  <c r="M165" i="20"/>
  <c r="J165" i="20"/>
  <c r="G165" i="20"/>
  <c r="D165" i="20"/>
  <c r="Q164" i="20"/>
  <c r="M164" i="20"/>
  <c r="J164" i="20"/>
  <c r="G164" i="20"/>
  <c r="D164" i="20"/>
  <c r="Q163" i="20"/>
  <c r="M163" i="20"/>
  <c r="J163" i="20"/>
  <c r="G163" i="20"/>
  <c r="D163" i="20"/>
  <c r="Q162" i="20"/>
  <c r="M162" i="20"/>
  <c r="G162" i="20"/>
  <c r="D162" i="20"/>
  <c r="Q161" i="20"/>
  <c r="M161" i="20"/>
  <c r="J161" i="20"/>
  <c r="G161" i="20"/>
  <c r="D161" i="20"/>
  <c r="Q160" i="20"/>
  <c r="M160" i="20"/>
  <c r="J160" i="20"/>
  <c r="D160" i="20"/>
  <c r="Q159" i="20"/>
  <c r="M159" i="20"/>
  <c r="J159" i="20"/>
  <c r="G159" i="20"/>
  <c r="D159" i="20"/>
  <c r="Q158" i="20"/>
  <c r="M158" i="20"/>
  <c r="J158" i="20"/>
  <c r="G158" i="20"/>
  <c r="D158" i="20"/>
  <c r="Q157" i="20"/>
  <c r="M157" i="20"/>
  <c r="J157" i="20"/>
  <c r="G157" i="20"/>
  <c r="D157" i="20"/>
  <c r="Q156" i="20"/>
  <c r="M156" i="20"/>
  <c r="J156" i="20"/>
  <c r="G156" i="20"/>
  <c r="D156" i="20"/>
  <c r="Q155" i="20"/>
  <c r="M155" i="20"/>
  <c r="J155" i="20"/>
  <c r="G155" i="20"/>
  <c r="D155" i="20"/>
  <c r="Q154" i="20"/>
  <c r="M154" i="20"/>
  <c r="J154" i="20"/>
  <c r="G154" i="20"/>
  <c r="D154" i="20"/>
  <c r="Q153" i="20"/>
  <c r="M153" i="20"/>
  <c r="J153" i="20"/>
  <c r="G153" i="20"/>
  <c r="D153" i="20"/>
  <c r="Q152" i="20"/>
  <c r="M152" i="20"/>
  <c r="J152" i="20"/>
  <c r="G152" i="20"/>
  <c r="D152" i="20"/>
  <c r="Q151" i="20"/>
  <c r="M151" i="20"/>
  <c r="J151" i="20"/>
  <c r="G151" i="20"/>
  <c r="D151" i="20"/>
  <c r="Q150" i="20"/>
  <c r="M150" i="20"/>
  <c r="J150" i="20"/>
  <c r="G150" i="20"/>
  <c r="D150" i="20"/>
  <c r="Q149" i="20"/>
  <c r="M149" i="20"/>
  <c r="J149" i="20"/>
  <c r="G149" i="20"/>
  <c r="D149" i="20"/>
  <c r="Q148" i="20"/>
  <c r="M148" i="20"/>
  <c r="G148" i="20"/>
  <c r="D148" i="20"/>
  <c r="Q147" i="20"/>
  <c r="M147" i="20"/>
  <c r="J147" i="20"/>
  <c r="G147" i="20"/>
  <c r="D147" i="20"/>
  <c r="Q146" i="20"/>
  <c r="M146" i="20"/>
  <c r="J146" i="20"/>
  <c r="G146" i="20"/>
  <c r="D146" i="20"/>
  <c r="Q145" i="20"/>
  <c r="M145" i="20"/>
  <c r="J145" i="20"/>
  <c r="G145" i="20"/>
  <c r="D145" i="20"/>
  <c r="Q144" i="20"/>
  <c r="M144" i="20"/>
  <c r="J144" i="20"/>
  <c r="G144" i="20"/>
  <c r="D144" i="20"/>
  <c r="Q143" i="20"/>
  <c r="M143" i="20"/>
  <c r="J143" i="20"/>
  <c r="G143" i="20"/>
  <c r="D143" i="20"/>
  <c r="Q142" i="20"/>
  <c r="M142" i="20"/>
  <c r="J142" i="20"/>
  <c r="G142" i="20"/>
  <c r="D142" i="20"/>
  <c r="Q141" i="20"/>
  <c r="M141" i="20"/>
  <c r="J141" i="20"/>
  <c r="H141" i="20"/>
  <c r="E141" i="20"/>
  <c r="Q140" i="20"/>
  <c r="M140" i="20"/>
  <c r="J140" i="20"/>
  <c r="Q139" i="20"/>
  <c r="M139" i="20"/>
  <c r="J139" i="20"/>
  <c r="Q138" i="20"/>
  <c r="M138" i="20"/>
  <c r="K138" i="20"/>
  <c r="H138" i="20"/>
  <c r="E138" i="20"/>
  <c r="Q137" i="20"/>
  <c r="M137" i="20"/>
  <c r="Q136" i="20"/>
  <c r="M136" i="20"/>
  <c r="Z135" i="20"/>
  <c r="Y135" i="20"/>
  <c r="W135" i="20"/>
  <c r="V135" i="20"/>
  <c r="Q135" i="20"/>
  <c r="M135" i="20"/>
  <c r="K135" i="20"/>
  <c r="H135" i="20"/>
  <c r="E135" i="20"/>
  <c r="Q134" i="20"/>
  <c r="M134" i="20"/>
  <c r="Q133" i="20"/>
  <c r="M133" i="20"/>
  <c r="Q132" i="20"/>
  <c r="M132" i="20"/>
  <c r="K132" i="20"/>
  <c r="H132" i="20"/>
  <c r="E132" i="20"/>
  <c r="Q131" i="20"/>
  <c r="M131" i="20"/>
  <c r="Q130" i="20"/>
  <c r="M130" i="20"/>
  <c r="Q129" i="20"/>
  <c r="M129" i="20"/>
  <c r="K129" i="20"/>
  <c r="H129" i="20"/>
  <c r="E129" i="20"/>
  <c r="Q128" i="20"/>
  <c r="M128" i="20"/>
  <c r="Q127" i="20"/>
  <c r="M127" i="20"/>
  <c r="Q126" i="20"/>
  <c r="M126" i="20"/>
  <c r="K126" i="20"/>
  <c r="H126" i="20"/>
  <c r="E126" i="20"/>
  <c r="Q125" i="20"/>
  <c r="M125" i="20"/>
  <c r="Q124" i="20"/>
  <c r="M124" i="20"/>
  <c r="Q123" i="20"/>
  <c r="M123" i="20"/>
  <c r="K123" i="20"/>
  <c r="H123" i="20"/>
  <c r="E123" i="20"/>
  <c r="Q122" i="20"/>
  <c r="M122" i="20"/>
  <c r="Q121" i="20"/>
  <c r="M121" i="20"/>
  <c r="Q120" i="20"/>
  <c r="M120" i="20"/>
  <c r="K120" i="20"/>
  <c r="H120" i="20"/>
  <c r="E120" i="20"/>
  <c r="Q119" i="20"/>
  <c r="M119" i="20"/>
  <c r="Q118" i="20"/>
  <c r="M118" i="20"/>
  <c r="Q117" i="20"/>
  <c r="M117" i="20"/>
  <c r="K117" i="20"/>
  <c r="H117" i="20"/>
  <c r="E117" i="20"/>
  <c r="Q116" i="20"/>
  <c r="M116" i="20"/>
  <c r="Q115" i="20"/>
  <c r="M115" i="20"/>
  <c r="Q114" i="20"/>
  <c r="M114" i="20"/>
  <c r="K114" i="20"/>
  <c r="H114" i="20"/>
  <c r="E114" i="20"/>
  <c r="Q113" i="20"/>
  <c r="M113" i="20"/>
  <c r="Q112" i="20"/>
  <c r="M112" i="20"/>
  <c r="Q111" i="20"/>
  <c r="M111" i="20"/>
  <c r="K111" i="20"/>
  <c r="H111" i="20"/>
  <c r="E111" i="20"/>
  <c r="Q110" i="20"/>
  <c r="M110" i="20"/>
  <c r="Q109" i="20"/>
  <c r="M109" i="20"/>
  <c r="Q108" i="20"/>
  <c r="M108" i="20"/>
  <c r="K108" i="20"/>
  <c r="H108" i="20"/>
  <c r="E108" i="20"/>
  <c r="Q107" i="20"/>
  <c r="M107" i="20"/>
  <c r="Q106" i="20"/>
  <c r="M106" i="20"/>
  <c r="Q105" i="20"/>
  <c r="M105" i="20"/>
  <c r="K105" i="20"/>
  <c r="H105" i="20"/>
  <c r="E105" i="20"/>
  <c r="Q104" i="20"/>
  <c r="M104" i="20"/>
  <c r="Q103" i="20"/>
  <c r="M103" i="20"/>
  <c r="Q102" i="20"/>
  <c r="M102" i="20"/>
  <c r="K102" i="20"/>
  <c r="H102" i="20"/>
  <c r="E102" i="20"/>
  <c r="Q101" i="20"/>
  <c r="M101" i="20"/>
  <c r="Q100" i="20"/>
  <c r="M100" i="20"/>
  <c r="Q99" i="20"/>
  <c r="M99" i="20"/>
  <c r="K99" i="20"/>
  <c r="H99" i="20"/>
  <c r="E99" i="20"/>
  <c r="Q98" i="20"/>
  <c r="M98" i="20"/>
  <c r="Q97" i="20"/>
  <c r="M97" i="20"/>
  <c r="Q96" i="20"/>
  <c r="M96" i="20"/>
  <c r="K96" i="20"/>
  <c r="H96" i="20"/>
  <c r="E96" i="20"/>
  <c r="Q95" i="20"/>
  <c r="M95" i="20"/>
  <c r="Q94" i="20"/>
  <c r="M94" i="20"/>
  <c r="Q93" i="20"/>
  <c r="M93" i="20"/>
  <c r="K93" i="20"/>
  <c r="H93" i="20"/>
  <c r="E93" i="20"/>
  <c r="Q92" i="20"/>
  <c r="M92" i="20"/>
  <c r="Q91" i="20"/>
  <c r="M91" i="20"/>
  <c r="Q90" i="20"/>
  <c r="M90" i="20"/>
  <c r="K90" i="20"/>
  <c r="H90" i="20"/>
  <c r="E90" i="20"/>
  <c r="Q89" i="20"/>
  <c r="M89" i="20"/>
  <c r="Q88" i="20"/>
  <c r="M88" i="20"/>
  <c r="Q87" i="20"/>
  <c r="M87" i="20"/>
  <c r="K87" i="20"/>
  <c r="H87" i="20"/>
  <c r="E87" i="20"/>
  <c r="Q86" i="20"/>
  <c r="M86" i="20"/>
  <c r="Q85" i="20"/>
  <c r="M85" i="20"/>
  <c r="Q84" i="20"/>
  <c r="M84" i="20"/>
  <c r="K84" i="20"/>
  <c r="H84" i="20"/>
  <c r="E84" i="20"/>
  <c r="Q83" i="20"/>
  <c r="M83" i="20"/>
  <c r="Q82" i="20"/>
  <c r="M82" i="20"/>
  <c r="Q81" i="20"/>
  <c r="M81" i="20"/>
  <c r="K81" i="20"/>
  <c r="H81" i="20"/>
  <c r="E81" i="20"/>
  <c r="Q80" i="20"/>
  <c r="M80" i="20"/>
  <c r="Q79" i="20"/>
  <c r="M79" i="20"/>
  <c r="Q78" i="20"/>
  <c r="M78" i="20"/>
  <c r="K78" i="20"/>
  <c r="H78" i="20"/>
  <c r="E78" i="20"/>
  <c r="Q77" i="20"/>
  <c r="M77" i="20"/>
  <c r="Q76" i="20"/>
  <c r="M76" i="20"/>
  <c r="Q75" i="20"/>
  <c r="M75" i="20"/>
  <c r="K75" i="20"/>
  <c r="H75" i="20"/>
  <c r="E75" i="20"/>
  <c r="Q74" i="20"/>
  <c r="M74" i="20"/>
  <c r="Q73" i="20"/>
  <c r="M73" i="20"/>
  <c r="Q72" i="20"/>
  <c r="M72" i="20"/>
  <c r="K72" i="20"/>
  <c r="H72" i="20"/>
  <c r="E72" i="20"/>
  <c r="Q71" i="20"/>
  <c r="M71" i="20"/>
  <c r="Q70" i="20"/>
  <c r="M70" i="20"/>
  <c r="Q69" i="20"/>
  <c r="M69" i="20"/>
  <c r="K69" i="20"/>
  <c r="H69" i="20"/>
  <c r="E69" i="20"/>
  <c r="Q68" i="20"/>
  <c r="M68" i="20"/>
  <c r="Q67" i="20"/>
  <c r="M67" i="20"/>
  <c r="Q66" i="20"/>
  <c r="M66" i="20"/>
  <c r="K66" i="20"/>
  <c r="H66" i="20"/>
  <c r="E66" i="20"/>
  <c r="Q65" i="20"/>
  <c r="M65" i="20"/>
  <c r="Q64" i="20"/>
  <c r="M64" i="20"/>
  <c r="Q63" i="20"/>
  <c r="M63" i="20"/>
  <c r="K63" i="20"/>
  <c r="H63" i="20"/>
  <c r="E63" i="20"/>
  <c r="Q62" i="20"/>
  <c r="M62" i="20"/>
  <c r="Q61" i="20"/>
  <c r="M61" i="20"/>
  <c r="Q60" i="20"/>
  <c r="M60" i="20"/>
  <c r="K60" i="20"/>
  <c r="H60" i="20"/>
  <c r="E60" i="20"/>
  <c r="Q59" i="20"/>
  <c r="M59" i="20"/>
  <c r="Q58" i="20"/>
  <c r="M58" i="20"/>
  <c r="Q57" i="20"/>
  <c r="M57" i="20"/>
  <c r="K57" i="20"/>
  <c r="H57" i="20"/>
  <c r="E57" i="20"/>
  <c r="Q56" i="20"/>
  <c r="M56" i="20"/>
  <c r="Q55" i="20"/>
  <c r="M55" i="20"/>
  <c r="Q54" i="20"/>
  <c r="M54" i="20"/>
  <c r="K54" i="20"/>
  <c r="H54" i="20"/>
  <c r="E54" i="20"/>
  <c r="Q53" i="20"/>
  <c r="M53" i="20"/>
  <c r="Q52" i="20"/>
  <c r="M52" i="20"/>
  <c r="Q51" i="20"/>
  <c r="M51" i="20"/>
  <c r="K51" i="20"/>
  <c r="H51" i="20"/>
  <c r="E51" i="20"/>
  <c r="Q50" i="20"/>
  <c r="M50" i="20"/>
  <c r="Q49" i="20"/>
  <c r="M49" i="20"/>
  <c r="Q48" i="20"/>
  <c r="M48" i="20"/>
  <c r="K48" i="20"/>
  <c r="H48" i="20"/>
  <c r="E48" i="20"/>
  <c r="Q47" i="20"/>
  <c r="M47" i="20"/>
  <c r="Q46" i="20"/>
  <c r="M46" i="20"/>
  <c r="Q45" i="20"/>
  <c r="M45" i="20"/>
  <c r="K45" i="20"/>
  <c r="H45" i="20"/>
  <c r="E45" i="20"/>
  <c r="Q44" i="20"/>
  <c r="M44" i="20"/>
  <c r="Q43" i="20"/>
  <c r="M43" i="20"/>
  <c r="Q42" i="20"/>
  <c r="M42" i="20"/>
  <c r="K42" i="20"/>
  <c r="H42" i="20"/>
  <c r="E42" i="20"/>
  <c r="Q41" i="20"/>
  <c r="M41" i="20"/>
  <c r="Q40" i="20"/>
  <c r="M40" i="20"/>
  <c r="Q39" i="20"/>
  <c r="M39" i="20"/>
  <c r="K39" i="20"/>
  <c r="H39" i="20"/>
  <c r="E39" i="20"/>
  <c r="Q38" i="20"/>
  <c r="M38" i="20"/>
  <c r="Q37" i="20"/>
  <c r="M37" i="20"/>
  <c r="Q36" i="20"/>
  <c r="M36" i="20"/>
  <c r="K36" i="20"/>
  <c r="H36" i="20"/>
  <c r="E36" i="20"/>
  <c r="Q35" i="20"/>
  <c r="M35" i="20"/>
  <c r="Q34" i="20"/>
  <c r="M34" i="20"/>
  <c r="Q33" i="20"/>
  <c r="M33" i="20"/>
  <c r="K33" i="20"/>
  <c r="H33" i="20"/>
  <c r="E33" i="20"/>
  <c r="Q32" i="20"/>
  <c r="M32" i="20"/>
  <c r="Q31" i="20"/>
  <c r="M31" i="20"/>
  <c r="Q30" i="20"/>
  <c r="M30" i="20"/>
  <c r="K30" i="20"/>
  <c r="H30" i="20"/>
  <c r="E30" i="20"/>
  <c r="Q29" i="20"/>
  <c r="M29" i="20"/>
  <c r="Q28" i="20"/>
  <c r="M28" i="20"/>
  <c r="Q27" i="20"/>
  <c r="M27" i="20"/>
  <c r="K27" i="20"/>
  <c r="H27" i="20"/>
  <c r="E27" i="20"/>
  <c r="Q26" i="20"/>
  <c r="M26" i="20"/>
  <c r="Q25" i="20"/>
  <c r="M25" i="20"/>
  <c r="Q24" i="20"/>
  <c r="M24" i="20"/>
  <c r="K24" i="20"/>
  <c r="H24" i="20"/>
  <c r="E24" i="20"/>
  <c r="Q23" i="20"/>
  <c r="M23" i="20"/>
  <c r="Q22" i="20"/>
  <c r="M22" i="20"/>
  <c r="Q21" i="20"/>
  <c r="M21" i="20"/>
  <c r="K21" i="20"/>
  <c r="H21" i="20"/>
  <c r="E21" i="20"/>
  <c r="Q20" i="20"/>
  <c r="M20" i="20"/>
  <c r="Q19" i="20"/>
  <c r="M19" i="20"/>
  <c r="Q18" i="20"/>
  <c r="M18" i="20"/>
  <c r="K18" i="20"/>
  <c r="H18" i="20"/>
  <c r="E18" i="20"/>
  <c r="Q17" i="20"/>
  <c r="M17" i="20"/>
  <c r="Q16" i="20"/>
  <c r="M16" i="20"/>
  <c r="Q15" i="20"/>
  <c r="M15" i="20"/>
  <c r="K15" i="20"/>
  <c r="H15" i="20"/>
  <c r="E15" i="20"/>
  <c r="Q14" i="20"/>
  <c r="M14" i="20"/>
  <c r="Q13" i="20"/>
  <c r="M13" i="20"/>
  <c r="Q12" i="20"/>
  <c r="M12" i="20"/>
  <c r="K12" i="20"/>
  <c r="H12" i="20"/>
  <c r="E12" i="20"/>
  <c r="Q11" i="20"/>
  <c r="M11" i="20"/>
  <c r="Q10" i="20"/>
  <c r="M10" i="20"/>
  <c r="Q9" i="20"/>
  <c r="M9" i="20"/>
  <c r="K9" i="20"/>
  <c r="H9" i="20"/>
  <c r="E9" i="20"/>
  <c r="Q8" i="20"/>
  <c r="M8" i="20"/>
  <c r="Q7" i="20"/>
  <c r="M7" i="20"/>
  <c r="Q6" i="20"/>
  <c r="M6" i="20"/>
  <c r="K6" i="20"/>
  <c r="H6" i="20"/>
  <c r="E6" i="20"/>
  <c r="Q5" i="20"/>
  <c r="M5" i="20"/>
  <c r="Q4" i="20"/>
  <c r="M4" i="20"/>
  <c r="H48" i="3"/>
  <c r="G48" i="3"/>
  <c r="F48" i="3"/>
  <c r="E48" i="3"/>
  <c r="D48" i="3"/>
  <c r="J47" i="3"/>
  <c r="G47" i="3"/>
  <c r="F47" i="3"/>
  <c r="E47" i="3"/>
  <c r="D47" i="3"/>
  <c r="J46" i="3"/>
  <c r="H46" i="3"/>
  <c r="G46" i="3"/>
  <c r="F46" i="3"/>
  <c r="E46" i="3"/>
  <c r="D46" i="3"/>
  <c r="J45" i="3"/>
  <c r="H45" i="3"/>
  <c r="G45" i="3"/>
  <c r="D45" i="3"/>
  <c r="J44" i="3"/>
  <c r="H44" i="3"/>
  <c r="G44" i="3"/>
  <c r="F44" i="3"/>
  <c r="E44" i="3"/>
  <c r="D44" i="3"/>
  <c r="H43" i="3"/>
  <c r="G43" i="3"/>
  <c r="F43" i="3"/>
  <c r="E43" i="3"/>
  <c r="D43" i="3"/>
  <c r="J42" i="3"/>
  <c r="H42" i="3"/>
  <c r="E42" i="3"/>
  <c r="D42" i="3"/>
  <c r="J41" i="3"/>
  <c r="H41" i="3"/>
  <c r="G41" i="3"/>
  <c r="E41" i="3"/>
  <c r="J40" i="3"/>
  <c r="H40" i="3"/>
  <c r="G40" i="3"/>
  <c r="E40" i="3"/>
  <c r="D40" i="3"/>
  <c r="J39" i="3"/>
  <c r="H39" i="3"/>
  <c r="G39" i="3"/>
  <c r="F39" i="3"/>
  <c r="E39" i="3"/>
  <c r="D39" i="3"/>
  <c r="J38" i="3"/>
  <c r="H38" i="3"/>
  <c r="G38" i="3"/>
  <c r="F38" i="3"/>
  <c r="E38" i="3"/>
  <c r="D38" i="3"/>
  <c r="J37" i="3"/>
  <c r="H37" i="3"/>
  <c r="G37" i="3"/>
  <c r="E37" i="3"/>
  <c r="D37" i="3"/>
  <c r="H36" i="3"/>
  <c r="G36" i="3"/>
  <c r="E36" i="3"/>
  <c r="D36" i="3"/>
  <c r="J35" i="3"/>
  <c r="H35" i="3"/>
  <c r="G35" i="3"/>
  <c r="F35" i="3"/>
  <c r="E35" i="3"/>
  <c r="D35" i="3"/>
  <c r="J34" i="3"/>
  <c r="H34" i="3"/>
  <c r="G34" i="3"/>
  <c r="E34" i="3"/>
  <c r="D34" i="3"/>
  <c r="J33" i="3"/>
  <c r="H33" i="3"/>
  <c r="G33" i="3"/>
  <c r="D33" i="3"/>
  <c r="C33" i="3"/>
  <c r="J32" i="3"/>
  <c r="H32" i="3"/>
  <c r="G32" i="3"/>
  <c r="F32" i="3"/>
  <c r="E32" i="3"/>
  <c r="D32" i="3"/>
  <c r="C32" i="3"/>
  <c r="P31" i="11"/>
  <c r="J31" i="3"/>
  <c r="H31" i="3"/>
  <c r="G31" i="3"/>
  <c r="F31" i="3"/>
  <c r="E31" i="3"/>
  <c r="D31" i="3"/>
  <c r="C31" i="3"/>
  <c r="P30" i="11"/>
  <c r="J30" i="3"/>
  <c r="H30" i="3"/>
  <c r="G30" i="3"/>
  <c r="F30" i="3"/>
  <c r="E30" i="3"/>
  <c r="D30" i="3"/>
  <c r="C30" i="3"/>
  <c r="P29" i="11"/>
  <c r="J29" i="3"/>
  <c r="H29" i="3"/>
  <c r="G29" i="3"/>
  <c r="F29" i="3"/>
  <c r="E29" i="3"/>
  <c r="D29" i="3"/>
  <c r="C29" i="3"/>
  <c r="P28" i="11"/>
  <c r="J28" i="3"/>
  <c r="H28" i="3"/>
  <c r="G28" i="3"/>
  <c r="E28" i="3"/>
  <c r="D28" i="3"/>
  <c r="C28" i="3"/>
  <c r="A28" i="11"/>
  <c r="P27" i="11"/>
  <c r="J27" i="3"/>
  <c r="H27" i="3"/>
  <c r="G27" i="3"/>
  <c r="E27" i="3"/>
  <c r="D27" i="3"/>
  <c r="C27" i="3"/>
  <c r="A27" i="11"/>
  <c r="P26" i="11"/>
  <c r="J26" i="3"/>
  <c r="H26" i="3"/>
  <c r="G26" i="3"/>
  <c r="F26" i="3"/>
  <c r="E26" i="3"/>
  <c r="D26" i="3"/>
  <c r="C26" i="3"/>
  <c r="A26" i="11"/>
  <c r="P25" i="11"/>
  <c r="J25" i="3"/>
  <c r="H25" i="3"/>
  <c r="G25" i="3"/>
  <c r="F25" i="3"/>
  <c r="E25" i="3"/>
  <c r="D25" i="3"/>
  <c r="C25" i="3"/>
  <c r="A25" i="11"/>
  <c r="P24" i="11"/>
  <c r="H24" i="3"/>
  <c r="F24" i="3"/>
  <c r="E24" i="3"/>
  <c r="D24" i="3"/>
  <c r="C24" i="3"/>
  <c r="A24" i="11"/>
  <c r="P23" i="11"/>
  <c r="G23" i="3"/>
  <c r="E23" i="3"/>
  <c r="D23" i="3"/>
  <c r="C23" i="3"/>
  <c r="P22" i="11"/>
  <c r="H22" i="3"/>
  <c r="G22" i="3"/>
  <c r="E22" i="3"/>
  <c r="D22" i="3"/>
  <c r="C22" i="3"/>
  <c r="P21" i="11"/>
  <c r="H21" i="3"/>
  <c r="G21" i="3"/>
  <c r="E21" i="3"/>
  <c r="D21" i="3"/>
  <c r="C21" i="3"/>
  <c r="P20" i="11"/>
  <c r="H20" i="3"/>
  <c r="G20" i="3"/>
  <c r="F20" i="3"/>
  <c r="E20" i="3"/>
  <c r="D20" i="3"/>
  <c r="C20" i="3"/>
  <c r="H19" i="3"/>
  <c r="G19" i="3"/>
  <c r="E19" i="3"/>
  <c r="C19" i="3"/>
  <c r="E18" i="3"/>
  <c r="M100" i="12"/>
  <c r="M99" i="12"/>
  <c r="M98" i="12"/>
  <c r="M97" i="12"/>
  <c r="M96" i="12"/>
  <c r="M95" i="12"/>
  <c r="M94" i="12"/>
  <c r="M93" i="12"/>
  <c r="M92" i="12"/>
  <c r="M91" i="12"/>
  <c r="M90" i="12"/>
  <c r="M89" i="12"/>
  <c r="M88" i="12"/>
  <c r="M87" i="12"/>
  <c r="M86" i="12"/>
  <c r="M85" i="12"/>
  <c r="M84" i="12"/>
  <c r="M83" i="12"/>
  <c r="M82" i="12"/>
  <c r="M81" i="12"/>
  <c r="M80" i="12"/>
  <c r="M79" i="12"/>
  <c r="M78" i="12"/>
  <c r="M77" i="12"/>
  <c r="M76" i="12"/>
  <c r="M75" i="12"/>
  <c r="M74" i="12"/>
  <c r="M73" i="12"/>
  <c r="M72" i="12"/>
  <c r="M71" i="12"/>
  <c r="M70" i="12"/>
  <c r="M69" i="12"/>
  <c r="M68" i="12"/>
  <c r="M67" i="12"/>
  <c r="M66" i="12"/>
  <c r="M65" i="12"/>
  <c r="M64" i="12"/>
  <c r="M63" i="12"/>
  <c r="M62" i="12"/>
  <c r="M61" i="12"/>
  <c r="M60" i="12"/>
  <c r="M59" i="12"/>
  <c r="M58" i="12"/>
  <c r="M57" i="12"/>
  <c r="M56" i="12"/>
  <c r="M55" i="12"/>
  <c r="M54" i="12"/>
  <c r="M53" i="12"/>
  <c r="M52" i="12"/>
  <c r="M51" i="12"/>
  <c r="M50" i="12"/>
  <c r="M49" i="12"/>
  <c r="M48" i="12"/>
  <c r="M47" i="12"/>
  <c r="M46" i="12"/>
  <c r="M45" i="12"/>
  <c r="M44" i="12"/>
  <c r="M43" i="12"/>
  <c r="M42" i="12"/>
  <c r="M41" i="12"/>
  <c r="M40" i="12"/>
  <c r="M39" i="12"/>
  <c r="M38" i="12"/>
  <c r="M37" i="12"/>
  <c r="M36" i="12"/>
  <c r="M35" i="12"/>
  <c r="M34" i="12"/>
  <c r="M33" i="12"/>
  <c r="M32" i="12"/>
  <c r="M31" i="12"/>
  <c r="M30" i="12"/>
  <c r="E45" i="3"/>
  <c r="J43" i="3"/>
  <c r="G42" i="3"/>
  <c r="F41" i="3"/>
  <c r="D41" i="3"/>
  <c r="J36" i="3"/>
  <c r="E33" i="3"/>
  <c r="J24" i="3"/>
  <c r="G24" i="3"/>
  <c r="J23" i="3"/>
  <c r="H23" i="3"/>
  <c r="J22" i="3"/>
  <c r="J21" i="3"/>
  <c r="J20" i="3"/>
  <c r="J19" i="3"/>
  <c r="J18" i="3"/>
  <c r="H18" i="3"/>
  <c r="G18" i="3"/>
  <c r="F18" i="3"/>
  <c r="D18" i="3"/>
  <c r="C18" i="3"/>
  <c r="J17" i="3"/>
  <c r="H17" i="3"/>
  <c r="G17" i="3"/>
  <c r="F17" i="3"/>
  <c r="E17" i="3"/>
  <c r="D17" i="3"/>
  <c r="C17" i="3"/>
  <c r="J16" i="3"/>
  <c r="H16" i="3"/>
  <c r="G16" i="3"/>
  <c r="F16" i="3"/>
  <c r="E16" i="3"/>
  <c r="D16" i="3"/>
  <c r="C16" i="3"/>
  <c r="J15" i="3"/>
  <c r="H15" i="3"/>
  <c r="G15" i="3"/>
  <c r="F15" i="3"/>
  <c r="E15" i="3"/>
  <c r="D15" i="3"/>
  <c r="C15" i="3"/>
  <c r="J14" i="3"/>
  <c r="H14" i="3"/>
  <c r="G14" i="3"/>
  <c r="F14" i="3"/>
  <c r="E14" i="3"/>
  <c r="D14" i="3"/>
  <c r="C14" i="3"/>
  <c r="J13" i="3"/>
  <c r="H13" i="3"/>
  <c r="G13" i="3"/>
  <c r="F13" i="3"/>
  <c r="E13" i="3"/>
  <c r="D13" i="3"/>
  <c r="C13" i="3"/>
  <c r="J12" i="3"/>
  <c r="H12" i="3"/>
  <c r="G12" i="3"/>
  <c r="F12" i="3"/>
  <c r="E12" i="3"/>
  <c r="D12" i="3"/>
  <c r="C12" i="3"/>
  <c r="J11" i="3"/>
  <c r="H11" i="3"/>
  <c r="G11" i="3"/>
  <c r="F11" i="3"/>
  <c r="E11" i="3"/>
  <c r="D11" i="3"/>
  <c r="C11" i="3"/>
  <c r="J10" i="3"/>
  <c r="H10" i="3"/>
  <c r="G10" i="3"/>
  <c r="F10" i="3"/>
  <c r="E10" i="3"/>
  <c r="D10" i="3"/>
  <c r="C10" i="3"/>
  <c r="J9" i="3"/>
  <c r="H9" i="3"/>
  <c r="G9" i="3"/>
  <c r="F9" i="3"/>
  <c r="E9" i="3"/>
  <c r="D9" i="3"/>
  <c r="C9" i="3"/>
  <c r="J8" i="3"/>
  <c r="H8" i="3"/>
  <c r="G8" i="3"/>
  <c r="F8" i="3"/>
  <c r="E8" i="3"/>
  <c r="D8" i="3"/>
  <c r="C8" i="3"/>
  <c r="J7" i="3"/>
  <c r="H7" i="3"/>
  <c r="G7" i="3"/>
  <c r="F7" i="3"/>
  <c r="E7" i="3"/>
  <c r="D7" i="3"/>
  <c r="C7" i="3"/>
  <c r="B78" i="2"/>
  <c r="B77" i="2"/>
  <c r="B76" i="2"/>
  <c r="B75" i="2"/>
  <c r="B74" i="2"/>
  <c r="B73" i="2"/>
  <c r="B72" i="2"/>
  <c r="B71" i="2"/>
  <c r="B70" i="2"/>
  <c r="B69" i="2"/>
  <c r="B68" i="2"/>
  <c r="B67" i="2"/>
  <c r="B66" i="2"/>
  <c r="B65" i="2"/>
  <c r="B64" i="2"/>
  <c r="B63" i="2"/>
  <c r="B62" i="2"/>
  <c r="B61" i="2"/>
  <c r="B60" i="2"/>
  <c r="B59" i="2"/>
  <c r="B58" i="2"/>
  <c r="B57" i="2"/>
  <c r="B56" i="2"/>
  <c r="B55" i="2"/>
  <c r="B54" i="2"/>
  <c r="B53" i="2"/>
  <c r="B52" i="2"/>
  <c r="B51" i="2"/>
  <c r="B50" i="2"/>
  <c r="B49" i="2"/>
  <c r="B48" i="2"/>
  <c r="B47" i="2"/>
  <c r="B46" i="2"/>
  <c r="B45" i="2"/>
  <c r="B44" i="2"/>
  <c r="B43" i="2"/>
  <c r="B42" i="2"/>
  <c r="B41" i="2"/>
  <c r="B40" i="2"/>
  <c r="B39" i="2"/>
  <c r="B38" i="2"/>
  <c r="B37" i="2"/>
  <c r="B36" i="2"/>
  <c r="B35" i="2"/>
  <c r="B34" i="2"/>
  <c r="B33" i="2"/>
  <c r="B32" i="2"/>
  <c r="B31" i="2"/>
  <c r="B30" i="2"/>
  <c r="B29" i="2"/>
  <c r="B28" i="2"/>
  <c r="B27" i="2"/>
  <c r="B26" i="2"/>
  <c r="B25" i="2"/>
  <c r="B24" i="2"/>
  <c r="B23" i="2"/>
  <c r="B22" i="2"/>
  <c r="B21" i="2"/>
  <c r="B20" i="2"/>
  <c r="B19" i="2"/>
  <c r="B18" i="2"/>
  <c r="I17" i="2"/>
  <c r="G17" i="2"/>
  <c r="F17" i="2"/>
  <c r="E17" i="2"/>
  <c r="D17" i="2"/>
  <c r="C17" i="2"/>
  <c r="B17" i="2"/>
  <c r="I16" i="2"/>
  <c r="G16" i="2"/>
  <c r="F16" i="2"/>
  <c r="E16" i="2"/>
  <c r="D16" i="2"/>
  <c r="C16" i="2"/>
  <c r="B16" i="2"/>
  <c r="I15" i="2"/>
  <c r="G15" i="2"/>
  <c r="F15" i="2"/>
  <c r="E15" i="2"/>
  <c r="D15" i="2"/>
  <c r="C15" i="2"/>
  <c r="B15" i="2"/>
  <c r="I14" i="2"/>
  <c r="G14" i="2"/>
  <c r="F14" i="2"/>
  <c r="E14" i="2"/>
  <c r="D14" i="2"/>
  <c r="C14" i="2"/>
  <c r="B14" i="2"/>
  <c r="I13" i="2"/>
  <c r="G13" i="2"/>
  <c r="F13" i="2"/>
  <c r="E13" i="2"/>
  <c r="D13" i="2"/>
  <c r="C13" i="2"/>
  <c r="B13" i="2"/>
  <c r="I12" i="2"/>
  <c r="G12" i="2"/>
  <c r="F12" i="2"/>
  <c r="E12" i="2"/>
  <c r="D12" i="2"/>
  <c r="C12" i="2"/>
  <c r="B12" i="2"/>
  <c r="I11" i="2"/>
  <c r="G11" i="2"/>
  <c r="F11" i="2"/>
  <c r="E11" i="2"/>
  <c r="D11" i="2"/>
  <c r="C11" i="2"/>
  <c r="B11" i="2"/>
  <c r="I10" i="2"/>
  <c r="G10" i="2"/>
  <c r="F10" i="2"/>
  <c r="E10" i="2"/>
  <c r="D10" i="2"/>
  <c r="C10" i="2"/>
  <c r="B10" i="2"/>
  <c r="I9" i="2"/>
  <c r="G9" i="2"/>
  <c r="F9" i="2"/>
  <c r="E9" i="2"/>
  <c r="D9" i="2"/>
  <c r="C9" i="2"/>
  <c r="B9" i="2"/>
  <c r="I8" i="2"/>
  <c r="G8" i="2"/>
  <c r="F8" i="2"/>
  <c r="E8" i="2"/>
  <c r="D8" i="2"/>
  <c r="C8" i="2"/>
  <c r="B8" i="2"/>
  <c r="I7" i="2"/>
  <c r="G7" i="2"/>
  <c r="F7" i="2"/>
  <c r="E7" i="2"/>
  <c r="D7" i="2"/>
  <c r="C7" i="2"/>
  <c r="B7" i="2"/>
  <c r="I6" i="2"/>
  <c r="G6" i="2"/>
  <c r="F6" i="2"/>
  <c r="E6" i="2"/>
  <c r="D6" i="2"/>
  <c r="C6" i="2"/>
  <c r="B6" i="2"/>
  <c r="N366" i="20" l="1"/>
  <c r="R366" i="20"/>
  <c r="W375" i="20"/>
  <c r="Z375" i="20"/>
  <c r="L31" i="10"/>
  <c r="L39" i="10"/>
  <c r="L45" i="10"/>
  <c r="L53" i="10"/>
  <c r="L86" i="10"/>
  <c r="L110" i="10"/>
  <c r="L36" i="11"/>
  <c r="K252" i="20"/>
  <c r="L81" i="10"/>
  <c r="L19" i="11"/>
  <c r="R237" i="20"/>
  <c r="T342" i="20"/>
  <c r="L33" i="11"/>
  <c r="L45" i="11"/>
  <c r="T252" i="20"/>
  <c r="N276" i="20"/>
  <c r="L65" i="10"/>
  <c r="L76" i="10"/>
  <c r="T359" i="20"/>
  <c r="N36" i="20"/>
  <c r="N357" i="20"/>
  <c r="R78" i="20"/>
  <c r="K231" i="20"/>
  <c r="T290" i="20"/>
  <c r="L24" i="10"/>
  <c r="L99" i="10"/>
  <c r="L111" i="10"/>
  <c r="L127" i="10"/>
  <c r="L14" i="10"/>
  <c r="L18" i="10"/>
  <c r="L112" i="10"/>
  <c r="L102" i="10"/>
  <c r="L60" i="10"/>
  <c r="L68" i="10"/>
  <c r="L40" i="11"/>
  <c r="T258" i="20"/>
  <c r="T264" i="20"/>
  <c r="T266" i="20"/>
  <c r="T331" i="20"/>
  <c r="T335" i="20"/>
  <c r="L26" i="10"/>
  <c r="L30" i="10"/>
  <c r="L38" i="10"/>
  <c r="L43" i="10"/>
  <c r="L51" i="10"/>
  <c r="L59" i="10"/>
  <c r="L97" i="10"/>
  <c r="L101" i="10"/>
  <c r="L113" i="10"/>
  <c r="L121" i="10"/>
  <c r="L43" i="11"/>
  <c r="N264" i="20"/>
  <c r="H156" i="20"/>
  <c r="F33" i="3"/>
  <c r="L120" i="10"/>
  <c r="L25" i="11"/>
  <c r="R297" i="20"/>
  <c r="N81" i="20"/>
  <c r="F36" i="3"/>
  <c r="L64" i="10"/>
  <c r="L108" i="10"/>
  <c r="L124" i="10"/>
  <c r="L44" i="11"/>
  <c r="T243" i="20"/>
  <c r="L15" i="10"/>
  <c r="L28" i="10"/>
  <c r="L32" i="10"/>
  <c r="L36" i="10"/>
  <c r="L40" i="10"/>
  <c r="L47" i="10"/>
  <c r="L55" i="10"/>
  <c r="L62" i="10"/>
  <c r="L70" i="10"/>
  <c r="L87" i="10"/>
  <c r="L103" i="10"/>
  <c r="L34" i="11"/>
  <c r="F40" i="3"/>
  <c r="E156" i="20"/>
  <c r="T240" i="20"/>
  <c r="T314" i="20"/>
  <c r="L35" i="11"/>
  <c r="L114" i="10"/>
  <c r="L118" i="10"/>
  <c r="L28" i="11"/>
  <c r="L29" i="11"/>
  <c r="L30" i="11"/>
  <c r="L32" i="11"/>
  <c r="L41" i="11"/>
  <c r="N54" i="20"/>
  <c r="R111" i="20"/>
  <c r="T337" i="20"/>
  <c r="L66" i="10"/>
  <c r="L73" i="10"/>
  <c r="L89" i="10"/>
  <c r="L26" i="11"/>
  <c r="T231" i="20"/>
  <c r="T287" i="20"/>
  <c r="T307" i="20"/>
  <c r="N69" i="20"/>
  <c r="R174" i="20"/>
  <c r="K207" i="20"/>
  <c r="R57" i="20"/>
  <c r="T255" i="20"/>
  <c r="N342" i="20"/>
  <c r="R63" i="20"/>
  <c r="R171" i="20"/>
  <c r="R195" i="20"/>
  <c r="R264" i="20"/>
  <c r="T270" i="20"/>
  <c r="T281" i="20"/>
  <c r="T315" i="20"/>
  <c r="T318" i="20"/>
  <c r="N12" i="20"/>
  <c r="K315" i="20"/>
  <c r="T338" i="20"/>
  <c r="R36" i="20"/>
  <c r="R216" i="20"/>
  <c r="T261" i="20"/>
  <c r="R279" i="20"/>
  <c r="T293" i="20"/>
  <c r="N48" i="20"/>
  <c r="T278" i="20"/>
  <c r="T317" i="20"/>
  <c r="Z303" i="20"/>
  <c r="K216" i="20"/>
  <c r="T311" i="20"/>
  <c r="H180" i="20"/>
  <c r="N213" i="20"/>
  <c r="R21" i="20"/>
  <c r="R132" i="20"/>
  <c r="T254" i="20"/>
  <c r="T298" i="20"/>
  <c r="L42" i="10"/>
  <c r="L50" i="10"/>
  <c r="L94" i="10"/>
  <c r="L24" i="11"/>
  <c r="N39" i="20"/>
  <c r="N78" i="20"/>
  <c r="R120" i="20"/>
  <c r="R198" i="20"/>
  <c r="R291" i="20"/>
  <c r="K297" i="20"/>
  <c r="T326" i="20"/>
  <c r="N102" i="20"/>
  <c r="L21" i="10"/>
  <c r="L85" i="10"/>
  <c r="L107" i="10"/>
  <c r="L37" i="11"/>
  <c r="L16" i="10"/>
  <c r="L29" i="10"/>
  <c r="L33" i="10"/>
  <c r="L37" i="10"/>
  <c r="L41" i="10"/>
  <c r="L49" i="10"/>
  <c r="L57" i="10"/>
  <c r="L72" i="10"/>
  <c r="L98" i="10"/>
  <c r="L115" i="10"/>
  <c r="L119" i="10"/>
  <c r="L22" i="11"/>
  <c r="L48" i="11"/>
  <c r="R60" i="20"/>
  <c r="N96" i="20"/>
  <c r="R135" i="20"/>
  <c r="R141" i="20"/>
  <c r="N174" i="20"/>
  <c r="R186" i="20"/>
  <c r="H201" i="20"/>
  <c r="V243" i="20"/>
  <c r="R240" i="20"/>
  <c r="T346" i="20"/>
  <c r="R231" i="20"/>
  <c r="R327" i="20"/>
  <c r="L58" i="10"/>
  <c r="L23" i="11"/>
  <c r="L42" i="11"/>
  <c r="L20" i="10"/>
  <c r="L48" i="10"/>
  <c r="L56" i="10"/>
  <c r="L63" i="10"/>
  <c r="L71" i="10"/>
  <c r="L21" i="11"/>
  <c r="R12" i="20"/>
  <c r="N15" i="20"/>
  <c r="R27" i="20"/>
  <c r="N60" i="20"/>
  <c r="R72" i="20"/>
  <c r="E144" i="20"/>
  <c r="E153" i="20"/>
  <c r="H171" i="20"/>
  <c r="T275" i="20"/>
  <c r="T288" i="20"/>
  <c r="K312" i="20"/>
  <c r="N318" i="20"/>
  <c r="T351" i="20"/>
  <c r="T354" i="20"/>
  <c r="T360" i="20"/>
  <c r="T332" i="20"/>
  <c r="N168" i="20"/>
  <c r="H177" i="20"/>
  <c r="K195" i="20"/>
  <c r="R213" i="20"/>
  <c r="K237" i="20"/>
  <c r="K255" i="20"/>
  <c r="K258" i="20"/>
  <c r="H261" i="20"/>
  <c r="N300" i="20"/>
  <c r="R342" i="20"/>
  <c r="N354" i="20"/>
  <c r="L23" i="10"/>
  <c r="L46" i="10"/>
  <c r="L54" i="10"/>
  <c r="L61" i="10"/>
  <c r="L69" i="10"/>
  <c r="L79" i="10"/>
  <c r="L105" i="10"/>
  <c r="L122" i="10"/>
  <c r="L126" i="10"/>
  <c r="L27" i="11"/>
  <c r="N33" i="20"/>
  <c r="R87" i="20"/>
  <c r="N108" i="20"/>
  <c r="R126" i="20"/>
  <c r="R159" i="20"/>
  <c r="E165" i="20"/>
  <c r="N198" i="20"/>
  <c r="N216" i="20"/>
  <c r="N237" i="20"/>
  <c r="H249" i="20"/>
  <c r="T269" i="20"/>
  <c r="T279" i="20"/>
  <c r="T282" i="20"/>
  <c r="R300" i="20"/>
  <c r="R312" i="20"/>
  <c r="R354" i="20"/>
  <c r="H189" i="20"/>
  <c r="N9" i="20"/>
  <c r="R45" i="20"/>
  <c r="R51" i="20"/>
  <c r="R129" i="20"/>
  <c r="N138" i="20"/>
  <c r="K144" i="20"/>
  <c r="E159" i="20"/>
  <c r="K219" i="20"/>
  <c r="K225" i="20"/>
  <c r="R249" i="20"/>
  <c r="N255" i="20"/>
  <c r="R258" i="20"/>
  <c r="K276" i="20"/>
  <c r="T296" i="20"/>
  <c r="T308" i="20"/>
  <c r="T309" i="20"/>
  <c r="K210" i="20"/>
  <c r="L22" i="10"/>
  <c r="L34" i="10"/>
  <c r="L44" i="10"/>
  <c r="L52" i="10"/>
  <c r="L67" i="10"/>
  <c r="L78" i="10"/>
  <c r="L82" i="10"/>
  <c r="L95" i="10"/>
  <c r="L104" i="10"/>
  <c r="L31" i="11"/>
  <c r="N129" i="20"/>
  <c r="R150" i="20"/>
  <c r="R153" i="20"/>
  <c r="E189" i="20"/>
  <c r="T228" i="20"/>
  <c r="N231" i="20"/>
  <c r="T234" i="20"/>
  <c r="T236" i="20"/>
  <c r="H240" i="20"/>
  <c r="T241" i="20"/>
  <c r="T249" i="20"/>
  <c r="T257" i="20"/>
  <c r="R261" i="20"/>
  <c r="R306" i="20"/>
  <c r="N321" i="20"/>
  <c r="T324" i="20"/>
  <c r="K354" i="20"/>
  <c r="H366" i="20"/>
  <c r="K366" i="20"/>
  <c r="R48" i="20"/>
  <c r="R96" i="20"/>
  <c r="N114" i="20"/>
  <c r="W159" i="20"/>
  <c r="R84" i="20"/>
  <c r="N147" i="20"/>
  <c r="R168" i="20"/>
  <c r="R15" i="20"/>
  <c r="R90" i="20"/>
  <c r="V147" i="20"/>
  <c r="H165" i="20"/>
  <c r="Z183" i="20"/>
  <c r="E183" i="20"/>
  <c r="N189" i="20"/>
  <c r="R222" i="20"/>
  <c r="R225" i="20"/>
  <c r="T292" i="20"/>
  <c r="T353" i="20"/>
  <c r="R9" i="20"/>
  <c r="R33" i="20"/>
  <c r="N162" i="20"/>
  <c r="E180" i="20"/>
  <c r="H183" i="20"/>
  <c r="E186" i="20"/>
  <c r="W219" i="20"/>
  <c r="T221" i="20"/>
  <c r="H228" i="20"/>
  <c r="K240" i="20"/>
  <c r="T260" i="20"/>
  <c r="R333" i="20"/>
  <c r="N42" i="20"/>
  <c r="R108" i="20"/>
  <c r="H153" i="20"/>
  <c r="K156" i="20"/>
  <c r="R162" i="20"/>
  <c r="N165" i="20"/>
  <c r="K183" i="20"/>
  <c r="H195" i="20"/>
  <c r="Y279" i="20"/>
  <c r="J268" i="20"/>
  <c r="K270" i="20" s="1"/>
  <c r="R144" i="20"/>
  <c r="N24" i="20"/>
  <c r="R42" i="20"/>
  <c r="R75" i="20"/>
  <c r="R81" i="20"/>
  <c r="E147" i="20"/>
  <c r="K159" i="20"/>
  <c r="N171" i="20"/>
  <c r="N186" i="20"/>
  <c r="N192" i="20"/>
  <c r="R201" i="20"/>
  <c r="R219" i="20"/>
  <c r="G233" i="20"/>
  <c r="W243" i="20" s="1"/>
  <c r="K261" i="20"/>
  <c r="K282" i="20"/>
  <c r="Z291" i="20"/>
  <c r="K288" i="20"/>
  <c r="N120" i="20"/>
  <c r="N150" i="20"/>
  <c r="N6" i="20"/>
  <c r="N18" i="20"/>
  <c r="R24" i="20"/>
  <c r="N30" i="20"/>
  <c r="N72" i="20"/>
  <c r="N99" i="20"/>
  <c r="N105" i="20"/>
  <c r="H150" i="20"/>
  <c r="R156" i="20"/>
  <c r="E162" i="20"/>
  <c r="Y171" i="20"/>
  <c r="J162" i="20"/>
  <c r="Z171" i="20" s="1"/>
  <c r="K168" i="20"/>
  <c r="H213" i="20"/>
  <c r="Y231" i="20"/>
  <c r="K228" i="20"/>
  <c r="T237" i="20"/>
  <c r="T239" i="20"/>
  <c r="T294" i="20"/>
  <c r="K303" i="20"/>
  <c r="K309" i="20"/>
  <c r="K336" i="20"/>
  <c r="R18" i="20"/>
  <c r="N66" i="20"/>
  <c r="R93" i="20"/>
  <c r="N117" i="20"/>
  <c r="K180" i="20"/>
  <c r="K201" i="20"/>
  <c r="T285" i="20"/>
  <c r="T313" i="20"/>
  <c r="R318" i="20"/>
  <c r="H327" i="20"/>
  <c r="R66" i="20"/>
  <c r="R123" i="20"/>
  <c r="E174" i="20"/>
  <c r="K198" i="20"/>
  <c r="Z207" i="20"/>
  <c r="K213" i="20"/>
  <c r="N351" i="20"/>
  <c r="N159" i="20"/>
  <c r="K192" i="20"/>
  <c r="N195" i="20"/>
  <c r="R204" i="20"/>
  <c r="T225" i="20"/>
  <c r="N228" i="20"/>
  <c r="R267" i="20"/>
  <c r="N288" i="20"/>
  <c r="N309" i="20"/>
  <c r="R324" i="20"/>
  <c r="N177" i="20"/>
  <c r="K189" i="20"/>
  <c r="H207" i="20"/>
  <c r="R210" i="20"/>
  <c r="H216" i="20"/>
  <c r="N219" i="20"/>
  <c r="N222" i="20"/>
  <c r="T230" i="20"/>
  <c r="N240" i="20"/>
  <c r="K273" i="20"/>
  <c r="R294" i="20"/>
  <c r="T303" i="20"/>
  <c r="T330" i="20"/>
  <c r="N333" i="20"/>
  <c r="R336" i="20"/>
  <c r="N348" i="20"/>
  <c r="H357" i="20"/>
  <c r="N360" i="20"/>
  <c r="N363" i="20"/>
  <c r="R243" i="20"/>
  <c r="N252" i="20"/>
  <c r="H285" i="20"/>
  <c r="R288" i="20"/>
  <c r="H291" i="20"/>
  <c r="H300" i="20"/>
  <c r="T300" i="20"/>
  <c r="R303" i="20"/>
  <c r="R321" i="20"/>
  <c r="K327" i="20"/>
  <c r="R363" i="20"/>
  <c r="K165" i="20"/>
  <c r="E171" i="20"/>
  <c r="R189" i="20"/>
  <c r="N246" i="20"/>
  <c r="R252" i="20"/>
  <c r="H255" i="20"/>
  <c r="T273" i="20"/>
  <c r="R282" i="20"/>
  <c r="N291" i="20"/>
  <c r="T302" i="20"/>
  <c r="Y315" i="20"/>
  <c r="T329" i="20"/>
  <c r="T333" i="20"/>
  <c r="K348" i="20"/>
  <c r="E177" i="20"/>
  <c r="V195" i="20"/>
  <c r="R192" i="20"/>
  <c r="N201" i="20"/>
  <c r="T222" i="20"/>
  <c r="N234" i="20"/>
  <c r="H243" i="20"/>
  <c r="T242" i="20"/>
  <c r="K243" i="20"/>
  <c r="R273" i="20"/>
  <c r="R276" i="20"/>
  <c r="K300" i="20"/>
  <c r="T322" i="20"/>
  <c r="V339" i="20"/>
  <c r="K339" i="20"/>
  <c r="T341" i="20"/>
  <c r="N345" i="20"/>
  <c r="T345" i="20"/>
  <c r="R351" i="20"/>
  <c r="R357" i="20"/>
  <c r="H168" i="20"/>
  <c r="G184" i="20"/>
  <c r="H186" i="20" s="1"/>
  <c r="K204" i="20"/>
  <c r="Y219" i="20"/>
  <c r="N210" i="20"/>
  <c r="R234" i="20"/>
  <c r="K264" i="20"/>
  <c r="T272" i="20"/>
  <c r="T276" i="20"/>
  <c r="G328" i="20"/>
  <c r="H330" i="20" s="1"/>
  <c r="T357" i="20"/>
  <c r="T238" i="20"/>
  <c r="R246" i="20"/>
  <c r="N279" i="20"/>
  <c r="N285" i="20"/>
  <c r="R315" i="20"/>
  <c r="Y339" i="20"/>
  <c r="T336" i="20"/>
  <c r="R339" i="20"/>
  <c r="T339" i="20"/>
  <c r="R348" i="20"/>
  <c r="T348" i="20"/>
  <c r="T356" i="20"/>
  <c r="L25" i="10"/>
  <c r="L74" i="10"/>
  <c r="L93" i="10"/>
  <c r="L123" i="10"/>
  <c r="L128" i="10"/>
  <c r="L83" i="10"/>
  <c r="L88" i="10"/>
  <c r="L92" i="10"/>
  <c r="L117" i="10"/>
  <c r="L19" i="10"/>
  <c r="L77" i="10"/>
  <c r="L116" i="10"/>
  <c r="L27" i="10"/>
  <c r="L91" i="10"/>
  <c r="L96" i="10"/>
  <c r="L100" i="10"/>
  <c r="L106" i="10"/>
  <c r="L125" i="10"/>
  <c r="L17" i="10"/>
  <c r="L35" i="10"/>
  <c r="L75" i="10"/>
  <c r="L80" i="10"/>
  <c r="L84" i="10"/>
  <c r="L90" i="10"/>
  <c r="L109" i="10"/>
  <c r="R6" i="20"/>
  <c r="R30" i="20"/>
  <c r="N21" i="20"/>
  <c r="R39" i="20"/>
  <c r="N27" i="20"/>
  <c r="N57" i="20"/>
  <c r="F19" i="3"/>
  <c r="F27" i="3"/>
  <c r="F34" i="3"/>
  <c r="F42" i="3"/>
  <c r="H47" i="3"/>
  <c r="N90" i="20"/>
  <c r="N111" i="20"/>
  <c r="V171" i="20"/>
  <c r="G160" i="20"/>
  <c r="R183" i="20"/>
  <c r="N204" i="20"/>
  <c r="H222" i="20"/>
  <c r="W231" i="20"/>
  <c r="N45" i="20"/>
  <c r="V207" i="20"/>
  <c r="G196" i="20"/>
  <c r="T245" i="20"/>
  <c r="H246" i="20"/>
  <c r="F37" i="3"/>
  <c r="F45" i="3"/>
  <c r="R69" i="20"/>
  <c r="N75" i="20"/>
  <c r="R117" i="20"/>
  <c r="N123" i="20"/>
  <c r="N144" i="20"/>
  <c r="H147" i="20"/>
  <c r="Y159" i="20"/>
  <c r="J148" i="20"/>
  <c r="E168" i="20"/>
  <c r="W183" i="20"/>
  <c r="H174" i="20"/>
  <c r="N207" i="20"/>
  <c r="H210" i="20"/>
  <c r="N225" i="20"/>
  <c r="H276" i="20"/>
  <c r="T274" i="20"/>
  <c r="J48" i="3"/>
  <c r="K147" i="20"/>
  <c r="K153" i="20"/>
  <c r="F23" i="3"/>
  <c r="N87" i="20"/>
  <c r="N135" i="20"/>
  <c r="N153" i="20"/>
  <c r="N156" i="20"/>
  <c r="H159" i="20"/>
  <c r="Y195" i="20"/>
  <c r="H204" i="20"/>
  <c r="H231" i="20"/>
  <c r="T229" i="20"/>
  <c r="F22" i="3"/>
  <c r="L129" i="10"/>
  <c r="L39" i="11"/>
  <c r="L47" i="11"/>
  <c r="N51" i="20"/>
  <c r="R54" i="20"/>
  <c r="N93" i="20"/>
  <c r="R102" i="20"/>
  <c r="R114" i="20"/>
  <c r="R138" i="20"/>
  <c r="R147" i="20"/>
  <c r="K177" i="20"/>
  <c r="H219" i="20"/>
  <c r="H264" i="20"/>
  <c r="T262" i="20"/>
  <c r="F21" i="3"/>
  <c r="L20" i="11"/>
  <c r="L38" i="11"/>
  <c r="L46" i="11"/>
  <c r="N63" i="20"/>
  <c r="Z147" i="20"/>
  <c r="K141" i="20"/>
  <c r="T226" i="20"/>
  <c r="F28" i="3"/>
  <c r="N84" i="20"/>
  <c r="R99" i="20"/>
  <c r="R105" i="20"/>
  <c r="N126" i="20"/>
  <c r="N132" i="20"/>
  <c r="N141" i="20"/>
  <c r="H144" i="20"/>
  <c r="E150" i="20"/>
  <c r="R180" i="20"/>
  <c r="V183" i="20"/>
  <c r="N180" i="20"/>
  <c r="V219" i="20"/>
  <c r="T248" i="20"/>
  <c r="T263" i="20"/>
  <c r="Z339" i="20"/>
  <c r="K330" i="20"/>
  <c r="W147" i="20"/>
  <c r="Z195" i="20"/>
  <c r="V231" i="20"/>
  <c r="R255" i="20"/>
  <c r="H267" i="20"/>
  <c r="T265" i="20"/>
  <c r="H294" i="20"/>
  <c r="H297" i="20"/>
  <c r="T295" i="20"/>
  <c r="Y147" i="20"/>
  <c r="K174" i="20"/>
  <c r="Y183" i="20"/>
  <c r="H192" i="20"/>
  <c r="Y207" i="20"/>
  <c r="W255" i="20"/>
  <c r="K249" i="20"/>
  <c r="T253" i="20"/>
  <c r="Y255" i="20"/>
  <c r="H273" i="20"/>
  <c r="J355" i="20"/>
  <c r="Y363" i="20"/>
  <c r="R228" i="20"/>
  <c r="K246" i="20"/>
  <c r="Z255" i="20"/>
  <c r="K267" i="20"/>
  <c r="K171" i="20"/>
  <c r="R177" i="20"/>
  <c r="N183" i="20"/>
  <c r="R207" i="20"/>
  <c r="Z219" i="20"/>
  <c r="Z231" i="20"/>
  <c r="K222" i="20"/>
  <c r="H237" i="20"/>
  <c r="N249" i="20"/>
  <c r="T251" i="20"/>
  <c r="T349" i="20"/>
  <c r="H351" i="20"/>
  <c r="R165" i="20"/>
  <c r="N243" i="20"/>
  <c r="H252" i="20"/>
  <c r="T250" i="20"/>
  <c r="N261" i="20"/>
  <c r="V159" i="20"/>
  <c r="H225" i="20"/>
  <c r="T224" i="20"/>
  <c r="T227" i="20"/>
  <c r="J232" i="20"/>
  <c r="Y243" i="20"/>
  <c r="T246" i="20"/>
  <c r="T267" i="20"/>
  <c r="H303" i="20"/>
  <c r="T301" i="20"/>
  <c r="T344" i="20"/>
  <c r="T304" i="20"/>
  <c r="H306" i="20"/>
  <c r="H309" i="20"/>
  <c r="H312" i="20"/>
  <c r="T310" i="20"/>
  <c r="T350" i="20"/>
  <c r="V267" i="20"/>
  <c r="T259" i="20"/>
  <c r="N267" i="20"/>
  <c r="V291" i="20"/>
  <c r="R285" i="20"/>
  <c r="H288" i="20"/>
  <c r="T286" i="20"/>
  <c r="Z315" i="20"/>
  <c r="K306" i="20"/>
  <c r="N336" i="20"/>
  <c r="T343" i="20"/>
  <c r="H345" i="20"/>
  <c r="H348" i="20"/>
  <c r="K186" i="20"/>
  <c r="T223" i="20"/>
  <c r="T235" i="20"/>
  <c r="T247" i="20"/>
  <c r="G256" i="20"/>
  <c r="N270" i="20"/>
  <c r="T283" i="20"/>
  <c r="T291" i="20"/>
  <c r="T299" i="20"/>
  <c r="N303" i="20"/>
  <c r="N312" i="20"/>
  <c r="H315" i="20"/>
  <c r="Y327" i="20"/>
  <c r="J316" i="20"/>
  <c r="T316" i="20" s="1"/>
  <c r="T321" i="20"/>
  <c r="K324" i="20"/>
  <c r="N327" i="20"/>
  <c r="N330" i="20"/>
  <c r="K333" i="20"/>
  <c r="N339" i="20"/>
  <c r="T347" i="20"/>
  <c r="K351" i="20"/>
  <c r="R360" i="20"/>
  <c r="V363" i="20"/>
  <c r="V255" i="20"/>
  <c r="T244" i="20"/>
  <c r="R270" i="20"/>
  <c r="T271" i="20"/>
  <c r="T284" i="20"/>
  <c r="T289" i="20"/>
  <c r="N297" i="20"/>
  <c r="N306" i="20"/>
  <c r="T312" i="20"/>
  <c r="N324" i="20"/>
  <c r="T327" i="20"/>
  <c r="V327" i="20"/>
  <c r="R330" i="20"/>
  <c r="K345" i="20"/>
  <c r="T362" i="20"/>
  <c r="Z267" i="20"/>
  <c r="T277" i="20"/>
  <c r="H279" i="20"/>
  <c r="N282" i="20"/>
  <c r="T297" i="20"/>
  <c r="V303" i="20"/>
  <c r="T306" i="20"/>
  <c r="T319" i="20"/>
  <c r="H321" i="20"/>
  <c r="T320" i="20"/>
  <c r="H339" i="20"/>
  <c r="H354" i="20"/>
  <c r="T352" i="20"/>
  <c r="T358" i="20"/>
  <c r="H360" i="20"/>
  <c r="Y267" i="20"/>
  <c r="M273" i="20"/>
  <c r="N273" i="20" s="1"/>
  <c r="Y303" i="20"/>
  <c r="H318" i="20"/>
  <c r="T323" i="20"/>
  <c r="T334" i="20"/>
  <c r="H336" i="20"/>
  <c r="V351" i="20"/>
  <c r="G340" i="20"/>
  <c r="N258" i="20"/>
  <c r="V279" i="20"/>
  <c r="G268" i="20"/>
  <c r="K279" i="20"/>
  <c r="K285" i="20"/>
  <c r="K291" i="20"/>
  <c r="N294" i="20"/>
  <c r="T305" i="20"/>
  <c r="R309" i="20"/>
  <c r="N315" i="20"/>
  <c r="W315" i="20"/>
  <c r="K321" i="20"/>
  <c r="H324" i="20"/>
  <c r="H333" i="20"/>
  <c r="Y351" i="20"/>
  <c r="J340" i="20"/>
  <c r="R345" i="20"/>
  <c r="K360" i="20"/>
  <c r="T361" i="20"/>
  <c r="Y291" i="20"/>
  <c r="W303" i="20"/>
  <c r="V315" i="20"/>
  <c r="K294" i="20"/>
  <c r="T325" i="20"/>
  <c r="W327" i="20"/>
  <c r="G280" i="20"/>
  <c r="T365" i="20"/>
  <c r="K363" i="20"/>
  <c r="G363" i="20"/>
  <c r="T364" i="20"/>
  <c r="W339" i="20" l="1"/>
  <c r="Z279" i="20"/>
  <c r="K357" i="20"/>
  <c r="K162" i="20"/>
  <c r="T328" i="20"/>
  <c r="W195" i="20"/>
  <c r="H234" i="20"/>
  <c r="T233" i="20"/>
  <c r="Z351" i="20"/>
  <c r="K342" i="20"/>
  <c r="W279" i="20"/>
  <c r="H270" i="20"/>
  <c r="T268" i="20"/>
  <c r="Z243" i="20"/>
  <c r="K234" i="20"/>
  <c r="Z363" i="20"/>
  <c r="W171" i="20"/>
  <c r="H162" i="20"/>
  <c r="W351" i="20"/>
  <c r="H342" i="20"/>
  <c r="T340" i="20"/>
  <c r="T232" i="20"/>
  <c r="H198" i="20"/>
  <c r="W207" i="20"/>
  <c r="H258" i="20"/>
  <c r="W267" i="20"/>
  <c r="T256" i="20"/>
  <c r="H282" i="20"/>
  <c r="T280" i="20"/>
  <c r="W291" i="20"/>
  <c r="T355" i="20"/>
  <c r="Z327" i="20"/>
  <c r="K318" i="20"/>
  <c r="Z159" i="20"/>
  <c r="K150" i="20"/>
  <c r="W363" i="20"/>
  <c r="T363" i="20"/>
  <c r="H363" i="20"/>
</calcChain>
</file>

<file path=xl/sharedStrings.xml><?xml version="1.0" encoding="utf-8"?>
<sst xmlns="http://schemas.openxmlformats.org/spreadsheetml/2006/main" count="1780" uniqueCount="193">
  <si>
    <t xml:space="preserve">Standard grade </t>
  </si>
  <si>
    <t xml:space="preserve">Crude oil acquired </t>
  </si>
  <si>
    <t xml:space="preserve">Super </t>
  </si>
  <si>
    <t xml:space="preserve">Premium </t>
  </si>
  <si>
    <t xml:space="preserve">by refineries </t>
  </si>
  <si>
    <t xml:space="preserve">unleaded </t>
  </si>
  <si>
    <t>Pence per litre</t>
  </si>
  <si>
    <t xml:space="preserve">.. </t>
  </si>
  <si>
    <t xml:space="preserve">  </t>
  </si>
  <si>
    <t>Quarter 1</t>
  </si>
  <si>
    <t>Quarter 2</t>
  </si>
  <si>
    <t>Quarter 3</t>
  </si>
  <si>
    <t>Quarter 4</t>
  </si>
  <si>
    <t>2000</t>
  </si>
  <si>
    <t>Main points</t>
  </si>
  <si>
    <r>
      <t>Motor spirit</t>
    </r>
    <r>
      <rPr>
        <vertAlign val="superscript"/>
        <sz val="9"/>
        <rFont val="Arial"/>
        <family val="2"/>
      </rPr>
      <t>1</t>
    </r>
  </si>
  <si>
    <r>
      <t>Derv</t>
    </r>
    <r>
      <rPr>
        <vertAlign val="superscript"/>
        <sz val="9"/>
        <rFont val="Arial"/>
        <family val="2"/>
      </rPr>
      <t>1</t>
    </r>
  </si>
  <si>
    <r>
      <t>Gas oil</t>
    </r>
    <r>
      <rPr>
        <vertAlign val="superscript"/>
        <sz val="9"/>
        <rFont val="Arial"/>
        <family val="2"/>
      </rPr>
      <t>1,3</t>
    </r>
  </si>
  <si>
    <t>Gas oil</t>
  </si>
  <si>
    <t>United Kingdom</t>
  </si>
  <si>
    <t>Table 4.1.2 Average annual retail prices of petroleum products and a crude oil price index</t>
  </si>
  <si>
    <t>June</t>
  </si>
  <si>
    <r>
      <t>Motor spirit</t>
    </r>
    <r>
      <rPr>
        <vertAlign val="superscript"/>
        <sz val="9"/>
        <rFont val="Arial"/>
        <family val="2"/>
      </rPr>
      <t>(1)</t>
    </r>
  </si>
  <si>
    <r>
      <t>Diesel</t>
    </r>
    <r>
      <rPr>
        <vertAlign val="superscript"/>
        <sz val="9"/>
        <rFont val="Arial"/>
        <family val="2"/>
      </rPr>
      <t>(1)(4)</t>
    </r>
  </si>
  <si>
    <r>
      <t>Standard grade burning oil</t>
    </r>
    <r>
      <rPr>
        <vertAlign val="superscript"/>
        <sz val="9"/>
        <rFont val="Arial"/>
        <family val="2"/>
      </rPr>
      <t>(1)(5)</t>
    </r>
  </si>
  <si>
    <r>
      <t>Gas oil</t>
    </r>
    <r>
      <rPr>
        <vertAlign val="superscript"/>
        <sz val="9"/>
        <rFont val="Arial"/>
        <family val="2"/>
      </rPr>
      <t>(1)(6)</t>
    </r>
  </si>
  <si>
    <t>Super unleaded</t>
  </si>
  <si>
    <r>
      <t>Premium unleaded</t>
    </r>
    <r>
      <rPr>
        <vertAlign val="superscript"/>
        <sz val="9"/>
        <rFont val="Arial"/>
        <family val="2"/>
      </rPr>
      <t>(3)</t>
    </r>
  </si>
  <si>
    <t xml:space="preserve">Quarter 2 </t>
  </si>
  <si>
    <t xml:space="preserve">Quarter 3 </t>
  </si>
  <si>
    <t xml:space="preserve">..  </t>
  </si>
  <si>
    <t>2000 = 100</t>
  </si>
  <si>
    <t>1995 = 100</t>
  </si>
  <si>
    <t>..</t>
  </si>
  <si>
    <t>Annual %</t>
  </si>
  <si>
    <r>
      <t>4 star/ LRP</t>
    </r>
    <r>
      <rPr>
        <vertAlign val="superscript"/>
        <sz val="9"/>
        <rFont val="Arial"/>
        <family val="2"/>
      </rPr>
      <t>(2)(8)</t>
    </r>
  </si>
  <si>
    <t xml:space="preserve">Quarter 4 </t>
  </si>
  <si>
    <t>Differential</t>
  </si>
  <si>
    <t>2005 = 100</t>
  </si>
  <si>
    <t xml:space="preserve">Duty Rate </t>
  </si>
  <si>
    <t>VAT &amp; Duty</t>
  </si>
  <si>
    <t>VAT</t>
  </si>
  <si>
    <t>duty &amp; VAT</t>
  </si>
  <si>
    <t>changed</t>
  </si>
  <si>
    <t>LRP duty</t>
  </si>
  <si>
    <t>Ex VAT &amp; Duty</t>
  </si>
  <si>
    <t>Ex VAT</t>
  </si>
  <si>
    <t>differential</t>
  </si>
  <si>
    <t>ULSP ULSD</t>
  </si>
  <si>
    <t>Standard grade burning oil (kerosene)</t>
  </si>
  <si>
    <t>Derv</t>
  </si>
  <si>
    <t>4 Star/LRP</t>
  </si>
  <si>
    <t>Typical retail prices of petroleum products excluding VAT and duty</t>
  </si>
  <si>
    <r>
      <t>Standard grade burning oil</t>
    </r>
    <r>
      <rPr>
        <vertAlign val="superscript"/>
        <sz val="9"/>
        <rFont val="Arial"/>
        <family val="2"/>
      </rPr>
      <t>(1)</t>
    </r>
  </si>
  <si>
    <r>
      <t>Gas oil</t>
    </r>
    <r>
      <rPr>
        <vertAlign val="superscript"/>
        <sz val="9"/>
        <rFont val="Arial"/>
        <family val="2"/>
      </rPr>
      <t>(1)(2)</t>
    </r>
  </si>
  <si>
    <r>
      <t>Crude oil acquired by refineries</t>
    </r>
    <r>
      <rPr>
        <vertAlign val="superscript"/>
        <sz val="9"/>
        <rFont val="Arial"/>
        <family val="2"/>
      </rPr>
      <t>(3)</t>
    </r>
  </si>
  <si>
    <t>2010 = 100</t>
  </si>
  <si>
    <t>Chart 4.1.1</t>
  </si>
  <si>
    <t>Chart 4.1.3</t>
  </si>
  <si>
    <t>Chart 4.1.2</t>
  </si>
  <si>
    <t>Chart 4.1.4</t>
  </si>
  <si>
    <t>Chart 4.2.1</t>
  </si>
  <si>
    <t>Return to Contents Page</t>
  </si>
  <si>
    <t xml:space="preserve">Publication date: </t>
  </si>
  <si>
    <t>Data period:</t>
  </si>
  <si>
    <t>Contents</t>
  </si>
  <si>
    <t>Tables</t>
  </si>
  <si>
    <t>Charts</t>
  </si>
  <si>
    <t>Methodology</t>
  </si>
  <si>
    <t>Methodology notes</t>
  </si>
  <si>
    <t>Further information</t>
  </si>
  <si>
    <t>Publication</t>
  </si>
  <si>
    <t>Quarterly Energy Prices</t>
  </si>
  <si>
    <t>Website</t>
  </si>
  <si>
    <t>Data sources &amp; methodology</t>
  </si>
  <si>
    <t>Revisions policy</t>
  </si>
  <si>
    <t>Glossary of terms</t>
  </si>
  <si>
    <t>Contacts</t>
  </si>
  <si>
    <t>e-mail:</t>
  </si>
  <si>
    <t>Typical retail prices of petroleum products and a crude oil price index</t>
  </si>
  <si>
    <t>Table 4.1.1: Monthly retail prices of petroleum products and a crude oil price index</t>
  </si>
  <si>
    <t>Monthly and annual prices of road fuels and petroleum products</t>
  </si>
  <si>
    <t>Table 4.1.2: Annual retail prices of petroleum products and a crude oil price index</t>
  </si>
  <si>
    <t>Quarterly</t>
  </si>
  <si>
    <t>ULSP</t>
  </si>
  <si>
    <r>
      <t>Table 4.1.1 Typical retail prices of petroleum products and a crude oil price index</t>
    </r>
    <r>
      <rPr>
        <b/>
        <vertAlign val="superscript"/>
        <sz val="12"/>
        <rFont val="Arial"/>
        <family val="2"/>
      </rPr>
      <t>(1)</t>
    </r>
  </si>
  <si>
    <t>Data in these tables show monthly, quarterly and annual road fuel prices, heating oil prices and a crude oil price index.</t>
  </si>
  <si>
    <t>Data are shown in current (cash) terms with and without tax.</t>
  </si>
  <si>
    <t>Monthly and quarterly data are available back to 1989 and annual data back to 1977 on the historic data sheets.</t>
  </si>
  <si>
    <t>Road fuel price statistics data sources and methodologies</t>
  </si>
  <si>
    <r>
      <t>Crude oil acquired by refineries</t>
    </r>
    <r>
      <rPr>
        <vertAlign val="superscript"/>
        <sz val="9"/>
        <rFont val="Arial"/>
        <family val="2"/>
      </rPr>
      <t>(7)</t>
    </r>
  </si>
  <si>
    <t>Charts 4.1.1 to 4.1.4 Typical Prices of Petroleum Products and 4.2.1 Index of Crude Oil Prices</t>
  </si>
  <si>
    <t>Table 4.1.1 Typical retail prices of petroleum products and a crude oil price index (monthly)</t>
  </si>
  <si>
    <t>Table 4.1.1 Typical retail prices of petroleum products and a crude oil price index (quarterly)</t>
  </si>
  <si>
    <t>4 star / LRP</t>
  </si>
  <si>
    <r>
      <t>burning oil</t>
    </r>
    <r>
      <rPr>
        <vertAlign val="superscript"/>
        <sz val="8"/>
        <rFont val="Arial"/>
        <family val="2"/>
      </rPr>
      <t>1,2</t>
    </r>
  </si>
  <si>
    <t>Table 4.1.2 Typical retail prices of petroleum products and a crude oil price index (annual)</t>
  </si>
  <si>
    <t>ULSP to ULSD</t>
  </si>
  <si>
    <r>
      <t>Premium unleaded</t>
    </r>
    <r>
      <rPr>
        <vertAlign val="superscript"/>
        <sz val="9"/>
        <rFont val="Arial"/>
        <family val="2"/>
      </rPr>
      <t>(4)</t>
    </r>
  </si>
  <si>
    <t>Annual Average Derv</t>
  </si>
  <si>
    <t>Annual Average ULSP</t>
  </si>
  <si>
    <t>Monthly Difference</t>
  </si>
  <si>
    <t>Annual Difference</t>
  </si>
  <si>
    <t>5 Year Difference</t>
  </si>
  <si>
    <t>Historic Indices</t>
  </si>
  <si>
    <t>Mthly (pence per litre)</t>
  </si>
  <si>
    <t>Annual (pence per litre)</t>
  </si>
  <si>
    <t xml:space="preserve">BEIS Press Office (media enquiries)                </t>
  </si>
  <si>
    <t>newsdesk@beis.gov.uk</t>
  </si>
  <si>
    <t>January</t>
  </si>
  <si>
    <t>February</t>
  </si>
  <si>
    <t>March</t>
  </si>
  <si>
    <t>April</t>
  </si>
  <si>
    <t>May</t>
  </si>
  <si>
    <t>July</t>
  </si>
  <si>
    <t>August</t>
  </si>
  <si>
    <t>September</t>
  </si>
  <si>
    <t>October</t>
  </si>
  <si>
    <t>November</t>
  </si>
  <si>
    <t>December</t>
  </si>
  <si>
    <t>tel: 0207 215 1000</t>
  </si>
  <si>
    <t>energyprices.stats@beis.gov.uk</t>
  </si>
  <si>
    <t>About this data</t>
  </si>
  <si>
    <r>
      <t xml:space="preserve">Energy Prices </t>
    </r>
    <r>
      <rPr>
        <sz val="18"/>
        <color theme="0"/>
        <rFont val="Arial"/>
        <family val="2"/>
      </rPr>
      <t>Road Fuels and Other Petroleum Products</t>
    </r>
  </si>
  <si>
    <t>Next update:</t>
  </si>
  <si>
    <t>Time Series Data</t>
  </si>
  <si>
    <t>Monthly data</t>
  </si>
  <si>
    <t>Quarterly data</t>
  </si>
  <si>
    <t>Annual data</t>
  </si>
  <si>
    <t>Excluding tax data</t>
  </si>
  <si>
    <t>BEIS standards for official statistics</t>
  </si>
  <si>
    <t>Digest of United Kingdom Energy Statistics (DUKES): glossary and acronyms</t>
  </si>
  <si>
    <t>Main Points</t>
  </si>
  <si>
    <t>Highlights page</t>
  </si>
  <si>
    <t>Typical retail prices of petroleum products and a crude oil price index (quarterly), from 1989</t>
  </si>
  <si>
    <t>Typical retail prices of petroleum products and a crude oil price index (monthly), from 1989</t>
  </si>
  <si>
    <t>Typical retail prices of petroleum products and a crude oil price index (annual), from 1977</t>
  </si>
  <si>
    <t>Change p/litre</t>
  </si>
  <si>
    <t>MTH</t>
  </si>
  <si>
    <t xml:space="preserve">% Change </t>
  </si>
  <si>
    <t>YR</t>
  </si>
  <si>
    <t>Excluding VAT and Duty</t>
  </si>
  <si>
    <t>Excluding vat and duty</t>
  </si>
  <si>
    <r>
      <t>Derv</t>
    </r>
    <r>
      <rPr>
        <vertAlign val="superscript"/>
        <sz val="9"/>
        <rFont val="Arial"/>
        <family val="2"/>
      </rPr>
      <t>2</t>
    </r>
    <r>
      <rPr>
        <sz val="11"/>
        <color theme="1"/>
        <rFont val="Calibri"/>
        <family val="2"/>
        <scheme val="minor"/>
      </rPr>
      <t/>
    </r>
  </si>
  <si>
    <t>ULSP Pump price</t>
  </si>
  <si>
    <t>DERV Pump price</t>
  </si>
  <si>
    <t>SUPERUNLEADED Pump price</t>
  </si>
  <si>
    <t/>
  </si>
  <si>
    <t>Super</t>
  </si>
  <si>
    <t>p/litre</t>
  </si>
  <si>
    <t>%</t>
  </si>
  <si>
    <t>Mthly %</t>
  </si>
  <si>
    <t>SGBO</t>
  </si>
  <si>
    <t>GAS OIL including VAT and duty</t>
  </si>
  <si>
    <t>SGBO Including VAT (no duty)</t>
  </si>
  <si>
    <t>GAS Oil</t>
  </si>
  <si>
    <t>Price</t>
  </si>
  <si>
    <t>Table 4.1.1 and 4.1.2 Typical retail and annual average prices of petroleum products and a crude oil price index</t>
  </si>
  <si>
    <t>When this release refers to quarters, these are calendar year quarters.</t>
  </si>
  <si>
    <t>Monthly road fuels comparisons</t>
  </si>
  <si>
    <t>Annual road fuels comparisons</t>
  </si>
  <si>
    <t>Road fuels tax comparisons</t>
  </si>
  <si>
    <t>Other fuels</t>
  </si>
  <si>
    <t>Notes for Tables 4.1.1 to 4.1.2</t>
  </si>
  <si>
    <t>The data published in these tables are national average prices calculated from prices supplied by a sample of motor fuel companies and supermarkets.</t>
  </si>
  <si>
    <t>Notes</t>
  </si>
  <si>
    <t>Because of the different pricing policies companies in the road fuels market have, average prices presented here will differ to what companies may charge and prices can differ dependant on the area of the country they are charged in.</t>
  </si>
  <si>
    <t>Crude oil prices are shown in Table 4.1.1 as an index based on a “basket” of both indigenous and imported crude oil prices that are used as an input, along with other fuel prices, for the Producer Prices Index (produced by ONS).</t>
  </si>
  <si>
    <t>www.ons.gov.uk/economy/inflationandpriceindices/bulletins/producerpriceinflation/previousReleases</t>
  </si>
  <si>
    <t>The index represents the average price paid by refineries for the month and is calculated in sterling on a Cost, Insurance and Freight (CIF) basis.</t>
  </si>
  <si>
    <t>www.ons.gov.uk/economy/nationalaccounts/balanceofpayments/articles/asymmetriesintradedataaukperspective/2017-07-13#trade-outputs-published-on-different-bases</t>
  </si>
  <si>
    <t>Provisional monthly prices are usually revised in the month following their original publication, with revisions being marked with an “r”.</t>
  </si>
  <si>
    <t>Provisional annual prices are published in December with revisions being made during the following two months as more data becomes available.</t>
  </si>
  <si>
    <t>Historic Data</t>
  </si>
  <si>
    <t>Prior to 1977 price data were collated from a variety of sources. They were largely sourced from published scheduled wholesale prices of the oil companies to which retailers margins were added.</t>
  </si>
  <si>
    <t>From January 1995 sales by super/hyper markets, which now make up around 40 per cent of the retail petrol market, are included in the price estimates.</t>
  </si>
  <si>
    <t>Energy Prices Statistics Team</t>
  </si>
  <si>
    <t>tel: 020 7215 5073</t>
  </si>
  <si>
    <t>Provisional data for June 2021; revised data for May 2021</t>
  </si>
  <si>
    <t>For example, Quarter 2 (Q2) 2021 would cover 1 April to 30 June 2021.</t>
  </si>
  <si>
    <t>Last updated 29 July 2021</t>
  </si>
  <si>
    <r>
      <t xml:space="preserve">In the month to mid-July 2021, the pump price of ULSP (premium unleaded petrol) </t>
    </r>
    <r>
      <rPr>
        <b/>
        <sz val="11"/>
        <rFont val="Arial"/>
        <family val="2"/>
      </rPr>
      <t>rose by 3.4 pence per litre</t>
    </r>
    <r>
      <rPr>
        <sz val="11"/>
        <rFont val="Arial"/>
        <family val="2"/>
      </rPr>
      <t>.</t>
    </r>
  </si>
  <si>
    <r>
      <t xml:space="preserve">The pump price of ULSD (diesel) </t>
    </r>
    <r>
      <rPr>
        <b/>
        <sz val="11"/>
        <rFont val="Arial"/>
        <family val="2"/>
      </rPr>
      <t>rose by 2.5 pence per litre</t>
    </r>
    <r>
      <rPr>
        <sz val="11"/>
        <rFont val="Arial"/>
        <family val="2"/>
      </rPr>
      <t xml:space="preserve"> in the month to mid-July 2021.</t>
    </r>
  </si>
  <si>
    <r>
      <t xml:space="preserve">In the year to mid-July 2021, ULSP has </t>
    </r>
    <r>
      <rPr>
        <b/>
        <sz val="11"/>
        <rFont val="Arial"/>
        <family val="2"/>
      </rPr>
      <t>increased by 22 pence per litre</t>
    </r>
    <r>
      <rPr>
        <sz val="11"/>
        <rFont val="Arial"/>
        <family val="2"/>
      </rPr>
      <t xml:space="preserve"> and ULSD has </t>
    </r>
    <r>
      <rPr>
        <b/>
        <sz val="11"/>
        <rFont val="Arial"/>
        <family val="2"/>
      </rPr>
      <t>increased by 19 pence per litre</t>
    </r>
    <r>
      <rPr>
        <sz val="11"/>
        <rFont val="Arial"/>
        <family val="2"/>
      </rPr>
      <t xml:space="preserve">. </t>
    </r>
  </si>
  <si>
    <r>
      <t xml:space="preserve">These represent an </t>
    </r>
    <r>
      <rPr>
        <b/>
        <sz val="11"/>
        <rFont val="Arial"/>
        <family val="2"/>
      </rPr>
      <t xml:space="preserve">increase of 19 per cent </t>
    </r>
    <r>
      <rPr>
        <sz val="11"/>
        <rFont val="Arial"/>
        <family val="2"/>
      </rPr>
      <t xml:space="preserve">for ULSP and an </t>
    </r>
    <r>
      <rPr>
        <b/>
        <sz val="11"/>
        <rFont val="Arial"/>
        <family val="2"/>
      </rPr>
      <t>increase of 16 per cent</t>
    </r>
    <r>
      <rPr>
        <sz val="11"/>
        <rFont val="Arial"/>
        <family val="2"/>
      </rPr>
      <t xml:space="preserve"> for ULSD.</t>
    </r>
  </si>
  <si>
    <r>
      <t>The excluding tax and duty price of ULSP has increased by 2.0 pence per litre</t>
    </r>
    <r>
      <rPr>
        <b/>
        <sz val="11"/>
        <rFont val="Arial"/>
        <family val="2"/>
      </rPr>
      <t xml:space="preserve"> </t>
    </r>
    <r>
      <rPr>
        <sz val="11"/>
        <rFont val="Arial"/>
        <family val="2"/>
      </rPr>
      <t>in the month to mid-July 2021 (</t>
    </r>
    <r>
      <rPr>
        <b/>
        <sz val="11"/>
        <rFont val="Arial"/>
        <family val="2"/>
      </rPr>
      <t>+3.9 per cent</t>
    </r>
    <r>
      <rPr>
        <sz val="11"/>
        <rFont val="Arial"/>
        <family val="2"/>
      </rPr>
      <t>)</t>
    </r>
  </si>
  <si>
    <r>
      <t>ULSD excluding tax has increased by 2.9 pence per litre</t>
    </r>
    <r>
      <rPr>
        <b/>
        <sz val="11"/>
        <rFont val="Arial"/>
        <family val="2"/>
      </rPr>
      <t xml:space="preserve"> </t>
    </r>
    <r>
      <rPr>
        <sz val="11"/>
        <rFont val="Arial"/>
        <family val="2"/>
      </rPr>
      <t>(</t>
    </r>
    <r>
      <rPr>
        <b/>
        <sz val="11"/>
        <rFont val="Arial"/>
        <family val="2"/>
      </rPr>
      <t>+5.7 per cent</t>
    </r>
    <r>
      <rPr>
        <sz val="11"/>
        <rFont val="Arial"/>
        <family val="2"/>
      </rPr>
      <t>).</t>
    </r>
  </si>
  <si>
    <r>
      <t xml:space="preserve">Compared to a year ago there has been an average price </t>
    </r>
    <r>
      <rPr>
        <b/>
        <sz val="11"/>
        <rFont val="Arial"/>
        <family val="2"/>
      </rPr>
      <t>increase of 40 per cent</t>
    </r>
    <r>
      <rPr>
        <sz val="11"/>
        <rFont val="Arial"/>
        <family val="2"/>
      </rPr>
      <t xml:space="preserve"> for ULSP and a </t>
    </r>
    <r>
      <rPr>
        <b/>
        <sz val="11"/>
        <rFont val="Arial"/>
        <family val="2"/>
      </rPr>
      <t>increase of 52 per cent</t>
    </r>
    <r>
      <rPr>
        <sz val="11"/>
        <rFont val="Arial"/>
        <family val="2"/>
      </rPr>
      <t xml:space="preserve"> for ULSD.</t>
    </r>
  </si>
  <si>
    <r>
      <t xml:space="preserve">In the month to June 2021 the price of super unleaded has </t>
    </r>
    <r>
      <rPr>
        <b/>
        <sz val="11"/>
        <rFont val="Arial"/>
        <family val="2"/>
      </rPr>
      <t>increased by 2.1 pence per litre</t>
    </r>
    <r>
      <rPr>
        <sz val="11"/>
        <rFont val="Arial"/>
        <family val="2"/>
      </rPr>
      <t xml:space="preserve"> and was</t>
    </r>
    <r>
      <rPr>
        <b/>
        <sz val="11"/>
        <rFont val="Arial"/>
        <family val="2"/>
      </rPr>
      <t xml:space="preserve"> 18 per cent higher </t>
    </r>
    <r>
      <rPr>
        <sz val="11"/>
        <rFont val="Arial"/>
        <family val="2"/>
      </rPr>
      <t xml:space="preserve">than a year ago, an actual </t>
    </r>
    <r>
      <rPr>
        <b/>
        <sz val="11"/>
        <rFont val="Arial"/>
        <family val="2"/>
      </rPr>
      <t>increase of 21.7 pence per litre</t>
    </r>
    <r>
      <rPr>
        <sz val="11"/>
        <rFont val="Arial"/>
        <family val="2"/>
      </rPr>
      <t>.</t>
    </r>
  </si>
  <si>
    <r>
      <t xml:space="preserve">Retail price of standard grade burning oil </t>
    </r>
    <r>
      <rPr>
        <b/>
        <sz val="11"/>
        <rFont val="Arial"/>
        <family val="2"/>
      </rPr>
      <t>increased by 0.4 pence per litre</t>
    </r>
    <r>
      <rPr>
        <sz val="11"/>
        <rFont val="Arial"/>
        <family val="2"/>
      </rPr>
      <t xml:space="preserve"> in the month to June 2021 and the retail price of gas oil </t>
    </r>
    <r>
      <rPr>
        <b/>
        <sz val="11"/>
        <rFont val="Arial"/>
        <family val="2"/>
      </rPr>
      <t xml:space="preserve">increased by 0.3 pence per litre. </t>
    </r>
  </si>
  <si>
    <r>
      <t>Compared to a year ago, the price of standard grade burning oil in June 2021 was</t>
    </r>
    <r>
      <rPr>
        <b/>
        <sz val="11"/>
        <rFont val="Arial"/>
        <family val="2"/>
      </rPr>
      <t xml:space="preserve"> 52 per cent higher</t>
    </r>
    <r>
      <rPr>
        <sz val="11"/>
        <rFont val="Arial"/>
        <family val="2"/>
      </rPr>
      <t xml:space="preserve"> while the price of gas oil was </t>
    </r>
    <r>
      <rPr>
        <b/>
        <sz val="11"/>
        <rFont val="Arial"/>
        <family val="2"/>
      </rPr>
      <t>31 per cent higher</t>
    </r>
    <r>
      <rPr>
        <sz val="11"/>
        <rFont val="Arial"/>
        <family val="2"/>
      </rPr>
      <t xml:space="preserve">. </t>
    </r>
  </si>
  <si>
    <r>
      <t xml:space="preserve">On an excluding tax basis, the price of standard grade burning oil has </t>
    </r>
    <r>
      <rPr>
        <b/>
        <sz val="11"/>
        <rFont val="Arial"/>
        <family val="2"/>
      </rPr>
      <t>increased by 52 per cent</t>
    </r>
    <r>
      <rPr>
        <sz val="11"/>
        <rFont val="Arial"/>
        <family val="2"/>
      </rPr>
      <t xml:space="preserve"> compared to June 2020, while the price of gas oil has </t>
    </r>
    <r>
      <rPr>
        <b/>
        <sz val="11"/>
        <rFont val="Arial"/>
        <family val="2"/>
      </rPr>
      <t>increased by 43 per cent</t>
    </r>
    <r>
      <rPr>
        <sz val="11"/>
        <rFont val="Arial"/>
        <family val="2"/>
      </rPr>
      <t>.</t>
    </r>
  </si>
  <si>
    <r>
      <t xml:space="preserve">The price of ULSP in mid-July 2021 was </t>
    </r>
    <r>
      <rPr>
        <b/>
        <sz val="11"/>
        <rFont val="Arial"/>
        <family val="2"/>
      </rPr>
      <t>2.6 pence per litre lower</t>
    </r>
    <r>
      <rPr>
        <sz val="11"/>
        <rFont val="Arial"/>
        <family val="2"/>
      </rPr>
      <t xml:space="preserve"> than ULSD.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</si>
</sst>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1">
    <numFmt numFmtId="43" formatCode="_-* #,##0.00_-;\-* #,##0.00_-;_-* &quot;-&quot;??_-;_-@_-"/>
    <numFmt numFmtId="164" formatCode="0.0\ "/>
    <numFmt numFmtId="165" formatCode="0.00\ "/>
    <numFmt numFmtId="166" formatCode="@\ "/>
    <numFmt numFmtId="167" formatCode="0.0"/>
    <numFmt numFmtId="168" formatCode="0.00\ \ "/>
    <numFmt numFmtId="169" formatCode="#,##0.00\ "/>
    <numFmt numFmtId="170" formatCode="0\ \p;;;@&quot; p&quot;"/>
    <numFmt numFmtId="171" formatCode="0;;;@"/>
    <numFmt numFmtId="172" formatCode="0.0%"/>
    <numFmt numFmtId="173" formatCode="m\a\r"/>
    <numFmt numFmtId="174" formatCode="#,##0.0\ "/>
    <numFmt numFmtId="175" formatCode="#,##0.0"/>
    <numFmt numFmtId="176" formatCode="0.000%"/>
    <numFmt numFmtId="177" formatCode="@\ \ "/>
    <numFmt numFmtId="178" formatCode="0.0000"/>
    <numFmt numFmtId="179" formatCode="_-* #,##0.0_-;\-* #,##0.0_-;_-* &quot;-&quot;??_-;_-@_-"/>
    <numFmt numFmtId="180" formatCode="dd\-mmm\-yyyy"/>
    <numFmt numFmtId="181" formatCode="mmmm"/>
    <numFmt numFmtId="182" formatCode="mmmm\ \p"/>
    <numFmt numFmtId="183" formatCode="#,##0.0\r"/>
  </numFmts>
  <fonts count="54" x14ac:knownFonts="1">
    <font>
      <sz val="10"/>
      <name val="Arial"/>
    </font>
    <font>
      <sz val="11"/>
      <color theme="1"/>
      <name val="Calibri"/>
      <family val="2"/>
      <scheme val="minor"/>
    </font>
    <font>
      <sz val="10"/>
      <name val="Arial"/>
      <family val="2"/>
    </font>
    <font>
      <sz val="8"/>
      <name val="Arial"/>
      <family val="2"/>
    </font>
    <font>
      <sz val="8"/>
      <name val="MS Sans Serif"/>
      <family val="2"/>
    </font>
    <font>
      <sz val="10"/>
      <name val="MS Sans Serif"/>
      <family val="2"/>
    </font>
    <font>
      <b/>
      <sz val="10"/>
      <name val="MS Sans Serif"/>
      <family val="2"/>
    </font>
    <font>
      <b/>
      <sz val="8"/>
      <name val="MS Sans Serif"/>
      <family val="2"/>
    </font>
    <font>
      <b/>
      <sz val="8"/>
      <name val="Arial"/>
      <family val="2"/>
    </font>
    <font>
      <sz val="8"/>
      <name val="Arial"/>
      <family val="2"/>
    </font>
    <font>
      <b/>
      <sz val="8"/>
      <name val="MS Sans Serif"/>
      <family val="2"/>
    </font>
    <font>
      <sz val="10"/>
      <name val="Arial"/>
      <family val="2"/>
    </font>
    <font>
      <sz val="12"/>
      <name val="Arial"/>
      <family val="2"/>
    </font>
    <font>
      <sz val="9"/>
      <name val="Arial"/>
      <family val="2"/>
    </font>
    <font>
      <vertAlign val="superscript"/>
      <sz val="9"/>
      <name val="Arial"/>
      <family val="2"/>
    </font>
    <font>
      <i/>
      <sz val="9"/>
      <name val="Arial"/>
      <family val="2"/>
    </font>
    <font>
      <b/>
      <sz val="9"/>
      <name val="Arial"/>
      <family val="2"/>
    </font>
    <font>
      <sz val="9"/>
      <name val="MS Sans Serif"/>
      <family val="2"/>
    </font>
    <font>
      <sz val="9"/>
      <name val="Arial"/>
      <family val="2"/>
    </font>
    <font>
      <b/>
      <sz val="12"/>
      <name val="Arial"/>
      <family val="2"/>
    </font>
    <font>
      <b/>
      <sz val="10"/>
      <name val="Arial"/>
      <family val="2"/>
    </font>
    <font>
      <b/>
      <u/>
      <sz val="12"/>
      <name val="Arial"/>
      <family val="2"/>
    </font>
    <font>
      <u/>
      <sz val="9"/>
      <color indexed="12"/>
      <name val="Arial"/>
      <family val="2"/>
    </font>
    <font>
      <sz val="11"/>
      <name val="Arial"/>
      <family val="2"/>
    </font>
    <font>
      <b/>
      <i/>
      <sz val="9"/>
      <name val="Arial"/>
      <family val="2"/>
    </font>
    <font>
      <sz val="9"/>
      <color indexed="8"/>
      <name val="Arial"/>
      <family val="2"/>
    </font>
    <font>
      <b/>
      <sz val="14"/>
      <name val="Arial"/>
      <family val="2"/>
    </font>
    <font>
      <sz val="12"/>
      <name val="MS Sans Serif"/>
      <family val="2"/>
    </font>
    <font>
      <u/>
      <sz val="12"/>
      <color indexed="12"/>
      <name val="Arial"/>
      <family val="2"/>
    </font>
    <font>
      <u/>
      <sz val="10"/>
      <color indexed="12"/>
      <name val="Arial"/>
      <family val="2"/>
    </font>
    <font>
      <sz val="10"/>
      <color theme="1"/>
      <name val="Arial"/>
      <family val="2"/>
    </font>
    <font>
      <sz val="9"/>
      <color rgb="FFFF0000"/>
      <name val="Arial"/>
      <family val="2"/>
    </font>
    <font>
      <sz val="9"/>
      <color theme="0"/>
      <name val="Arial"/>
      <family val="2"/>
    </font>
    <font>
      <b/>
      <vertAlign val="superscript"/>
      <sz val="12"/>
      <name val="Arial"/>
      <family val="2"/>
    </font>
    <font>
      <b/>
      <sz val="11"/>
      <name val="Arial"/>
      <family val="2"/>
    </font>
    <font>
      <sz val="10"/>
      <color indexed="12"/>
      <name val="Arial"/>
      <family val="2"/>
    </font>
    <font>
      <b/>
      <sz val="12"/>
      <color rgb="FF000000"/>
      <name val="Arial"/>
      <family val="2"/>
    </font>
    <font>
      <i/>
      <sz val="10"/>
      <name val="Arial"/>
      <family val="2"/>
    </font>
    <font>
      <vertAlign val="superscript"/>
      <sz val="8"/>
      <name val="Arial"/>
      <family val="2"/>
    </font>
    <font>
      <sz val="9"/>
      <color theme="1"/>
      <name val="Arial"/>
      <family val="2"/>
    </font>
    <font>
      <b/>
      <i/>
      <sz val="10"/>
      <name val="Arial"/>
      <family val="2"/>
    </font>
    <font>
      <sz val="10"/>
      <color theme="0"/>
      <name val="Arial"/>
      <family val="2"/>
    </font>
    <font>
      <i/>
      <sz val="9"/>
      <color rgb="FFFF0000"/>
      <name val="Arial"/>
      <family val="2"/>
    </font>
    <font>
      <b/>
      <sz val="18"/>
      <color theme="0"/>
      <name val="Arial"/>
      <family val="2"/>
    </font>
    <font>
      <sz val="18"/>
      <color theme="0"/>
      <name val="Arial"/>
      <family val="2"/>
    </font>
    <font>
      <sz val="12"/>
      <color theme="0"/>
      <name val="Arial"/>
      <family val="2"/>
    </font>
    <font>
      <sz val="12"/>
      <color theme="3"/>
      <name val="Arial"/>
      <family val="2"/>
    </font>
    <font>
      <b/>
      <sz val="11"/>
      <color theme="3"/>
      <name val="Arial"/>
      <family val="2"/>
    </font>
    <font>
      <sz val="8"/>
      <name val="Arial"/>
      <family val="2"/>
    </font>
    <font>
      <b/>
      <sz val="9"/>
      <color theme="0"/>
      <name val="Arial"/>
      <family val="2"/>
    </font>
    <font>
      <i/>
      <sz val="12"/>
      <name val="Arial"/>
      <family val="2"/>
    </font>
    <font>
      <sz val="11"/>
      <color rgb="FF000000"/>
      <name val="Arial"/>
      <family val="2"/>
    </font>
    <font>
      <sz val="11"/>
      <color theme="4"/>
      <name val="Arial"/>
      <family val="2"/>
    </font>
    <font>
      <sz val="10"/>
      <color rgb="FFFF0000"/>
      <name val="Arial"/>
      <family val="2"/>
    </font>
  </fonts>
  <fills count="10">
    <fill>
      <patternFill patternType="none"/>
    </fill>
    <fill>
      <patternFill patternType="gray125"/>
    </fill>
    <fill>
      <patternFill patternType="solid">
        <fgColor indexed="9"/>
        <bgColor indexed="64"/>
      </patternFill>
    </fill>
    <fill>
      <patternFill patternType="solid">
        <fgColor indexed="9"/>
        <bgColor indexed="9"/>
      </patternFill>
    </fill>
    <fill>
      <patternFill patternType="solid">
        <fgColor theme="0"/>
        <bgColor indexed="64"/>
      </patternFill>
    </fill>
    <fill>
      <patternFill patternType="solid">
        <fgColor theme="0"/>
        <bgColor indexed="9"/>
      </patternFill>
    </fill>
    <fill>
      <patternFill patternType="solid">
        <fgColor theme="3" tint="-0.249977111117893"/>
        <bgColor indexed="64"/>
      </patternFill>
    </fill>
    <fill>
      <patternFill patternType="solid">
        <fgColor rgb="FFFFC000"/>
        <bgColor indexed="64"/>
      </patternFill>
    </fill>
    <fill>
      <patternFill patternType="solid">
        <fgColor theme="2" tint="-0.249977111117893"/>
        <bgColor indexed="64"/>
      </patternFill>
    </fill>
    <fill>
      <patternFill patternType="solid">
        <fgColor theme="2" tint="-0.749992370372631"/>
        <bgColor indexed="64"/>
      </patternFill>
    </fill>
  </fills>
  <borders count="10">
    <border>
      <left/>
      <right/>
      <top/>
      <bottom/>
      <diagonal/>
    </border>
    <border>
      <left/>
      <right/>
      <top/>
      <bottom style="thin">
        <color indexed="64"/>
      </bottom>
      <diagonal/>
    </border>
    <border>
      <left/>
      <right/>
      <top/>
      <bottom style="double">
        <color indexed="64"/>
      </bottom>
      <diagonal/>
    </border>
    <border>
      <left/>
      <right/>
      <top style="thin">
        <color indexed="64"/>
      </top>
      <bottom style="thin">
        <color indexed="64"/>
      </bottom>
      <diagonal/>
    </border>
    <border>
      <left/>
      <right/>
      <top style="thin">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s>
  <cellStyleXfs count="12">
    <xf numFmtId="0" fontId="0" fillId="0" borderId="0"/>
    <xf numFmtId="0" fontId="2" fillId="0" borderId="0"/>
    <xf numFmtId="43" fontId="2" fillId="0" borderId="0" applyFont="0" applyFill="0" applyBorder="0" applyAlignment="0" applyProtection="0"/>
    <xf numFmtId="43" fontId="2" fillId="0" borderId="0" applyFont="0" applyFill="0" applyBorder="0" applyAlignment="0" applyProtection="0"/>
    <xf numFmtId="0" fontId="22" fillId="0" borderId="0" applyNumberFormat="0" applyFill="0" applyBorder="0" applyAlignment="0" applyProtection="0">
      <alignment vertical="top"/>
      <protection locked="0"/>
    </xf>
    <xf numFmtId="0" fontId="2" fillId="0" borderId="0"/>
    <xf numFmtId="0" fontId="2" fillId="0" borderId="0"/>
    <xf numFmtId="0" fontId="2" fillId="0" borderId="0"/>
    <xf numFmtId="0" fontId="30" fillId="0" borderId="0"/>
    <xf numFmtId="9" fontId="2" fillId="0" borderId="0" applyFont="0" applyFill="0" applyBorder="0" applyAlignment="0" applyProtection="0"/>
    <xf numFmtId="9" fontId="2" fillId="0" borderId="0" applyFont="0" applyFill="0" applyBorder="0" applyAlignment="0" applyProtection="0"/>
    <xf numFmtId="0" fontId="22" fillId="0" borderId="0" applyNumberFormat="0" applyFill="0" applyBorder="0" applyAlignment="0" applyProtection="0">
      <alignment vertical="top"/>
      <protection locked="0"/>
    </xf>
  </cellStyleXfs>
  <cellXfs count="406">
    <xf numFmtId="0" fontId="0" fillId="0" borderId="0" xfId="0"/>
    <xf numFmtId="0" fontId="3" fillId="2" borderId="0" xfId="0" applyFont="1" applyFill="1" applyAlignment="1">
      <alignment horizontal="right"/>
    </xf>
    <xf numFmtId="0" fontId="3" fillId="2" borderId="0" xfId="0" applyFont="1" applyFill="1"/>
    <xf numFmtId="0" fontId="0" fillId="2" borderId="0" xfId="0" applyFill="1"/>
    <xf numFmtId="0" fontId="4" fillId="2" borderId="0" xfId="0" applyFont="1" applyFill="1" applyAlignment="1">
      <alignment horizontal="right"/>
    </xf>
    <xf numFmtId="0" fontId="5" fillId="2" borderId="0" xfId="0" applyFont="1" applyFill="1"/>
    <xf numFmtId="0" fontId="7" fillId="2" borderId="0" xfId="0" applyFont="1" applyFill="1" applyProtection="1">
      <protection hidden="1"/>
    </xf>
    <xf numFmtId="0" fontId="7" fillId="2" borderId="0" xfId="0" applyFont="1" applyFill="1" applyAlignment="1" applyProtection="1">
      <alignment horizontal="left"/>
      <protection hidden="1"/>
    </xf>
    <xf numFmtId="0" fontId="8" fillId="2" borderId="0" xfId="0" applyFont="1" applyFill="1" applyAlignment="1" applyProtection="1">
      <alignment horizontal="right"/>
      <protection hidden="1"/>
    </xf>
    <xf numFmtId="2" fontId="8" fillId="2" borderId="0" xfId="0" applyNumberFormat="1" applyFont="1" applyFill="1" applyAlignment="1" applyProtection="1">
      <alignment horizontal="right"/>
      <protection hidden="1"/>
    </xf>
    <xf numFmtId="0" fontId="8" fillId="2" borderId="0" xfId="0" applyFont="1" applyFill="1" applyProtection="1">
      <protection hidden="1"/>
    </xf>
    <xf numFmtId="2" fontId="8" fillId="2" borderId="0" xfId="0" applyNumberFormat="1" applyFont="1" applyFill="1" applyProtection="1">
      <protection hidden="1"/>
    </xf>
    <xf numFmtId="0" fontId="4" fillId="2" borderId="0" xfId="0" applyFont="1" applyFill="1" applyProtection="1">
      <protection hidden="1"/>
    </xf>
    <xf numFmtId="0" fontId="3" fillId="2" borderId="0" xfId="0" applyFont="1" applyFill="1" applyProtection="1">
      <protection hidden="1"/>
    </xf>
    <xf numFmtId="2" fontId="3" fillId="2" borderId="0" xfId="0" applyNumberFormat="1" applyFont="1" applyFill="1" applyProtection="1">
      <protection hidden="1"/>
    </xf>
    <xf numFmtId="0" fontId="9" fillId="2" borderId="0" xfId="0" applyFont="1" applyFill="1" applyProtection="1">
      <protection hidden="1"/>
    </xf>
    <xf numFmtId="2" fontId="9" fillId="2" borderId="0" xfId="0" applyNumberFormat="1" applyFont="1" applyFill="1" applyProtection="1">
      <protection hidden="1"/>
    </xf>
    <xf numFmtId="0" fontId="10" fillId="2" borderId="0" xfId="0" applyFont="1" applyFill="1" applyProtection="1">
      <protection hidden="1"/>
    </xf>
    <xf numFmtId="0" fontId="6" fillId="2" borderId="0" xfId="0" applyFont="1" applyFill="1" applyProtection="1">
      <protection hidden="1"/>
    </xf>
    <xf numFmtId="0" fontId="0" fillId="2" borderId="0" xfId="0" applyFill="1" applyProtection="1">
      <protection hidden="1"/>
    </xf>
    <xf numFmtId="2" fontId="0" fillId="2" borderId="0" xfId="0" applyNumberFormat="1" applyFill="1" applyProtection="1">
      <protection hidden="1"/>
    </xf>
    <xf numFmtId="0" fontId="13" fillId="2" borderId="0" xfId="0" applyFont="1" applyFill="1" applyProtection="1">
      <protection hidden="1"/>
    </xf>
    <xf numFmtId="0" fontId="13" fillId="2" borderId="1" xfId="0" applyFont="1" applyFill="1" applyBorder="1" applyAlignment="1" applyProtection="1">
      <alignment horizontal="centerContinuous"/>
      <protection hidden="1"/>
    </xf>
    <xf numFmtId="2" fontId="13" fillId="2" borderId="1" xfId="0" applyNumberFormat="1" applyFont="1" applyFill="1" applyBorder="1" applyAlignment="1" applyProtection="1">
      <alignment horizontal="centerContinuous"/>
      <protection hidden="1"/>
    </xf>
    <xf numFmtId="0" fontId="13" fillId="2" borderId="0" xfId="0" applyFont="1" applyFill="1" applyAlignment="1" applyProtection="1">
      <alignment horizontal="right"/>
      <protection hidden="1"/>
    </xf>
    <xf numFmtId="0" fontId="13" fillId="0" borderId="0" xfId="0" applyFont="1"/>
    <xf numFmtId="172" fontId="3" fillId="2" borderId="0" xfId="9" applyNumberFormat="1" applyFont="1" applyFill="1"/>
    <xf numFmtId="0" fontId="15" fillId="2" borderId="0" xfId="0" applyFont="1" applyFill="1" applyAlignment="1" applyProtection="1">
      <alignment horizontal="centerContinuous"/>
      <protection hidden="1"/>
    </xf>
    <xf numFmtId="2" fontId="13" fillId="2" borderId="0" xfId="0" applyNumberFormat="1" applyFont="1" applyFill="1" applyAlignment="1" applyProtection="1">
      <alignment horizontal="centerContinuous"/>
      <protection hidden="1"/>
    </xf>
    <xf numFmtId="0" fontId="13" fillId="2" borderId="0" xfId="0" applyFont="1" applyFill="1" applyAlignment="1" applyProtection="1">
      <alignment horizontal="centerContinuous"/>
      <protection hidden="1"/>
    </xf>
    <xf numFmtId="0" fontId="17" fillId="2" borderId="0" xfId="0" applyFont="1" applyFill="1" applyAlignment="1" applyProtection="1">
      <alignment horizontal="left"/>
      <protection hidden="1"/>
    </xf>
    <xf numFmtId="168" fontId="17" fillId="2" borderId="0" xfId="0" applyNumberFormat="1" applyFont="1" applyFill="1" applyAlignment="1" applyProtection="1">
      <alignment horizontal="right"/>
      <protection hidden="1"/>
    </xf>
    <xf numFmtId="164" fontId="17" fillId="2" borderId="0" xfId="0" applyNumberFormat="1" applyFont="1" applyFill="1" applyAlignment="1" applyProtection="1">
      <alignment horizontal="right"/>
      <protection hidden="1"/>
    </xf>
    <xf numFmtId="0" fontId="13" fillId="2" borderId="1" xfId="0" applyFont="1" applyFill="1" applyBorder="1" applyProtection="1">
      <protection hidden="1"/>
    </xf>
    <xf numFmtId="0" fontId="4" fillId="2" borderId="2" xfId="0" applyFont="1" applyFill="1" applyBorder="1"/>
    <xf numFmtId="0" fontId="3" fillId="2" borderId="2" xfId="0" applyFont="1" applyFill="1" applyBorder="1" applyAlignment="1">
      <alignment horizontal="right"/>
    </xf>
    <xf numFmtId="2" fontId="3" fillId="2" borderId="2" xfId="0" applyNumberFormat="1" applyFont="1" applyFill="1" applyBorder="1" applyAlignment="1">
      <alignment horizontal="right"/>
    </xf>
    <xf numFmtId="170" fontId="17" fillId="2" borderId="0" xfId="0" applyNumberFormat="1" applyFont="1" applyFill="1" applyAlignment="1" applyProtection="1">
      <alignment horizontal="left"/>
      <protection hidden="1"/>
    </xf>
    <xf numFmtId="49" fontId="17" fillId="2" borderId="0" xfId="0" applyNumberFormat="1" applyFont="1" applyFill="1" applyAlignment="1" applyProtection="1">
      <alignment horizontal="right"/>
      <protection hidden="1"/>
    </xf>
    <xf numFmtId="0" fontId="13" fillId="2" borderId="1" xfId="0" applyFont="1" applyFill="1" applyBorder="1" applyAlignment="1" applyProtection="1">
      <alignment horizontal="right" wrapText="1"/>
      <protection hidden="1"/>
    </xf>
    <xf numFmtId="0" fontId="13" fillId="2" borderId="4" xfId="0" applyFont="1" applyFill="1" applyBorder="1" applyAlignment="1" applyProtection="1">
      <alignment horizontal="right"/>
      <protection hidden="1"/>
    </xf>
    <xf numFmtId="0" fontId="20" fillId="0" borderId="0" xfId="0" applyFont="1"/>
    <xf numFmtId="175" fontId="3" fillId="2" borderId="2" xfId="0" applyNumberFormat="1" applyFont="1" applyFill="1" applyBorder="1" applyAlignment="1">
      <alignment horizontal="right"/>
    </xf>
    <xf numFmtId="175" fontId="15" fillId="2" borderId="0" xfId="0" applyNumberFormat="1" applyFont="1" applyFill="1" applyAlignment="1" applyProtection="1">
      <alignment horizontal="right"/>
      <protection hidden="1"/>
    </xf>
    <xf numFmtId="175" fontId="17" fillId="2" borderId="0" xfId="0" applyNumberFormat="1" applyFont="1" applyFill="1" applyAlignment="1" applyProtection="1">
      <alignment horizontal="right"/>
      <protection hidden="1"/>
    </xf>
    <xf numFmtId="175" fontId="8" fillId="2" borderId="0" xfId="0" applyNumberFormat="1" applyFont="1" applyFill="1" applyAlignment="1" applyProtection="1">
      <alignment horizontal="right"/>
      <protection hidden="1"/>
    </xf>
    <xf numFmtId="175" fontId="8" fillId="2" borderId="0" xfId="0" applyNumberFormat="1" applyFont="1" applyFill="1" applyProtection="1">
      <protection hidden="1"/>
    </xf>
    <xf numFmtId="175" fontId="3" fillId="2" borderId="0" xfId="0" applyNumberFormat="1" applyFont="1" applyFill="1" applyProtection="1">
      <protection hidden="1"/>
    </xf>
    <xf numFmtId="175" fontId="9" fillId="2" borderId="0" xfId="0" applyNumberFormat="1" applyFont="1" applyFill="1" applyProtection="1">
      <protection hidden="1"/>
    </xf>
    <xf numFmtId="175" fontId="0" fillId="2" borderId="0" xfId="0" applyNumberFormat="1" applyFill="1" applyProtection="1">
      <protection hidden="1"/>
    </xf>
    <xf numFmtId="0" fontId="13" fillId="3" borderId="0" xfId="0" applyFont="1" applyFill="1" applyAlignment="1">
      <alignment horizontal="left"/>
    </xf>
    <xf numFmtId="0" fontId="13" fillId="3" borderId="0" xfId="0" applyFont="1" applyFill="1"/>
    <xf numFmtId="165" fontId="18" fillId="3" borderId="0" xfId="0" applyNumberFormat="1" applyFont="1" applyFill="1"/>
    <xf numFmtId="166" fontId="18" fillId="3" borderId="0" xfId="0" applyNumberFormat="1" applyFont="1" applyFill="1" applyAlignment="1">
      <alignment horizontal="right"/>
    </xf>
    <xf numFmtId="2" fontId="18" fillId="3" borderId="0" xfId="0" applyNumberFormat="1" applyFont="1" applyFill="1"/>
    <xf numFmtId="175" fontId="18" fillId="3" borderId="0" xfId="0" applyNumberFormat="1" applyFont="1" applyFill="1" applyAlignment="1">
      <alignment horizontal="right"/>
    </xf>
    <xf numFmtId="0" fontId="13" fillId="3" borderId="0" xfId="0" applyFont="1" applyFill="1" applyAlignment="1" applyProtection="1">
      <alignment horizontal="left"/>
      <protection hidden="1"/>
    </xf>
    <xf numFmtId="0" fontId="17" fillId="3" borderId="0" xfId="0" applyFont="1" applyFill="1" applyProtection="1">
      <protection hidden="1"/>
    </xf>
    <xf numFmtId="165" fontId="18" fillId="3" borderId="0" xfId="0" applyNumberFormat="1" applyFont="1" applyFill="1" applyAlignment="1">
      <alignment horizontal="right"/>
    </xf>
    <xf numFmtId="164" fontId="18" fillId="3" borderId="0" xfId="0" applyNumberFormat="1" applyFont="1" applyFill="1"/>
    <xf numFmtId="0" fontId="5" fillId="3" borderId="0" xfId="0" applyFont="1" applyFill="1"/>
    <xf numFmtId="2" fontId="18" fillId="3" borderId="0" xfId="0" applyNumberFormat="1" applyFont="1" applyFill="1" applyAlignment="1">
      <alignment horizontal="right"/>
    </xf>
    <xf numFmtId="164" fontId="18" fillId="3" borderId="0" xfId="0" applyNumberFormat="1" applyFont="1" applyFill="1" applyAlignment="1">
      <alignment horizontal="right"/>
    </xf>
    <xf numFmtId="0" fontId="5" fillId="3" borderId="2" xfId="0" applyFont="1" applyFill="1" applyBorder="1"/>
    <xf numFmtId="177" fontId="13" fillId="3" borderId="0" xfId="0" applyNumberFormat="1" applyFont="1" applyFill="1" applyAlignment="1" applyProtection="1">
      <alignment horizontal="right"/>
      <protection hidden="1"/>
    </xf>
    <xf numFmtId="0" fontId="2" fillId="4" borderId="0" xfId="5" applyFill="1"/>
    <xf numFmtId="0" fontId="23" fillId="4" borderId="0" xfId="5" applyFont="1" applyFill="1"/>
    <xf numFmtId="165" fontId="17" fillId="4" borderId="0" xfId="0" applyNumberFormat="1" applyFont="1" applyFill="1" applyAlignment="1">
      <alignment horizontal="right" indent="1"/>
    </xf>
    <xf numFmtId="0" fontId="2" fillId="0" borderId="0" xfId="0" applyFont="1"/>
    <xf numFmtId="165" fontId="17" fillId="4" borderId="2" xfId="0" applyNumberFormat="1" applyFont="1" applyFill="1" applyBorder="1" applyAlignment="1">
      <alignment horizontal="right" indent="1"/>
    </xf>
    <xf numFmtId="0" fontId="0" fillId="4" borderId="0" xfId="0" applyFill="1"/>
    <xf numFmtId="0" fontId="20" fillId="4" borderId="0" xfId="0" applyFont="1" applyFill="1"/>
    <xf numFmtId="165" fontId="17" fillId="0" borderId="0" xfId="0" applyNumberFormat="1" applyFont="1" applyAlignment="1">
      <alignment horizontal="right" indent="1"/>
    </xf>
    <xf numFmtId="0" fontId="12" fillId="0" borderId="2" xfId="0" applyFont="1" applyBorder="1" applyAlignment="1">
      <alignment vertical="center"/>
    </xf>
    <xf numFmtId="0" fontId="29" fillId="2" borderId="0" xfId="4" applyFont="1" applyFill="1" applyAlignment="1" applyProtection="1"/>
    <xf numFmtId="165" fontId="18" fillId="5" borderId="0" xfId="0" applyNumberFormat="1" applyFont="1" applyFill="1"/>
    <xf numFmtId="165" fontId="18" fillId="5" borderId="2" xfId="0" applyNumberFormat="1" applyFont="1" applyFill="1" applyBorder="1"/>
    <xf numFmtId="0" fontId="19" fillId="2" borderId="0" xfId="0" applyFont="1" applyFill="1" applyAlignment="1">
      <alignment horizontal="left" vertical="center"/>
    </xf>
    <xf numFmtId="0" fontId="13" fillId="2" borderId="1" xfId="0" applyFont="1" applyFill="1" applyBorder="1" applyAlignment="1" applyProtection="1">
      <alignment horizontal="right" vertical="center" wrapText="1"/>
      <protection hidden="1"/>
    </xf>
    <xf numFmtId="0" fontId="13" fillId="3" borderId="2" xfId="0" applyFont="1" applyFill="1" applyBorder="1" applyAlignment="1">
      <alignment horizontal="left"/>
    </xf>
    <xf numFmtId="0" fontId="19" fillId="4" borderId="0" xfId="0" applyFont="1" applyFill="1" applyAlignment="1">
      <alignment horizontal="left" vertical="center" wrapText="1"/>
    </xf>
    <xf numFmtId="0" fontId="2" fillId="4" borderId="0" xfId="0" applyFont="1" applyFill="1"/>
    <xf numFmtId="179" fontId="2" fillId="4" borderId="0" xfId="2" applyNumberFormat="1" applyFill="1"/>
    <xf numFmtId="173" fontId="2" fillId="4" borderId="0" xfId="0" applyNumberFormat="1" applyFont="1" applyFill="1"/>
    <xf numFmtId="2" fontId="3" fillId="4" borderId="1" xfId="0" applyNumberFormat="1" applyFont="1" applyFill="1" applyBorder="1" applyAlignment="1">
      <alignment horizontal="right"/>
    </xf>
    <xf numFmtId="2" fontId="3" fillId="4" borderId="0" xfId="0" applyNumberFormat="1" applyFont="1" applyFill="1" applyAlignment="1">
      <alignment horizontal="right"/>
    </xf>
    <xf numFmtId="0" fontId="3" fillId="4" borderId="0" xfId="0" applyFont="1" applyFill="1" applyAlignment="1">
      <alignment horizontal="right"/>
    </xf>
    <xf numFmtId="167" fontId="3" fillId="4" borderId="0" xfId="0" applyNumberFormat="1" applyFont="1" applyFill="1" applyAlignment="1">
      <alignment horizontal="right"/>
    </xf>
    <xf numFmtId="0" fontId="3" fillId="4" borderId="1" xfId="0" applyFont="1" applyFill="1" applyBorder="1" applyAlignment="1">
      <alignment horizontal="right"/>
    </xf>
    <xf numFmtId="167" fontId="3" fillId="4" borderId="1" xfId="0" applyNumberFormat="1" applyFont="1" applyFill="1" applyBorder="1" applyAlignment="1">
      <alignment horizontal="right"/>
    </xf>
    <xf numFmtId="167" fontId="8" fillId="4" borderId="0" xfId="0" applyNumberFormat="1" applyFont="1" applyFill="1" applyAlignment="1">
      <alignment horizontal="right"/>
    </xf>
    <xf numFmtId="167" fontId="2" fillId="4" borderId="0" xfId="0" applyNumberFormat="1" applyFont="1" applyFill="1" applyAlignment="1">
      <alignment horizontal="right"/>
    </xf>
    <xf numFmtId="169" fontId="13" fillId="4" borderId="0" xfId="0" applyNumberFormat="1" applyFont="1" applyFill="1" applyAlignment="1">
      <alignment horizontal="right"/>
    </xf>
    <xf numFmtId="172" fontId="13" fillId="4" borderId="0" xfId="9" applyNumberFormat="1" applyFont="1" applyFill="1" applyAlignment="1">
      <alignment horizontal="right"/>
    </xf>
    <xf numFmtId="2" fontId="13" fillId="4" borderId="0" xfId="0" applyNumberFormat="1" applyFont="1" applyFill="1"/>
    <xf numFmtId="167" fontId="13" fillId="4" borderId="0" xfId="0" applyNumberFormat="1" applyFont="1" applyFill="1"/>
    <xf numFmtId="167" fontId="13" fillId="4" borderId="0" xfId="0" applyNumberFormat="1" applyFont="1" applyFill="1" applyAlignment="1">
      <alignment horizontal="right"/>
    </xf>
    <xf numFmtId="0" fontId="13" fillId="4" borderId="0" xfId="0" applyFont="1" applyFill="1"/>
    <xf numFmtId="10" fontId="13" fillId="4" borderId="0" xfId="0" applyNumberFormat="1" applyFont="1" applyFill="1" applyAlignment="1">
      <alignment horizontal="right"/>
    </xf>
    <xf numFmtId="167" fontId="2" fillId="4" borderId="0" xfId="0" applyNumberFormat="1" applyFont="1" applyFill="1"/>
    <xf numFmtId="172" fontId="2" fillId="4" borderId="0" xfId="0" applyNumberFormat="1" applyFont="1" applyFill="1" applyAlignment="1">
      <alignment horizontal="left"/>
    </xf>
    <xf numFmtId="172" fontId="13" fillId="4" borderId="0" xfId="0" applyNumberFormat="1" applyFont="1" applyFill="1"/>
    <xf numFmtId="172" fontId="13" fillId="4" borderId="0" xfId="0" applyNumberFormat="1" applyFont="1" applyFill="1" applyAlignment="1">
      <alignment horizontal="right"/>
    </xf>
    <xf numFmtId="172" fontId="2" fillId="4" borderId="0" xfId="0" applyNumberFormat="1" applyFont="1" applyFill="1"/>
    <xf numFmtId="17" fontId="13" fillId="4" borderId="0" xfId="0" applyNumberFormat="1" applyFont="1" applyFill="1"/>
    <xf numFmtId="0" fontId="13" fillId="4" borderId="0" xfId="0" applyFont="1" applyFill="1" applyAlignment="1">
      <alignment horizontal="right"/>
    </xf>
    <xf numFmtId="1" fontId="2" fillId="4" borderId="0" xfId="0" applyNumberFormat="1" applyFont="1" applyFill="1"/>
    <xf numFmtId="0" fontId="19" fillId="4" borderId="0" xfId="0" applyFont="1" applyFill="1" applyAlignment="1">
      <alignment horizontal="left" vertical="center"/>
    </xf>
    <xf numFmtId="2" fontId="13" fillId="2" borderId="3" xfId="0" applyNumberFormat="1" applyFont="1" applyFill="1" applyBorder="1" applyAlignment="1" applyProtection="1">
      <alignment horizontal="right" vertical="center" wrapText="1"/>
      <protection hidden="1"/>
    </xf>
    <xf numFmtId="0" fontId="13" fillId="2" borderId="3" xfId="0" applyFont="1" applyFill="1" applyBorder="1" applyAlignment="1" applyProtection="1">
      <alignment horizontal="right" vertical="center" wrapText="1"/>
      <protection hidden="1"/>
    </xf>
    <xf numFmtId="175" fontId="13" fillId="2" borderId="0" xfId="0" applyNumberFormat="1" applyFont="1" applyFill="1" applyAlignment="1" applyProtection="1">
      <alignment horizontal="right" vertical="center" wrapText="1"/>
      <protection hidden="1"/>
    </xf>
    <xf numFmtId="175" fontId="13" fillId="2" borderId="0" xfId="0" applyNumberFormat="1" applyFont="1" applyFill="1" applyAlignment="1" applyProtection="1">
      <alignment horizontal="right" vertical="center"/>
      <protection hidden="1"/>
    </xf>
    <xf numFmtId="2" fontId="13" fillId="2" borderId="1" xfId="0" applyNumberFormat="1" applyFont="1" applyFill="1" applyBorder="1" applyAlignment="1" applyProtection="1">
      <alignment horizontal="centerContinuous" vertical="center"/>
      <protection hidden="1"/>
    </xf>
    <xf numFmtId="0" fontId="13" fillId="2" borderId="1" xfId="0" applyFont="1" applyFill="1" applyBorder="1" applyAlignment="1" applyProtection="1">
      <alignment horizontal="centerContinuous" vertical="center"/>
      <protection hidden="1"/>
    </xf>
    <xf numFmtId="0" fontId="15" fillId="2" borderId="1" xfId="0" applyFont="1" applyFill="1" applyBorder="1" applyAlignment="1" applyProtection="1">
      <alignment horizontal="centerContinuous" vertical="center"/>
      <protection hidden="1"/>
    </xf>
    <xf numFmtId="175" fontId="15" fillId="2" borderId="3" xfId="0" applyNumberFormat="1" applyFont="1" applyFill="1" applyBorder="1" applyAlignment="1" applyProtection="1">
      <alignment horizontal="right" vertical="center"/>
      <protection hidden="1"/>
    </xf>
    <xf numFmtId="0" fontId="19" fillId="4" borderId="0" xfId="5" applyFont="1" applyFill="1" applyAlignment="1">
      <alignment horizontal="left" vertical="center"/>
    </xf>
    <xf numFmtId="0" fontId="35" fillId="4" borderId="0" xfId="4" applyFont="1" applyFill="1" applyAlignment="1" applyProtection="1">
      <alignment vertical="center"/>
    </xf>
    <xf numFmtId="0" fontId="36" fillId="0" borderId="0" xfId="0" applyFont="1" applyAlignment="1">
      <alignment horizontal="left" vertical="center" readingOrder="1"/>
    </xf>
    <xf numFmtId="2" fontId="3" fillId="4" borderId="1" xfId="0" applyNumberFormat="1" applyFont="1" applyFill="1" applyBorder="1" applyAlignment="1">
      <alignment horizontal="center" vertical="center"/>
    </xf>
    <xf numFmtId="2" fontId="3" fillId="4" borderId="1" xfId="0" applyNumberFormat="1" applyFont="1" applyFill="1" applyBorder="1" applyAlignment="1">
      <alignment horizontal="right" vertical="center"/>
    </xf>
    <xf numFmtId="2" fontId="3" fillId="4" borderId="0" xfId="0" applyNumberFormat="1" applyFont="1" applyFill="1" applyAlignment="1">
      <alignment horizontal="right" vertical="center"/>
    </xf>
    <xf numFmtId="0" fontId="3" fillId="4" borderId="0" xfId="0" applyFont="1" applyFill="1" applyAlignment="1">
      <alignment horizontal="right" vertical="center"/>
    </xf>
    <xf numFmtId="167" fontId="3" fillId="4" borderId="0" xfId="0" applyNumberFormat="1" applyFont="1" applyFill="1" applyAlignment="1">
      <alignment horizontal="right" vertical="center"/>
    </xf>
    <xf numFmtId="0" fontId="3" fillId="4" borderId="1" xfId="0" applyFont="1" applyFill="1" applyBorder="1" applyAlignment="1">
      <alignment horizontal="right" vertical="center"/>
    </xf>
    <xf numFmtId="167" fontId="3" fillId="4" borderId="1" xfId="0" applyNumberFormat="1" applyFont="1" applyFill="1" applyBorder="1" applyAlignment="1">
      <alignment horizontal="right" vertical="center"/>
    </xf>
    <xf numFmtId="2" fontId="3" fillId="4" borderId="0" xfId="0" applyNumberFormat="1" applyFont="1" applyFill="1" applyAlignment="1">
      <alignment horizontal="right" vertical="top"/>
    </xf>
    <xf numFmtId="167" fontId="3" fillId="4" borderId="0" xfId="0" applyNumberFormat="1" applyFont="1" applyFill="1" applyAlignment="1">
      <alignment horizontal="right" vertical="top"/>
    </xf>
    <xf numFmtId="0" fontId="2" fillId="4" borderId="0" xfId="0" applyFont="1" applyFill="1" applyAlignment="1">
      <alignment vertical="center"/>
    </xf>
    <xf numFmtId="169" fontId="13" fillId="4" borderId="0" xfId="0" applyNumberFormat="1" applyFont="1" applyFill="1" applyAlignment="1">
      <alignment horizontal="right" vertical="center"/>
    </xf>
    <xf numFmtId="174" fontId="13" fillId="4" borderId="0" xfId="0" applyNumberFormat="1" applyFont="1" applyFill="1" applyAlignment="1">
      <alignment horizontal="right" vertical="center"/>
    </xf>
    <xf numFmtId="165" fontId="13" fillId="4" borderId="0" xfId="0" applyNumberFormat="1" applyFont="1" applyFill="1" applyAlignment="1">
      <alignment horizontal="right" vertical="center"/>
    </xf>
    <xf numFmtId="169" fontId="13" fillId="4" borderId="0" xfId="9" applyNumberFormat="1" applyFont="1" applyFill="1" applyAlignment="1">
      <alignment horizontal="right" vertical="center"/>
    </xf>
    <xf numFmtId="172" fontId="13" fillId="4" borderId="0" xfId="9" applyNumberFormat="1" applyFont="1" applyFill="1" applyAlignment="1">
      <alignment horizontal="right" vertical="center"/>
    </xf>
    <xf numFmtId="164" fontId="13" fillId="4" borderId="0" xfId="0" applyNumberFormat="1" applyFont="1" applyFill="1" applyAlignment="1">
      <alignment horizontal="right" vertical="center"/>
    </xf>
    <xf numFmtId="165" fontId="13" fillId="4" borderId="0" xfId="9" applyNumberFormat="1" applyFont="1" applyFill="1" applyAlignment="1">
      <alignment horizontal="right" vertical="center"/>
    </xf>
    <xf numFmtId="177" fontId="13" fillId="4" borderId="0" xfId="0" applyNumberFormat="1" applyFont="1" applyFill="1" applyAlignment="1">
      <alignment horizontal="right" vertical="center"/>
    </xf>
    <xf numFmtId="2" fontId="13" fillId="4" borderId="0" xfId="0" applyNumberFormat="1" applyFont="1" applyFill="1" applyAlignment="1">
      <alignment horizontal="right" vertical="center"/>
    </xf>
    <xf numFmtId="2" fontId="2" fillId="4" borderId="0" xfId="0" applyNumberFormat="1" applyFont="1" applyFill="1" applyAlignment="1">
      <alignment horizontal="right" vertical="center"/>
    </xf>
    <xf numFmtId="167" fontId="13" fillId="4" borderId="0" xfId="0" applyNumberFormat="1" applyFont="1" applyFill="1" applyAlignment="1">
      <alignment horizontal="right" vertical="center"/>
    </xf>
    <xf numFmtId="167" fontId="2" fillId="4" borderId="0" xfId="0" applyNumberFormat="1" applyFont="1" applyFill="1" applyAlignment="1">
      <alignment horizontal="right" vertical="center"/>
    </xf>
    <xf numFmtId="10" fontId="13" fillId="4" borderId="0" xfId="0" applyNumberFormat="1" applyFont="1" applyFill="1" applyAlignment="1">
      <alignment horizontal="right" vertical="center"/>
    </xf>
    <xf numFmtId="167" fontId="2" fillId="4" borderId="0" xfId="0" applyNumberFormat="1" applyFont="1" applyFill="1" applyAlignment="1">
      <alignment vertical="center"/>
    </xf>
    <xf numFmtId="172" fontId="13" fillId="4" borderId="0" xfId="0" applyNumberFormat="1" applyFont="1" applyFill="1" applyAlignment="1">
      <alignment horizontal="right" vertical="center"/>
    </xf>
    <xf numFmtId="172" fontId="2" fillId="4" borderId="0" xfId="0" applyNumberFormat="1" applyFont="1" applyFill="1" applyAlignment="1">
      <alignment vertical="center"/>
    </xf>
    <xf numFmtId="2" fontId="13" fillId="4" borderId="1" xfId="0" applyNumberFormat="1" applyFont="1" applyFill="1" applyBorder="1" applyAlignment="1">
      <alignment horizontal="centerContinuous"/>
    </xf>
    <xf numFmtId="2" fontId="13" fillId="4" borderId="1" xfId="0" applyNumberFormat="1" applyFont="1" applyFill="1" applyBorder="1" applyAlignment="1">
      <alignment horizontal="right"/>
    </xf>
    <xf numFmtId="2" fontId="13" fillId="4" borderId="0" xfId="0" applyNumberFormat="1" applyFont="1" applyFill="1" applyAlignment="1">
      <alignment horizontal="right"/>
    </xf>
    <xf numFmtId="0" fontId="13" fillId="4" borderId="0" xfId="0" applyFont="1" applyFill="1" applyAlignment="1">
      <alignment horizontal="right" vertical="center"/>
    </xf>
    <xf numFmtId="0" fontId="13" fillId="4" borderId="1" xfId="0" applyFont="1" applyFill="1" applyBorder="1" applyAlignment="1">
      <alignment horizontal="right"/>
    </xf>
    <xf numFmtId="167" fontId="13" fillId="4" borderId="1" xfId="0" applyNumberFormat="1" applyFont="1" applyFill="1" applyBorder="1" applyAlignment="1">
      <alignment horizontal="right"/>
    </xf>
    <xf numFmtId="2" fontId="2" fillId="4" borderId="0" xfId="0" applyNumberFormat="1" applyFont="1" applyFill="1" applyAlignment="1">
      <alignment horizontal="right"/>
    </xf>
    <xf numFmtId="2" fontId="2" fillId="4" borderId="0" xfId="0" applyNumberFormat="1" applyFont="1" applyFill="1"/>
    <xf numFmtId="172" fontId="2" fillId="4" borderId="0" xfId="9" applyNumberFormat="1" applyFill="1" applyAlignment="1">
      <alignment horizontal="right"/>
    </xf>
    <xf numFmtId="169" fontId="2" fillId="4" borderId="0" xfId="0" applyNumberFormat="1" applyFont="1" applyFill="1" applyAlignment="1">
      <alignment horizontal="right"/>
    </xf>
    <xf numFmtId="172" fontId="2" fillId="4" borderId="0" xfId="9" applyNumberFormat="1" applyFill="1"/>
    <xf numFmtId="9" fontId="2" fillId="4" borderId="0" xfId="9" applyFill="1"/>
    <xf numFmtId="2" fontId="13" fillId="4" borderId="1" xfId="0" applyNumberFormat="1" applyFont="1" applyFill="1" applyBorder="1" applyAlignment="1">
      <alignment horizontal="right" vertical="center"/>
    </xf>
    <xf numFmtId="2" fontId="13" fillId="4" borderId="1" xfId="0" applyNumberFormat="1" applyFont="1" applyFill="1" applyBorder="1" applyAlignment="1">
      <alignment horizontal="right" vertical="top"/>
    </xf>
    <xf numFmtId="0" fontId="2" fillId="4" borderId="0" xfId="0" applyFont="1" applyFill="1" applyAlignment="1">
      <alignment horizontal="left" vertical="center"/>
    </xf>
    <xf numFmtId="171" fontId="2" fillId="4" borderId="0" xfId="0" applyNumberFormat="1" applyFont="1" applyFill="1" applyAlignment="1">
      <alignment horizontal="left" vertical="center"/>
    </xf>
    <xf numFmtId="0" fontId="2" fillId="4" borderId="0" xfId="0" applyFont="1" applyFill="1" applyAlignment="1">
      <alignment horizontal="right" vertical="center"/>
    </xf>
    <xf numFmtId="173" fontId="2" fillId="4" borderId="0" xfId="0" applyNumberFormat="1" applyFont="1" applyFill="1" applyAlignment="1">
      <alignment horizontal="right" vertical="center"/>
    </xf>
    <xf numFmtId="172" fontId="2" fillId="4" borderId="0" xfId="0" applyNumberFormat="1" applyFont="1" applyFill="1" applyAlignment="1">
      <alignment horizontal="right" vertical="center"/>
    </xf>
    <xf numFmtId="167" fontId="31" fillId="4" borderId="0" xfId="0" applyNumberFormat="1" applyFont="1" applyFill="1" applyAlignment="1">
      <alignment horizontal="right" vertical="center"/>
    </xf>
    <xf numFmtId="169" fontId="2" fillId="4" borderId="0" xfId="0" applyNumberFormat="1" applyFont="1" applyFill="1" applyAlignment="1">
      <alignment horizontal="right" vertical="center"/>
    </xf>
    <xf numFmtId="175" fontId="13" fillId="4" borderId="0" xfId="0" applyNumberFormat="1" applyFont="1" applyFill="1" applyAlignment="1">
      <alignment horizontal="right" vertical="center"/>
    </xf>
    <xf numFmtId="2" fontId="25" fillId="4" borderId="0" xfId="0" applyNumberFormat="1" applyFont="1" applyFill="1" applyAlignment="1">
      <alignment horizontal="right" vertical="center"/>
    </xf>
    <xf numFmtId="172" fontId="2" fillId="4" borderId="0" xfId="9" applyNumberFormat="1" applyFill="1" applyAlignment="1">
      <alignment horizontal="right" vertical="center"/>
    </xf>
    <xf numFmtId="2" fontId="15" fillId="4" borderId="1" xfId="0" applyNumberFormat="1" applyFont="1" applyFill="1" applyBorder="1" applyAlignment="1">
      <alignment horizontal="left" vertical="center"/>
    </xf>
    <xf numFmtId="167" fontId="16" fillId="4" borderId="1" xfId="0" applyNumberFormat="1" applyFont="1" applyFill="1" applyBorder="1" applyAlignment="1">
      <alignment horizontal="right" vertical="center"/>
    </xf>
    <xf numFmtId="167" fontId="16" fillId="4" borderId="0" xfId="0" applyNumberFormat="1" applyFont="1" applyFill="1" applyAlignment="1">
      <alignment horizontal="right" vertical="center"/>
    </xf>
    <xf numFmtId="167" fontId="8" fillId="4" borderId="0" xfId="0" applyNumberFormat="1" applyFont="1" applyFill="1" applyAlignment="1">
      <alignment horizontal="right" vertical="center"/>
    </xf>
    <xf numFmtId="2" fontId="13" fillId="4" borderId="5" xfId="0" applyNumberFormat="1" applyFont="1" applyFill="1" applyBorder="1"/>
    <xf numFmtId="0" fontId="16" fillId="4" borderId="0" xfId="0" applyFont="1" applyFill="1"/>
    <xf numFmtId="2" fontId="16" fillId="4" borderId="0" xfId="0" applyNumberFormat="1" applyFont="1" applyFill="1" applyAlignment="1">
      <alignment horizontal="right"/>
    </xf>
    <xf numFmtId="2" fontId="16" fillId="4" borderId="0" xfId="0" applyNumberFormat="1" applyFont="1" applyFill="1"/>
    <xf numFmtId="2" fontId="24" fillId="4" borderId="1" xfId="0" applyNumberFormat="1" applyFont="1" applyFill="1" applyBorder="1" applyAlignment="1">
      <alignment horizontal="left"/>
    </xf>
    <xf numFmtId="2" fontId="16" fillId="4" borderId="6" xfId="0" applyNumberFormat="1" applyFont="1" applyFill="1" applyBorder="1" applyAlignment="1">
      <alignment horizontal="right" vertical="center"/>
    </xf>
    <xf numFmtId="2" fontId="16" fillId="4" borderId="1" xfId="0" applyNumberFormat="1" applyFont="1" applyFill="1" applyBorder="1" applyAlignment="1">
      <alignment horizontal="right" vertical="center"/>
    </xf>
    <xf numFmtId="2" fontId="13" fillId="4" borderId="0" xfId="9" applyNumberFormat="1" applyFont="1" applyFill="1"/>
    <xf numFmtId="172" fontId="13" fillId="4" borderId="0" xfId="9" applyNumberFormat="1" applyFont="1" applyFill="1"/>
    <xf numFmtId="10" fontId="2" fillId="4" borderId="0" xfId="0" applyNumberFormat="1" applyFont="1" applyFill="1"/>
    <xf numFmtId="10" fontId="13" fillId="4" borderId="0" xfId="0" applyNumberFormat="1" applyFont="1" applyFill="1"/>
    <xf numFmtId="178" fontId="13" fillId="4" borderId="0" xfId="0" applyNumberFormat="1" applyFont="1" applyFill="1"/>
    <xf numFmtId="10" fontId="13" fillId="4" borderId="0" xfId="9" applyNumberFormat="1" applyFont="1" applyFill="1"/>
    <xf numFmtId="2" fontId="13" fillId="4" borderId="7" xfId="0" applyNumberFormat="1" applyFont="1" applyFill="1" applyBorder="1"/>
    <xf numFmtId="17" fontId="32" fillId="4" borderId="0" xfId="0" applyNumberFormat="1" applyFont="1" applyFill="1"/>
    <xf numFmtId="0" fontId="31" fillId="4" borderId="0" xfId="0" applyFont="1" applyFill="1"/>
    <xf numFmtId="2" fontId="31" fillId="4" borderId="0" xfId="0" applyNumberFormat="1" applyFont="1" applyFill="1"/>
    <xf numFmtId="172" fontId="31" fillId="4" borderId="0" xfId="9" applyNumberFormat="1" applyFont="1" applyFill="1"/>
    <xf numFmtId="2" fontId="16" fillId="4" borderId="0" xfId="0" applyNumberFormat="1" applyFont="1" applyFill="1" applyAlignment="1">
      <alignment vertical="center"/>
    </xf>
    <xf numFmtId="2" fontId="16" fillId="4" borderId="0" xfId="0" applyNumberFormat="1" applyFont="1" applyFill="1" applyAlignment="1">
      <alignment horizontal="right" vertical="center"/>
    </xf>
    <xf numFmtId="2" fontId="16" fillId="4" borderId="0" xfId="0" applyNumberFormat="1" applyFont="1" applyFill="1" applyAlignment="1">
      <alignment horizontal="left" vertical="center"/>
    </xf>
    <xf numFmtId="2" fontId="16" fillId="4" borderId="5" xfId="0" applyNumberFormat="1" applyFont="1" applyFill="1" applyBorder="1" applyAlignment="1">
      <alignment horizontal="left" vertical="center"/>
    </xf>
    <xf numFmtId="2" fontId="16" fillId="4" borderId="5" xfId="0" applyNumberFormat="1" applyFont="1" applyFill="1" applyBorder="1" applyAlignment="1">
      <alignment vertical="center"/>
    </xf>
    <xf numFmtId="0" fontId="16" fillId="4" borderId="0" xfId="0" applyFont="1" applyFill="1" applyAlignment="1">
      <alignment vertical="top"/>
    </xf>
    <xf numFmtId="0" fontId="29" fillId="4" borderId="0" xfId="4" applyFont="1" applyFill="1" applyAlignment="1" applyProtection="1">
      <alignment vertical="center"/>
    </xf>
    <xf numFmtId="0" fontId="13" fillId="4" borderId="7" xfId="0" applyFont="1" applyFill="1" applyBorder="1"/>
    <xf numFmtId="17" fontId="13" fillId="4" borderId="7" xfId="0" applyNumberFormat="1" applyFont="1" applyFill="1" applyBorder="1"/>
    <xf numFmtId="0" fontId="16" fillId="4" borderId="7" xfId="0" applyFont="1" applyFill="1" applyBorder="1"/>
    <xf numFmtId="10" fontId="13" fillId="4" borderId="7" xfId="0" applyNumberFormat="1" applyFont="1" applyFill="1" applyBorder="1"/>
    <xf numFmtId="0" fontId="16" fillId="0" borderId="7" xfId="0" applyFont="1" applyBorder="1"/>
    <xf numFmtId="0" fontId="13" fillId="0" borderId="7" xfId="0" applyFont="1" applyBorder="1"/>
    <xf numFmtId="10" fontId="13" fillId="0" borderId="7" xfId="0" applyNumberFormat="1" applyFont="1" applyBorder="1"/>
    <xf numFmtId="179" fontId="16" fillId="4" borderId="5" xfId="2" applyNumberFormat="1" applyFont="1" applyFill="1" applyBorder="1"/>
    <xf numFmtId="179" fontId="16" fillId="4" borderId="5" xfId="2" applyNumberFormat="1" applyFont="1" applyFill="1" applyBorder="1" applyAlignment="1">
      <alignment vertical="top"/>
    </xf>
    <xf numFmtId="179" fontId="13" fillId="4" borderId="5" xfId="2" applyNumberFormat="1" applyFont="1" applyFill="1" applyBorder="1"/>
    <xf numFmtId="2" fontId="16" fillId="4" borderId="5" xfId="0" applyNumberFormat="1" applyFont="1" applyFill="1" applyBorder="1" applyAlignment="1">
      <alignment horizontal="right" vertical="center"/>
    </xf>
    <xf numFmtId="179" fontId="13" fillId="4" borderId="5" xfId="2" applyNumberFormat="1" applyFont="1" applyFill="1" applyBorder="1" applyAlignment="1">
      <alignment horizontal="left" vertical="center"/>
    </xf>
    <xf numFmtId="167" fontId="16" fillId="4" borderId="5" xfId="0" applyNumberFormat="1" applyFont="1" applyFill="1" applyBorder="1" applyAlignment="1">
      <alignment horizontal="right" vertical="center"/>
    </xf>
    <xf numFmtId="167" fontId="13" fillId="4" borderId="8" xfId="0" applyNumberFormat="1" applyFont="1" applyFill="1" applyBorder="1" applyAlignment="1">
      <alignment horizontal="right"/>
    </xf>
    <xf numFmtId="167" fontId="16" fillId="4" borderId="8" xfId="0" applyNumberFormat="1" applyFont="1" applyFill="1" applyBorder="1" applyAlignment="1">
      <alignment horizontal="right" vertical="center"/>
    </xf>
    <xf numFmtId="167" fontId="13" fillId="4" borderId="8" xfId="0" applyNumberFormat="1" applyFont="1" applyFill="1" applyBorder="1" applyAlignment="1">
      <alignment horizontal="right" vertical="center"/>
    </xf>
    <xf numFmtId="174" fontId="13" fillId="4" borderId="8" xfId="0" applyNumberFormat="1" applyFont="1" applyFill="1" applyBorder="1" applyAlignment="1">
      <alignment horizontal="right" vertical="center"/>
    </xf>
    <xf numFmtId="167" fontId="16" fillId="4" borderId="3" xfId="0" applyNumberFormat="1" applyFont="1" applyFill="1" applyBorder="1" applyAlignment="1">
      <alignment horizontal="right" vertical="center"/>
    </xf>
    <xf numFmtId="179" fontId="2" fillId="4" borderId="8" xfId="2" applyNumberFormat="1" applyFill="1" applyBorder="1"/>
    <xf numFmtId="179" fontId="2" fillId="0" borderId="8" xfId="2" applyNumberFormat="1" applyBorder="1"/>
    <xf numFmtId="179" fontId="16" fillId="4" borderId="8" xfId="2" applyNumberFormat="1" applyFont="1" applyFill="1" applyBorder="1" applyAlignment="1">
      <alignment horizontal="center"/>
    </xf>
    <xf numFmtId="179" fontId="16" fillId="4" borderId="8" xfId="2" applyNumberFormat="1" applyFont="1" applyFill="1" applyBorder="1" applyAlignment="1">
      <alignment horizontal="center" vertical="top"/>
    </xf>
    <xf numFmtId="167" fontId="8" fillId="4" borderId="0" xfId="0" applyNumberFormat="1" applyFont="1" applyFill="1" applyAlignment="1">
      <alignment horizontal="right" vertical="top"/>
    </xf>
    <xf numFmtId="0" fontId="15" fillId="4" borderId="0" xfId="0" applyFont="1" applyFill="1"/>
    <xf numFmtId="0" fontId="15" fillId="4" borderId="0" xfId="0" applyFont="1" applyFill="1" applyAlignment="1">
      <alignment horizontal="right" vertical="center"/>
    </xf>
    <xf numFmtId="169" fontId="15" fillId="4" borderId="0" xfId="0" applyNumberFormat="1" applyFont="1" applyFill="1" applyAlignment="1">
      <alignment horizontal="right"/>
    </xf>
    <xf numFmtId="172" fontId="15" fillId="4" borderId="0" xfId="9" applyNumberFormat="1" applyFont="1" applyFill="1" applyAlignment="1">
      <alignment horizontal="right"/>
    </xf>
    <xf numFmtId="0" fontId="37" fillId="0" borderId="0" xfId="0" applyFont="1"/>
    <xf numFmtId="172" fontId="15" fillId="4" borderId="8" xfId="9" applyNumberFormat="1" applyFont="1" applyFill="1" applyBorder="1" applyAlignment="1">
      <alignment horizontal="right"/>
    </xf>
    <xf numFmtId="172" fontId="37" fillId="4" borderId="0" xfId="0" applyNumberFormat="1" applyFont="1" applyFill="1"/>
    <xf numFmtId="167" fontId="40" fillId="4" borderId="0" xfId="0" applyNumberFormat="1" applyFont="1" applyFill="1" applyAlignment="1">
      <alignment vertical="center"/>
    </xf>
    <xf numFmtId="172" fontId="37" fillId="4" borderId="0" xfId="0" applyNumberFormat="1" applyFont="1" applyFill="1" applyAlignment="1">
      <alignment horizontal="left" vertical="center"/>
    </xf>
    <xf numFmtId="167" fontId="15" fillId="4" borderId="0" xfId="0" applyNumberFormat="1" applyFont="1" applyFill="1" applyAlignment="1">
      <alignment horizontal="right" vertical="center"/>
    </xf>
    <xf numFmtId="172" fontId="15" fillId="4" borderId="0" xfId="9" applyNumberFormat="1" applyFont="1" applyFill="1" applyAlignment="1">
      <alignment horizontal="right" vertical="center"/>
    </xf>
    <xf numFmtId="167" fontId="15" fillId="4" borderId="0" xfId="0" applyNumberFormat="1" applyFont="1" applyFill="1"/>
    <xf numFmtId="179" fontId="37" fillId="4" borderId="0" xfId="2" applyNumberFormat="1" applyFont="1" applyFill="1"/>
    <xf numFmtId="172" fontId="40" fillId="4" borderId="0" xfId="0" applyNumberFormat="1" applyFont="1" applyFill="1" applyAlignment="1">
      <alignment vertical="center"/>
    </xf>
    <xf numFmtId="2" fontId="15" fillId="4" borderId="0" xfId="0" applyNumberFormat="1" applyFont="1" applyFill="1"/>
    <xf numFmtId="2" fontId="15" fillId="4" borderId="5" xfId="0" applyNumberFormat="1" applyFont="1" applyFill="1" applyBorder="1"/>
    <xf numFmtId="172" fontId="15" fillId="4" borderId="0" xfId="9" applyNumberFormat="1" applyFont="1" applyFill="1"/>
    <xf numFmtId="172" fontId="15" fillId="4" borderId="5" xfId="9" applyNumberFormat="1" applyFont="1" applyFill="1" applyBorder="1"/>
    <xf numFmtId="0" fontId="15" fillId="4" borderId="7" xfId="0" applyFont="1" applyFill="1" applyBorder="1"/>
    <xf numFmtId="17" fontId="15" fillId="4" borderId="0" xfId="0" applyNumberFormat="1" applyFont="1" applyFill="1"/>
    <xf numFmtId="181" fontId="2" fillId="4" borderId="0" xfId="0" applyNumberFormat="1" applyFont="1" applyFill="1" applyAlignment="1">
      <alignment horizontal="left" vertical="center"/>
    </xf>
    <xf numFmtId="0" fontId="41" fillId="0" borderId="0" xfId="0" applyFont="1"/>
    <xf numFmtId="17" fontId="41" fillId="0" borderId="0" xfId="0" applyNumberFormat="1" applyFont="1"/>
    <xf numFmtId="169" fontId="13" fillId="0" borderId="0" xfId="0" applyNumberFormat="1" applyFont="1" applyAlignment="1">
      <alignment horizontal="right" vertical="center"/>
    </xf>
    <xf numFmtId="0" fontId="15" fillId="4" borderId="0" xfId="0" applyFont="1" applyFill="1" applyBorder="1"/>
    <xf numFmtId="0" fontId="13" fillId="4" borderId="0" xfId="0" applyFont="1" applyFill="1" applyBorder="1"/>
    <xf numFmtId="0" fontId="13" fillId="0" borderId="0" xfId="0" applyFont="1" applyBorder="1"/>
    <xf numFmtId="172" fontId="15" fillId="4" borderId="0" xfId="9" applyNumberFormat="1" applyFont="1" applyFill="1" applyBorder="1"/>
    <xf numFmtId="9" fontId="13" fillId="4" borderId="0" xfId="9" applyFont="1" applyFill="1" applyAlignment="1">
      <alignment horizontal="right" vertical="center"/>
    </xf>
    <xf numFmtId="0" fontId="0" fillId="0" borderId="5" xfId="0" applyBorder="1"/>
    <xf numFmtId="0" fontId="37" fillId="0" borderId="5" xfId="0" applyFont="1" applyBorder="1"/>
    <xf numFmtId="0" fontId="13" fillId="0" borderId="5" xfId="0" applyFont="1" applyBorder="1"/>
    <xf numFmtId="0" fontId="13" fillId="4" borderId="5" xfId="0" applyFont="1" applyFill="1" applyBorder="1"/>
    <xf numFmtId="2" fontId="13" fillId="4" borderId="0" xfId="0" applyNumberFormat="1" applyFont="1" applyFill="1" applyBorder="1"/>
    <xf numFmtId="0" fontId="20" fillId="0" borderId="5" xfId="0" applyFont="1" applyBorder="1"/>
    <xf numFmtId="0" fontId="16" fillId="0" borderId="5" xfId="0" applyFont="1" applyBorder="1"/>
    <xf numFmtId="10" fontId="13" fillId="0" borderId="5" xfId="0" applyNumberFormat="1" applyFont="1" applyBorder="1"/>
    <xf numFmtId="0" fontId="28" fillId="0" borderId="0" xfId="4" applyFont="1" applyFill="1" applyAlignment="1" applyProtection="1">
      <alignment horizontal="left" vertical="center"/>
    </xf>
    <xf numFmtId="0" fontId="19" fillId="0" borderId="0" xfId="0" applyFont="1" applyFill="1" applyAlignment="1">
      <alignment horizontal="left" vertical="center"/>
    </xf>
    <xf numFmtId="0" fontId="3" fillId="0" borderId="0" xfId="0" applyFont="1" applyFill="1" applyAlignment="1">
      <alignment horizontal="right"/>
    </xf>
    <xf numFmtId="0" fontId="12" fillId="0" borderId="2" xfId="0" applyFont="1" applyFill="1" applyBorder="1" applyAlignment="1">
      <alignment vertical="center"/>
    </xf>
    <xf numFmtId="0" fontId="3" fillId="0" borderId="2" xfId="0" applyFont="1" applyFill="1" applyBorder="1"/>
    <xf numFmtId="2" fontId="3" fillId="0" borderId="2" xfId="0" applyNumberFormat="1" applyFont="1" applyFill="1" applyBorder="1" applyAlignment="1">
      <alignment horizontal="right"/>
    </xf>
    <xf numFmtId="0" fontId="3" fillId="0" borderId="2" xfId="0" applyFont="1" applyFill="1" applyBorder="1" applyAlignment="1">
      <alignment horizontal="right"/>
    </xf>
    <xf numFmtId="0" fontId="11" fillId="0" borderId="0" xfId="0" applyFont="1" applyFill="1"/>
    <xf numFmtId="0" fontId="13" fillId="0" borderId="0" xfId="0" applyFont="1" applyFill="1" applyProtection="1">
      <protection hidden="1"/>
    </xf>
    <xf numFmtId="0" fontId="13" fillId="0" borderId="1" xfId="0" applyFont="1" applyFill="1" applyBorder="1" applyAlignment="1" applyProtection="1">
      <alignment horizontal="centerContinuous"/>
      <protection hidden="1"/>
    </xf>
    <xf numFmtId="0" fontId="13" fillId="0" borderId="0" xfId="0" applyFont="1" applyFill="1" applyAlignment="1" applyProtection="1">
      <alignment horizontal="right"/>
      <protection hidden="1"/>
    </xf>
    <xf numFmtId="0" fontId="13" fillId="0" borderId="1" xfId="0" applyFont="1" applyFill="1" applyBorder="1" applyProtection="1">
      <protection hidden="1"/>
    </xf>
    <xf numFmtId="2" fontId="13" fillId="0" borderId="3" xfId="0" applyNumberFormat="1" applyFont="1" applyFill="1" applyBorder="1" applyAlignment="1" applyProtection="1">
      <alignment horizontal="right" vertical="center" wrapText="1"/>
      <protection hidden="1"/>
    </xf>
    <xf numFmtId="0" fontId="13" fillId="0" borderId="3" xfId="0" applyFont="1" applyFill="1" applyBorder="1" applyAlignment="1" applyProtection="1">
      <alignment horizontal="right" vertical="center" wrapText="1"/>
      <protection hidden="1"/>
    </xf>
    <xf numFmtId="0" fontId="13" fillId="0" borderId="1" xfId="0" applyFont="1" applyFill="1" applyBorder="1" applyAlignment="1" applyProtection="1">
      <alignment horizontal="right" vertical="center" wrapText="1"/>
      <protection hidden="1"/>
    </xf>
    <xf numFmtId="0" fontId="13" fillId="0" borderId="0" xfId="0" applyFont="1" applyFill="1" applyAlignment="1" applyProtection="1">
      <alignment horizontal="right" vertical="center"/>
      <protection hidden="1"/>
    </xf>
    <xf numFmtId="0" fontId="13" fillId="0" borderId="0" xfId="0" applyFont="1" applyFill="1" applyAlignment="1" applyProtection="1">
      <alignment horizontal="right" vertical="center" wrapText="1"/>
      <protection hidden="1"/>
    </xf>
    <xf numFmtId="0" fontId="15" fillId="0" borderId="1" xfId="0" applyFont="1" applyFill="1" applyBorder="1" applyAlignment="1" applyProtection="1">
      <alignment horizontal="centerContinuous"/>
      <protection hidden="1"/>
    </xf>
    <xf numFmtId="0" fontId="13" fillId="0" borderId="4" xfId="0" applyFont="1" applyFill="1" applyBorder="1" applyAlignment="1" applyProtection="1">
      <alignment horizontal="right"/>
      <protection hidden="1"/>
    </xf>
    <xf numFmtId="0" fontId="15" fillId="0" borderId="3" xfId="0" applyFont="1" applyFill="1" applyBorder="1" applyAlignment="1" applyProtection="1">
      <alignment horizontal="right"/>
      <protection hidden="1"/>
    </xf>
    <xf numFmtId="0" fontId="13" fillId="0" borderId="0" xfId="0" applyFont="1" applyFill="1" applyAlignment="1" applyProtection="1">
      <alignment horizontal="left"/>
      <protection hidden="1"/>
    </xf>
    <xf numFmtId="181" fontId="13" fillId="0" borderId="0" xfId="0" applyNumberFormat="1" applyFont="1" applyFill="1" applyAlignment="1" applyProtection="1">
      <alignment horizontal="left"/>
      <protection hidden="1"/>
    </xf>
    <xf numFmtId="165" fontId="13" fillId="0" borderId="0" xfId="0" applyNumberFormat="1" applyFont="1" applyFill="1" applyAlignment="1" applyProtection="1">
      <alignment horizontal="right"/>
      <protection hidden="1"/>
    </xf>
    <xf numFmtId="164" fontId="13" fillId="0" borderId="0" xfId="0" applyNumberFormat="1" applyFont="1" applyFill="1" applyAlignment="1" applyProtection="1">
      <alignment horizontal="right"/>
      <protection hidden="1"/>
    </xf>
    <xf numFmtId="0" fontId="13" fillId="0" borderId="0" xfId="0" applyFont="1" applyFill="1"/>
    <xf numFmtId="165" fontId="17" fillId="0" borderId="0" xfId="0" applyNumberFormat="1" applyFont="1" applyFill="1" applyAlignment="1">
      <alignment horizontal="right" indent="1"/>
    </xf>
    <xf numFmtId="0" fontId="13" fillId="0" borderId="0" xfId="0" applyFont="1" applyFill="1" applyBorder="1" applyAlignment="1" applyProtection="1">
      <alignment horizontal="left"/>
      <protection hidden="1"/>
    </xf>
    <xf numFmtId="181" fontId="13" fillId="0" borderId="0" xfId="0" applyNumberFormat="1" applyFont="1" applyFill="1" applyBorder="1" applyAlignment="1" applyProtection="1">
      <alignment horizontal="left"/>
      <protection hidden="1"/>
    </xf>
    <xf numFmtId="0" fontId="11" fillId="0" borderId="0" xfId="0" applyFont="1" applyFill="1" applyBorder="1"/>
    <xf numFmtId="165" fontId="13" fillId="0" borderId="0" xfId="0" applyNumberFormat="1" applyFont="1" applyFill="1" applyBorder="1" applyAlignment="1" applyProtection="1">
      <alignment horizontal="right"/>
      <protection hidden="1"/>
    </xf>
    <xf numFmtId="165" fontId="17" fillId="0" borderId="0" xfId="0" applyNumberFormat="1" applyFont="1" applyFill="1" applyBorder="1" applyAlignment="1">
      <alignment horizontal="right" indent="1"/>
    </xf>
    <xf numFmtId="0" fontId="13" fillId="0" borderId="2" xfId="0" applyFont="1" applyFill="1" applyBorder="1" applyAlignment="1" applyProtection="1">
      <alignment horizontal="left"/>
      <protection hidden="1"/>
    </xf>
    <xf numFmtId="182" fontId="13" fillId="0" borderId="2" xfId="0" applyNumberFormat="1" applyFont="1" applyFill="1" applyBorder="1" applyAlignment="1" applyProtection="1">
      <alignment horizontal="left"/>
      <protection hidden="1"/>
    </xf>
    <xf numFmtId="165" fontId="13" fillId="0" borderId="2" xfId="0" applyNumberFormat="1" applyFont="1" applyFill="1" applyBorder="1" applyAlignment="1" applyProtection="1">
      <alignment horizontal="right"/>
      <protection hidden="1"/>
    </xf>
    <xf numFmtId="165" fontId="17" fillId="0" borderId="2" xfId="0" applyNumberFormat="1" applyFont="1" applyFill="1" applyBorder="1" applyAlignment="1">
      <alignment horizontal="right" indent="1"/>
    </xf>
    <xf numFmtId="0" fontId="8" fillId="0" borderId="0" xfId="0" applyFont="1" applyFill="1" applyProtection="1">
      <protection hidden="1"/>
    </xf>
    <xf numFmtId="2" fontId="8" fillId="0" borderId="0" xfId="0" applyNumberFormat="1" applyFont="1" applyFill="1" applyProtection="1">
      <protection hidden="1"/>
    </xf>
    <xf numFmtId="172" fontId="8" fillId="0" borderId="0" xfId="0" applyNumberFormat="1" applyFont="1" applyFill="1" applyProtection="1">
      <protection hidden="1"/>
    </xf>
    <xf numFmtId="0" fontId="3" fillId="0" borderId="0" xfId="0" applyFont="1" applyFill="1"/>
    <xf numFmtId="0" fontId="3" fillId="0" borderId="0" xfId="0" applyFont="1" applyFill="1" applyProtection="1">
      <protection hidden="1"/>
    </xf>
    <xf numFmtId="2" fontId="3" fillId="0" borderId="0" xfId="0" applyNumberFormat="1" applyFont="1" applyFill="1" applyProtection="1">
      <protection hidden="1"/>
    </xf>
    <xf numFmtId="0" fontId="20" fillId="0" borderId="0" xfId="0" applyFont="1" applyFill="1" applyProtection="1">
      <protection hidden="1"/>
    </xf>
    <xf numFmtId="172" fontId="3" fillId="0" borderId="0" xfId="9" applyNumberFormat="1" applyFont="1" applyFill="1" applyProtection="1">
      <protection hidden="1"/>
    </xf>
    <xf numFmtId="0" fontId="11" fillId="0" borderId="0" xfId="0" applyFont="1" applyFill="1" applyProtection="1">
      <protection hidden="1"/>
    </xf>
    <xf numFmtId="2" fontId="11" fillId="0" borderId="0" xfId="0" applyNumberFormat="1" applyFont="1" applyFill="1" applyProtection="1">
      <protection hidden="1"/>
    </xf>
    <xf numFmtId="164" fontId="11" fillId="0" borderId="0" xfId="0" applyNumberFormat="1" applyFont="1" applyFill="1" applyProtection="1">
      <protection hidden="1"/>
    </xf>
    <xf numFmtId="174" fontId="13" fillId="4" borderId="0" xfId="0" applyNumberFormat="1" applyFont="1" applyFill="1" applyBorder="1" applyAlignment="1">
      <alignment horizontal="right" vertical="center"/>
    </xf>
    <xf numFmtId="0" fontId="13" fillId="0" borderId="0" xfId="0" applyFont="1" applyAlignment="1" applyProtection="1">
      <alignment horizontal="left"/>
      <protection hidden="1"/>
    </xf>
    <xf numFmtId="181" fontId="13" fillId="0" borderId="0" xfId="0" applyNumberFormat="1" applyFont="1" applyAlignment="1" applyProtection="1">
      <alignment horizontal="left"/>
      <protection hidden="1"/>
    </xf>
    <xf numFmtId="165" fontId="13" fillId="0" borderId="0" xfId="0" applyNumberFormat="1" applyFont="1" applyAlignment="1" applyProtection="1">
      <alignment horizontal="right"/>
      <protection hidden="1"/>
    </xf>
    <xf numFmtId="2" fontId="13" fillId="4" borderId="0" xfId="9" applyNumberFormat="1" applyFont="1" applyFill="1" applyAlignment="1">
      <alignment horizontal="right" vertical="center"/>
    </xf>
    <xf numFmtId="2" fontId="31" fillId="4" borderId="0" xfId="0" applyNumberFormat="1" applyFont="1" applyFill="1" applyAlignment="1">
      <alignment horizontal="right" vertical="center"/>
    </xf>
    <xf numFmtId="2" fontId="39" fillId="4" borderId="0" xfId="0" applyNumberFormat="1" applyFont="1" applyFill="1" applyAlignment="1">
      <alignment horizontal="right" vertical="center"/>
    </xf>
    <xf numFmtId="2" fontId="13" fillId="0" borderId="0" xfId="0" applyNumberFormat="1" applyFont="1" applyFill="1" applyAlignment="1">
      <alignment horizontal="right" vertical="center"/>
    </xf>
    <xf numFmtId="2" fontId="2" fillId="0" borderId="0" xfId="0" applyNumberFormat="1" applyFont="1"/>
    <xf numFmtId="169" fontId="13" fillId="4" borderId="0" xfId="0" applyNumberFormat="1" applyFont="1" applyFill="1" applyAlignment="1">
      <alignment horizontal="left" vertical="center"/>
    </xf>
    <xf numFmtId="182" fontId="13" fillId="0" borderId="0" xfId="0" applyNumberFormat="1" applyFont="1" applyFill="1" applyBorder="1" applyAlignment="1" applyProtection="1">
      <alignment horizontal="left"/>
      <protection hidden="1"/>
    </xf>
    <xf numFmtId="0" fontId="0" fillId="0" borderId="0" xfId="0" applyBorder="1"/>
    <xf numFmtId="183" fontId="13" fillId="0" borderId="2" xfId="0" applyNumberFormat="1" applyFont="1" applyFill="1" applyBorder="1" applyAlignment="1" applyProtection="1">
      <alignment horizontal="right"/>
      <protection hidden="1"/>
    </xf>
    <xf numFmtId="0" fontId="13" fillId="3" borderId="0" xfId="0" applyFont="1" applyFill="1" applyBorder="1" applyAlignment="1">
      <alignment horizontal="left"/>
    </xf>
    <xf numFmtId="0" fontId="5" fillId="3" borderId="0" xfId="0" applyFont="1" applyFill="1" applyBorder="1"/>
    <xf numFmtId="165" fontId="17" fillId="4" borderId="0" xfId="0" applyNumberFormat="1" applyFont="1" applyFill="1" applyBorder="1" applyAlignment="1">
      <alignment horizontal="right" indent="1"/>
    </xf>
    <xf numFmtId="165" fontId="18" fillId="5" borderId="0" xfId="0" applyNumberFormat="1" applyFont="1" applyFill="1" applyBorder="1"/>
    <xf numFmtId="164" fontId="18" fillId="3" borderId="0" xfId="0" applyNumberFormat="1" applyFont="1" applyFill="1" applyBorder="1"/>
    <xf numFmtId="0" fontId="0" fillId="2" borderId="0" xfId="0" applyFill="1" applyBorder="1"/>
    <xf numFmtId="172" fontId="0" fillId="0" borderId="0" xfId="9" applyNumberFormat="1" applyFont="1" applyBorder="1"/>
    <xf numFmtId="9" fontId="2" fillId="4" borderId="0" xfId="9" applyFont="1" applyFill="1" applyAlignment="1">
      <alignment horizontal="right"/>
    </xf>
    <xf numFmtId="172" fontId="2" fillId="4" borderId="0" xfId="9" applyNumberFormat="1" applyFont="1" applyFill="1" applyAlignment="1">
      <alignment horizontal="right"/>
    </xf>
    <xf numFmtId="0" fontId="12" fillId="4" borderId="0" xfId="0" applyFont="1" applyFill="1"/>
    <xf numFmtId="0" fontId="12" fillId="0" borderId="0" xfId="0" applyFont="1"/>
    <xf numFmtId="167" fontId="42" fillId="4" borderId="0" xfId="0" applyNumberFormat="1" applyFont="1" applyFill="1"/>
    <xf numFmtId="17" fontId="2" fillId="0" borderId="0" xfId="0" applyNumberFormat="1" applyFont="1"/>
    <xf numFmtId="2" fontId="13" fillId="0" borderId="0" xfId="0" applyNumberFormat="1" applyFont="1" applyAlignment="1">
      <alignment horizontal="right"/>
    </xf>
    <xf numFmtId="0" fontId="0" fillId="4" borderId="0" xfId="0" applyFill="1" applyAlignment="1">
      <alignment vertical="center"/>
    </xf>
    <xf numFmtId="0" fontId="43" fillId="6" borderId="0" xfId="0" applyFont="1" applyFill="1" applyAlignment="1">
      <alignment vertical="center"/>
    </xf>
    <xf numFmtId="0" fontId="45" fillId="6" borderId="0" xfId="0" applyFont="1" applyFill="1" applyAlignment="1">
      <alignment vertical="center"/>
    </xf>
    <xf numFmtId="0" fontId="41" fillId="6" borderId="0" xfId="0" applyFont="1" applyFill="1" applyAlignment="1">
      <alignment vertical="center"/>
    </xf>
    <xf numFmtId="0" fontId="0" fillId="6" borderId="0" xfId="0" applyFill="1" applyAlignment="1">
      <alignment vertical="center"/>
    </xf>
    <xf numFmtId="0" fontId="26" fillId="4" borderId="0" xfId="0" applyFont="1" applyFill="1" applyAlignment="1">
      <alignment vertical="center"/>
    </xf>
    <xf numFmtId="0" fontId="12" fillId="4" borderId="0" xfId="0" applyFont="1" applyFill="1" applyAlignment="1">
      <alignment vertical="center"/>
    </xf>
    <xf numFmtId="0" fontId="19" fillId="4" borderId="0" xfId="0" applyFont="1" applyFill="1" applyAlignment="1">
      <alignment vertical="center"/>
    </xf>
    <xf numFmtId="0" fontId="34" fillId="4" borderId="0" xfId="0" applyFont="1" applyFill="1" applyAlignment="1">
      <alignment vertical="center"/>
    </xf>
    <xf numFmtId="0" fontId="12" fillId="4" borderId="0" xfId="0" applyFont="1" applyFill="1" applyAlignment="1">
      <alignment horizontal="right" vertical="center"/>
    </xf>
    <xf numFmtId="0" fontId="46" fillId="0" borderId="0" xfId="4" applyFont="1" applyAlignment="1" applyProtection="1">
      <alignment horizontal="left" vertical="center"/>
    </xf>
    <xf numFmtId="0" fontId="46" fillId="4" borderId="0" xfId="4" applyFont="1" applyFill="1" applyAlignment="1" applyProtection="1">
      <alignment horizontal="left" vertical="center"/>
    </xf>
    <xf numFmtId="0" fontId="46" fillId="4" borderId="0" xfId="4" applyFont="1" applyFill="1" applyAlignment="1" applyProtection="1">
      <alignment vertical="center"/>
    </xf>
    <xf numFmtId="0" fontId="46" fillId="0" borderId="0" xfId="11" applyFont="1" applyAlignment="1" applyProtection="1">
      <alignment horizontal="left" vertical="center"/>
    </xf>
    <xf numFmtId="0" fontId="23" fillId="0" borderId="0" xfId="0" applyFont="1" applyAlignment="1">
      <alignment horizontal="left" vertical="center" readingOrder="1"/>
    </xf>
    <xf numFmtId="0" fontId="47" fillId="0" borderId="0" xfId="4" applyFont="1" applyAlignment="1" applyProtection="1"/>
    <xf numFmtId="2" fontId="12" fillId="7" borderId="9" xfId="0" applyNumberFormat="1" applyFont="1" applyFill="1" applyBorder="1"/>
    <xf numFmtId="167" fontId="13" fillId="0" borderId="0" xfId="0" applyNumberFormat="1" applyFont="1" applyFill="1" applyAlignment="1">
      <alignment horizontal="right"/>
    </xf>
    <xf numFmtId="9" fontId="13" fillId="4" borderId="0" xfId="9" applyNumberFormat="1" applyFont="1" applyFill="1" applyAlignment="1">
      <alignment horizontal="right" vertical="center"/>
    </xf>
    <xf numFmtId="1" fontId="13" fillId="0" borderId="0" xfId="0" applyNumberFormat="1" applyFont="1" applyFill="1" applyAlignment="1">
      <alignment horizontal="right"/>
    </xf>
    <xf numFmtId="167" fontId="12" fillId="7" borderId="9" xfId="0" applyNumberFormat="1" applyFont="1" applyFill="1" applyBorder="1"/>
    <xf numFmtId="9" fontId="12" fillId="7" borderId="9" xfId="9" applyFont="1" applyFill="1" applyBorder="1"/>
    <xf numFmtId="172" fontId="12" fillId="7" borderId="9" xfId="9" applyNumberFormat="1" applyFont="1" applyFill="1" applyBorder="1"/>
    <xf numFmtId="1" fontId="12" fillId="7" borderId="9" xfId="0" applyNumberFormat="1" applyFont="1" applyFill="1" applyBorder="1"/>
    <xf numFmtId="9" fontId="13" fillId="0" borderId="0" xfId="9" applyFont="1" applyFill="1" applyAlignment="1">
      <alignment horizontal="right"/>
    </xf>
    <xf numFmtId="0" fontId="12" fillId="0" borderId="0" xfId="0" applyFont="1" applyAlignment="1">
      <alignment horizontal="left" vertical="center"/>
    </xf>
    <xf numFmtId="0" fontId="0" fillId="0" borderId="0" xfId="0" applyAlignment="1">
      <alignment horizontal="left" vertical="center"/>
    </xf>
    <xf numFmtId="0" fontId="27" fillId="0" borderId="0" xfId="0" applyFont="1" applyAlignment="1">
      <alignment horizontal="left" vertical="center"/>
    </xf>
    <xf numFmtId="0" fontId="12" fillId="0" borderId="0" xfId="0" applyFont="1" applyAlignment="1">
      <alignment vertical="center"/>
    </xf>
    <xf numFmtId="0" fontId="12" fillId="0" borderId="0" xfId="0" applyFont="1" applyAlignment="1">
      <alignment horizontal="right" vertical="center"/>
    </xf>
    <xf numFmtId="0" fontId="0" fillId="0" borderId="0" xfId="0" applyAlignment="1">
      <alignment vertical="center"/>
    </xf>
    <xf numFmtId="167" fontId="16" fillId="4" borderId="0" xfId="0" applyNumberFormat="1" applyFont="1" applyFill="1" applyAlignment="1">
      <alignment horizontal="left" vertical="center"/>
    </xf>
    <xf numFmtId="0" fontId="2" fillId="8" borderId="0" xfId="0" applyFont="1" applyFill="1"/>
    <xf numFmtId="0" fontId="2" fillId="8" borderId="0" xfId="0" applyFont="1" applyFill="1" applyAlignment="1">
      <alignment horizontal="right" vertical="center"/>
    </xf>
    <xf numFmtId="2" fontId="2" fillId="8" borderId="0" xfId="0" applyNumberFormat="1" applyFont="1" applyFill="1" applyAlignment="1">
      <alignment horizontal="right" vertical="center"/>
    </xf>
    <xf numFmtId="172" fontId="2" fillId="8" borderId="0" xfId="0" applyNumberFormat="1" applyFont="1" applyFill="1" applyAlignment="1">
      <alignment horizontal="right" vertical="center"/>
    </xf>
    <xf numFmtId="172" fontId="2" fillId="8" borderId="0" xfId="0" applyNumberFormat="1" applyFont="1" applyFill="1"/>
    <xf numFmtId="2" fontId="15" fillId="4" borderId="0" xfId="0" applyNumberFormat="1" applyFont="1" applyFill="1" applyAlignment="1">
      <alignment horizontal="right" vertical="center"/>
    </xf>
    <xf numFmtId="2" fontId="13" fillId="0" borderId="0" xfId="0" applyNumberFormat="1" applyFont="1" applyFill="1" applyAlignment="1">
      <alignment horizontal="right"/>
    </xf>
    <xf numFmtId="10" fontId="13" fillId="4" borderId="0" xfId="9" applyNumberFormat="1" applyFont="1" applyFill="1" applyAlignment="1">
      <alignment horizontal="right" vertical="center"/>
    </xf>
    <xf numFmtId="10" fontId="13" fillId="4" borderId="0" xfId="9" applyNumberFormat="1" applyFont="1" applyFill="1" applyAlignment="1">
      <alignment horizontal="right"/>
    </xf>
    <xf numFmtId="176" fontId="13" fillId="4" borderId="0" xfId="9" applyNumberFormat="1" applyFont="1" applyFill="1" applyAlignment="1">
      <alignment horizontal="right"/>
    </xf>
    <xf numFmtId="0" fontId="2" fillId="0" borderId="0" xfId="0" applyFont="1" applyFill="1"/>
    <xf numFmtId="0" fontId="2" fillId="0" borderId="0" xfId="0" applyFont="1" applyFill="1" applyAlignment="1">
      <alignment horizontal="right" vertical="center"/>
    </xf>
    <xf numFmtId="2" fontId="2" fillId="0" borderId="0" xfId="0" applyNumberFormat="1" applyFont="1" applyFill="1" applyAlignment="1">
      <alignment horizontal="right" vertical="center"/>
    </xf>
    <xf numFmtId="172" fontId="2" fillId="0" borderId="0" xfId="0" applyNumberFormat="1" applyFont="1" applyFill="1"/>
    <xf numFmtId="0" fontId="0" fillId="0" borderId="0" xfId="0" applyFill="1"/>
    <xf numFmtId="172" fontId="0" fillId="0" borderId="0" xfId="9" applyNumberFormat="1" applyFont="1"/>
    <xf numFmtId="10" fontId="15" fillId="4" borderId="0" xfId="9" applyNumberFormat="1" applyFont="1" applyFill="1" applyAlignment="1">
      <alignment horizontal="right" vertical="center"/>
    </xf>
    <xf numFmtId="0" fontId="0" fillId="9" borderId="0" xfId="0" applyFill="1"/>
    <xf numFmtId="0" fontId="41" fillId="9" borderId="0" xfId="0" applyFont="1" applyFill="1"/>
    <xf numFmtId="167" fontId="49" fillId="9" borderId="0" xfId="0" applyNumberFormat="1" applyFont="1" applyFill="1" applyAlignment="1">
      <alignment horizontal="right" vertical="center"/>
    </xf>
    <xf numFmtId="0" fontId="20" fillId="8" borderId="0" xfId="0" applyFont="1" applyFill="1" applyAlignment="1">
      <alignment horizontal="right" vertical="center"/>
    </xf>
    <xf numFmtId="0" fontId="20" fillId="9" borderId="0" xfId="0" applyFont="1" applyFill="1"/>
    <xf numFmtId="0" fontId="21" fillId="2" borderId="0" xfId="6" applyFont="1" applyFill="1"/>
    <xf numFmtId="0" fontId="50" fillId="2" borderId="0" xfId="0" applyFont="1" applyFill="1"/>
    <xf numFmtId="0" fontId="34" fillId="0" borderId="0" xfId="0" applyFont="1" applyAlignment="1">
      <alignment vertical="center"/>
    </xf>
    <xf numFmtId="0" fontId="2" fillId="2" borderId="0" xfId="0" applyFont="1" applyFill="1"/>
    <xf numFmtId="0" fontId="51" fillId="4" borderId="0" xfId="0" applyFont="1" applyFill="1" applyAlignment="1">
      <alignment vertical="center"/>
    </xf>
    <xf numFmtId="0" fontId="36" fillId="4" borderId="0" xfId="0" applyFont="1" applyFill="1" applyAlignment="1">
      <alignment vertical="center"/>
    </xf>
    <xf numFmtId="0" fontId="52" fillId="0" borderId="0" xfId="4" applyFont="1" applyAlignment="1" applyProtection="1"/>
    <xf numFmtId="0" fontId="23" fillId="4" borderId="0" xfId="5" applyFont="1" applyFill="1" applyAlignment="1">
      <alignment vertical="center"/>
    </xf>
    <xf numFmtId="169" fontId="13" fillId="0" borderId="0" xfId="0" applyNumberFormat="1" applyFont="1" applyFill="1" applyAlignment="1">
      <alignment horizontal="right" vertical="center"/>
    </xf>
    <xf numFmtId="1" fontId="15" fillId="4" borderId="0" xfId="0" applyNumberFormat="1" applyFont="1" applyFill="1" applyAlignment="1">
      <alignment horizontal="right" vertical="center"/>
    </xf>
    <xf numFmtId="167" fontId="13" fillId="4" borderId="8" xfId="9" applyNumberFormat="1" applyFont="1" applyFill="1" applyBorder="1" applyAlignment="1">
      <alignment horizontal="right"/>
    </xf>
    <xf numFmtId="179" fontId="37" fillId="0" borderId="5" xfId="0" applyNumberFormat="1" applyFont="1" applyBorder="1"/>
    <xf numFmtId="0" fontId="19" fillId="0" borderId="0" xfId="6" applyFont="1" applyAlignment="1">
      <alignment vertical="center"/>
    </xf>
    <xf numFmtId="0" fontId="12" fillId="0" borderId="0" xfId="6" applyFont="1" applyAlignment="1">
      <alignment vertical="center"/>
    </xf>
    <xf numFmtId="0" fontId="26" fillId="0" borderId="0" xfId="6" applyFont="1" applyAlignment="1">
      <alignment vertical="center"/>
    </xf>
    <xf numFmtId="0" fontId="23" fillId="4" borderId="0" xfId="6" applyFont="1" applyFill="1"/>
    <xf numFmtId="0" fontId="53" fillId="0" borderId="0" xfId="0" applyFont="1"/>
    <xf numFmtId="0" fontId="23" fillId="0" borderId="0" xfId="0" applyFont="1" applyAlignment="1">
      <alignment vertical="center"/>
    </xf>
    <xf numFmtId="0" fontId="23" fillId="0" borderId="0" xfId="0" applyFont="1"/>
    <xf numFmtId="180" fontId="12" fillId="0" borderId="0" xfId="0" applyNumberFormat="1" applyFont="1" applyFill="1" applyAlignment="1">
      <alignment horizontal="left" vertical="center"/>
    </xf>
    <xf numFmtId="164" fontId="13" fillId="0" borderId="0" xfId="0" applyNumberFormat="1" applyFont="1" applyFill="1" applyBorder="1" applyAlignment="1" applyProtection="1">
      <alignment horizontal="right"/>
      <protection hidden="1"/>
    </xf>
  </cellXfs>
  <cellStyles count="12">
    <cellStyle name="%" xfId="1" xr:uid="{00000000-0005-0000-0000-000000000000}"/>
    <cellStyle name="Comma" xfId="2" builtinId="3"/>
    <cellStyle name="Comma 2" xfId="3" xr:uid="{00000000-0005-0000-0000-000002000000}"/>
    <cellStyle name="Hyperlink" xfId="4" builtinId="8"/>
    <cellStyle name="Hyperlink 2" xfId="11" xr:uid="{338E1702-178E-495F-AA59-4C9A6D99BEDC}"/>
    <cellStyle name="Normal" xfId="0" builtinId="0"/>
    <cellStyle name="Normal 2" xfId="5" xr:uid="{00000000-0005-0000-0000-000005000000}"/>
    <cellStyle name="Normal 3" xfId="6" xr:uid="{00000000-0005-0000-0000-000006000000}"/>
    <cellStyle name="Normal 3 2" xfId="7" xr:uid="{00000000-0005-0000-0000-000007000000}"/>
    <cellStyle name="Normal 4" xfId="8" xr:uid="{00000000-0005-0000-0000-000008000000}"/>
    <cellStyle name="Percent" xfId="9" builtinId="5"/>
    <cellStyle name="Percent 2" xfId="10" xr:uid="{00000000-0005-0000-0000-00000A000000}"/>
  </cellStyles>
  <dxfs count="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1" defaultTableStyle="TableStyleMedium9" defaultPivotStyle="PivotStyleLight16">
    <tableStyle name="Invisible" pivot="0" table="0" count="0" xr9:uid="{6BFED2DF-6D2D-40B9-9E1E-B1A1785E7185}"/>
  </table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mruColors>
      <color rgb="FF9BBB59"/>
      <color rgb="FF10153C"/>
      <color rgb="FF1E2878"/>
      <color rgb="FF2C3FAE"/>
      <color rgb="FF5C6DD6"/>
      <color rgb="FF9AA5E6"/>
      <color rgb="FF40404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b="1" i="0" u="sng" strike="noStrike" baseline="0">
                <a:solidFill>
                  <a:srgbClr val="000000"/>
                </a:solidFill>
                <a:latin typeface="Arial"/>
                <a:ea typeface="Arial"/>
                <a:cs typeface="Arial"/>
              </a:defRPr>
            </a:pPr>
            <a:r>
              <a:rPr lang="en-GB" u="none"/>
              <a:t>Typical Retail Prices of Petroleum Products 
from July</a:t>
            </a:r>
            <a:r>
              <a:rPr lang="en-GB" u="none" baseline="0"/>
              <a:t> </a:t>
            </a:r>
            <a:r>
              <a:rPr lang="en-GB" u="none"/>
              <a:t>2016 to July</a:t>
            </a:r>
            <a:r>
              <a:rPr lang="en-GB" u="none" baseline="0"/>
              <a:t> </a:t>
            </a:r>
            <a:r>
              <a:rPr lang="en-GB" u="none"/>
              <a:t>2021</a:t>
            </a:r>
          </a:p>
        </c:rich>
      </c:tx>
      <c:layout>
        <c:manualLayout>
          <c:xMode val="edge"/>
          <c:yMode val="edge"/>
          <c:x val="0.23770965451159698"/>
          <c:y val="1.2757028366106643E-2"/>
        </c:manualLayout>
      </c:layout>
      <c:overlay val="1"/>
      <c:spPr>
        <a:noFill/>
        <a:ln w="25400">
          <a:noFill/>
        </a:ln>
      </c:spPr>
    </c:title>
    <c:autoTitleDeleted val="0"/>
    <c:plotArea>
      <c:layout>
        <c:manualLayout>
          <c:layoutTarget val="inner"/>
          <c:xMode val="edge"/>
          <c:yMode val="edge"/>
          <c:x val="0.11947719733002918"/>
          <c:y val="0.14093942802604217"/>
          <c:w val="0.87067630734580426"/>
          <c:h val="0.62516912992827767"/>
        </c:manualLayout>
      </c:layout>
      <c:lineChart>
        <c:grouping val="standard"/>
        <c:varyColors val="0"/>
        <c:ser>
          <c:idx val="2"/>
          <c:order val="0"/>
          <c:tx>
            <c:v>Diesel/ULSD</c:v>
          </c:tx>
          <c:spPr>
            <a:ln w="25400">
              <a:solidFill>
                <a:srgbClr val="404040"/>
              </a:solidFill>
              <a:prstDash val="solid"/>
            </a:ln>
          </c:spPr>
          <c:marker>
            <c:symbol val="none"/>
          </c:marker>
          <c:cat>
            <c:numRef>
              <c:f>Month!$A$336:$A$396</c:f>
              <c:numCache>
                <c:formatCode>mmm\-yy</c:formatCode>
                <c:ptCount val="61"/>
                <c:pt idx="0">
                  <c:v>42552</c:v>
                </c:pt>
                <c:pt idx="1">
                  <c:v>42583</c:v>
                </c:pt>
                <c:pt idx="2">
                  <c:v>42614</c:v>
                </c:pt>
                <c:pt idx="3">
                  <c:v>42644</c:v>
                </c:pt>
                <c:pt idx="4">
                  <c:v>42675</c:v>
                </c:pt>
                <c:pt idx="5">
                  <c:v>42705</c:v>
                </c:pt>
                <c:pt idx="6">
                  <c:v>42736</c:v>
                </c:pt>
                <c:pt idx="7">
                  <c:v>42767</c:v>
                </c:pt>
                <c:pt idx="8">
                  <c:v>42795</c:v>
                </c:pt>
                <c:pt idx="9">
                  <c:v>42826</c:v>
                </c:pt>
                <c:pt idx="10">
                  <c:v>42856</c:v>
                </c:pt>
                <c:pt idx="11">
                  <c:v>42887</c:v>
                </c:pt>
                <c:pt idx="12">
                  <c:v>42917</c:v>
                </c:pt>
                <c:pt idx="13">
                  <c:v>42948</c:v>
                </c:pt>
                <c:pt idx="14">
                  <c:v>42979</c:v>
                </c:pt>
                <c:pt idx="15">
                  <c:v>43009</c:v>
                </c:pt>
                <c:pt idx="16">
                  <c:v>43040</c:v>
                </c:pt>
                <c:pt idx="17">
                  <c:v>43070</c:v>
                </c:pt>
                <c:pt idx="18">
                  <c:v>43101</c:v>
                </c:pt>
                <c:pt idx="19">
                  <c:v>43132</c:v>
                </c:pt>
                <c:pt idx="20">
                  <c:v>43160</c:v>
                </c:pt>
                <c:pt idx="21">
                  <c:v>43191</c:v>
                </c:pt>
                <c:pt idx="22">
                  <c:v>43221</c:v>
                </c:pt>
                <c:pt idx="23">
                  <c:v>43252</c:v>
                </c:pt>
                <c:pt idx="24">
                  <c:v>43282</c:v>
                </c:pt>
                <c:pt idx="25">
                  <c:v>43313</c:v>
                </c:pt>
                <c:pt idx="26">
                  <c:v>43344</c:v>
                </c:pt>
                <c:pt idx="27">
                  <c:v>43374</c:v>
                </c:pt>
                <c:pt idx="28">
                  <c:v>43405</c:v>
                </c:pt>
                <c:pt idx="29">
                  <c:v>43435</c:v>
                </c:pt>
                <c:pt idx="30">
                  <c:v>43466</c:v>
                </c:pt>
                <c:pt idx="31">
                  <c:v>43497</c:v>
                </c:pt>
                <c:pt idx="32">
                  <c:v>43525</c:v>
                </c:pt>
                <c:pt idx="33">
                  <c:v>43556</c:v>
                </c:pt>
                <c:pt idx="34">
                  <c:v>43586</c:v>
                </c:pt>
                <c:pt idx="35">
                  <c:v>43617</c:v>
                </c:pt>
                <c:pt idx="36">
                  <c:v>43647</c:v>
                </c:pt>
                <c:pt idx="37">
                  <c:v>43678</c:v>
                </c:pt>
                <c:pt idx="38">
                  <c:v>43709</c:v>
                </c:pt>
                <c:pt idx="39">
                  <c:v>43739</c:v>
                </c:pt>
                <c:pt idx="40">
                  <c:v>43770</c:v>
                </c:pt>
                <c:pt idx="41">
                  <c:v>43800</c:v>
                </c:pt>
                <c:pt idx="42">
                  <c:v>43831</c:v>
                </c:pt>
                <c:pt idx="43">
                  <c:v>43862</c:v>
                </c:pt>
                <c:pt idx="44">
                  <c:v>43891</c:v>
                </c:pt>
                <c:pt idx="45">
                  <c:v>43922</c:v>
                </c:pt>
                <c:pt idx="46">
                  <c:v>43952</c:v>
                </c:pt>
                <c:pt idx="47">
                  <c:v>43983</c:v>
                </c:pt>
                <c:pt idx="48">
                  <c:v>44013</c:v>
                </c:pt>
                <c:pt idx="49">
                  <c:v>44044</c:v>
                </c:pt>
                <c:pt idx="50">
                  <c:v>44075</c:v>
                </c:pt>
                <c:pt idx="51">
                  <c:v>44105</c:v>
                </c:pt>
                <c:pt idx="52">
                  <c:v>44136</c:v>
                </c:pt>
                <c:pt idx="53">
                  <c:v>44166</c:v>
                </c:pt>
                <c:pt idx="54">
                  <c:v>44197</c:v>
                </c:pt>
                <c:pt idx="55">
                  <c:v>44228</c:v>
                </c:pt>
                <c:pt idx="56">
                  <c:v>44256</c:v>
                </c:pt>
                <c:pt idx="57">
                  <c:v>44287</c:v>
                </c:pt>
                <c:pt idx="58">
                  <c:v>44317</c:v>
                </c:pt>
                <c:pt idx="59">
                  <c:v>44348</c:v>
                </c:pt>
                <c:pt idx="60">
                  <c:v>44378</c:v>
                </c:pt>
              </c:numCache>
            </c:numRef>
          </c:cat>
          <c:val>
            <c:numRef>
              <c:f>Month!$G$336:$G$396</c:f>
              <c:numCache>
                <c:formatCode>0.00</c:formatCode>
                <c:ptCount val="61"/>
                <c:pt idx="0">
                  <c:v>112.65084500000002</c:v>
                </c:pt>
                <c:pt idx="1">
                  <c:v>110.68451</c:v>
                </c:pt>
                <c:pt idx="2">
                  <c:v>113.23174</c:v>
                </c:pt>
                <c:pt idx="3">
                  <c:v>115.64206800000001</c:v>
                </c:pt>
                <c:pt idx="4">
                  <c:v>118.36027900000002</c:v>
                </c:pt>
                <c:pt idx="5">
                  <c:v>117.16027500000001</c:v>
                </c:pt>
                <c:pt idx="6">
                  <c:v>121.99151200000001</c:v>
                </c:pt>
                <c:pt idx="7">
                  <c:v>122.79895400000001</c:v>
                </c:pt>
                <c:pt idx="8">
                  <c:v>122.34</c:v>
                </c:pt>
                <c:pt idx="9">
                  <c:v>119.89196800000002</c:v>
                </c:pt>
                <c:pt idx="10">
                  <c:v>117.39835600000001</c:v>
                </c:pt>
                <c:pt idx="11">
                  <c:v>117.53635100000001</c:v>
                </c:pt>
                <c:pt idx="12">
                  <c:v>115.39712500000002</c:v>
                </c:pt>
                <c:pt idx="13">
                  <c:v>117.34635300000002</c:v>
                </c:pt>
                <c:pt idx="14">
                  <c:v>120.516535</c:v>
                </c:pt>
                <c:pt idx="15">
                  <c:v>120.34368400000002</c:v>
                </c:pt>
                <c:pt idx="16">
                  <c:v>122.71624100000002</c:v>
                </c:pt>
                <c:pt idx="17">
                  <c:v>123.51376900000005</c:v>
                </c:pt>
                <c:pt idx="18">
                  <c:v>124.55389200000002</c:v>
                </c:pt>
                <c:pt idx="19">
                  <c:v>124.66208400000001</c:v>
                </c:pt>
                <c:pt idx="20">
                  <c:v>122.79467300000002</c:v>
                </c:pt>
                <c:pt idx="21">
                  <c:v>124.15899500000002</c:v>
                </c:pt>
                <c:pt idx="22">
                  <c:v>128.29019600000001</c:v>
                </c:pt>
                <c:pt idx="23">
                  <c:v>131.87631600000003</c:v>
                </c:pt>
                <c:pt idx="24">
                  <c:v>131.79739000000006</c:v>
                </c:pt>
                <c:pt idx="25">
                  <c:v>132.49018200000003</c:v>
                </c:pt>
                <c:pt idx="26">
                  <c:v>134.48279000000002</c:v>
                </c:pt>
                <c:pt idx="27">
                  <c:v>136.616613</c:v>
                </c:pt>
                <c:pt idx="28">
                  <c:v>137.05865400000002</c:v>
                </c:pt>
                <c:pt idx="29">
                  <c:v>131.004212</c:v>
                </c:pt>
                <c:pt idx="30">
                  <c:v>129.268337</c:v>
                </c:pt>
                <c:pt idx="31">
                  <c:v>128.93373100000002</c:v>
                </c:pt>
                <c:pt idx="32">
                  <c:v>130.71726200000003</c:v>
                </c:pt>
                <c:pt idx="33">
                  <c:v>132.85270000000003</c:v>
                </c:pt>
                <c:pt idx="34">
                  <c:v>135.32845200000003</c:v>
                </c:pt>
                <c:pt idx="35">
                  <c:v>133.39047800000003</c:v>
                </c:pt>
                <c:pt idx="36">
                  <c:v>131.76071899999999</c:v>
                </c:pt>
                <c:pt idx="37">
                  <c:v>132.57667200000003</c:v>
                </c:pt>
                <c:pt idx="38">
                  <c:v>131.270388</c:v>
                </c:pt>
                <c:pt idx="39">
                  <c:v>131.89280200000002</c:v>
                </c:pt>
                <c:pt idx="40">
                  <c:v>130.283996</c:v>
                </c:pt>
                <c:pt idx="41">
                  <c:v>129.43001800000002</c:v>
                </c:pt>
                <c:pt idx="42">
                  <c:v>132.63434700000005</c:v>
                </c:pt>
                <c:pt idx="43">
                  <c:v>127.78902900000001</c:v>
                </c:pt>
                <c:pt idx="44">
                  <c:v>124.08827100000002</c:v>
                </c:pt>
                <c:pt idx="45">
                  <c:v>115.81342800000002</c:v>
                </c:pt>
                <c:pt idx="46">
                  <c:v>111.61575500000001</c:v>
                </c:pt>
                <c:pt idx="47">
                  <c:v>111.901504</c:v>
                </c:pt>
                <c:pt idx="48">
                  <c:v>116.54763400000002</c:v>
                </c:pt>
                <c:pt idx="49">
                  <c:v>117.67415600000002</c:v>
                </c:pt>
                <c:pt idx="50">
                  <c:v>117.99736700000001</c:v>
                </c:pt>
                <c:pt idx="51">
                  <c:v>117.84985400000001</c:v>
                </c:pt>
                <c:pt idx="52">
                  <c:v>117.04967500000001</c:v>
                </c:pt>
                <c:pt idx="53">
                  <c:v>118.66165900000001</c:v>
                </c:pt>
                <c:pt idx="54">
                  <c:v>121.73464200000002</c:v>
                </c:pt>
                <c:pt idx="55">
                  <c:v>124.91251400000003</c:v>
                </c:pt>
                <c:pt idx="56">
                  <c:v>128.108541</c:v>
                </c:pt>
                <c:pt idx="57">
                  <c:v>129.22425900000002</c:v>
                </c:pt>
                <c:pt idx="58">
                  <c:v>130.93111900000002</c:v>
                </c:pt>
                <c:pt idx="59">
                  <c:v>132.90879920000006</c:v>
                </c:pt>
                <c:pt idx="60">
                  <c:v>135.36591206400001</c:v>
                </c:pt>
              </c:numCache>
            </c:numRef>
          </c:val>
          <c:smooth val="0"/>
          <c:extLst>
            <c:ext xmlns:c16="http://schemas.microsoft.com/office/drawing/2014/chart" uri="{C3380CC4-5D6E-409C-BE32-E72D297353CC}">
              <c16:uniqueId val="{00000000-5BAF-4850-8873-870B20F0882F}"/>
            </c:ext>
          </c:extLst>
        </c:ser>
        <c:ser>
          <c:idx val="1"/>
          <c:order val="1"/>
          <c:tx>
            <c:v>Premium Unleaded/ULSP</c:v>
          </c:tx>
          <c:spPr>
            <a:ln w="25400">
              <a:solidFill>
                <a:srgbClr val="9BBB59"/>
              </a:solidFill>
              <a:prstDash val="solid"/>
            </a:ln>
          </c:spPr>
          <c:marker>
            <c:symbol val="none"/>
          </c:marker>
          <c:cat>
            <c:numRef>
              <c:f>Month!$A$336:$A$396</c:f>
              <c:numCache>
                <c:formatCode>mmm\-yy</c:formatCode>
                <c:ptCount val="61"/>
                <c:pt idx="0">
                  <c:v>42552</c:v>
                </c:pt>
                <c:pt idx="1">
                  <c:v>42583</c:v>
                </c:pt>
                <c:pt idx="2">
                  <c:v>42614</c:v>
                </c:pt>
                <c:pt idx="3">
                  <c:v>42644</c:v>
                </c:pt>
                <c:pt idx="4">
                  <c:v>42675</c:v>
                </c:pt>
                <c:pt idx="5">
                  <c:v>42705</c:v>
                </c:pt>
                <c:pt idx="6">
                  <c:v>42736</c:v>
                </c:pt>
                <c:pt idx="7">
                  <c:v>42767</c:v>
                </c:pt>
                <c:pt idx="8">
                  <c:v>42795</c:v>
                </c:pt>
                <c:pt idx="9">
                  <c:v>42826</c:v>
                </c:pt>
                <c:pt idx="10">
                  <c:v>42856</c:v>
                </c:pt>
                <c:pt idx="11">
                  <c:v>42887</c:v>
                </c:pt>
                <c:pt idx="12">
                  <c:v>42917</c:v>
                </c:pt>
                <c:pt idx="13">
                  <c:v>42948</c:v>
                </c:pt>
                <c:pt idx="14">
                  <c:v>42979</c:v>
                </c:pt>
                <c:pt idx="15">
                  <c:v>43009</c:v>
                </c:pt>
                <c:pt idx="16">
                  <c:v>43040</c:v>
                </c:pt>
                <c:pt idx="17">
                  <c:v>43070</c:v>
                </c:pt>
                <c:pt idx="18">
                  <c:v>43101</c:v>
                </c:pt>
                <c:pt idx="19">
                  <c:v>43132</c:v>
                </c:pt>
                <c:pt idx="20">
                  <c:v>43160</c:v>
                </c:pt>
                <c:pt idx="21">
                  <c:v>43191</c:v>
                </c:pt>
                <c:pt idx="22">
                  <c:v>43221</c:v>
                </c:pt>
                <c:pt idx="23">
                  <c:v>43252</c:v>
                </c:pt>
                <c:pt idx="24">
                  <c:v>43282</c:v>
                </c:pt>
                <c:pt idx="25">
                  <c:v>43313</c:v>
                </c:pt>
                <c:pt idx="26">
                  <c:v>43344</c:v>
                </c:pt>
                <c:pt idx="27">
                  <c:v>43374</c:v>
                </c:pt>
                <c:pt idx="28">
                  <c:v>43405</c:v>
                </c:pt>
                <c:pt idx="29">
                  <c:v>43435</c:v>
                </c:pt>
                <c:pt idx="30">
                  <c:v>43466</c:v>
                </c:pt>
                <c:pt idx="31">
                  <c:v>43497</c:v>
                </c:pt>
                <c:pt idx="32">
                  <c:v>43525</c:v>
                </c:pt>
                <c:pt idx="33">
                  <c:v>43556</c:v>
                </c:pt>
                <c:pt idx="34">
                  <c:v>43586</c:v>
                </c:pt>
                <c:pt idx="35">
                  <c:v>43617</c:v>
                </c:pt>
                <c:pt idx="36">
                  <c:v>43647</c:v>
                </c:pt>
                <c:pt idx="37">
                  <c:v>43678</c:v>
                </c:pt>
                <c:pt idx="38">
                  <c:v>43709</c:v>
                </c:pt>
                <c:pt idx="39">
                  <c:v>43739</c:v>
                </c:pt>
                <c:pt idx="40">
                  <c:v>43770</c:v>
                </c:pt>
                <c:pt idx="41">
                  <c:v>43800</c:v>
                </c:pt>
                <c:pt idx="42">
                  <c:v>43831</c:v>
                </c:pt>
                <c:pt idx="43">
                  <c:v>43862</c:v>
                </c:pt>
                <c:pt idx="44">
                  <c:v>43891</c:v>
                </c:pt>
                <c:pt idx="45">
                  <c:v>43922</c:v>
                </c:pt>
                <c:pt idx="46">
                  <c:v>43952</c:v>
                </c:pt>
                <c:pt idx="47">
                  <c:v>43983</c:v>
                </c:pt>
                <c:pt idx="48">
                  <c:v>44013</c:v>
                </c:pt>
                <c:pt idx="49">
                  <c:v>44044</c:v>
                </c:pt>
                <c:pt idx="50">
                  <c:v>44075</c:v>
                </c:pt>
                <c:pt idx="51">
                  <c:v>44105</c:v>
                </c:pt>
                <c:pt idx="52">
                  <c:v>44136</c:v>
                </c:pt>
                <c:pt idx="53">
                  <c:v>44166</c:v>
                </c:pt>
                <c:pt idx="54">
                  <c:v>44197</c:v>
                </c:pt>
                <c:pt idx="55">
                  <c:v>44228</c:v>
                </c:pt>
                <c:pt idx="56">
                  <c:v>44256</c:v>
                </c:pt>
                <c:pt idx="57">
                  <c:v>44287</c:v>
                </c:pt>
                <c:pt idx="58">
                  <c:v>44317</c:v>
                </c:pt>
                <c:pt idx="59">
                  <c:v>44348</c:v>
                </c:pt>
                <c:pt idx="60">
                  <c:v>44378</c:v>
                </c:pt>
              </c:numCache>
            </c:numRef>
          </c:cat>
          <c:val>
            <c:numRef>
              <c:f>Month!$F$336:$F$396</c:f>
              <c:numCache>
                <c:formatCode>0.00</c:formatCode>
                <c:ptCount val="61"/>
                <c:pt idx="0">
                  <c:v>111.66290536362959</c:v>
                </c:pt>
                <c:pt idx="1">
                  <c:v>109.04960402185078</c:v>
                </c:pt>
                <c:pt idx="2">
                  <c:v>111.21109967971043</c:v>
                </c:pt>
                <c:pt idx="3">
                  <c:v>113.55512394232454</c:v>
                </c:pt>
                <c:pt idx="4">
                  <c:v>115.88441626191999</c:v>
                </c:pt>
                <c:pt idx="5">
                  <c:v>114.07237962180028</c:v>
                </c:pt>
                <c:pt idx="6">
                  <c:v>118.69498198043139</c:v>
                </c:pt>
                <c:pt idx="7">
                  <c:v>119.86249365467899</c:v>
                </c:pt>
                <c:pt idx="8">
                  <c:v>119.39</c:v>
                </c:pt>
                <c:pt idx="9">
                  <c:v>117.30161929557933</c:v>
                </c:pt>
                <c:pt idx="10">
                  <c:v>115.52119641367757</c:v>
                </c:pt>
                <c:pt idx="11">
                  <c:v>115.54842345179736</c:v>
                </c:pt>
                <c:pt idx="12">
                  <c:v>113.90453891802687</c:v>
                </c:pt>
                <c:pt idx="13">
                  <c:v>115.64066330084985</c:v>
                </c:pt>
                <c:pt idx="14">
                  <c:v>118.93381260515331</c:v>
                </c:pt>
                <c:pt idx="15">
                  <c:v>117.15004263590676</c:v>
                </c:pt>
                <c:pt idx="16">
                  <c:v>119.12486065179394</c:v>
                </c:pt>
                <c:pt idx="17">
                  <c:v>119.99395848164082</c:v>
                </c:pt>
                <c:pt idx="18">
                  <c:v>121.16115017585402</c:v>
                </c:pt>
                <c:pt idx="19">
                  <c:v>121.44174087831497</c:v>
                </c:pt>
                <c:pt idx="20">
                  <c:v>119.10934065825049</c:v>
                </c:pt>
                <c:pt idx="21">
                  <c:v>120.57402320978301</c:v>
                </c:pt>
                <c:pt idx="22">
                  <c:v>124.66952596204509</c:v>
                </c:pt>
                <c:pt idx="23">
                  <c:v>127.94497893990926</c:v>
                </c:pt>
                <c:pt idx="24">
                  <c:v>127.61783494655224</c:v>
                </c:pt>
                <c:pt idx="25">
                  <c:v>128.61607556446174</c:v>
                </c:pt>
                <c:pt idx="26">
                  <c:v>130.75124439175903</c:v>
                </c:pt>
                <c:pt idx="27">
                  <c:v>130.88156036733116</c:v>
                </c:pt>
                <c:pt idx="28">
                  <c:v>128.61109268958873</c:v>
                </c:pt>
                <c:pt idx="29">
                  <c:v>120.97308660849616</c:v>
                </c:pt>
                <c:pt idx="30">
                  <c:v>119.45654401687585</c:v>
                </c:pt>
                <c:pt idx="31">
                  <c:v>118.85497628714059</c:v>
                </c:pt>
                <c:pt idx="32">
                  <c:v>120.41189380413699</c:v>
                </c:pt>
                <c:pt idx="33">
                  <c:v>124.09554601739137</c:v>
                </c:pt>
                <c:pt idx="34">
                  <c:v>128.06936805155308</c:v>
                </c:pt>
                <c:pt idx="35">
                  <c:v>127.63025546430912</c:v>
                </c:pt>
                <c:pt idx="36">
                  <c:v>127.38444123948818</c:v>
                </c:pt>
                <c:pt idx="37">
                  <c:v>128.50965250850726</c:v>
                </c:pt>
                <c:pt idx="38">
                  <c:v>126.99454306314246</c:v>
                </c:pt>
                <c:pt idx="39">
                  <c:v>127.06862438007403</c:v>
                </c:pt>
                <c:pt idx="40">
                  <c:v>125.64531106170166</c:v>
                </c:pt>
                <c:pt idx="41">
                  <c:v>124.41482605562705</c:v>
                </c:pt>
                <c:pt idx="42">
                  <c:v>127.14053499783053</c:v>
                </c:pt>
                <c:pt idx="43">
                  <c:v>123.57707195860047</c:v>
                </c:pt>
                <c:pt idx="44">
                  <c:v>120.23922409101044</c:v>
                </c:pt>
                <c:pt idx="45">
                  <c:v>108.97024894010003</c:v>
                </c:pt>
                <c:pt idx="46">
                  <c:v>104.77955978448874</c:v>
                </c:pt>
                <c:pt idx="47">
                  <c:v>105.83473123234158</c:v>
                </c:pt>
                <c:pt idx="48">
                  <c:v>111.14734000553091</c:v>
                </c:pt>
                <c:pt idx="49">
                  <c:v>112.76531780648548</c:v>
                </c:pt>
                <c:pt idx="50">
                  <c:v>113.21191476594808</c:v>
                </c:pt>
                <c:pt idx="51">
                  <c:v>113.15444174330244</c:v>
                </c:pt>
                <c:pt idx="52">
                  <c:v>112.50638720531757</c:v>
                </c:pt>
                <c:pt idx="53">
                  <c:v>114.04074095604393</c:v>
                </c:pt>
                <c:pt idx="54">
                  <c:v>117.25180097462729</c:v>
                </c:pt>
                <c:pt idx="55">
                  <c:v>120.68762654261788</c:v>
                </c:pt>
                <c:pt idx="56">
                  <c:v>124.04262709890705</c:v>
                </c:pt>
                <c:pt idx="57">
                  <c:v>125.47293416743182</c:v>
                </c:pt>
                <c:pt idx="58">
                  <c:v>127.30722371334338</c:v>
                </c:pt>
                <c:pt idx="59">
                  <c:v>129.31897392759106</c:v>
                </c:pt>
                <c:pt idx="60">
                  <c:v>132.74321642951182</c:v>
                </c:pt>
              </c:numCache>
            </c:numRef>
          </c:val>
          <c:smooth val="0"/>
          <c:extLst>
            <c:ext xmlns:c16="http://schemas.microsoft.com/office/drawing/2014/chart" uri="{C3380CC4-5D6E-409C-BE32-E72D297353CC}">
              <c16:uniqueId val="{00000001-5BAF-4850-8873-870B20F0882F}"/>
            </c:ext>
          </c:extLst>
        </c:ser>
        <c:dLbls>
          <c:showLegendKey val="0"/>
          <c:showVal val="0"/>
          <c:showCatName val="0"/>
          <c:showSerName val="0"/>
          <c:showPercent val="0"/>
          <c:showBubbleSize val="0"/>
        </c:dLbls>
        <c:smooth val="0"/>
        <c:axId val="600473496"/>
        <c:axId val="1"/>
      </c:lineChart>
      <c:dateAx>
        <c:axId val="600473496"/>
        <c:scaling>
          <c:orientation val="minMax"/>
        </c:scaling>
        <c:delete val="0"/>
        <c:axPos val="b"/>
        <c:numFmt formatCode="mmm\-yy" sourceLinked="0"/>
        <c:majorTickMark val="out"/>
        <c:minorTickMark val="none"/>
        <c:tickLblPos val="nextTo"/>
        <c:spPr>
          <a:ln w="3175">
            <a:solidFill>
              <a:srgbClr val="000000"/>
            </a:solidFill>
            <a:prstDash val="solid"/>
          </a:ln>
        </c:spPr>
        <c:txPr>
          <a:bodyPr rot="-5400000" vert="horz"/>
          <a:lstStyle/>
          <a:p>
            <a:pPr>
              <a:defRPr sz="1000" b="0" i="0" u="none" strike="noStrike" baseline="0">
                <a:solidFill>
                  <a:srgbClr val="000000"/>
                </a:solidFill>
                <a:latin typeface="Arial"/>
                <a:ea typeface="Arial"/>
                <a:cs typeface="Arial"/>
              </a:defRPr>
            </a:pPr>
            <a:endParaRPr lang="en-US"/>
          </a:p>
        </c:txPr>
        <c:crossAx val="1"/>
        <c:crossesAt val="70"/>
        <c:auto val="1"/>
        <c:lblOffset val="100"/>
        <c:baseTimeUnit val="months"/>
        <c:majorUnit val="2"/>
        <c:majorTimeUnit val="months"/>
        <c:minorUnit val="1"/>
        <c:minorTimeUnit val="months"/>
      </c:dateAx>
      <c:valAx>
        <c:axId val="1"/>
        <c:scaling>
          <c:orientation val="minMax"/>
          <c:max val="150"/>
          <c:min val="80"/>
        </c:scaling>
        <c:delete val="0"/>
        <c:axPos val="l"/>
        <c:title>
          <c:tx>
            <c:rich>
              <a:bodyPr/>
              <a:lstStyle/>
              <a:p>
                <a:pPr>
                  <a:defRPr sz="1000" b="1" i="0" u="none" strike="noStrike" baseline="0">
                    <a:solidFill>
                      <a:srgbClr val="000000"/>
                    </a:solidFill>
                    <a:latin typeface="Arial"/>
                    <a:ea typeface="Arial"/>
                    <a:cs typeface="Arial"/>
                  </a:defRPr>
                </a:pPr>
                <a:r>
                  <a:rPr lang="en-GB"/>
                  <a:t>Pence per litre</a:t>
                </a:r>
              </a:p>
            </c:rich>
          </c:tx>
          <c:layout>
            <c:manualLayout>
              <c:xMode val="edge"/>
              <c:yMode val="edge"/>
              <c:x val="1.055650705232381E-2"/>
              <c:y val="0.35653627408723443"/>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600473496"/>
        <c:crossesAt val="1242"/>
        <c:crossBetween val="midCat"/>
      </c:valAx>
      <c:spPr>
        <a:noFill/>
        <a:ln w="25400">
          <a:noFill/>
        </a:ln>
      </c:spPr>
    </c:plotArea>
    <c:legend>
      <c:legendPos val="r"/>
      <c:layout>
        <c:manualLayout>
          <c:xMode val="edge"/>
          <c:yMode val="edge"/>
          <c:x val="0.44934532066866334"/>
          <c:y val="0.54266670877370271"/>
          <c:w val="0.34470377019748655"/>
          <c:h val="0.14193570743401498"/>
        </c:manualLayout>
      </c:layout>
      <c:overlay val="0"/>
      <c:spPr>
        <a:solidFill>
          <a:srgbClr val="FFFFFF"/>
        </a:solidFill>
        <a:ln w="25400">
          <a:noFill/>
        </a:ln>
      </c:spPr>
      <c:txPr>
        <a:bodyPr/>
        <a:lstStyle/>
        <a:p>
          <a:pPr>
            <a:defRPr sz="800"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1025" b="0" i="0" u="none" strike="noStrike" baseline="0">
          <a:solidFill>
            <a:srgbClr val="000000"/>
          </a:solidFill>
          <a:latin typeface="Arial"/>
          <a:ea typeface="Arial"/>
          <a:cs typeface="Arial"/>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b="1" i="0" u="sng" strike="noStrike" baseline="0">
                <a:solidFill>
                  <a:srgbClr val="000000"/>
                </a:solidFill>
                <a:latin typeface="Arial"/>
                <a:ea typeface="Arial"/>
                <a:cs typeface="Arial"/>
              </a:defRPr>
            </a:pPr>
            <a:r>
              <a:rPr lang="en-GB" u="none"/>
              <a:t>Annual retail price of motor spirit and diesel 2000 to 2020</a:t>
            </a:r>
          </a:p>
        </c:rich>
      </c:tx>
      <c:overlay val="1"/>
      <c:spPr>
        <a:noFill/>
        <a:ln w="25400">
          <a:noFill/>
        </a:ln>
      </c:spPr>
    </c:title>
    <c:autoTitleDeleted val="0"/>
    <c:plotArea>
      <c:layout>
        <c:manualLayout>
          <c:layoutTarget val="inner"/>
          <c:xMode val="edge"/>
          <c:yMode val="edge"/>
          <c:x val="0.12922959206370391"/>
          <c:y val="9.8558396812776256E-2"/>
          <c:w val="0.84405025584795323"/>
          <c:h val="0.73281003527925592"/>
        </c:manualLayout>
      </c:layout>
      <c:lineChart>
        <c:grouping val="standard"/>
        <c:varyColors val="0"/>
        <c:ser>
          <c:idx val="1"/>
          <c:order val="0"/>
          <c:tx>
            <c:v>Super unleaded</c:v>
          </c:tx>
          <c:spPr>
            <a:ln w="25400">
              <a:solidFill>
                <a:srgbClr val="92D050"/>
              </a:solidFill>
              <a:prstDash val="sysDash"/>
            </a:ln>
          </c:spPr>
          <c:marker>
            <c:symbol val="none"/>
          </c:marker>
          <c:cat>
            <c:strRef>
              <c:f>Annual!$A$29:$A$49</c:f>
              <c:strCach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strCache>
            </c:strRef>
          </c:cat>
          <c:val>
            <c:numRef>
              <c:f>Annual!$D$29:$D$49</c:f>
              <c:numCache>
                <c:formatCode>#,##0.00\ </c:formatCode>
                <c:ptCount val="21"/>
                <c:pt idx="0">
                  <c:v>87.31583333333333</c:v>
                </c:pt>
                <c:pt idx="1">
                  <c:v>82.74166666666666</c:v>
                </c:pt>
                <c:pt idx="2">
                  <c:v>79.788333333333341</c:v>
                </c:pt>
                <c:pt idx="3">
                  <c:v>81.364166666666662</c:v>
                </c:pt>
                <c:pt idx="4">
                  <c:v>85.75</c:v>
                </c:pt>
                <c:pt idx="5">
                  <c:v>93.404166666666654</c:v>
                </c:pt>
                <c:pt idx="6">
                  <c:v>98.048333333333332</c:v>
                </c:pt>
                <c:pt idx="7">
                  <c:v>100.39666666666669</c:v>
                </c:pt>
                <c:pt idx="8">
                  <c:v>113.46916666666668</c:v>
                </c:pt>
                <c:pt idx="9">
                  <c:v>105.71162736281885</c:v>
                </c:pt>
                <c:pt idx="10">
                  <c:v>123.83353016525945</c:v>
                </c:pt>
                <c:pt idx="11">
                  <c:v>140.57394677492104</c:v>
                </c:pt>
                <c:pt idx="12">
                  <c:v>142.86881789578635</c:v>
                </c:pt>
                <c:pt idx="13">
                  <c:v>141.74901128452385</c:v>
                </c:pt>
                <c:pt idx="14">
                  <c:v>135.06873542801753</c:v>
                </c:pt>
                <c:pt idx="15">
                  <c:v>118.97426299593944</c:v>
                </c:pt>
                <c:pt idx="16">
                  <c:v>117.83008393345334</c:v>
                </c:pt>
                <c:pt idx="17">
                  <c:v>126.95401542888577</c:v>
                </c:pt>
                <c:pt idx="18">
                  <c:v>135.18619841666666</c:v>
                </c:pt>
                <c:pt idx="19">
                  <c:v>136.18088858333337</c:v>
                </c:pt>
                <c:pt idx="20">
                  <c:v>127.27902216666668</c:v>
                </c:pt>
              </c:numCache>
            </c:numRef>
          </c:val>
          <c:smooth val="0"/>
          <c:extLst>
            <c:ext xmlns:c16="http://schemas.microsoft.com/office/drawing/2014/chart" uri="{C3380CC4-5D6E-409C-BE32-E72D297353CC}">
              <c16:uniqueId val="{00000000-0E48-4649-BC5D-66725169DED7}"/>
            </c:ext>
          </c:extLst>
        </c:ser>
        <c:ser>
          <c:idx val="0"/>
          <c:order val="1"/>
          <c:tx>
            <c:v>LRP</c:v>
          </c:tx>
          <c:spPr>
            <a:ln w="25400">
              <a:solidFill>
                <a:srgbClr val="C00000"/>
              </a:solidFill>
              <a:prstDash val="solid"/>
            </a:ln>
          </c:spPr>
          <c:marker>
            <c:symbol val="none"/>
          </c:marker>
          <c:cat>
            <c:strRef>
              <c:f>Annual!$A$29:$A$49</c:f>
              <c:strCach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strCache>
            </c:strRef>
          </c:cat>
          <c:val>
            <c:numRef>
              <c:f>Annual!$C$29:$C$33</c:f>
              <c:numCache>
                <c:formatCode>#,##0.00\ </c:formatCode>
                <c:ptCount val="5"/>
                <c:pt idx="0">
                  <c:v>84.892499999999998</c:v>
                </c:pt>
                <c:pt idx="1">
                  <c:v>79.714166666666671</c:v>
                </c:pt>
                <c:pt idx="2">
                  <c:v>77.034166666666664</c:v>
                </c:pt>
                <c:pt idx="3">
                  <c:v>79.941666666666663</c:v>
                </c:pt>
                <c:pt idx="4">
                  <c:v>84.418333333333337</c:v>
                </c:pt>
              </c:numCache>
            </c:numRef>
          </c:val>
          <c:smooth val="0"/>
          <c:extLst>
            <c:ext xmlns:c16="http://schemas.microsoft.com/office/drawing/2014/chart" uri="{C3380CC4-5D6E-409C-BE32-E72D297353CC}">
              <c16:uniqueId val="{00000001-0E48-4649-BC5D-66725169DED7}"/>
            </c:ext>
          </c:extLst>
        </c:ser>
        <c:ser>
          <c:idx val="3"/>
          <c:order val="2"/>
          <c:tx>
            <c:v>Diesel/ULSD</c:v>
          </c:tx>
          <c:spPr>
            <a:ln w="25400">
              <a:solidFill>
                <a:srgbClr val="404040"/>
              </a:solidFill>
              <a:prstDash val="solid"/>
            </a:ln>
          </c:spPr>
          <c:marker>
            <c:symbol val="none"/>
          </c:marker>
          <c:cat>
            <c:strRef>
              <c:f>Annual!$A$29:$A$49</c:f>
              <c:strCach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strCache>
            </c:strRef>
          </c:cat>
          <c:val>
            <c:numRef>
              <c:f>Annual!$F$29:$F$49</c:f>
              <c:numCache>
                <c:formatCode>#,##0.00\ </c:formatCode>
                <c:ptCount val="21"/>
                <c:pt idx="0">
                  <c:v>81.343333333333348</c:v>
                </c:pt>
                <c:pt idx="1">
                  <c:v>77.835833333333326</c:v>
                </c:pt>
                <c:pt idx="2">
                  <c:v>75.459166666666661</c:v>
                </c:pt>
                <c:pt idx="3">
                  <c:v>77.919166666666669</c:v>
                </c:pt>
                <c:pt idx="4">
                  <c:v>81.912500000000009</c:v>
                </c:pt>
                <c:pt idx="5">
                  <c:v>90.860000000000014</c:v>
                </c:pt>
                <c:pt idx="6">
                  <c:v>95.209166666666661</c:v>
                </c:pt>
                <c:pt idx="7">
                  <c:v>96.848333333333315</c:v>
                </c:pt>
                <c:pt idx="8">
                  <c:v>117.51083333333332</c:v>
                </c:pt>
                <c:pt idx="9">
                  <c:v>103.92992796280583</c:v>
                </c:pt>
                <c:pt idx="10">
                  <c:v>119.25862749257533</c:v>
                </c:pt>
                <c:pt idx="11">
                  <c:v>138.71612707906442</c:v>
                </c:pt>
                <c:pt idx="12">
                  <c:v>141.82825976401202</c:v>
                </c:pt>
                <c:pt idx="13">
                  <c:v>140.40518913870753</c:v>
                </c:pt>
                <c:pt idx="14">
                  <c:v>133.45799887462027</c:v>
                </c:pt>
                <c:pt idx="15">
                  <c:v>114.89845587367203</c:v>
                </c:pt>
                <c:pt idx="16">
                  <c:v>110.12863033333333</c:v>
                </c:pt>
                <c:pt idx="17">
                  <c:v>120.14923733333336</c:v>
                </c:pt>
                <c:pt idx="18">
                  <c:v>129.98216641666667</c:v>
                </c:pt>
                <c:pt idx="19">
                  <c:v>131.47546291666666</c:v>
                </c:pt>
                <c:pt idx="20">
                  <c:v>119.13522325000002</c:v>
                </c:pt>
              </c:numCache>
            </c:numRef>
          </c:val>
          <c:smooth val="0"/>
          <c:extLst>
            <c:ext xmlns:c16="http://schemas.microsoft.com/office/drawing/2014/chart" uri="{C3380CC4-5D6E-409C-BE32-E72D297353CC}">
              <c16:uniqueId val="{00000002-0E48-4649-BC5D-66725169DED7}"/>
            </c:ext>
          </c:extLst>
        </c:ser>
        <c:ser>
          <c:idx val="2"/>
          <c:order val="3"/>
          <c:tx>
            <c:v>Premium Unleaded/ULSP+Charts!$H$46</c:v>
          </c:tx>
          <c:spPr>
            <a:ln w="25400">
              <a:solidFill>
                <a:srgbClr val="9BBB59"/>
              </a:solidFill>
              <a:prstDash val="solid"/>
            </a:ln>
          </c:spPr>
          <c:marker>
            <c:symbol val="none"/>
          </c:marker>
          <c:cat>
            <c:strRef>
              <c:f>Annual!$A$29:$A$49</c:f>
              <c:strCach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strCache>
            </c:strRef>
          </c:cat>
          <c:val>
            <c:numRef>
              <c:f>Annual!$E$29:$E$49</c:f>
              <c:numCache>
                <c:formatCode>#,##0.00\ </c:formatCode>
                <c:ptCount val="21"/>
                <c:pt idx="0">
                  <c:v>79.926666666666662</c:v>
                </c:pt>
                <c:pt idx="1">
                  <c:v>75.716666666666654</c:v>
                </c:pt>
                <c:pt idx="2">
                  <c:v>73.236666666666679</c:v>
                </c:pt>
                <c:pt idx="3">
                  <c:v>76.039166666666674</c:v>
                </c:pt>
                <c:pt idx="4">
                  <c:v>80.224166666666648</c:v>
                </c:pt>
                <c:pt idx="5">
                  <c:v>86.74499999999999</c:v>
                </c:pt>
                <c:pt idx="6">
                  <c:v>91.319166666666661</c:v>
                </c:pt>
                <c:pt idx="7">
                  <c:v>94.244166666666658</c:v>
                </c:pt>
                <c:pt idx="8">
                  <c:v>107.07583333333334</c:v>
                </c:pt>
                <c:pt idx="9">
                  <c:v>99.289585166666669</c:v>
                </c:pt>
                <c:pt idx="10">
                  <c:v>116.90257100000001</c:v>
                </c:pt>
                <c:pt idx="11">
                  <c:v>133.26879017706662</c:v>
                </c:pt>
                <c:pt idx="12">
                  <c:v>135.39054723385979</c:v>
                </c:pt>
                <c:pt idx="13">
                  <c:v>134.14527800000002</c:v>
                </c:pt>
                <c:pt idx="14">
                  <c:v>127.49585293777761</c:v>
                </c:pt>
                <c:pt idx="15">
                  <c:v>111.130760150684</c:v>
                </c:pt>
                <c:pt idx="16">
                  <c:v>108.84564031566259</c:v>
                </c:pt>
                <c:pt idx="17">
                  <c:v>117.58888261579467</c:v>
                </c:pt>
                <c:pt idx="18">
                  <c:v>125.19597119936215</c:v>
                </c:pt>
                <c:pt idx="19">
                  <c:v>124.87799849582898</c:v>
                </c:pt>
                <c:pt idx="20">
                  <c:v>113.94729279058333</c:v>
                </c:pt>
              </c:numCache>
            </c:numRef>
          </c:val>
          <c:smooth val="0"/>
          <c:extLst>
            <c:ext xmlns:c16="http://schemas.microsoft.com/office/drawing/2014/chart" uri="{C3380CC4-5D6E-409C-BE32-E72D297353CC}">
              <c16:uniqueId val="{00000003-0E48-4649-BC5D-66725169DED7}"/>
            </c:ext>
          </c:extLst>
        </c:ser>
        <c:dLbls>
          <c:showLegendKey val="0"/>
          <c:showVal val="0"/>
          <c:showCatName val="0"/>
          <c:showSerName val="0"/>
          <c:showPercent val="0"/>
          <c:showBubbleSize val="0"/>
        </c:dLbls>
        <c:smooth val="0"/>
        <c:axId val="1233335384"/>
        <c:axId val="1"/>
      </c:lineChart>
      <c:dateAx>
        <c:axId val="1233335384"/>
        <c:scaling>
          <c:orientation val="minMax"/>
        </c:scaling>
        <c:delete val="0"/>
        <c:axPos val="b"/>
        <c:numFmt formatCode="General" sourceLinked="0"/>
        <c:majorTickMark val="out"/>
        <c:minorTickMark val="none"/>
        <c:tickLblPos val="nextTo"/>
        <c:spPr>
          <a:ln w="3175">
            <a:solidFill>
              <a:srgbClr val="000000"/>
            </a:solidFill>
            <a:prstDash val="solid"/>
          </a:ln>
        </c:spPr>
        <c:txPr>
          <a:bodyPr rot="-5400000" vert="horz"/>
          <a:lstStyle/>
          <a:p>
            <a:pPr>
              <a:defRPr sz="1000" b="0" i="0" u="none" strike="noStrike" baseline="0">
                <a:solidFill>
                  <a:srgbClr val="000000"/>
                </a:solidFill>
                <a:latin typeface="Arial"/>
                <a:ea typeface="Arial"/>
                <a:cs typeface="Arial"/>
              </a:defRPr>
            </a:pPr>
            <a:endParaRPr lang="en-US"/>
          </a:p>
        </c:txPr>
        <c:crossAx val="1"/>
        <c:crosses val="autoZero"/>
        <c:auto val="0"/>
        <c:lblOffset val="100"/>
        <c:baseTimeUnit val="days"/>
        <c:majorUnit val="1"/>
        <c:majorTimeUnit val="days"/>
        <c:minorUnit val="1"/>
        <c:minorTimeUnit val="days"/>
      </c:dateAx>
      <c:valAx>
        <c:axId val="1"/>
        <c:scaling>
          <c:orientation val="minMax"/>
          <c:max val="150"/>
          <c:min val="40"/>
        </c:scaling>
        <c:delete val="0"/>
        <c:axPos val="l"/>
        <c:title>
          <c:tx>
            <c:rich>
              <a:bodyPr/>
              <a:lstStyle/>
              <a:p>
                <a:pPr>
                  <a:defRPr sz="1000" b="1" i="0" u="none" strike="noStrike" baseline="0">
                    <a:solidFill>
                      <a:srgbClr val="000000"/>
                    </a:solidFill>
                    <a:latin typeface="Arial"/>
                    <a:ea typeface="Arial"/>
                    <a:cs typeface="Arial"/>
                  </a:defRPr>
                </a:pPr>
                <a:r>
                  <a:rPr lang="en-GB"/>
                  <a:t>Pence per litre</a:t>
                </a:r>
              </a:p>
            </c:rich>
          </c:tx>
          <c:layout>
            <c:manualLayout>
              <c:xMode val="edge"/>
              <c:yMode val="edge"/>
              <c:x val="1.0944735464552288E-2"/>
              <c:y val="0.35197725284339459"/>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233335384"/>
        <c:crosses val="autoZero"/>
        <c:crossBetween val="midCat"/>
        <c:majorUnit val="10"/>
      </c:valAx>
      <c:spPr>
        <a:noFill/>
        <a:ln w="25400">
          <a:noFill/>
        </a:ln>
      </c:spPr>
    </c:plotArea>
    <c:legend>
      <c:legendPos val="r"/>
      <c:layout>
        <c:manualLayout>
          <c:xMode val="edge"/>
          <c:yMode val="edge"/>
          <c:x val="0.54767541119547325"/>
          <c:y val="0.51066135494789233"/>
          <c:w val="0.38848954980604855"/>
          <c:h val="0.27831803169887648"/>
        </c:manualLayout>
      </c:layout>
      <c:overlay val="0"/>
      <c:spPr>
        <a:solidFill>
          <a:srgbClr val="FFFFFF"/>
        </a:solidFill>
        <a:ln w="25400">
          <a:noFill/>
        </a:ln>
      </c:spPr>
      <c:txPr>
        <a:bodyPr/>
        <a:lstStyle/>
        <a:p>
          <a:pPr>
            <a:defRPr sz="800"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1025" b="0" i="0" u="none" strike="noStrike" baseline="0">
          <a:solidFill>
            <a:srgbClr val="000000"/>
          </a:solidFill>
          <a:latin typeface="Arial"/>
          <a:ea typeface="Arial"/>
          <a:cs typeface="Arial"/>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0" i="0" u="none" strike="noStrike" baseline="0">
                <a:solidFill>
                  <a:srgbClr val="000000"/>
                </a:solidFill>
                <a:latin typeface="Arial"/>
                <a:ea typeface="Arial"/>
                <a:cs typeface="Arial"/>
              </a:defRPr>
            </a:pPr>
            <a:r>
              <a:rPr lang="en-GB" sz="1100" b="1" i="0" u="none" strike="noStrike" baseline="0">
                <a:solidFill>
                  <a:srgbClr val="000000"/>
                </a:solidFill>
                <a:latin typeface="Arial"/>
                <a:cs typeface="Arial"/>
              </a:rPr>
              <a:t>Price of premium unleaded petrol and diesel excluding taxes</a:t>
            </a:r>
          </a:p>
          <a:p>
            <a:pPr>
              <a:defRPr sz="800" b="0" i="0" u="none" strike="noStrike" baseline="0">
                <a:solidFill>
                  <a:srgbClr val="000000"/>
                </a:solidFill>
                <a:latin typeface="Arial"/>
                <a:ea typeface="Arial"/>
                <a:cs typeface="Arial"/>
              </a:defRPr>
            </a:pPr>
            <a:r>
              <a:rPr lang="en-GB" sz="1100" b="1" i="0" u="none" strike="noStrike" baseline="0">
                <a:solidFill>
                  <a:srgbClr val="000000"/>
                </a:solidFill>
                <a:latin typeface="Arial"/>
                <a:cs typeface="Arial"/>
              </a:rPr>
              <a:t>July 2016 to July 2021</a:t>
            </a:r>
          </a:p>
        </c:rich>
      </c:tx>
      <c:layout>
        <c:manualLayout>
          <c:xMode val="edge"/>
          <c:yMode val="edge"/>
          <c:x val="0.18965560790256866"/>
          <c:y val="4.1490813648293965E-3"/>
        </c:manualLayout>
      </c:layout>
      <c:overlay val="0"/>
      <c:spPr>
        <a:noFill/>
        <a:ln w="25400">
          <a:noFill/>
        </a:ln>
      </c:spPr>
    </c:title>
    <c:autoTitleDeleted val="0"/>
    <c:plotArea>
      <c:layout>
        <c:manualLayout>
          <c:layoutTarget val="inner"/>
          <c:xMode val="edge"/>
          <c:yMode val="edge"/>
          <c:x val="8.7894273450664751E-2"/>
          <c:y val="0.10316264418317823"/>
          <c:w val="0.89915912492595806"/>
          <c:h val="0.68537023582775347"/>
        </c:manualLayout>
      </c:layout>
      <c:lineChart>
        <c:grouping val="standard"/>
        <c:varyColors val="0"/>
        <c:ser>
          <c:idx val="0"/>
          <c:order val="0"/>
          <c:spPr>
            <a:ln w="25400">
              <a:solidFill>
                <a:srgbClr val="404040"/>
              </a:solidFill>
              <a:prstDash val="solid"/>
            </a:ln>
          </c:spPr>
          <c:marker>
            <c:symbol val="none"/>
          </c:marker>
          <c:cat>
            <c:numRef>
              <c:f>'Ex tax data'!$B$322:$B$382</c:f>
              <c:numCache>
                <c:formatCode>mmm\-yy</c:formatCode>
                <c:ptCount val="61"/>
                <c:pt idx="0">
                  <c:v>42552</c:v>
                </c:pt>
                <c:pt idx="1">
                  <c:v>42583</c:v>
                </c:pt>
                <c:pt idx="2">
                  <c:v>42614</c:v>
                </c:pt>
                <c:pt idx="3">
                  <c:v>42644</c:v>
                </c:pt>
                <c:pt idx="4">
                  <c:v>42675</c:v>
                </c:pt>
                <c:pt idx="5">
                  <c:v>42705</c:v>
                </c:pt>
                <c:pt idx="6">
                  <c:v>42736</c:v>
                </c:pt>
                <c:pt idx="7">
                  <c:v>42767</c:v>
                </c:pt>
                <c:pt idx="8">
                  <c:v>42795</c:v>
                </c:pt>
                <c:pt idx="9">
                  <c:v>42826</c:v>
                </c:pt>
                <c:pt idx="10">
                  <c:v>42856</c:v>
                </c:pt>
                <c:pt idx="11">
                  <c:v>42887</c:v>
                </c:pt>
                <c:pt idx="12">
                  <c:v>42917</c:v>
                </c:pt>
                <c:pt idx="13">
                  <c:v>42948</c:v>
                </c:pt>
                <c:pt idx="14">
                  <c:v>42979</c:v>
                </c:pt>
                <c:pt idx="15">
                  <c:v>43009</c:v>
                </c:pt>
                <c:pt idx="16">
                  <c:v>43040</c:v>
                </c:pt>
                <c:pt idx="17">
                  <c:v>43070</c:v>
                </c:pt>
                <c:pt idx="18">
                  <c:v>43101</c:v>
                </c:pt>
                <c:pt idx="19">
                  <c:v>43132</c:v>
                </c:pt>
                <c:pt idx="20">
                  <c:v>43160</c:v>
                </c:pt>
                <c:pt idx="21">
                  <c:v>43191</c:v>
                </c:pt>
                <c:pt idx="22">
                  <c:v>43221</c:v>
                </c:pt>
                <c:pt idx="23">
                  <c:v>43252</c:v>
                </c:pt>
                <c:pt idx="24">
                  <c:v>43282</c:v>
                </c:pt>
                <c:pt idx="25">
                  <c:v>43313</c:v>
                </c:pt>
                <c:pt idx="26">
                  <c:v>43344</c:v>
                </c:pt>
                <c:pt idx="27">
                  <c:v>43374</c:v>
                </c:pt>
                <c:pt idx="28">
                  <c:v>43405</c:v>
                </c:pt>
                <c:pt idx="29">
                  <c:v>43435</c:v>
                </c:pt>
                <c:pt idx="30">
                  <c:v>43466</c:v>
                </c:pt>
                <c:pt idx="31">
                  <c:v>43497</c:v>
                </c:pt>
                <c:pt idx="32">
                  <c:v>43525</c:v>
                </c:pt>
                <c:pt idx="33">
                  <c:v>43556</c:v>
                </c:pt>
                <c:pt idx="34">
                  <c:v>43586</c:v>
                </c:pt>
                <c:pt idx="35">
                  <c:v>43617</c:v>
                </c:pt>
                <c:pt idx="36">
                  <c:v>43647</c:v>
                </c:pt>
                <c:pt idx="37">
                  <c:v>43678</c:v>
                </c:pt>
                <c:pt idx="38">
                  <c:v>43709</c:v>
                </c:pt>
                <c:pt idx="39">
                  <c:v>43739</c:v>
                </c:pt>
                <c:pt idx="40">
                  <c:v>43770</c:v>
                </c:pt>
                <c:pt idx="41">
                  <c:v>43800</c:v>
                </c:pt>
                <c:pt idx="42">
                  <c:v>43831</c:v>
                </c:pt>
                <c:pt idx="43">
                  <c:v>43862</c:v>
                </c:pt>
                <c:pt idx="44">
                  <c:v>43891</c:v>
                </c:pt>
                <c:pt idx="45">
                  <c:v>43922</c:v>
                </c:pt>
                <c:pt idx="46">
                  <c:v>43952</c:v>
                </c:pt>
                <c:pt idx="47">
                  <c:v>43983</c:v>
                </c:pt>
                <c:pt idx="48">
                  <c:v>44013</c:v>
                </c:pt>
                <c:pt idx="49">
                  <c:v>44044</c:v>
                </c:pt>
                <c:pt idx="50">
                  <c:v>44075</c:v>
                </c:pt>
                <c:pt idx="51">
                  <c:v>44105</c:v>
                </c:pt>
                <c:pt idx="52">
                  <c:v>44136</c:v>
                </c:pt>
                <c:pt idx="53">
                  <c:v>44166</c:v>
                </c:pt>
                <c:pt idx="54">
                  <c:v>44197</c:v>
                </c:pt>
                <c:pt idx="55">
                  <c:v>44228</c:v>
                </c:pt>
                <c:pt idx="56">
                  <c:v>44256</c:v>
                </c:pt>
                <c:pt idx="57">
                  <c:v>44287</c:v>
                </c:pt>
                <c:pt idx="58">
                  <c:v>44317</c:v>
                </c:pt>
                <c:pt idx="59">
                  <c:v>44348</c:v>
                </c:pt>
                <c:pt idx="60">
                  <c:v>44378</c:v>
                </c:pt>
              </c:numCache>
            </c:numRef>
          </c:cat>
          <c:val>
            <c:numRef>
              <c:f>'Ex tax data'!$G$322:$G$382</c:f>
              <c:numCache>
                <c:formatCode>0.00</c:formatCode>
                <c:ptCount val="61"/>
                <c:pt idx="0">
                  <c:v>35.925704166666677</c:v>
                </c:pt>
                <c:pt idx="1">
                  <c:v>34.287091666666669</c:v>
                </c:pt>
                <c:pt idx="2">
                  <c:v>36.409783333333337</c:v>
                </c:pt>
                <c:pt idx="3">
                  <c:v>38.418390000000002</c:v>
                </c:pt>
                <c:pt idx="4">
                  <c:v>40.683565833333347</c:v>
                </c:pt>
                <c:pt idx="5">
                  <c:v>39.683562500000008</c:v>
                </c:pt>
                <c:pt idx="6">
                  <c:v>43.709593333333345</c:v>
                </c:pt>
                <c:pt idx="7">
                  <c:v>44.382461666666671</c:v>
                </c:pt>
                <c:pt idx="8">
                  <c:v>44</c:v>
                </c:pt>
                <c:pt idx="9">
                  <c:v>41.959973333333352</c:v>
                </c:pt>
                <c:pt idx="10">
                  <c:v>39.881963333333346</c:v>
                </c:pt>
                <c:pt idx="11">
                  <c:v>39.99695916666667</c:v>
                </c:pt>
                <c:pt idx="12">
                  <c:v>38.214270833333345</c:v>
                </c:pt>
                <c:pt idx="13">
                  <c:v>39.838627500000015</c:v>
                </c:pt>
                <c:pt idx="14">
                  <c:v>42.480445833333334</c:v>
                </c:pt>
                <c:pt idx="15">
                  <c:v>42.336403333333351</c:v>
                </c:pt>
                <c:pt idx="16">
                  <c:v>44.313534166666685</c:v>
                </c:pt>
                <c:pt idx="17">
                  <c:v>44.978140833333384</c:v>
                </c:pt>
                <c:pt idx="18">
                  <c:v>45.844910000000013</c:v>
                </c:pt>
                <c:pt idx="19">
                  <c:v>45.93507000000001</c:v>
                </c:pt>
                <c:pt idx="20">
                  <c:v>44.378894166666683</c:v>
                </c:pt>
                <c:pt idx="21">
                  <c:v>45.515829166666677</c:v>
                </c:pt>
                <c:pt idx="22">
                  <c:v>48.958496666666676</c:v>
                </c:pt>
                <c:pt idx="23">
                  <c:v>51.946930000000023</c:v>
                </c:pt>
                <c:pt idx="24">
                  <c:v>51.881158333333389</c:v>
                </c:pt>
                <c:pt idx="25">
                  <c:v>52.458485000000024</c:v>
                </c:pt>
                <c:pt idx="26">
                  <c:v>54.118991666666687</c:v>
                </c:pt>
                <c:pt idx="27">
                  <c:v>55.897177499999998</c:v>
                </c:pt>
                <c:pt idx="28">
                  <c:v>56.265545000000017</c:v>
                </c:pt>
                <c:pt idx="29">
                  <c:v>51.22017666666666</c:v>
                </c:pt>
                <c:pt idx="30">
                  <c:v>49.773614166666675</c:v>
                </c:pt>
                <c:pt idx="31">
                  <c:v>49.49477583333335</c:v>
                </c:pt>
                <c:pt idx="32">
                  <c:v>50.981051666666701</c:v>
                </c:pt>
                <c:pt idx="33">
                  <c:v>52.760583333333358</c:v>
                </c:pt>
                <c:pt idx="34">
                  <c:v>54.82371000000002</c:v>
                </c:pt>
                <c:pt idx="35">
                  <c:v>53.208731666666694</c:v>
                </c:pt>
                <c:pt idx="36">
                  <c:v>51.850599166666669</c:v>
                </c:pt>
                <c:pt idx="37">
                  <c:v>52.530560000000023</c:v>
                </c:pt>
                <c:pt idx="38">
                  <c:v>51.441990000000004</c:v>
                </c:pt>
                <c:pt idx="39">
                  <c:v>51.960668333333345</c:v>
                </c:pt>
                <c:pt idx="40">
                  <c:v>50.619996666666665</c:v>
                </c:pt>
                <c:pt idx="41">
                  <c:v>49.90834833333335</c:v>
                </c:pt>
                <c:pt idx="42">
                  <c:v>52.578622500000037</c:v>
                </c:pt>
                <c:pt idx="43">
                  <c:v>48.540857500000016</c:v>
                </c:pt>
                <c:pt idx="44">
                  <c:v>45.456892500000023</c:v>
                </c:pt>
                <c:pt idx="45">
                  <c:v>38.561190000000011</c:v>
                </c:pt>
                <c:pt idx="46">
                  <c:v>35.06312916666667</c:v>
                </c:pt>
                <c:pt idx="47">
                  <c:v>35.301253333333335</c:v>
                </c:pt>
                <c:pt idx="48">
                  <c:v>39.173028333333349</c:v>
                </c:pt>
                <c:pt idx="49">
                  <c:v>40.111796666666692</c:v>
                </c:pt>
                <c:pt idx="50">
                  <c:v>40.381139166666671</c:v>
                </c:pt>
                <c:pt idx="51">
                  <c:v>40.258211666666668</c:v>
                </c:pt>
                <c:pt idx="52">
                  <c:v>39.591395833333337</c:v>
                </c:pt>
                <c:pt idx="53">
                  <c:v>40.934715833333343</c:v>
                </c:pt>
                <c:pt idx="54">
                  <c:v>43.495535000000018</c:v>
                </c:pt>
                <c:pt idx="55">
                  <c:v>46.143761666666691</c:v>
                </c:pt>
                <c:pt idx="56">
                  <c:v>48.807117500000004</c:v>
                </c:pt>
                <c:pt idx="57">
                  <c:v>49.736882500000021</c:v>
                </c:pt>
                <c:pt idx="58">
                  <c:v>51.15926583333335</c:v>
                </c:pt>
                <c:pt idx="59">
                  <c:v>52.807332666666724</c:v>
                </c:pt>
                <c:pt idx="60">
                  <c:v>54.854926720000009</c:v>
                </c:pt>
              </c:numCache>
            </c:numRef>
          </c:val>
          <c:smooth val="0"/>
          <c:extLst>
            <c:ext xmlns:c16="http://schemas.microsoft.com/office/drawing/2014/chart" uri="{C3380CC4-5D6E-409C-BE32-E72D297353CC}">
              <c16:uniqueId val="{00000000-F72B-4E15-99C1-E5951CA11963}"/>
            </c:ext>
          </c:extLst>
        </c:ser>
        <c:ser>
          <c:idx val="1"/>
          <c:order val="1"/>
          <c:spPr>
            <a:ln w="25400">
              <a:solidFill>
                <a:srgbClr val="9BBB59"/>
              </a:solidFill>
              <a:prstDash val="solid"/>
            </a:ln>
          </c:spPr>
          <c:marker>
            <c:symbol val="none"/>
          </c:marker>
          <c:cat>
            <c:numRef>
              <c:f>'Ex tax data'!$B$322:$B$382</c:f>
              <c:numCache>
                <c:formatCode>mmm\-yy</c:formatCode>
                <c:ptCount val="61"/>
                <c:pt idx="0">
                  <c:v>42552</c:v>
                </c:pt>
                <c:pt idx="1">
                  <c:v>42583</c:v>
                </c:pt>
                <c:pt idx="2">
                  <c:v>42614</c:v>
                </c:pt>
                <c:pt idx="3">
                  <c:v>42644</c:v>
                </c:pt>
                <c:pt idx="4">
                  <c:v>42675</c:v>
                </c:pt>
                <c:pt idx="5">
                  <c:v>42705</c:v>
                </c:pt>
                <c:pt idx="6">
                  <c:v>42736</c:v>
                </c:pt>
                <c:pt idx="7">
                  <c:v>42767</c:v>
                </c:pt>
                <c:pt idx="8">
                  <c:v>42795</c:v>
                </c:pt>
                <c:pt idx="9">
                  <c:v>42826</c:v>
                </c:pt>
                <c:pt idx="10">
                  <c:v>42856</c:v>
                </c:pt>
                <c:pt idx="11">
                  <c:v>42887</c:v>
                </c:pt>
                <c:pt idx="12">
                  <c:v>42917</c:v>
                </c:pt>
                <c:pt idx="13">
                  <c:v>42948</c:v>
                </c:pt>
                <c:pt idx="14">
                  <c:v>42979</c:v>
                </c:pt>
                <c:pt idx="15">
                  <c:v>43009</c:v>
                </c:pt>
                <c:pt idx="16">
                  <c:v>43040</c:v>
                </c:pt>
                <c:pt idx="17">
                  <c:v>43070</c:v>
                </c:pt>
                <c:pt idx="18">
                  <c:v>43101</c:v>
                </c:pt>
                <c:pt idx="19">
                  <c:v>43132</c:v>
                </c:pt>
                <c:pt idx="20">
                  <c:v>43160</c:v>
                </c:pt>
                <c:pt idx="21">
                  <c:v>43191</c:v>
                </c:pt>
                <c:pt idx="22">
                  <c:v>43221</c:v>
                </c:pt>
                <c:pt idx="23">
                  <c:v>43252</c:v>
                </c:pt>
                <c:pt idx="24">
                  <c:v>43282</c:v>
                </c:pt>
                <c:pt idx="25">
                  <c:v>43313</c:v>
                </c:pt>
                <c:pt idx="26">
                  <c:v>43344</c:v>
                </c:pt>
                <c:pt idx="27">
                  <c:v>43374</c:v>
                </c:pt>
                <c:pt idx="28">
                  <c:v>43405</c:v>
                </c:pt>
                <c:pt idx="29">
                  <c:v>43435</c:v>
                </c:pt>
                <c:pt idx="30">
                  <c:v>43466</c:v>
                </c:pt>
                <c:pt idx="31">
                  <c:v>43497</c:v>
                </c:pt>
                <c:pt idx="32">
                  <c:v>43525</c:v>
                </c:pt>
                <c:pt idx="33">
                  <c:v>43556</c:v>
                </c:pt>
                <c:pt idx="34">
                  <c:v>43586</c:v>
                </c:pt>
                <c:pt idx="35">
                  <c:v>43617</c:v>
                </c:pt>
                <c:pt idx="36">
                  <c:v>43647</c:v>
                </c:pt>
                <c:pt idx="37">
                  <c:v>43678</c:v>
                </c:pt>
                <c:pt idx="38">
                  <c:v>43709</c:v>
                </c:pt>
                <c:pt idx="39">
                  <c:v>43739</c:v>
                </c:pt>
                <c:pt idx="40">
                  <c:v>43770</c:v>
                </c:pt>
                <c:pt idx="41">
                  <c:v>43800</c:v>
                </c:pt>
                <c:pt idx="42">
                  <c:v>43831</c:v>
                </c:pt>
                <c:pt idx="43">
                  <c:v>43862</c:v>
                </c:pt>
                <c:pt idx="44">
                  <c:v>43891</c:v>
                </c:pt>
                <c:pt idx="45">
                  <c:v>43922</c:v>
                </c:pt>
                <c:pt idx="46">
                  <c:v>43952</c:v>
                </c:pt>
                <c:pt idx="47">
                  <c:v>43983</c:v>
                </c:pt>
                <c:pt idx="48">
                  <c:v>44013</c:v>
                </c:pt>
                <c:pt idx="49">
                  <c:v>44044</c:v>
                </c:pt>
                <c:pt idx="50">
                  <c:v>44075</c:v>
                </c:pt>
                <c:pt idx="51">
                  <c:v>44105</c:v>
                </c:pt>
                <c:pt idx="52">
                  <c:v>44136</c:v>
                </c:pt>
                <c:pt idx="53">
                  <c:v>44166</c:v>
                </c:pt>
                <c:pt idx="54">
                  <c:v>44197</c:v>
                </c:pt>
                <c:pt idx="55">
                  <c:v>44228</c:v>
                </c:pt>
                <c:pt idx="56">
                  <c:v>44256</c:v>
                </c:pt>
                <c:pt idx="57">
                  <c:v>44287</c:v>
                </c:pt>
                <c:pt idx="58">
                  <c:v>44317</c:v>
                </c:pt>
                <c:pt idx="59">
                  <c:v>44348</c:v>
                </c:pt>
                <c:pt idx="60">
                  <c:v>44378</c:v>
                </c:pt>
              </c:numCache>
            </c:numRef>
          </c:cat>
          <c:val>
            <c:numRef>
              <c:f>'Ex tax data'!$J$322:$J$382</c:f>
              <c:numCache>
                <c:formatCode>0.00</c:formatCode>
                <c:ptCount val="61"/>
                <c:pt idx="0">
                  <c:v>35.102421136357989</c:v>
                </c:pt>
                <c:pt idx="1">
                  <c:v>32.924670018208985</c:v>
                </c:pt>
                <c:pt idx="2">
                  <c:v>34.725916399758688</c:v>
                </c:pt>
                <c:pt idx="3">
                  <c:v>36.679269951937115</c:v>
                </c:pt>
                <c:pt idx="4">
                  <c:v>38.620346884933326</c:v>
                </c:pt>
                <c:pt idx="5">
                  <c:v>37.110316351500231</c:v>
                </c:pt>
                <c:pt idx="6">
                  <c:v>40.962484983692832</c:v>
                </c:pt>
                <c:pt idx="7">
                  <c:v>41.935411378899161</c:v>
                </c:pt>
                <c:pt idx="8">
                  <c:v>41.541666666666671</c:v>
                </c:pt>
                <c:pt idx="9">
                  <c:v>39.801349412982773</c:v>
                </c:pt>
                <c:pt idx="10">
                  <c:v>38.317663678064648</c:v>
                </c:pt>
                <c:pt idx="11">
                  <c:v>38.340352876497803</c:v>
                </c:pt>
                <c:pt idx="12">
                  <c:v>36.970449098355729</c:v>
                </c:pt>
                <c:pt idx="13">
                  <c:v>38.417219417374881</c:v>
                </c:pt>
                <c:pt idx="14">
                  <c:v>41.161510504294426</c:v>
                </c:pt>
                <c:pt idx="15">
                  <c:v>39.675035529922297</c:v>
                </c:pt>
                <c:pt idx="16">
                  <c:v>41.320717209828288</c:v>
                </c:pt>
                <c:pt idx="17">
                  <c:v>42.04496540136735</c:v>
                </c:pt>
                <c:pt idx="18">
                  <c:v>43.017625146545015</c:v>
                </c:pt>
                <c:pt idx="19">
                  <c:v>43.25145073192914</c:v>
                </c:pt>
                <c:pt idx="20">
                  <c:v>41.307783881875409</c:v>
                </c:pt>
                <c:pt idx="21">
                  <c:v>42.528352674819175</c:v>
                </c:pt>
                <c:pt idx="22">
                  <c:v>45.941271635037566</c:v>
                </c:pt>
                <c:pt idx="23">
                  <c:v>48.670815783257723</c:v>
                </c:pt>
                <c:pt idx="24">
                  <c:v>48.398195788793529</c:v>
                </c:pt>
                <c:pt idx="25">
                  <c:v>49.230062970384779</c:v>
                </c:pt>
                <c:pt idx="26">
                  <c:v>51.009370326465856</c:v>
                </c:pt>
                <c:pt idx="27">
                  <c:v>51.117966972775974</c:v>
                </c:pt>
                <c:pt idx="28">
                  <c:v>49.225910574657277</c:v>
                </c:pt>
                <c:pt idx="29">
                  <c:v>42.860905507080133</c:v>
                </c:pt>
                <c:pt idx="30">
                  <c:v>41.597120014063208</c:v>
                </c:pt>
                <c:pt idx="31">
                  <c:v>41.095813572617161</c:v>
                </c:pt>
                <c:pt idx="32">
                  <c:v>42.393244836780823</c:v>
                </c:pt>
                <c:pt idx="33">
                  <c:v>45.462955014492806</c:v>
                </c:pt>
                <c:pt idx="34">
                  <c:v>48.774473376294239</c:v>
                </c:pt>
                <c:pt idx="35">
                  <c:v>48.408546220257591</c:v>
                </c:pt>
                <c:pt idx="36">
                  <c:v>48.203701032906821</c:v>
                </c:pt>
                <c:pt idx="37">
                  <c:v>49.141377090422722</c:v>
                </c:pt>
                <c:pt idx="38">
                  <c:v>47.878785885952055</c:v>
                </c:pt>
                <c:pt idx="39">
                  <c:v>47.940520316728353</c:v>
                </c:pt>
                <c:pt idx="40">
                  <c:v>46.754425884751385</c:v>
                </c:pt>
                <c:pt idx="41">
                  <c:v>45.729021713022533</c:v>
                </c:pt>
                <c:pt idx="42">
                  <c:v>48.00044583152544</c:v>
                </c:pt>
                <c:pt idx="43">
                  <c:v>45.030893298833732</c:v>
                </c:pt>
                <c:pt idx="44">
                  <c:v>42.24935340917537</c:v>
                </c:pt>
                <c:pt idx="45">
                  <c:v>32.8585407834167</c:v>
                </c:pt>
                <c:pt idx="46">
                  <c:v>29.366299820407278</c:v>
                </c:pt>
                <c:pt idx="47">
                  <c:v>30.245609360284647</c:v>
                </c:pt>
                <c:pt idx="48">
                  <c:v>34.67278333794242</c:v>
                </c:pt>
                <c:pt idx="49">
                  <c:v>36.021098172071234</c:v>
                </c:pt>
                <c:pt idx="50">
                  <c:v>36.393262304956735</c:v>
                </c:pt>
                <c:pt idx="51">
                  <c:v>36.345368119418708</c:v>
                </c:pt>
                <c:pt idx="52">
                  <c:v>35.805322671097969</c:v>
                </c:pt>
                <c:pt idx="53">
                  <c:v>37.083950796703277</c:v>
                </c:pt>
                <c:pt idx="54">
                  <c:v>39.759834145522746</c:v>
                </c:pt>
                <c:pt idx="55">
                  <c:v>42.623022118848226</c:v>
                </c:pt>
                <c:pt idx="56">
                  <c:v>45.41885591575587</c:v>
                </c:pt>
                <c:pt idx="57">
                  <c:v>46.610778472859849</c:v>
                </c:pt>
                <c:pt idx="58">
                  <c:v>48.139353094452815</c:v>
                </c:pt>
                <c:pt idx="59">
                  <c:v>49.81581160632588</c:v>
                </c:pt>
                <c:pt idx="60">
                  <c:v>52.669347024593179</c:v>
                </c:pt>
              </c:numCache>
            </c:numRef>
          </c:val>
          <c:smooth val="0"/>
          <c:extLst>
            <c:ext xmlns:c16="http://schemas.microsoft.com/office/drawing/2014/chart" uri="{C3380CC4-5D6E-409C-BE32-E72D297353CC}">
              <c16:uniqueId val="{00000001-F72B-4E15-99C1-E5951CA11963}"/>
            </c:ext>
          </c:extLst>
        </c:ser>
        <c:dLbls>
          <c:showLegendKey val="0"/>
          <c:showVal val="0"/>
          <c:showCatName val="0"/>
          <c:showSerName val="0"/>
          <c:showPercent val="0"/>
          <c:showBubbleSize val="0"/>
        </c:dLbls>
        <c:smooth val="0"/>
        <c:axId val="1233326528"/>
        <c:axId val="1"/>
      </c:lineChart>
      <c:dateAx>
        <c:axId val="1233326528"/>
        <c:scaling>
          <c:orientation val="minMax"/>
        </c:scaling>
        <c:delete val="0"/>
        <c:axPos val="b"/>
        <c:numFmt formatCode="mmm\-yy" sourceLinked="0"/>
        <c:majorTickMark val="out"/>
        <c:minorTickMark val="none"/>
        <c:tickLblPos val="nextTo"/>
        <c:spPr>
          <a:ln w="3175">
            <a:solidFill>
              <a:srgbClr val="000000"/>
            </a:solidFill>
            <a:prstDash val="solid"/>
          </a:ln>
        </c:spPr>
        <c:txPr>
          <a:bodyPr rot="-5400000" vert="horz"/>
          <a:lstStyle/>
          <a:p>
            <a:pPr>
              <a:defRPr sz="1000" b="0" i="0" u="none" strike="noStrike" baseline="0">
                <a:solidFill>
                  <a:srgbClr val="000000"/>
                </a:solidFill>
                <a:latin typeface="Arial"/>
                <a:ea typeface="Arial"/>
                <a:cs typeface="Arial"/>
              </a:defRPr>
            </a:pPr>
            <a:endParaRPr lang="en-US"/>
          </a:p>
        </c:txPr>
        <c:crossAx val="1"/>
        <c:crosses val="autoZero"/>
        <c:auto val="1"/>
        <c:lblOffset val="100"/>
        <c:baseTimeUnit val="months"/>
        <c:majorUnit val="2"/>
        <c:majorTimeUnit val="months"/>
        <c:minorUnit val="3"/>
        <c:minorTimeUnit val="days"/>
      </c:dateAx>
      <c:valAx>
        <c:axId val="1"/>
        <c:scaling>
          <c:orientation val="minMax"/>
          <c:max val="70"/>
          <c:min val="0"/>
        </c:scaling>
        <c:delete val="0"/>
        <c:axPos val="l"/>
        <c:title>
          <c:tx>
            <c:rich>
              <a:bodyPr/>
              <a:lstStyle/>
              <a:p>
                <a:pPr>
                  <a:defRPr sz="1000" b="1" i="0" u="none" strike="noStrike" baseline="0">
                    <a:solidFill>
                      <a:srgbClr val="000000"/>
                    </a:solidFill>
                    <a:latin typeface="Arial"/>
                    <a:ea typeface="Arial"/>
                    <a:cs typeface="Arial"/>
                  </a:defRPr>
                </a:pPr>
                <a:r>
                  <a:rPr lang="en-GB"/>
                  <a:t>Pence per litre</a:t>
                </a:r>
              </a:p>
            </c:rich>
          </c:tx>
          <c:layout>
            <c:manualLayout>
              <c:xMode val="edge"/>
              <c:yMode val="edge"/>
              <c:x val="5.5171189375386653E-3"/>
              <c:y val="0.40030096237970253"/>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233326528"/>
        <c:crosses val="autoZero"/>
        <c:crossBetween val="midCat"/>
      </c:valAx>
      <c:spPr>
        <a:noFill/>
        <a:ln w="25400">
          <a:noFill/>
        </a:ln>
      </c:spPr>
    </c:plotArea>
    <c:legend>
      <c:legendPos val="r"/>
      <c:layout>
        <c:manualLayout>
          <c:xMode val="edge"/>
          <c:yMode val="edge"/>
          <c:x val="0.15495522760984587"/>
          <c:y val="0.60967837965974614"/>
          <c:w val="0.3693700193025396"/>
          <c:h val="0.15483895356437999"/>
        </c:manualLayout>
      </c:layout>
      <c:overlay val="0"/>
      <c:spPr>
        <a:solidFill>
          <a:srgbClr val="FFFFFF"/>
        </a:solidFill>
        <a:ln w="25400">
          <a:noFill/>
        </a:ln>
      </c:spPr>
      <c:txPr>
        <a:bodyPr/>
        <a:lstStyle/>
        <a:p>
          <a:pPr>
            <a:defRPr sz="800"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25" b="0" i="0" u="none" strike="noStrike" baseline="0">
                <a:solidFill>
                  <a:srgbClr val="000000"/>
                </a:solidFill>
                <a:latin typeface="Arial"/>
                <a:ea typeface="Arial"/>
                <a:cs typeface="Arial"/>
              </a:defRPr>
            </a:pPr>
            <a:r>
              <a:rPr lang="en-GB" sz="1100" b="1" i="0" u="none" strike="noStrike" baseline="0">
                <a:solidFill>
                  <a:srgbClr val="000000"/>
                </a:solidFill>
                <a:latin typeface="Arial"/>
                <a:cs typeface="Arial"/>
              </a:rPr>
              <a:t>Price of Standard Grade Burning Oil and Gas Oil                          July 2016 to July 2021</a:t>
            </a:r>
          </a:p>
        </c:rich>
      </c:tx>
      <c:layout>
        <c:manualLayout>
          <c:xMode val="edge"/>
          <c:yMode val="edge"/>
          <c:x val="0.20388345037951336"/>
          <c:y val="1.2451375174194434E-2"/>
        </c:manualLayout>
      </c:layout>
      <c:overlay val="1"/>
      <c:spPr>
        <a:noFill/>
        <a:ln w="25400">
          <a:noFill/>
        </a:ln>
      </c:spPr>
    </c:title>
    <c:autoTitleDeleted val="0"/>
    <c:plotArea>
      <c:layout>
        <c:manualLayout>
          <c:layoutTarget val="inner"/>
          <c:xMode val="edge"/>
          <c:yMode val="edge"/>
          <c:x val="9.0432184152656594E-2"/>
          <c:y val="0.1216921011909342"/>
          <c:w val="0.87166575292397663"/>
          <c:h val="0.67008234008155465"/>
        </c:manualLayout>
      </c:layout>
      <c:lineChart>
        <c:grouping val="standard"/>
        <c:varyColors val="0"/>
        <c:ser>
          <c:idx val="4"/>
          <c:order val="0"/>
          <c:spPr>
            <a:ln w="25400">
              <a:solidFill>
                <a:srgbClr val="00B0F0"/>
              </a:solidFill>
              <a:prstDash val="solid"/>
            </a:ln>
          </c:spPr>
          <c:marker>
            <c:symbol val="none"/>
          </c:marker>
          <c:cat>
            <c:numRef>
              <c:f>Month!$A$335:$A$395</c:f>
              <c:numCache>
                <c:formatCode>mmm\-yy</c:formatCode>
                <c:ptCount val="61"/>
                <c:pt idx="0">
                  <c:v>42522</c:v>
                </c:pt>
                <c:pt idx="1">
                  <c:v>42552</c:v>
                </c:pt>
                <c:pt idx="2">
                  <c:v>42583</c:v>
                </c:pt>
                <c:pt idx="3">
                  <c:v>42614</c:v>
                </c:pt>
                <c:pt idx="4">
                  <c:v>42644</c:v>
                </c:pt>
                <c:pt idx="5">
                  <c:v>42675</c:v>
                </c:pt>
                <c:pt idx="6">
                  <c:v>42705</c:v>
                </c:pt>
                <c:pt idx="7">
                  <c:v>42736</c:v>
                </c:pt>
                <c:pt idx="8">
                  <c:v>42767</c:v>
                </c:pt>
                <c:pt idx="9">
                  <c:v>42795</c:v>
                </c:pt>
                <c:pt idx="10">
                  <c:v>42826</c:v>
                </c:pt>
                <c:pt idx="11">
                  <c:v>42856</c:v>
                </c:pt>
                <c:pt idx="12">
                  <c:v>42887</c:v>
                </c:pt>
                <c:pt idx="13">
                  <c:v>42917</c:v>
                </c:pt>
                <c:pt idx="14">
                  <c:v>42948</c:v>
                </c:pt>
                <c:pt idx="15">
                  <c:v>42979</c:v>
                </c:pt>
                <c:pt idx="16">
                  <c:v>43009</c:v>
                </c:pt>
                <c:pt idx="17">
                  <c:v>43040</c:v>
                </c:pt>
                <c:pt idx="18">
                  <c:v>43070</c:v>
                </c:pt>
                <c:pt idx="19">
                  <c:v>43101</c:v>
                </c:pt>
                <c:pt idx="20">
                  <c:v>43132</c:v>
                </c:pt>
                <c:pt idx="21">
                  <c:v>43160</c:v>
                </c:pt>
                <c:pt idx="22">
                  <c:v>43191</c:v>
                </c:pt>
                <c:pt idx="23">
                  <c:v>43221</c:v>
                </c:pt>
                <c:pt idx="24">
                  <c:v>43252</c:v>
                </c:pt>
                <c:pt idx="25">
                  <c:v>43282</c:v>
                </c:pt>
                <c:pt idx="26">
                  <c:v>43313</c:v>
                </c:pt>
                <c:pt idx="27">
                  <c:v>43344</c:v>
                </c:pt>
                <c:pt idx="28">
                  <c:v>43374</c:v>
                </c:pt>
                <c:pt idx="29">
                  <c:v>43405</c:v>
                </c:pt>
                <c:pt idx="30">
                  <c:v>43435</c:v>
                </c:pt>
                <c:pt idx="31">
                  <c:v>43466</c:v>
                </c:pt>
                <c:pt idx="32">
                  <c:v>43497</c:v>
                </c:pt>
                <c:pt idx="33">
                  <c:v>43525</c:v>
                </c:pt>
                <c:pt idx="34">
                  <c:v>43556</c:v>
                </c:pt>
                <c:pt idx="35">
                  <c:v>43586</c:v>
                </c:pt>
                <c:pt idx="36">
                  <c:v>43617</c:v>
                </c:pt>
                <c:pt idx="37">
                  <c:v>43647</c:v>
                </c:pt>
                <c:pt idx="38">
                  <c:v>43678</c:v>
                </c:pt>
                <c:pt idx="39">
                  <c:v>43709</c:v>
                </c:pt>
                <c:pt idx="40">
                  <c:v>43739</c:v>
                </c:pt>
                <c:pt idx="41">
                  <c:v>43770</c:v>
                </c:pt>
                <c:pt idx="42">
                  <c:v>43800</c:v>
                </c:pt>
                <c:pt idx="43">
                  <c:v>43831</c:v>
                </c:pt>
                <c:pt idx="44">
                  <c:v>43862</c:v>
                </c:pt>
                <c:pt idx="45">
                  <c:v>43891</c:v>
                </c:pt>
                <c:pt idx="46">
                  <c:v>43922</c:v>
                </c:pt>
                <c:pt idx="47">
                  <c:v>43952</c:v>
                </c:pt>
                <c:pt idx="48">
                  <c:v>43983</c:v>
                </c:pt>
                <c:pt idx="49">
                  <c:v>44013</c:v>
                </c:pt>
                <c:pt idx="50">
                  <c:v>44044</c:v>
                </c:pt>
                <c:pt idx="51">
                  <c:v>44075</c:v>
                </c:pt>
                <c:pt idx="52">
                  <c:v>44105</c:v>
                </c:pt>
                <c:pt idx="53">
                  <c:v>44136</c:v>
                </c:pt>
                <c:pt idx="54">
                  <c:v>44166</c:v>
                </c:pt>
                <c:pt idx="55">
                  <c:v>44197</c:v>
                </c:pt>
                <c:pt idx="56">
                  <c:v>44228</c:v>
                </c:pt>
                <c:pt idx="57">
                  <c:v>44256</c:v>
                </c:pt>
                <c:pt idx="58">
                  <c:v>44287</c:v>
                </c:pt>
                <c:pt idx="59">
                  <c:v>44317</c:v>
                </c:pt>
                <c:pt idx="60">
                  <c:v>44348</c:v>
                </c:pt>
              </c:numCache>
            </c:numRef>
          </c:cat>
          <c:val>
            <c:numRef>
              <c:f>Month!$H$335:$H$395</c:f>
              <c:numCache>
                <c:formatCode>0.00</c:formatCode>
                <c:ptCount val="61"/>
                <c:pt idx="0">
                  <c:v>32.005000000000003</c:v>
                </c:pt>
                <c:pt idx="1">
                  <c:v>32.383000000000003</c:v>
                </c:pt>
                <c:pt idx="2">
                  <c:v>30.033000000000001</c:v>
                </c:pt>
                <c:pt idx="3">
                  <c:v>31.938999999999997</c:v>
                </c:pt>
                <c:pt idx="4">
                  <c:v>37.445</c:v>
                </c:pt>
                <c:pt idx="5">
                  <c:v>35.246000000000002</c:v>
                </c:pt>
                <c:pt idx="6">
                  <c:v>38.634999999999998</c:v>
                </c:pt>
                <c:pt idx="7">
                  <c:v>40.68</c:v>
                </c:pt>
                <c:pt idx="8">
                  <c:v>40.42</c:v>
                </c:pt>
                <c:pt idx="9">
                  <c:v>39.58</c:v>
                </c:pt>
                <c:pt idx="10">
                  <c:v>39.771999999999998</c:v>
                </c:pt>
                <c:pt idx="11">
                  <c:v>36.472000000000001</c:v>
                </c:pt>
                <c:pt idx="12">
                  <c:v>35.731000000000002</c:v>
                </c:pt>
                <c:pt idx="13">
                  <c:v>34.986999999999995</c:v>
                </c:pt>
                <c:pt idx="14">
                  <c:v>36.914999999999999</c:v>
                </c:pt>
                <c:pt idx="15">
                  <c:v>38.503</c:v>
                </c:pt>
                <c:pt idx="16">
                  <c:v>39.948</c:v>
                </c:pt>
                <c:pt idx="17">
                  <c:v>43.43</c:v>
                </c:pt>
                <c:pt idx="18">
                  <c:v>43.587999999999994</c:v>
                </c:pt>
                <c:pt idx="19">
                  <c:v>45.918999999999997</c:v>
                </c:pt>
                <c:pt idx="20">
                  <c:v>42.870999999999995</c:v>
                </c:pt>
                <c:pt idx="21">
                  <c:v>44.19700000000001</c:v>
                </c:pt>
                <c:pt idx="22">
                  <c:v>45.932999999999993</c:v>
                </c:pt>
                <c:pt idx="23">
                  <c:v>49.49</c:v>
                </c:pt>
                <c:pt idx="24">
                  <c:v>48.933999999999997</c:v>
                </c:pt>
                <c:pt idx="25">
                  <c:v>48.463999999999999</c:v>
                </c:pt>
                <c:pt idx="26">
                  <c:v>49.098999999999997</c:v>
                </c:pt>
                <c:pt idx="27">
                  <c:v>51.298000000000002</c:v>
                </c:pt>
                <c:pt idx="28">
                  <c:v>53.597000000000001</c:v>
                </c:pt>
                <c:pt idx="29">
                  <c:v>51.558</c:v>
                </c:pt>
                <c:pt idx="30">
                  <c:v>46.966999999999999</c:v>
                </c:pt>
                <c:pt idx="31">
                  <c:v>46.58700000000001</c:v>
                </c:pt>
                <c:pt idx="32">
                  <c:v>47.216999999999999</c:v>
                </c:pt>
                <c:pt idx="33">
                  <c:v>46.593000000000004</c:v>
                </c:pt>
                <c:pt idx="34">
                  <c:v>47.866999999999997</c:v>
                </c:pt>
                <c:pt idx="35">
                  <c:v>47.835000000000001</c:v>
                </c:pt>
                <c:pt idx="36">
                  <c:v>44.270999999999994</c:v>
                </c:pt>
                <c:pt idx="37">
                  <c:v>47.427000000000007</c:v>
                </c:pt>
                <c:pt idx="38">
                  <c:v>47.498999999999995</c:v>
                </c:pt>
                <c:pt idx="39">
                  <c:v>46.69</c:v>
                </c:pt>
                <c:pt idx="40">
                  <c:v>48.338000000000001</c:v>
                </c:pt>
                <c:pt idx="41">
                  <c:v>46.49</c:v>
                </c:pt>
                <c:pt idx="42">
                  <c:v>46.302</c:v>
                </c:pt>
                <c:pt idx="43">
                  <c:v>48.196999999999996</c:v>
                </c:pt>
                <c:pt idx="44">
                  <c:v>41.061999999999998</c:v>
                </c:pt>
                <c:pt idx="45">
                  <c:v>31.941000000000003</c:v>
                </c:pt>
                <c:pt idx="46">
                  <c:v>22.42</c:v>
                </c:pt>
                <c:pt idx="47">
                  <c:v>20.263999999999999</c:v>
                </c:pt>
                <c:pt idx="48">
                  <c:v>26.212</c:v>
                </c:pt>
                <c:pt idx="49">
                  <c:v>27.307999999999996</c:v>
                </c:pt>
                <c:pt idx="50">
                  <c:v>27.206</c:v>
                </c:pt>
                <c:pt idx="51">
                  <c:v>25.427000000000003</c:v>
                </c:pt>
                <c:pt idx="52">
                  <c:v>26.052</c:v>
                </c:pt>
                <c:pt idx="53">
                  <c:v>27.427</c:v>
                </c:pt>
                <c:pt idx="54">
                  <c:v>31.550999999999998</c:v>
                </c:pt>
                <c:pt idx="55">
                  <c:v>34.623999999999995</c:v>
                </c:pt>
                <c:pt idx="56">
                  <c:v>36.858000000000004</c:v>
                </c:pt>
                <c:pt idx="57">
                  <c:v>39.006</c:v>
                </c:pt>
                <c:pt idx="58">
                  <c:v>41.247</c:v>
                </c:pt>
                <c:pt idx="59">
                  <c:v>39.533999999999999</c:v>
                </c:pt>
                <c:pt idx="60">
                  <c:v>39.905000000000001</c:v>
                </c:pt>
              </c:numCache>
            </c:numRef>
          </c:val>
          <c:smooth val="0"/>
          <c:extLst>
            <c:ext xmlns:c16="http://schemas.microsoft.com/office/drawing/2014/chart" uri="{C3380CC4-5D6E-409C-BE32-E72D297353CC}">
              <c16:uniqueId val="{00000000-1FE7-435C-93C8-B2B92F13996F}"/>
            </c:ext>
          </c:extLst>
        </c:ser>
        <c:ser>
          <c:idx val="5"/>
          <c:order val="1"/>
          <c:spPr>
            <a:ln w="25400">
              <a:solidFill>
                <a:schemeClr val="accent4">
                  <a:lumMod val="60000"/>
                  <a:lumOff val="40000"/>
                </a:schemeClr>
              </a:solidFill>
              <a:prstDash val="solid"/>
            </a:ln>
          </c:spPr>
          <c:marker>
            <c:symbol val="none"/>
          </c:marker>
          <c:cat>
            <c:numRef>
              <c:f>Month!$A$335:$A$395</c:f>
              <c:numCache>
                <c:formatCode>mmm\-yy</c:formatCode>
                <c:ptCount val="61"/>
                <c:pt idx="0">
                  <c:v>42522</c:v>
                </c:pt>
                <c:pt idx="1">
                  <c:v>42552</c:v>
                </c:pt>
                <c:pt idx="2">
                  <c:v>42583</c:v>
                </c:pt>
                <c:pt idx="3">
                  <c:v>42614</c:v>
                </c:pt>
                <c:pt idx="4">
                  <c:v>42644</c:v>
                </c:pt>
                <c:pt idx="5">
                  <c:v>42675</c:v>
                </c:pt>
                <c:pt idx="6">
                  <c:v>42705</c:v>
                </c:pt>
                <c:pt idx="7">
                  <c:v>42736</c:v>
                </c:pt>
                <c:pt idx="8">
                  <c:v>42767</c:v>
                </c:pt>
                <c:pt idx="9">
                  <c:v>42795</c:v>
                </c:pt>
                <c:pt idx="10">
                  <c:v>42826</c:v>
                </c:pt>
                <c:pt idx="11">
                  <c:v>42856</c:v>
                </c:pt>
                <c:pt idx="12">
                  <c:v>42887</c:v>
                </c:pt>
                <c:pt idx="13">
                  <c:v>42917</c:v>
                </c:pt>
                <c:pt idx="14">
                  <c:v>42948</c:v>
                </c:pt>
                <c:pt idx="15">
                  <c:v>42979</c:v>
                </c:pt>
                <c:pt idx="16">
                  <c:v>43009</c:v>
                </c:pt>
                <c:pt idx="17">
                  <c:v>43040</c:v>
                </c:pt>
                <c:pt idx="18">
                  <c:v>43070</c:v>
                </c:pt>
                <c:pt idx="19">
                  <c:v>43101</c:v>
                </c:pt>
                <c:pt idx="20">
                  <c:v>43132</c:v>
                </c:pt>
                <c:pt idx="21">
                  <c:v>43160</c:v>
                </c:pt>
                <c:pt idx="22">
                  <c:v>43191</c:v>
                </c:pt>
                <c:pt idx="23">
                  <c:v>43221</c:v>
                </c:pt>
                <c:pt idx="24">
                  <c:v>43252</c:v>
                </c:pt>
                <c:pt idx="25">
                  <c:v>43282</c:v>
                </c:pt>
                <c:pt idx="26">
                  <c:v>43313</c:v>
                </c:pt>
                <c:pt idx="27">
                  <c:v>43344</c:v>
                </c:pt>
                <c:pt idx="28">
                  <c:v>43374</c:v>
                </c:pt>
                <c:pt idx="29">
                  <c:v>43405</c:v>
                </c:pt>
                <c:pt idx="30">
                  <c:v>43435</c:v>
                </c:pt>
                <c:pt idx="31">
                  <c:v>43466</c:v>
                </c:pt>
                <c:pt idx="32">
                  <c:v>43497</c:v>
                </c:pt>
                <c:pt idx="33">
                  <c:v>43525</c:v>
                </c:pt>
                <c:pt idx="34">
                  <c:v>43556</c:v>
                </c:pt>
                <c:pt idx="35">
                  <c:v>43586</c:v>
                </c:pt>
                <c:pt idx="36">
                  <c:v>43617</c:v>
                </c:pt>
                <c:pt idx="37">
                  <c:v>43647</c:v>
                </c:pt>
                <c:pt idx="38">
                  <c:v>43678</c:v>
                </c:pt>
                <c:pt idx="39">
                  <c:v>43709</c:v>
                </c:pt>
                <c:pt idx="40">
                  <c:v>43739</c:v>
                </c:pt>
                <c:pt idx="41">
                  <c:v>43770</c:v>
                </c:pt>
                <c:pt idx="42">
                  <c:v>43800</c:v>
                </c:pt>
                <c:pt idx="43">
                  <c:v>43831</c:v>
                </c:pt>
                <c:pt idx="44">
                  <c:v>43862</c:v>
                </c:pt>
                <c:pt idx="45">
                  <c:v>43891</c:v>
                </c:pt>
                <c:pt idx="46">
                  <c:v>43922</c:v>
                </c:pt>
                <c:pt idx="47">
                  <c:v>43952</c:v>
                </c:pt>
                <c:pt idx="48">
                  <c:v>43983</c:v>
                </c:pt>
                <c:pt idx="49">
                  <c:v>44013</c:v>
                </c:pt>
                <c:pt idx="50">
                  <c:v>44044</c:v>
                </c:pt>
                <c:pt idx="51">
                  <c:v>44075</c:v>
                </c:pt>
                <c:pt idx="52">
                  <c:v>44105</c:v>
                </c:pt>
                <c:pt idx="53">
                  <c:v>44136</c:v>
                </c:pt>
                <c:pt idx="54">
                  <c:v>44166</c:v>
                </c:pt>
                <c:pt idx="55">
                  <c:v>44197</c:v>
                </c:pt>
                <c:pt idx="56">
                  <c:v>44228</c:v>
                </c:pt>
                <c:pt idx="57">
                  <c:v>44256</c:v>
                </c:pt>
                <c:pt idx="58">
                  <c:v>44287</c:v>
                </c:pt>
                <c:pt idx="59">
                  <c:v>44317</c:v>
                </c:pt>
                <c:pt idx="60">
                  <c:v>44348</c:v>
                </c:pt>
              </c:numCache>
            </c:numRef>
          </c:cat>
          <c:val>
            <c:numRef>
              <c:f>Month!$I$335:$I$395</c:f>
              <c:numCache>
                <c:formatCode>0.00</c:formatCode>
                <c:ptCount val="61"/>
                <c:pt idx="0">
                  <c:v>44.299308000000003</c:v>
                </c:pt>
                <c:pt idx="1">
                  <c:v>44.492311999999998</c:v>
                </c:pt>
                <c:pt idx="2">
                  <c:v>43.743884000000001</c:v>
                </c:pt>
                <c:pt idx="3">
                  <c:v>44.483657000000001</c:v>
                </c:pt>
                <c:pt idx="4">
                  <c:v>50.250573000000003</c:v>
                </c:pt>
                <c:pt idx="5">
                  <c:v>46.102402000000005</c:v>
                </c:pt>
                <c:pt idx="6">
                  <c:v>50.012331000000003</c:v>
                </c:pt>
                <c:pt idx="7">
                  <c:v>51.987026999999998</c:v>
                </c:pt>
                <c:pt idx="8">
                  <c:v>51.645923000000003</c:v>
                </c:pt>
                <c:pt idx="9">
                  <c:v>52.21</c:v>
                </c:pt>
                <c:pt idx="10">
                  <c:v>51.420867999999999</c:v>
                </c:pt>
                <c:pt idx="11">
                  <c:v>47.964980000000004</c:v>
                </c:pt>
                <c:pt idx="12">
                  <c:v>45.579840999999995</c:v>
                </c:pt>
                <c:pt idx="13">
                  <c:v>46.466909000000008</c:v>
                </c:pt>
                <c:pt idx="14">
                  <c:v>48.691034000000002</c:v>
                </c:pt>
                <c:pt idx="15">
                  <c:v>50.593099000000002</c:v>
                </c:pt>
                <c:pt idx="16">
                  <c:v>51.687528</c:v>
                </c:pt>
                <c:pt idx="17">
                  <c:v>54.172713999999999</c:v>
                </c:pt>
                <c:pt idx="18">
                  <c:v>53.110375000000005</c:v>
                </c:pt>
                <c:pt idx="19">
                  <c:v>55.511188999999995</c:v>
                </c:pt>
                <c:pt idx="20">
                  <c:v>51.935262999999992</c:v>
                </c:pt>
                <c:pt idx="21">
                  <c:v>52.507654999999993</c:v>
                </c:pt>
                <c:pt idx="22">
                  <c:v>55.43107599999999</c:v>
                </c:pt>
                <c:pt idx="23">
                  <c:v>60.610683000000002</c:v>
                </c:pt>
                <c:pt idx="24">
                  <c:v>60.878896999999995</c:v>
                </c:pt>
                <c:pt idx="25">
                  <c:v>60.911133</c:v>
                </c:pt>
                <c:pt idx="26">
                  <c:v>61.818066000000002</c:v>
                </c:pt>
                <c:pt idx="27">
                  <c:v>63.797067999999996</c:v>
                </c:pt>
                <c:pt idx="28">
                  <c:v>66.463595999999995</c:v>
                </c:pt>
                <c:pt idx="29">
                  <c:v>63.818389000000003</c:v>
                </c:pt>
                <c:pt idx="30">
                  <c:v>58.978699999999996</c:v>
                </c:pt>
                <c:pt idx="31">
                  <c:v>56.722091999999996</c:v>
                </c:pt>
                <c:pt idx="32">
                  <c:v>59.333861999999996</c:v>
                </c:pt>
                <c:pt idx="33">
                  <c:v>58.145568000000004</c:v>
                </c:pt>
                <c:pt idx="34">
                  <c:v>60.179288</c:v>
                </c:pt>
                <c:pt idx="35">
                  <c:v>60.810038000000006</c:v>
                </c:pt>
                <c:pt idx="36">
                  <c:v>57.259907000000005</c:v>
                </c:pt>
                <c:pt idx="37">
                  <c:v>59.763061</c:v>
                </c:pt>
                <c:pt idx="38">
                  <c:v>58.796839999999996</c:v>
                </c:pt>
                <c:pt idx="39">
                  <c:v>60.001689000000006</c:v>
                </c:pt>
                <c:pt idx="40">
                  <c:v>59.274475000000002</c:v>
                </c:pt>
                <c:pt idx="41">
                  <c:v>58.377034999999999</c:v>
                </c:pt>
                <c:pt idx="42">
                  <c:v>57.518974</c:v>
                </c:pt>
                <c:pt idx="43">
                  <c:v>59.820064999999992</c:v>
                </c:pt>
                <c:pt idx="44">
                  <c:v>54.200303000000005</c:v>
                </c:pt>
                <c:pt idx="45">
                  <c:v>46.225133000000007</c:v>
                </c:pt>
                <c:pt idx="46">
                  <c:v>41.226679999999995</c:v>
                </c:pt>
                <c:pt idx="47">
                  <c:v>38.399377999999999</c:v>
                </c:pt>
                <c:pt idx="48">
                  <c:v>43.236078999999997</c:v>
                </c:pt>
                <c:pt idx="49">
                  <c:v>46.035930999999998</c:v>
                </c:pt>
                <c:pt idx="50">
                  <c:v>46.129862000000003</c:v>
                </c:pt>
                <c:pt idx="51">
                  <c:v>42.372526999999998</c:v>
                </c:pt>
                <c:pt idx="52">
                  <c:v>44.345288000000004</c:v>
                </c:pt>
                <c:pt idx="53">
                  <c:v>43.061591999999997</c:v>
                </c:pt>
                <c:pt idx="54">
                  <c:v>48.146515999999998</c:v>
                </c:pt>
                <c:pt idx="55">
                  <c:v>49.851803999999994</c:v>
                </c:pt>
                <c:pt idx="56">
                  <c:v>52.818608000000005</c:v>
                </c:pt>
                <c:pt idx="57">
                  <c:v>55.739204999999998</c:v>
                </c:pt>
                <c:pt idx="58">
                  <c:v>54.181308999999999</c:v>
                </c:pt>
                <c:pt idx="59">
                  <c:v>56.469793000000003</c:v>
                </c:pt>
                <c:pt idx="60">
                  <c:v>56.754742999999998</c:v>
                </c:pt>
              </c:numCache>
            </c:numRef>
          </c:val>
          <c:smooth val="0"/>
          <c:extLst>
            <c:ext xmlns:c16="http://schemas.microsoft.com/office/drawing/2014/chart" uri="{C3380CC4-5D6E-409C-BE32-E72D297353CC}">
              <c16:uniqueId val="{00000001-1FE7-435C-93C8-B2B92F13996F}"/>
            </c:ext>
          </c:extLst>
        </c:ser>
        <c:dLbls>
          <c:showLegendKey val="0"/>
          <c:showVal val="0"/>
          <c:showCatName val="0"/>
          <c:showSerName val="0"/>
          <c:showPercent val="0"/>
          <c:showBubbleSize val="0"/>
        </c:dLbls>
        <c:smooth val="0"/>
        <c:axId val="1233330792"/>
        <c:axId val="1"/>
      </c:lineChart>
      <c:dateAx>
        <c:axId val="1233330792"/>
        <c:scaling>
          <c:orientation val="minMax"/>
        </c:scaling>
        <c:delete val="0"/>
        <c:axPos val="b"/>
        <c:numFmt formatCode="mmm\-yy" sourceLinked="0"/>
        <c:majorTickMark val="out"/>
        <c:minorTickMark val="none"/>
        <c:tickLblPos val="nextTo"/>
        <c:spPr>
          <a:ln w="3175">
            <a:solidFill>
              <a:srgbClr val="000000"/>
            </a:solidFill>
            <a:prstDash val="solid"/>
          </a:ln>
        </c:spPr>
        <c:txPr>
          <a:bodyPr rot="-5400000" vert="horz"/>
          <a:lstStyle/>
          <a:p>
            <a:pPr>
              <a:defRPr sz="1000" b="0" i="0" u="none" strike="noStrike" baseline="0">
                <a:solidFill>
                  <a:srgbClr val="000000"/>
                </a:solidFill>
                <a:latin typeface="Arial"/>
                <a:ea typeface="Arial"/>
                <a:cs typeface="Arial"/>
              </a:defRPr>
            </a:pPr>
            <a:endParaRPr lang="en-US"/>
          </a:p>
        </c:txPr>
        <c:crossAx val="1"/>
        <c:crosses val="autoZero"/>
        <c:auto val="1"/>
        <c:lblOffset val="100"/>
        <c:baseTimeUnit val="months"/>
        <c:majorUnit val="4"/>
        <c:majorTimeUnit val="months"/>
        <c:minorUnit val="4"/>
        <c:minorTimeUnit val="months"/>
      </c:dateAx>
      <c:valAx>
        <c:axId val="1"/>
        <c:scaling>
          <c:orientation val="minMax"/>
          <c:max val="80"/>
          <c:min val="0"/>
        </c:scaling>
        <c:delete val="0"/>
        <c:axPos val="l"/>
        <c:title>
          <c:tx>
            <c:rich>
              <a:bodyPr/>
              <a:lstStyle/>
              <a:p>
                <a:pPr>
                  <a:defRPr sz="1000" b="1" i="0" u="none" strike="noStrike" baseline="0">
                    <a:solidFill>
                      <a:srgbClr val="000000"/>
                    </a:solidFill>
                    <a:latin typeface="Arial"/>
                    <a:ea typeface="Arial"/>
                    <a:cs typeface="Arial"/>
                  </a:defRPr>
                </a:pPr>
                <a:r>
                  <a:rPr lang="en-GB"/>
                  <a:t>Pence per litre</a:t>
                </a:r>
              </a:p>
            </c:rich>
          </c:tx>
          <c:layout>
            <c:manualLayout>
              <c:xMode val="edge"/>
              <c:yMode val="edge"/>
              <c:x val="1.0383858267716535E-3"/>
              <c:y val="0.37611408199643498"/>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233330792"/>
        <c:crossesAt val="1241"/>
        <c:crossBetween val="midCat"/>
        <c:majorUnit val="10"/>
      </c:valAx>
      <c:spPr>
        <a:noFill/>
        <a:ln w="25400">
          <a:noFill/>
        </a:ln>
      </c:spPr>
    </c:plotArea>
    <c:legend>
      <c:legendPos val="r"/>
      <c:layout>
        <c:manualLayout>
          <c:xMode val="edge"/>
          <c:yMode val="edge"/>
          <c:x val="0.10035859857785649"/>
          <c:y val="0.63430621177883473"/>
          <c:w val="0.3745526268352144"/>
          <c:h val="0.15534029676216363"/>
        </c:manualLayout>
      </c:layout>
      <c:overlay val="0"/>
      <c:spPr>
        <a:solidFill>
          <a:srgbClr val="FFFFFF"/>
        </a:solidFill>
        <a:ln w="25400">
          <a:noFill/>
        </a:ln>
      </c:spPr>
      <c:txPr>
        <a:bodyPr/>
        <a:lstStyle/>
        <a:p>
          <a:pPr>
            <a:defRPr sz="800"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1025" b="0" i="0" u="none" strike="noStrike" baseline="0">
          <a:solidFill>
            <a:srgbClr val="000000"/>
          </a:solidFill>
          <a:latin typeface="Arial"/>
          <a:ea typeface="Arial"/>
          <a:cs typeface="Arial"/>
        </a:defRPr>
      </a:pPr>
      <a:endParaRPr lang="en-US"/>
    </a:p>
  </c:txPr>
  <c:printSettings>
    <c:headerFooter/>
    <c:pageMargins b="0.75" l="0.7" r="0.7" t="0.75" header="0.3" footer="0.3"/>
    <c:pageSetup paperSize="9" orientation="landscape" verticalDpi="0"/>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25" b="0" i="0" u="none" strike="noStrike" baseline="0">
                <a:solidFill>
                  <a:srgbClr val="000000"/>
                </a:solidFill>
                <a:latin typeface="Arial"/>
                <a:ea typeface="Arial"/>
                <a:cs typeface="Arial"/>
              </a:defRPr>
            </a:pPr>
            <a:r>
              <a:rPr lang="en-GB" sz="1100" b="1" i="0" u="none" strike="noStrike" baseline="0">
                <a:solidFill>
                  <a:srgbClr val="000000"/>
                </a:solidFill>
                <a:latin typeface="Arial"/>
                <a:cs typeface="Arial"/>
              </a:rPr>
              <a:t>Index of crude oil prices    </a:t>
            </a:r>
          </a:p>
          <a:p>
            <a:pPr>
              <a:defRPr sz="1025" b="0" i="0" u="none" strike="noStrike" baseline="0">
                <a:solidFill>
                  <a:srgbClr val="000000"/>
                </a:solidFill>
                <a:latin typeface="Arial"/>
                <a:ea typeface="Arial"/>
                <a:cs typeface="Arial"/>
              </a:defRPr>
            </a:pPr>
            <a:r>
              <a:rPr lang="en-GB" sz="1100" b="1" i="0" u="none" strike="noStrike" baseline="0">
                <a:solidFill>
                  <a:srgbClr val="000000"/>
                </a:solidFill>
                <a:latin typeface="Arial"/>
                <a:cs typeface="Arial"/>
              </a:rPr>
              <a:t> July 2016 to July 2021</a:t>
            </a:r>
          </a:p>
        </c:rich>
      </c:tx>
      <c:layout>
        <c:manualLayout>
          <c:xMode val="edge"/>
          <c:yMode val="edge"/>
          <c:x val="0.34583774589151967"/>
          <c:y val="1.270573416928782E-2"/>
        </c:manualLayout>
      </c:layout>
      <c:overlay val="1"/>
      <c:spPr>
        <a:noFill/>
        <a:ln w="25400">
          <a:noFill/>
        </a:ln>
      </c:spPr>
    </c:title>
    <c:autoTitleDeleted val="0"/>
    <c:plotArea>
      <c:layout>
        <c:manualLayout>
          <c:layoutTarget val="inner"/>
          <c:xMode val="edge"/>
          <c:yMode val="edge"/>
          <c:x val="0.11884315652689276"/>
          <c:y val="9.7885651617491479E-2"/>
          <c:w val="0.85640175026868159"/>
          <c:h val="0.71420392156862744"/>
        </c:manualLayout>
      </c:layout>
      <c:lineChart>
        <c:grouping val="standard"/>
        <c:varyColors val="0"/>
        <c:ser>
          <c:idx val="6"/>
          <c:order val="0"/>
          <c:tx>
            <c:strRef>
              <c:f>Month!$H$1</c:f>
              <c:strCache>
                <c:ptCount val="1"/>
              </c:strCache>
            </c:strRef>
          </c:tx>
          <c:spPr>
            <a:ln w="38100">
              <a:solidFill>
                <a:srgbClr val="C00000"/>
              </a:solidFill>
              <a:prstDash val="solid"/>
            </a:ln>
          </c:spPr>
          <c:marker>
            <c:symbol val="none"/>
          </c:marker>
          <c:cat>
            <c:numRef>
              <c:f>Month!$A$335:$A$395</c:f>
              <c:numCache>
                <c:formatCode>mmm\-yy</c:formatCode>
                <c:ptCount val="61"/>
                <c:pt idx="0">
                  <c:v>42522</c:v>
                </c:pt>
                <c:pt idx="1">
                  <c:v>42552</c:v>
                </c:pt>
                <c:pt idx="2">
                  <c:v>42583</c:v>
                </c:pt>
                <c:pt idx="3">
                  <c:v>42614</c:v>
                </c:pt>
                <c:pt idx="4">
                  <c:v>42644</c:v>
                </c:pt>
                <c:pt idx="5">
                  <c:v>42675</c:v>
                </c:pt>
                <c:pt idx="6">
                  <c:v>42705</c:v>
                </c:pt>
                <c:pt idx="7">
                  <c:v>42736</c:v>
                </c:pt>
                <c:pt idx="8">
                  <c:v>42767</c:v>
                </c:pt>
                <c:pt idx="9">
                  <c:v>42795</c:v>
                </c:pt>
                <c:pt idx="10">
                  <c:v>42826</c:v>
                </c:pt>
                <c:pt idx="11">
                  <c:v>42856</c:v>
                </c:pt>
                <c:pt idx="12">
                  <c:v>42887</c:v>
                </c:pt>
                <c:pt idx="13">
                  <c:v>42917</c:v>
                </c:pt>
                <c:pt idx="14">
                  <c:v>42948</c:v>
                </c:pt>
                <c:pt idx="15">
                  <c:v>42979</c:v>
                </c:pt>
                <c:pt idx="16">
                  <c:v>43009</c:v>
                </c:pt>
                <c:pt idx="17">
                  <c:v>43040</c:v>
                </c:pt>
                <c:pt idx="18">
                  <c:v>43070</c:v>
                </c:pt>
                <c:pt idx="19">
                  <c:v>43101</c:v>
                </c:pt>
                <c:pt idx="20">
                  <c:v>43132</c:v>
                </c:pt>
                <c:pt idx="21">
                  <c:v>43160</c:v>
                </c:pt>
                <c:pt idx="22">
                  <c:v>43191</c:v>
                </c:pt>
                <c:pt idx="23">
                  <c:v>43221</c:v>
                </c:pt>
                <c:pt idx="24">
                  <c:v>43252</c:v>
                </c:pt>
                <c:pt idx="25">
                  <c:v>43282</c:v>
                </c:pt>
                <c:pt idx="26">
                  <c:v>43313</c:v>
                </c:pt>
                <c:pt idx="27">
                  <c:v>43344</c:v>
                </c:pt>
                <c:pt idx="28">
                  <c:v>43374</c:v>
                </c:pt>
                <c:pt idx="29">
                  <c:v>43405</c:v>
                </c:pt>
                <c:pt idx="30">
                  <c:v>43435</c:v>
                </c:pt>
                <c:pt idx="31">
                  <c:v>43466</c:v>
                </c:pt>
                <c:pt idx="32">
                  <c:v>43497</c:v>
                </c:pt>
                <c:pt idx="33">
                  <c:v>43525</c:v>
                </c:pt>
                <c:pt idx="34">
                  <c:v>43556</c:v>
                </c:pt>
                <c:pt idx="35">
                  <c:v>43586</c:v>
                </c:pt>
                <c:pt idx="36">
                  <c:v>43617</c:v>
                </c:pt>
                <c:pt idx="37">
                  <c:v>43647</c:v>
                </c:pt>
                <c:pt idx="38">
                  <c:v>43678</c:v>
                </c:pt>
                <c:pt idx="39">
                  <c:v>43709</c:v>
                </c:pt>
                <c:pt idx="40">
                  <c:v>43739</c:v>
                </c:pt>
                <c:pt idx="41">
                  <c:v>43770</c:v>
                </c:pt>
                <c:pt idx="42">
                  <c:v>43800</c:v>
                </c:pt>
                <c:pt idx="43">
                  <c:v>43831</c:v>
                </c:pt>
                <c:pt idx="44">
                  <c:v>43862</c:v>
                </c:pt>
                <c:pt idx="45">
                  <c:v>43891</c:v>
                </c:pt>
                <c:pt idx="46">
                  <c:v>43922</c:v>
                </c:pt>
                <c:pt idx="47">
                  <c:v>43952</c:v>
                </c:pt>
                <c:pt idx="48">
                  <c:v>43983</c:v>
                </c:pt>
                <c:pt idx="49">
                  <c:v>44013</c:v>
                </c:pt>
                <c:pt idx="50">
                  <c:v>44044</c:v>
                </c:pt>
                <c:pt idx="51">
                  <c:v>44075</c:v>
                </c:pt>
                <c:pt idx="52">
                  <c:v>44105</c:v>
                </c:pt>
                <c:pt idx="53">
                  <c:v>44136</c:v>
                </c:pt>
                <c:pt idx="54">
                  <c:v>44166</c:v>
                </c:pt>
                <c:pt idx="55">
                  <c:v>44197</c:v>
                </c:pt>
                <c:pt idx="56">
                  <c:v>44228</c:v>
                </c:pt>
                <c:pt idx="57">
                  <c:v>44256</c:v>
                </c:pt>
                <c:pt idx="58">
                  <c:v>44287</c:v>
                </c:pt>
                <c:pt idx="59">
                  <c:v>44317</c:v>
                </c:pt>
                <c:pt idx="60">
                  <c:v>44348</c:v>
                </c:pt>
              </c:numCache>
            </c:numRef>
          </c:cat>
          <c:val>
            <c:numRef>
              <c:f>Month!$K$335:$K$395</c:f>
              <c:numCache>
                <c:formatCode>0.00</c:formatCode>
                <c:ptCount val="61"/>
                <c:pt idx="0">
                  <c:v>66.171205897687202</c:v>
                </c:pt>
                <c:pt idx="1">
                  <c:v>66.839713488477486</c:v>
                </c:pt>
                <c:pt idx="2">
                  <c:v>67.05349029541604</c:v>
                </c:pt>
                <c:pt idx="3">
                  <c:v>69.331807801751296</c:v>
                </c:pt>
                <c:pt idx="4">
                  <c:v>76.861028262826807</c:v>
                </c:pt>
                <c:pt idx="5">
                  <c:v>70.945916129429804</c:v>
                </c:pt>
                <c:pt idx="6">
                  <c:v>82.086915145296402</c:v>
                </c:pt>
                <c:pt idx="7">
                  <c:v>85.785149616294063</c:v>
                </c:pt>
                <c:pt idx="8">
                  <c:v>85.21559267873107</c:v>
                </c:pt>
                <c:pt idx="9">
                  <c:v>81.252795701032184</c:v>
                </c:pt>
                <c:pt idx="10">
                  <c:v>80.033422624770921</c:v>
                </c:pt>
                <c:pt idx="11">
                  <c:v>75.455571205601331</c:v>
                </c:pt>
                <c:pt idx="12">
                  <c:v>71.251040081128053</c:v>
                </c:pt>
                <c:pt idx="13">
                  <c:v>71.488914053217911</c:v>
                </c:pt>
                <c:pt idx="14">
                  <c:v>76.962241104081045</c:v>
                </c:pt>
                <c:pt idx="15">
                  <c:v>81.31487681250411</c:v>
                </c:pt>
                <c:pt idx="16">
                  <c:v>84.707756677484895</c:v>
                </c:pt>
                <c:pt idx="17">
                  <c:v>91.190276842915182</c:v>
                </c:pt>
                <c:pt idx="18">
                  <c:v>92.89564920437391</c:v>
                </c:pt>
                <c:pt idx="19">
                  <c:v>96.884032636141654</c:v>
                </c:pt>
                <c:pt idx="20">
                  <c:v>92.692989578210486</c:v>
                </c:pt>
                <c:pt idx="21">
                  <c:v>92.102792072790365</c:v>
                </c:pt>
                <c:pt idx="22">
                  <c:v>97.04885588362221</c:v>
                </c:pt>
                <c:pt idx="23">
                  <c:v>110.18735484251872</c:v>
                </c:pt>
                <c:pt idx="24">
                  <c:v>109.63855333986862</c:v>
                </c:pt>
                <c:pt idx="25">
                  <c:v>109.17460916037864</c:v>
                </c:pt>
                <c:pt idx="26">
                  <c:v>110.41572415806664</c:v>
                </c:pt>
                <c:pt idx="27">
                  <c:v>115.21065837749394</c:v>
                </c:pt>
                <c:pt idx="28">
                  <c:v>121.01589521484195</c:v>
                </c:pt>
                <c:pt idx="29">
                  <c:v>103.90035727335935</c:v>
                </c:pt>
                <c:pt idx="30">
                  <c:v>88.586307153099867</c:v>
                </c:pt>
                <c:pt idx="31">
                  <c:v>89.192959139300541</c:v>
                </c:pt>
                <c:pt idx="32">
                  <c:v>95.830918009360474</c:v>
                </c:pt>
                <c:pt idx="33">
                  <c:v>98.273125429489923</c:v>
                </c:pt>
                <c:pt idx="34">
                  <c:v>106.29104873907524</c:v>
                </c:pt>
                <c:pt idx="35">
                  <c:v>108.73249850080825</c:v>
                </c:pt>
                <c:pt idx="36">
                  <c:v>100.42424483086523</c:v>
                </c:pt>
                <c:pt idx="37">
                  <c:v>101.23538677078338</c:v>
                </c:pt>
                <c:pt idx="38">
                  <c:v>97.467845567208172</c:v>
                </c:pt>
                <c:pt idx="39">
                  <c:v>97.911646209926161</c:v>
                </c:pt>
                <c:pt idx="40">
                  <c:v>93.955359174232456</c:v>
                </c:pt>
                <c:pt idx="41">
                  <c:v>95.948213036302448</c:v>
                </c:pt>
                <c:pt idx="42">
                  <c:v>100.51264859595024</c:v>
                </c:pt>
                <c:pt idx="43">
                  <c:v>98.422646992446346</c:v>
                </c:pt>
                <c:pt idx="44">
                  <c:v>88.288970597660651</c:v>
                </c:pt>
                <c:pt idx="45">
                  <c:v>60.611682342413602</c:v>
                </c:pt>
                <c:pt idx="46">
                  <c:v>38.084711433394489</c:v>
                </c:pt>
                <c:pt idx="47">
                  <c:v>43.086458395709577</c:v>
                </c:pt>
                <c:pt idx="48">
                  <c:v>59.793844062445871</c:v>
                </c:pt>
                <c:pt idx="49">
                  <c:v>67.169431587782285</c:v>
                </c:pt>
                <c:pt idx="50">
                  <c:v>67.116632050134257</c:v>
                </c:pt>
                <c:pt idx="51">
                  <c:v>63.057995351838684</c:v>
                </c:pt>
                <c:pt idx="52">
                  <c:v>61.063109423997602</c:v>
                </c:pt>
                <c:pt idx="53">
                  <c:v>63.465471704587586</c:v>
                </c:pt>
                <c:pt idx="54">
                  <c:v>71.51495895891118</c:v>
                </c:pt>
                <c:pt idx="55">
                  <c:v>78.264321697033054</c:v>
                </c:pt>
                <c:pt idx="56">
                  <c:v>84.267358443317846</c:v>
                </c:pt>
                <c:pt idx="57">
                  <c:v>90.768509852079262</c:v>
                </c:pt>
                <c:pt idx="58">
                  <c:v>91.39959295944206</c:v>
                </c:pt>
                <c:pt idx="59">
                  <c:v>93.045302301903803</c:v>
                </c:pt>
                <c:pt idx="60">
                  <c:v>95.90481824485498</c:v>
                </c:pt>
              </c:numCache>
            </c:numRef>
          </c:val>
          <c:smooth val="0"/>
          <c:extLst>
            <c:ext xmlns:c16="http://schemas.microsoft.com/office/drawing/2014/chart" uri="{C3380CC4-5D6E-409C-BE32-E72D297353CC}">
              <c16:uniqueId val="{00000000-4B2F-479B-A818-85FDD122F0BE}"/>
            </c:ext>
          </c:extLst>
        </c:ser>
        <c:dLbls>
          <c:showLegendKey val="0"/>
          <c:showVal val="0"/>
          <c:showCatName val="0"/>
          <c:showSerName val="0"/>
          <c:showPercent val="0"/>
          <c:showBubbleSize val="0"/>
        </c:dLbls>
        <c:smooth val="0"/>
        <c:axId val="1233333416"/>
        <c:axId val="1"/>
      </c:lineChart>
      <c:dateAx>
        <c:axId val="1233333416"/>
        <c:scaling>
          <c:orientation val="minMax"/>
        </c:scaling>
        <c:delete val="0"/>
        <c:axPos val="b"/>
        <c:numFmt formatCode="mmm\-yy" sourceLinked="0"/>
        <c:majorTickMark val="out"/>
        <c:minorTickMark val="none"/>
        <c:tickLblPos val="nextTo"/>
        <c:spPr>
          <a:ln w="3175">
            <a:solidFill>
              <a:srgbClr val="000000"/>
            </a:solidFill>
            <a:prstDash val="solid"/>
          </a:ln>
        </c:spPr>
        <c:txPr>
          <a:bodyPr rot="-5400000" vert="horz"/>
          <a:lstStyle/>
          <a:p>
            <a:pPr>
              <a:defRPr sz="1000" b="0" i="0" u="none" strike="noStrike" baseline="0">
                <a:solidFill>
                  <a:srgbClr val="000000"/>
                </a:solidFill>
                <a:latin typeface="Arial"/>
                <a:ea typeface="Arial"/>
                <a:cs typeface="Arial"/>
              </a:defRPr>
            </a:pPr>
            <a:endParaRPr lang="en-US"/>
          </a:p>
        </c:txPr>
        <c:crossAx val="1"/>
        <c:crosses val="autoZero"/>
        <c:auto val="1"/>
        <c:lblOffset val="100"/>
        <c:baseTimeUnit val="months"/>
        <c:majorUnit val="2"/>
        <c:majorTimeUnit val="months"/>
        <c:minorUnit val="1"/>
        <c:minorTimeUnit val="months"/>
      </c:dateAx>
      <c:valAx>
        <c:axId val="1"/>
        <c:scaling>
          <c:orientation val="minMax"/>
          <c:min val="0"/>
        </c:scaling>
        <c:delete val="0"/>
        <c:axPos val="l"/>
        <c:title>
          <c:tx>
            <c:rich>
              <a:bodyPr/>
              <a:lstStyle/>
              <a:p>
                <a:pPr>
                  <a:defRPr sz="1000" b="1" i="0" u="none" strike="noStrike" baseline="0">
                    <a:solidFill>
                      <a:srgbClr val="000000"/>
                    </a:solidFill>
                    <a:latin typeface="Arial"/>
                    <a:ea typeface="Arial"/>
                    <a:cs typeface="Arial"/>
                  </a:defRPr>
                </a:pPr>
                <a:r>
                  <a:rPr lang="en-GB"/>
                  <a:t>Index 2010 = 100</a:t>
                </a:r>
              </a:p>
            </c:rich>
          </c:tx>
          <c:layout>
            <c:manualLayout>
              <c:xMode val="edge"/>
              <c:yMode val="edge"/>
              <c:x val="7.8904771049960222E-3"/>
              <c:y val="0.38143625143371823"/>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233333416"/>
        <c:crossesAt val="1241"/>
        <c:crossBetween val="midCat"/>
        <c:majorUnit val="20"/>
      </c:valAx>
      <c:spPr>
        <a:noFill/>
        <a:ln w="25400">
          <a:noFill/>
        </a:ln>
      </c:spPr>
    </c:plotArea>
    <c:plotVisOnly val="1"/>
    <c:dispBlanksAs val="gap"/>
    <c:showDLblsOverMax val="0"/>
  </c:chart>
  <c:spPr>
    <a:noFill/>
    <a:ln w="9525">
      <a:noFill/>
    </a:ln>
  </c:spPr>
  <c:txPr>
    <a:bodyPr/>
    <a:lstStyle/>
    <a:p>
      <a:pPr>
        <a:defRPr sz="1025" b="0" i="0" u="none" strike="noStrike" baseline="0">
          <a:solidFill>
            <a:srgbClr val="000000"/>
          </a:solidFill>
          <a:latin typeface="Arial"/>
          <a:ea typeface="Arial"/>
          <a:cs typeface="Arial"/>
        </a:defRPr>
      </a:pPr>
      <a:endParaRPr lang="en-US"/>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emf"/></Relationships>
</file>

<file path=xl/drawings/_rels/drawing4.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9</xdr:col>
      <xdr:colOff>0</xdr:colOff>
      <xdr:row>1</xdr:row>
      <xdr:rowOff>0</xdr:rowOff>
    </xdr:from>
    <xdr:to>
      <xdr:col>10</xdr:col>
      <xdr:colOff>325426</xdr:colOff>
      <xdr:row>6</xdr:row>
      <xdr:rowOff>76781</xdr:rowOff>
    </xdr:to>
    <xdr:pic>
      <xdr:nvPicPr>
        <xdr:cNvPr id="8" name="Picture 2">
          <a:extLst>
            <a:ext uri="{FF2B5EF4-FFF2-40B4-BE49-F238E27FC236}">
              <a16:creationId xmlns:a16="http://schemas.microsoft.com/office/drawing/2014/main" id="{43C48652-B99D-456E-B00B-F82CB2C283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95950" y="158750"/>
          <a:ext cx="935026" cy="87053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1</xdr:row>
      <xdr:rowOff>0</xdr:rowOff>
    </xdr:from>
    <xdr:to>
      <xdr:col>4</xdr:col>
      <xdr:colOff>6112</xdr:colOff>
      <xdr:row>7</xdr:row>
      <xdr:rowOff>57024</xdr:rowOff>
    </xdr:to>
    <xdr:pic>
      <xdr:nvPicPr>
        <xdr:cNvPr id="9" name="Picture 8" descr="cid:image008.png@01D1E118.4F0CD200">
          <a:extLst>
            <a:ext uri="{FF2B5EF4-FFF2-40B4-BE49-F238E27FC236}">
              <a16:creationId xmlns:a16="http://schemas.microsoft.com/office/drawing/2014/main" id="{34C0A0F7-7A72-4704-B52A-5A2340F4E163}"/>
            </a:ext>
          </a:extLst>
        </xdr:cNvPr>
        <xdr:cNvPicPr>
          <a:picLocks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90500" y="158750"/>
          <a:ext cx="1904762" cy="100952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1</xdr:colOff>
      <xdr:row>97</xdr:row>
      <xdr:rowOff>49529</xdr:rowOff>
    </xdr:from>
    <xdr:to>
      <xdr:col>9</xdr:col>
      <xdr:colOff>152401</xdr:colOff>
      <xdr:row>106</xdr:row>
      <xdr:rowOff>38100</xdr:rowOff>
    </xdr:to>
    <xdr:sp macro="" textlink="">
      <xdr:nvSpPr>
        <xdr:cNvPr id="2" name="TextBox 1">
          <a:extLst>
            <a:ext uri="{FF2B5EF4-FFF2-40B4-BE49-F238E27FC236}">
              <a16:creationId xmlns:a16="http://schemas.microsoft.com/office/drawing/2014/main" id="{357B60C7-B228-4330-80EA-D6F7382DA59A}"/>
            </a:ext>
          </a:extLst>
        </xdr:cNvPr>
        <xdr:cNvSpPr txBox="1"/>
      </xdr:nvSpPr>
      <xdr:spPr>
        <a:xfrm>
          <a:off x="1" y="9605009"/>
          <a:ext cx="6888480" cy="140970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900">
              <a:latin typeface="Arial" pitchFamily="34" charset="0"/>
              <a:cs typeface="Arial" pitchFamily="34" charset="0"/>
            </a:rPr>
            <a:t>(1) These estimates are generally representative of prices paid on or about the 15th of the month.  Estimates are based on information provided by oil </a:t>
          </a:r>
          <a:r>
            <a:rPr lang="en-GB" sz="900">
              <a:solidFill>
                <a:schemeClr val="dk1"/>
              </a:solidFill>
              <a:latin typeface="Arial" pitchFamily="34" charset="0"/>
              <a:ea typeface="+mn-ea"/>
              <a:cs typeface="Arial" pitchFamily="34" charset="0"/>
            </a:rPr>
            <a:t>marketing</a:t>
          </a:r>
          <a:r>
            <a:rPr lang="en-GB" sz="900">
              <a:latin typeface="Arial" pitchFamily="34" charset="0"/>
              <a:cs typeface="Arial" pitchFamily="34" charset="0"/>
            </a:rPr>
            <a:t> companies until December 1994.  From January 1995, data from super/hypermarket chains have been included.  The very latest data for motor  spirit and diesel are provisional, based on a smaller sample than used for preceding months.</a:t>
          </a:r>
        </a:p>
        <a:p>
          <a:r>
            <a:rPr lang="en-GB" sz="900">
              <a:latin typeface="Arial" pitchFamily="34" charset="0"/>
              <a:cs typeface="Arial" pitchFamily="34" charset="0"/>
            </a:rPr>
            <a:t>(2) These estimates are for deliveries of 2,000 to 5,000 litres; such deliveries attracted 8 per cent VAT  from 1 April 1994.  With effect from 1 September 1997 the rate of VAT was reduced to 5 per cent. </a:t>
          </a:r>
        </a:p>
        <a:p>
          <a:r>
            <a:rPr lang="en-GB" sz="900">
              <a:latin typeface="Arial" pitchFamily="34" charset="0"/>
              <a:cs typeface="Arial" pitchFamily="34" charset="0"/>
            </a:rPr>
            <a:t>(3) Price index for supplies received by refineries in the UK from both indigenous and imported sources. It represents the average for the month calculated in sterling on a cif basis.</a:t>
          </a:r>
        </a:p>
        <a:p>
          <a:r>
            <a:rPr lang="en-GB" sz="900">
              <a:latin typeface="Arial" pitchFamily="34" charset="0"/>
              <a:cs typeface="Arial" pitchFamily="34" charset="0"/>
            </a:rPr>
            <a:t>(4)</a:t>
          </a:r>
          <a:r>
            <a:rPr lang="en-GB" sz="900" baseline="0">
              <a:latin typeface="Arial" pitchFamily="34" charset="0"/>
              <a:cs typeface="Arial" pitchFamily="34" charset="0"/>
            </a:rPr>
            <a:t> Latest month data for Premium Unleaded and Diesel are sourced from the Weekly Prices statistics which uses a slightly smaller sample. Final figures for previous months therefore do not match the Weekly Prices as they are revised to include a larger sample.</a:t>
          </a:r>
          <a:endParaRPr lang="en-GB" sz="900">
            <a:latin typeface="Arial" pitchFamily="34" charset="0"/>
            <a:cs typeface="Arial" pitchFamily="34" charset="0"/>
          </a:endParaRPr>
        </a:p>
        <a:p>
          <a:endParaRPr lang="en-GB"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29845</xdr:colOff>
      <xdr:row>49</xdr:row>
      <xdr:rowOff>85092</xdr:rowOff>
    </xdr:from>
    <xdr:to>
      <xdr:col>11</xdr:col>
      <xdr:colOff>0</xdr:colOff>
      <xdr:row>61</xdr:row>
      <xdr:rowOff>200026</xdr:rowOff>
    </xdr:to>
    <xdr:sp macro="" textlink="">
      <xdr:nvSpPr>
        <xdr:cNvPr id="1026" name="Text 2">
          <a:extLst>
            <a:ext uri="{FF2B5EF4-FFF2-40B4-BE49-F238E27FC236}">
              <a16:creationId xmlns:a16="http://schemas.microsoft.com/office/drawing/2014/main" id="{317913B8-B752-4075-A96F-555E81FAE12C}"/>
            </a:ext>
          </a:extLst>
        </xdr:cNvPr>
        <xdr:cNvSpPr txBox="1">
          <a:spLocks noChangeArrowheads="1"/>
        </xdr:cNvSpPr>
      </xdr:nvSpPr>
      <xdr:spPr bwMode="auto">
        <a:xfrm>
          <a:off x="29845" y="7905117"/>
          <a:ext cx="7456805" cy="2096134"/>
        </a:xfrm>
        <a:prstGeom prst="rect">
          <a:avLst/>
        </a:prstGeom>
        <a:solidFill>
          <a:srgbClr val="FFFFFF"/>
        </a:solidFill>
        <a:ln w="1">
          <a:noFill/>
          <a:miter lim="800000"/>
          <a:headEnd/>
          <a:tailEnd/>
        </a:ln>
      </xdr:spPr>
      <xdr:txBody>
        <a:bodyPr vertOverflow="clip" wrap="square" lIns="27432" tIns="22860" rIns="0" bIns="0" anchor="t" upright="1"/>
        <a:lstStyle/>
        <a:p>
          <a:pPr marL="0" indent="0" algn="l" rtl="0">
            <a:lnSpc>
              <a:spcPts val="900"/>
            </a:lnSpc>
            <a:defRPr sz="1000"/>
          </a:pPr>
          <a:r>
            <a:rPr lang="en-GB" sz="900">
              <a:solidFill>
                <a:schemeClr val="dk1"/>
              </a:solidFill>
              <a:latin typeface="Arial" pitchFamily="34" charset="0"/>
              <a:ea typeface="+mn-ea"/>
              <a:cs typeface="Arial" pitchFamily="34" charset="0"/>
            </a:rPr>
            <a:t>(1) Estimates are based on information provided by oil marketing companies until December 1994.  From January </a:t>
          </a:r>
        </a:p>
        <a:p>
          <a:pPr marL="0" indent="0" algn="l" rtl="0">
            <a:lnSpc>
              <a:spcPts val="900"/>
            </a:lnSpc>
            <a:defRPr sz="1000"/>
          </a:pPr>
          <a:r>
            <a:rPr lang="en-GB" sz="900">
              <a:solidFill>
                <a:schemeClr val="dk1"/>
              </a:solidFill>
              <a:latin typeface="Arial" pitchFamily="34" charset="0"/>
              <a:ea typeface="+mn-ea"/>
              <a:cs typeface="Arial" pitchFamily="34" charset="0"/>
            </a:rPr>
            <a:t>     1995, data from super/hypermarket chains have been included. </a:t>
          </a:r>
        </a:p>
        <a:p>
          <a:pPr marL="0" indent="0" algn="l" rtl="0">
            <a:lnSpc>
              <a:spcPts val="900"/>
            </a:lnSpc>
            <a:defRPr sz="1000"/>
          </a:pPr>
          <a:r>
            <a:rPr lang="en-GB" sz="900">
              <a:solidFill>
                <a:schemeClr val="dk1"/>
              </a:solidFill>
              <a:latin typeface="Arial" pitchFamily="34" charset="0"/>
              <a:ea typeface="+mn-ea"/>
              <a:cs typeface="Arial" pitchFamily="34" charset="0"/>
            </a:rPr>
            <a:t>(2) From October 1999, Four Star prices represent 'Lead Replacement Petrol' (LRP).  Pump prices for both petrols</a:t>
          </a:r>
        </a:p>
        <a:p>
          <a:pPr marL="0" indent="0" algn="l" rtl="0">
            <a:lnSpc>
              <a:spcPts val="900"/>
            </a:lnSpc>
            <a:defRPr sz="1000"/>
          </a:pPr>
          <a:r>
            <a:rPr lang="en-GB" sz="900">
              <a:solidFill>
                <a:schemeClr val="dk1"/>
              </a:solidFill>
              <a:latin typeface="Arial" pitchFamily="34" charset="0"/>
              <a:ea typeface="+mn-ea"/>
              <a:cs typeface="Arial" pitchFamily="34" charset="0"/>
            </a:rPr>
            <a:t>     are broadly the same.</a:t>
          </a:r>
        </a:p>
        <a:p>
          <a:pPr marL="0" indent="0" algn="l" rtl="0">
            <a:lnSpc>
              <a:spcPts val="900"/>
            </a:lnSpc>
            <a:defRPr sz="1000"/>
          </a:pPr>
          <a:r>
            <a:rPr lang="en-GB" sz="900">
              <a:solidFill>
                <a:schemeClr val="dk1"/>
              </a:solidFill>
              <a:latin typeface="Arial" pitchFamily="34" charset="0"/>
              <a:ea typeface="+mn-ea"/>
              <a:cs typeface="Arial" pitchFamily="34" charset="0"/>
            </a:rPr>
            <a:t>(3) From April 2001, Premium unleaded prices represent Ultra Low Sulphur Petrol (ULSP), which now accounts for</a:t>
          </a:r>
        </a:p>
        <a:p>
          <a:pPr marL="0" indent="0" algn="l" rtl="0">
            <a:lnSpc>
              <a:spcPts val="900"/>
            </a:lnSpc>
            <a:defRPr sz="1000"/>
          </a:pPr>
          <a:r>
            <a:rPr lang="en-GB" sz="900">
              <a:solidFill>
                <a:schemeClr val="dk1"/>
              </a:solidFill>
              <a:latin typeface="Arial" pitchFamily="34" charset="0"/>
              <a:ea typeface="+mn-ea"/>
              <a:cs typeface="Arial" pitchFamily="34" charset="0"/>
            </a:rPr>
            <a:t>      virtually all Premium unleaded sold.  The pump prices for both fuels were broadly the same.</a:t>
          </a:r>
        </a:p>
        <a:p>
          <a:pPr marL="0" indent="0" algn="l" rtl="0">
            <a:lnSpc>
              <a:spcPts val="900"/>
            </a:lnSpc>
            <a:defRPr sz="1000"/>
          </a:pPr>
          <a:r>
            <a:rPr lang="en-GB" sz="900">
              <a:solidFill>
                <a:schemeClr val="dk1"/>
              </a:solidFill>
              <a:latin typeface="Arial" pitchFamily="34" charset="0"/>
              <a:ea typeface="+mn-ea"/>
              <a:cs typeface="Arial" pitchFamily="34" charset="0"/>
            </a:rPr>
            <a:t>(4) From July 1999, diesel prices represent average prices for Ultra Low Sulphur Diesel which now accounts for</a:t>
          </a:r>
        </a:p>
        <a:p>
          <a:pPr marL="0" indent="0" algn="l" rtl="0">
            <a:lnSpc>
              <a:spcPts val="800"/>
            </a:lnSpc>
            <a:defRPr sz="1000"/>
          </a:pPr>
          <a:r>
            <a:rPr lang="en-GB" sz="900">
              <a:solidFill>
                <a:schemeClr val="dk1"/>
              </a:solidFill>
              <a:latin typeface="Arial" pitchFamily="34" charset="0"/>
              <a:ea typeface="+mn-ea"/>
              <a:cs typeface="Arial" pitchFamily="34" charset="0"/>
            </a:rPr>
            <a:t>      virtually all diesel sold. Prices for the period March - June 1999 represent a mixture of both types of diesel as companies</a:t>
          </a:r>
        </a:p>
        <a:p>
          <a:pPr marL="0" indent="0" algn="l" rtl="0">
            <a:lnSpc>
              <a:spcPts val="900"/>
            </a:lnSpc>
            <a:defRPr sz="1000"/>
          </a:pPr>
          <a:r>
            <a:rPr lang="en-GB" sz="900">
              <a:solidFill>
                <a:schemeClr val="dk1"/>
              </a:solidFill>
              <a:latin typeface="Arial" pitchFamily="34" charset="0"/>
              <a:ea typeface="+mn-ea"/>
              <a:cs typeface="Arial" pitchFamily="34" charset="0"/>
            </a:rPr>
            <a:t>      switched to only selling ULSD.  Pump prices for both diesels are broadly the same.</a:t>
          </a:r>
        </a:p>
        <a:p>
          <a:pPr marL="0" indent="0" algn="l" rtl="0">
            <a:lnSpc>
              <a:spcPts val="900"/>
            </a:lnSpc>
            <a:defRPr sz="1000"/>
          </a:pPr>
          <a:r>
            <a:rPr lang="en-GB" sz="900">
              <a:solidFill>
                <a:schemeClr val="dk1"/>
              </a:solidFill>
              <a:latin typeface="Arial" pitchFamily="34" charset="0"/>
              <a:ea typeface="+mn-ea"/>
              <a:cs typeface="Arial" pitchFamily="34" charset="0"/>
            </a:rPr>
            <a:t>(5) These estimates are for deliveries of up to 1,000 litres; such deliveries attract 8 per cent VAT from 1 April 1994.  With</a:t>
          </a:r>
        </a:p>
        <a:p>
          <a:pPr marL="0" indent="0" algn="l" rtl="0">
            <a:lnSpc>
              <a:spcPts val="800"/>
            </a:lnSpc>
            <a:defRPr sz="1000"/>
          </a:pPr>
          <a:r>
            <a:rPr lang="en-GB" sz="900">
              <a:solidFill>
                <a:schemeClr val="dk1"/>
              </a:solidFill>
              <a:latin typeface="Arial" pitchFamily="34" charset="0"/>
              <a:ea typeface="+mn-ea"/>
              <a:cs typeface="Arial" pitchFamily="34" charset="0"/>
            </a:rPr>
            <a:t>      effect from 1 September 1997 the rate of VAT has been reduced to 5 per cent. </a:t>
          </a:r>
        </a:p>
        <a:p>
          <a:pPr marL="0" indent="0" algn="l" rtl="0">
            <a:lnSpc>
              <a:spcPts val="900"/>
            </a:lnSpc>
            <a:defRPr sz="1000"/>
          </a:pPr>
          <a:r>
            <a:rPr lang="en-GB" sz="900">
              <a:solidFill>
                <a:schemeClr val="dk1"/>
              </a:solidFill>
              <a:latin typeface="Arial" pitchFamily="34" charset="0"/>
              <a:ea typeface="+mn-ea"/>
              <a:cs typeface="Arial" pitchFamily="34" charset="0"/>
            </a:rPr>
            <a:t>(6) These estimates are for deliveries of 2,000 to 5,000 litres; such deliveries attract 8 per cent VAT from 1 April  1994.  With</a:t>
          </a:r>
        </a:p>
        <a:p>
          <a:pPr marL="0" indent="0" algn="l" rtl="0">
            <a:lnSpc>
              <a:spcPct val="100000"/>
            </a:lnSpc>
            <a:defRPr sz="1000"/>
          </a:pPr>
          <a:r>
            <a:rPr lang="en-GB" sz="900">
              <a:solidFill>
                <a:schemeClr val="dk1"/>
              </a:solidFill>
              <a:latin typeface="Arial" pitchFamily="34" charset="0"/>
              <a:ea typeface="+mn-ea"/>
              <a:cs typeface="Arial" pitchFamily="34" charset="0"/>
            </a:rPr>
            <a:t>      effect from 1 September 1997 the rate of VAT has been reduced to 5 per cent. </a:t>
          </a:r>
        </a:p>
        <a:p>
          <a:pPr marL="0" indent="0" algn="l" rtl="0">
            <a:lnSpc>
              <a:spcPts val="800"/>
            </a:lnSpc>
            <a:defRPr sz="1000"/>
          </a:pPr>
          <a:r>
            <a:rPr lang="en-GB" sz="900">
              <a:solidFill>
                <a:schemeClr val="dk1"/>
              </a:solidFill>
              <a:latin typeface="Arial" pitchFamily="34" charset="0"/>
              <a:ea typeface="+mn-ea"/>
              <a:cs typeface="Arial" pitchFamily="34" charset="0"/>
            </a:rPr>
            <a:t>(7) Price index for supplies received by refineries in the UK from both indigenous and imported sources.  It represents the</a:t>
          </a:r>
        </a:p>
        <a:p>
          <a:pPr marL="0" indent="0" algn="l" rtl="0">
            <a:lnSpc>
              <a:spcPct val="100000"/>
            </a:lnSpc>
            <a:defRPr sz="1000"/>
          </a:pPr>
          <a:r>
            <a:rPr lang="en-GB" sz="900">
              <a:solidFill>
                <a:schemeClr val="dk1"/>
              </a:solidFill>
              <a:latin typeface="Arial" pitchFamily="34" charset="0"/>
              <a:ea typeface="+mn-ea"/>
              <a:cs typeface="Arial" pitchFamily="34" charset="0"/>
            </a:rPr>
            <a:t>     average for the month calculated in sterling on a cif basis.</a:t>
          </a:r>
        </a:p>
        <a:p>
          <a:pPr marL="0" indent="0" algn="l" rtl="0">
            <a:lnSpc>
              <a:spcPts val="800"/>
            </a:lnSpc>
            <a:defRPr sz="1000"/>
          </a:pPr>
          <a:r>
            <a:rPr lang="en-GB" sz="900">
              <a:solidFill>
                <a:schemeClr val="dk1"/>
              </a:solidFill>
              <a:latin typeface="Arial" pitchFamily="34" charset="0"/>
              <a:ea typeface="+mn-ea"/>
              <a:cs typeface="Arial" pitchFamily="34" charset="0"/>
            </a:rPr>
            <a:t>(8) The LRP series has been discontinued from September 2005 due to the low volume of sales.</a:t>
          </a:r>
        </a:p>
        <a:p>
          <a:pPr algn="l" rtl="0">
            <a:lnSpc>
              <a:spcPts val="500"/>
            </a:lnSpc>
            <a:defRPr sz="1000"/>
          </a:pPr>
          <a:endParaRPr lang="en-GB" sz="900" b="0" i="0" strike="noStrike">
            <a:solidFill>
              <a:srgbClr val="000000"/>
            </a:solidFill>
            <a:latin typeface="Arial"/>
            <a:cs typeface="Arial"/>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104775</xdr:colOff>
      <xdr:row>4</xdr:row>
      <xdr:rowOff>104775</xdr:rowOff>
    </xdr:from>
    <xdr:to>
      <xdr:col>9</xdr:col>
      <xdr:colOff>95250</xdr:colOff>
      <xdr:row>22</xdr:row>
      <xdr:rowOff>142875</xdr:rowOff>
    </xdr:to>
    <xdr:graphicFrame macro="">
      <xdr:nvGraphicFramePr>
        <xdr:cNvPr id="26369455" name="Chart 1">
          <a:extLst>
            <a:ext uri="{FF2B5EF4-FFF2-40B4-BE49-F238E27FC236}">
              <a16:creationId xmlns:a16="http://schemas.microsoft.com/office/drawing/2014/main" id="{2D495DA1-AA03-4891-80F2-F12F0B6695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85725</xdr:colOff>
      <xdr:row>25</xdr:row>
      <xdr:rowOff>85725</xdr:rowOff>
    </xdr:from>
    <xdr:to>
      <xdr:col>9</xdr:col>
      <xdr:colOff>66675</xdr:colOff>
      <xdr:row>43</xdr:row>
      <xdr:rowOff>114300</xdr:rowOff>
    </xdr:to>
    <xdr:graphicFrame macro="">
      <xdr:nvGraphicFramePr>
        <xdr:cNvPr id="26369456" name="Chart 1">
          <a:extLst>
            <a:ext uri="{FF2B5EF4-FFF2-40B4-BE49-F238E27FC236}">
              <a16:creationId xmlns:a16="http://schemas.microsoft.com/office/drawing/2014/main" id="{D1DC9BF3-4E2F-488C-A2A7-A738B5AC9A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188595</xdr:colOff>
      <xdr:row>4</xdr:row>
      <xdr:rowOff>123825</xdr:rowOff>
    </xdr:from>
    <xdr:to>
      <xdr:col>19</xdr:col>
      <xdr:colOff>552450</xdr:colOff>
      <xdr:row>23</xdr:row>
      <xdr:rowOff>0</xdr:rowOff>
    </xdr:to>
    <xdr:graphicFrame macro="">
      <xdr:nvGraphicFramePr>
        <xdr:cNvPr id="26369457" name="Chart 1">
          <a:extLst>
            <a:ext uri="{FF2B5EF4-FFF2-40B4-BE49-F238E27FC236}">
              <a16:creationId xmlns:a16="http://schemas.microsoft.com/office/drawing/2014/main" id="{09523500-1A21-4331-A075-FDCEB1A1A9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285750</xdr:colOff>
      <xdr:row>25</xdr:row>
      <xdr:rowOff>104775</xdr:rowOff>
    </xdr:from>
    <xdr:to>
      <xdr:col>19</xdr:col>
      <xdr:colOff>285750</xdr:colOff>
      <xdr:row>43</xdr:row>
      <xdr:rowOff>133350</xdr:rowOff>
    </xdr:to>
    <xdr:graphicFrame macro="">
      <xdr:nvGraphicFramePr>
        <xdr:cNvPr id="26369458" name="Chart 1">
          <a:extLst>
            <a:ext uri="{FF2B5EF4-FFF2-40B4-BE49-F238E27FC236}">
              <a16:creationId xmlns:a16="http://schemas.microsoft.com/office/drawing/2014/main" id="{7F304DD0-77F1-4444-8FFD-9368457786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123825</xdr:colOff>
      <xdr:row>4</xdr:row>
      <xdr:rowOff>114300</xdr:rowOff>
    </xdr:from>
    <xdr:to>
      <xdr:col>29</xdr:col>
      <xdr:colOff>104775</xdr:colOff>
      <xdr:row>22</xdr:row>
      <xdr:rowOff>142875</xdr:rowOff>
    </xdr:to>
    <xdr:graphicFrame macro="">
      <xdr:nvGraphicFramePr>
        <xdr:cNvPr id="26369459" name="Chart 1">
          <a:extLst>
            <a:ext uri="{FF2B5EF4-FFF2-40B4-BE49-F238E27FC236}">
              <a16:creationId xmlns:a16="http://schemas.microsoft.com/office/drawing/2014/main" id="{D4A2D2AB-34E0-4755-9814-2245F783C5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https://www.gov.uk/government/publications/road-fuel-price-statistics-data-sources-and-methodologies" TargetMode="External"/><Relationship Id="rId7" Type="http://schemas.openxmlformats.org/officeDocument/2006/relationships/hyperlink" Target="mailto:energyprices.stats@beis.gov.uk" TargetMode="External"/><Relationship Id="rId2" Type="http://schemas.openxmlformats.org/officeDocument/2006/relationships/hyperlink" Target="https://www.gov.uk/government/statistical-data-sets/oil-and-petroleum-products-monthly-statistics" TargetMode="External"/><Relationship Id="rId1" Type="http://schemas.openxmlformats.org/officeDocument/2006/relationships/hyperlink" Target="https://www.gov.uk/government/collections/quarterly-energy-prices" TargetMode="External"/><Relationship Id="rId6" Type="http://schemas.openxmlformats.org/officeDocument/2006/relationships/hyperlink" Target="mailto:newsdesk@beis.gov.uk" TargetMode="External"/><Relationship Id="rId5" Type="http://schemas.openxmlformats.org/officeDocument/2006/relationships/hyperlink" Target="https://www.gov.uk/government/uploads/system/uploads/attachment_data/file/338757/Annex_B.pdf" TargetMode="External"/><Relationship Id="rId4" Type="http://schemas.openxmlformats.org/officeDocument/2006/relationships/hyperlink" Target="https://www.gov.uk/government/publications/beis-standards-for-official-statistics" TargetMode="External"/><Relationship Id="rId9"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 Type="http://schemas.openxmlformats.org/officeDocument/2006/relationships/printerSettings" Target="../printerSettings/printerSettings10.bin"/><Relationship Id="rId2" Type="http://schemas.openxmlformats.org/officeDocument/2006/relationships/hyperlink" Target="http://www.ons.gov.uk/economy/inflationandpriceindices/bulletins/producerpriceinflation/previousReleases" TargetMode="External"/><Relationship Id="rId1" Type="http://schemas.openxmlformats.org/officeDocument/2006/relationships/hyperlink" Target="http://www.ons.gov.uk/economy/nationalaccounts/balanceofpayments/articles/asymmetriesintradedataaukperspective/2017-07-13" TargetMode="Externa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6">
    <tabColor theme="3"/>
    <pageSetUpPr fitToPage="1"/>
  </sheetPr>
  <dimension ref="A1:Z102"/>
  <sheetViews>
    <sheetView showGridLines="0" tabSelected="1" zoomScaleNormal="100" workbookViewId="0"/>
  </sheetViews>
  <sheetFormatPr defaultColWidth="8.7265625" defaultRowHeight="12.5" x14ac:dyDescent="0.25"/>
  <cols>
    <col min="1" max="1" width="2.7265625" customWidth="1"/>
    <col min="4" max="4" width="9.7265625" customWidth="1"/>
    <col min="5" max="5" width="16.7265625" customWidth="1"/>
  </cols>
  <sheetData>
    <row r="1" spans="1:26" ht="12.75" customHeight="1" x14ac:dyDescent="0.25"/>
    <row r="2" spans="1:26" ht="12.75" customHeight="1" x14ac:dyDescent="0.25"/>
    <row r="3" spans="1:26" ht="12.75" customHeight="1" x14ac:dyDescent="0.25"/>
    <row r="4" spans="1:26" ht="12.75" customHeight="1" x14ac:dyDescent="0.25"/>
    <row r="5" spans="1:26" ht="12.75" customHeight="1" x14ac:dyDescent="0.25"/>
    <row r="6" spans="1:26" ht="12.75" customHeight="1" x14ac:dyDescent="0.25"/>
    <row r="7" spans="1:26" ht="12.75" customHeight="1" x14ac:dyDescent="0.25"/>
    <row r="8" spans="1:26" ht="12.75" customHeight="1" x14ac:dyDescent="0.25"/>
    <row r="9" spans="1:26" ht="12.75" customHeight="1" x14ac:dyDescent="0.25"/>
    <row r="10" spans="1:26" ht="24" customHeight="1" x14ac:dyDescent="0.25">
      <c r="A10" s="331"/>
      <c r="B10" s="332" t="s">
        <v>123</v>
      </c>
      <c r="C10" s="333"/>
      <c r="D10" s="333"/>
      <c r="E10" s="333"/>
      <c r="F10" s="333"/>
      <c r="G10" s="333"/>
      <c r="H10" s="333"/>
      <c r="I10" s="333"/>
      <c r="J10" s="333"/>
      <c r="K10" s="333"/>
      <c r="L10" s="333"/>
      <c r="M10" s="333"/>
      <c r="N10" s="334"/>
      <c r="O10" s="334"/>
      <c r="P10" s="335"/>
      <c r="Q10" s="331"/>
      <c r="R10" s="331"/>
      <c r="S10" s="331"/>
      <c r="T10" s="331"/>
      <c r="U10" s="331"/>
      <c r="V10" s="331"/>
      <c r="W10" s="331"/>
      <c r="X10" s="331"/>
      <c r="Y10" s="331"/>
      <c r="Z10" s="331"/>
    </row>
    <row r="11" spans="1:26" ht="24" customHeight="1" x14ac:dyDescent="0.25">
      <c r="A11" s="331"/>
      <c r="B11" s="336" t="s">
        <v>79</v>
      </c>
      <c r="C11" s="337"/>
      <c r="D11" s="337"/>
      <c r="E11" s="337"/>
      <c r="F11" s="337"/>
      <c r="G11" s="337"/>
      <c r="H11" s="337"/>
      <c r="I11" s="337"/>
      <c r="J11" s="337"/>
      <c r="K11" s="337"/>
      <c r="L11" s="337"/>
      <c r="M11" s="337"/>
      <c r="N11" s="331"/>
      <c r="O11" s="331"/>
      <c r="P11" s="331"/>
      <c r="Q11" s="331"/>
      <c r="R11" s="331"/>
      <c r="S11" s="331"/>
      <c r="T11" s="331"/>
      <c r="U11" s="331"/>
      <c r="V11" s="331"/>
      <c r="W11" s="331"/>
      <c r="X11" s="331"/>
      <c r="Y11" s="331"/>
      <c r="Z11" s="331"/>
    </row>
    <row r="12" spans="1:26" ht="16" customHeight="1" x14ac:dyDescent="0.25">
      <c r="B12" s="356"/>
      <c r="C12" s="356"/>
      <c r="D12" s="356"/>
      <c r="E12" s="356"/>
      <c r="F12" s="356"/>
      <c r="G12" s="356"/>
      <c r="H12" s="356"/>
      <c r="I12" s="356"/>
      <c r="J12" s="356"/>
      <c r="K12" s="356"/>
      <c r="L12" s="356"/>
      <c r="M12" s="356"/>
      <c r="N12" s="357"/>
    </row>
    <row r="13" spans="1:26" ht="16" customHeight="1" x14ac:dyDescent="0.25">
      <c r="B13" s="338" t="s">
        <v>63</v>
      </c>
      <c r="C13" s="358"/>
      <c r="D13" s="358"/>
      <c r="E13" s="404">
        <v>44406</v>
      </c>
      <c r="F13" s="356"/>
      <c r="G13" s="356"/>
      <c r="H13" s="356"/>
      <c r="I13" s="356"/>
      <c r="J13" s="356"/>
      <c r="K13" s="356"/>
      <c r="L13" s="356"/>
      <c r="M13" s="356"/>
      <c r="N13" s="357"/>
    </row>
    <row r="14" spans="1:26" ht="16" customHeight="1" x14ac:dyDescent="0.25">
      <c r="B14" s="338" t="s">
        <v>64</v>
      </c>
      <c r="C14" s="358"/>
      <c r="D14" s="358"/>
      <c r="E14" s="356" t="s">
        <v>178</v>
      </c>
      <c r="F14" s="356"/>
      <c r="G14" s="356"/>
      <c r="H14" s="356"/>
      <c r="I14" s="356"/>
      <c r="J14" s="356"/>
      <c r="K14" s="356"/>
      <c r="L14" s="356"/>
      <c r="M14" s="356"/>
      <c r="N14" s="357"/>
    </row>
    <row r="15" spans="1:26" ht="16" customHeight="1" x14ac:dyDescent="0.25">
      <c r="B15" s="338" t="s">
        <v>124</v>
      </c>
      <c r="C15" s="358"/>
      <c r="D15" s="358"/>
      <c r="E15" s="404">
        <v>44434</v>
      </c>
      <c r="F15" s="356"/>
      <c r="G15" s="356"/>
      <c r="H15" s="356"/>
      <c r="I15" s="356"/>
      <c r="J15" s="356"/>
      <c r="K15" s="356"/>
      <c r="L15" s="356"/>
      <c r="M15" s="356"/>
      <c r="N15" s="357"/>
    </row>
    <row r="16" spans="1:26" ht="16" customHeight="1" x14ac:dyDescent="0.25">
      <c r="B16" s="358"/>
      <c r="C16" s="358"/>
      <c r="D16" s="358"/>
      <c r="E16" s="358"/>
      <c r="F16" s="356"/>
      <c r="G16" s="356"/>
      <c r="H16" s="356"/>
      <c r="I16" s="356"/>
      <c r="J16" s="356"/>
      <c r="K16" s="356"/>
      <c r="L16" s="356"/>
      <c r="M16" s="356"/>
      <c r="N16" s="357"/>
    </row>
    <row r="17" spans="2:14" ht="16" customHeight="1" x14ac:dyDescent="0.25">
      <c r="B17" s="338" t="s">
        <v>65</v>
      </c>
      <c r="C17" s="358"/>
      <c r="D17" s="358"/>
      <c r="E17" s="258"/>
      <c r="F17" s="356"/>
      <c r="G17" s="356"/>
      <c r="H17" s="356"/>
      <c r="I17" s="356"/>
      <c r="J17" s="356"/>
      <c r="K17" s="356"/>
      <c r="L17" s="356"/>
      <c r="M17" s="356"/>
      <c r="N17" s="357"/>
    </row>
    <row r="18" spans="2:14" ht="16" customHeight="1" x14ac:dyDescent="0.25">
      <c r="B18" s="356" t="s">
        <v>14</v>
      </c>
      <c r="C18" s="356"/>
      <c r="D18" s="356"/>
      <c r="E18" s="342" t="s">
        <v>133</v>
      </c>
      <c r="F18" s="356"/>
      <c r="G18" s="356"/>
      <c r="H18" s="356"/>
      <c r="I18" s="356"/>
      <c r="J18" s="356"/>
      <c r="K18" s="356"/>
      <c r="L18" s="356"/>
      <c r="M18" s="356"/>
      <c r="N18" s="357"/>
    </row>
    <row r="19" spans="2:14" ht="16" customHeight="1" x14ac:dyDescent="0.25">
      <c r="B19" s="356" t="s">
        <v>66</v>
      </c>
      <c r="C19" s="356"/>
      <c r="D19" s="356"/>
      <c r="E19" s="342" t="s">
        <v>80</v>
      </c>
      <c r="F19" s="356"/>
      <c r="G19" s="356"/>
      <c r="H19" s="356"/>
      <c r="I19" s="356"/>
      <c r="J19" s="356"/>
      <c r="K19" s="356"/>
      <c r="L19" s="356"/>
      <c r="M19" s="356"/>
      <c r="N19" s="357"/>
    </row>
    <row r="20" spans="2:14" ht="16" customHeight="1" x14ac:dyDescent="0.25">
      <c r="B20" s="356"/>
      <c r="C20" s="356"/>
      <c r="D20" s="356"/>
      <c r="E20" s="342" t="s">
        <v>82</v>
      </c>
      <c r="F20" s="356"/>
      <c r="G20" s="356"/>
      <c r="H20" s="356"/>
      <c r="I20" s="356"/>
      <c r="J20" s="356"/>
      <c r="K20" s="356"/>
      <c r="L20" s="356"/>
      <c r="M20" s="356"/>
      <c r="N20" s="357"/>
    </row>
    <row r="21" spans="2:14" ht="16" customHeight="1" x14ac:dyDescent="0.25">
      <c r="B21" s="356" t="s">
        <v>67</v>
      </c>
      <c r="C21" s="356"/>
      <c r="D21" s="356"/>
      <c r="E21" s="342" t="s">
        <v>91</v>
      </c>
      <c r="F21" s="356"/>
      <c r="G21" s="356"/>
      <c r="H21" s="356"/>
      <c r="I21" s="356"/>
      <c r="J21" s="356"/>
      <c r="K21" s="356"/>
      <c r="L21" s="356"/>
      <c r="M21" s="356"/>
      <c r="N21" s="357"/>
    </row>
    <row r="22" spans="2:14" ht="16" customHeight="1" x14ac:dyDescent="0.25">
      <c r="B22" s="356" t="s">
        <v>68</v>
      </c>
      <c r="C22" s="356"/>
      <c r="D22" s="356"/>
      <c r="E22" s="342" t="s">
        <v>69</v>
      </c>
      <c r="F22" s="356"/>
      <c r="G22" s="356"/>
      <c r="H22" s="356"/>
      <c r="I22" s="356"/>
      <c r="J22" s="356"/>
      <c r="K22" s="356"/>
      <c r="L22" s="356"/>
      <c r="M22" s="356"/>
      <c r="N22" s="357"/>
    </row>
    <row r="23" spans="2:14" ht="6" customHeight="1" x14ac:dyDescent="0.25">
      <c r="B23" s="356"/>
      <c r="C23" s="356"/>
      <c r="D23" s="356"/>
      <c r="E23" s="258"/>
      <c r="F23" s="356"/>
      <c r="G23" s="356"/>
      <c r="H23" s="356"/>
      <c r="I23" s="356"/>
      <c r="J23" s="356"/>
      <c r="K23" s="356"/>
      <c r="L23" s="356"/>
      <c r="M23" s="356"/>
      <c r="N23" s="357"/>
    </row>
    <row r="24" spans="2:14" ht="16" customHeight="1" x14ac:dyDescent="0.25">
      <c r="B24" s="339" t="s">
        <v>125</v>
      </c>
      <c r="C24" s="356"/>
      <c r="D24" s="356"/>
      <c r="E24" s="258"/>
      <c r="F24" s="356"/>
      <c r="G24" s="356"/>
      <c r="H24" s="356"/>
      <c r="I24" s="356"/>
      <c r="J24" s="356"/>
      <c r="K24" s="356"/>
      <c r="L24" s="356"/>
      <c r="M24" s="356"/>
      <c r="N24" s="357"/>
    </row>
    <row r="25" spans="2:14" ht="16" customHeight="1" x14ac:dyDescent="0.25">
      <c r="B25" s="356" t="s">
        <v>126</v>
      </c>
      <c r="C25" s="356"/>
      <c r="D25" s="356"/>
      <c r="E25" s="342" t="s">
        <v>135</v>
      </c>
      <c r="F25" s="356"/>
      <c r="H25" s="356"/>
      <c r="I25" s="356"/>
      <c r="J25" s="356"/>
      <c r="K25" s="356"/>
      <c r="L25" s="356"/>
      <c r="M25" s="356"/>
      <c r="N25" s="357"/>
    </row>
    <row r="26" spans="2:14" ht="16" customHeight="1" x14ac:dyDescent="0.25">
      <c r="B26" s="356" t="s">
        <v>127</v>
      </c>
      <c r="C26" s="356"/>
      <c r="D26" s="356"/>
      <c r="E26" s="342" t="s">
        <v>134</v>
      </c>
      <c r="F26" s="356"/>
      <c r="G26" s="356"/>
      <c r="H26" s="356"/>
      <c r="I26" s="356"/>
      <c r="J26" s="356"/>
      <c r="K26" s="356"/>
      <c r="L26" s="356"/>
      <c r="M26" s="356"/>
      <c r="N26" s="357"/>
    </row>
    <row r="27" spans="2:14" ht="16" customHeight="1" x14ac:dyDescent="0.25">
      <c r="B27" s="356" t="s">
        <v>128</v>
      </c>
      <c r="C27" s="356"/>
      <c r="D27" s="356"/>
      <c r="E27" s="342" t="s">
        <v>136</v>
      </c>
      <c r="F27" s="356"/>
      <c r="G27" s="356"/>
      <c r="H27" s="356"/>
      <c r="I27" s="356"/>
      <c r="J27" s="356"/>
      <c r="K27" s="356"/>
      <c r="L27" s="356"/>
      <c r="M27" s="356"/>
      <c r="N27" s="357"/>
    </row>
    <row r="28" spans="2:14" ht="16" customHeight="1" x14ac:dyDescent="0.25">
      <c r="B28" s="356" t="s">
        <v>129</v>
      </c>
      <c r="C28" s="356"/>
      <c r="D28" s="356"/>
      <c r="E28" s="342" t="s">
        <v>52</v>
      </c>
      <c r="F28" s="356"/>
      <c r="G28" s="356"/>
      <c r="H28" s="356"/>
      <c r="I28" s="356"/>
      <c r="J28" s="356"/>
      <c r="K28" s="356"/>
      <c r="L28" s="356"/>
      <c r="M28" s="356"/>
      <c r="N28" s="357"/>
    </row>
    <row r="29" spans="2:14" ht="16" customHeight="1" x14ac:dyDescent="0.25">
      <c r="B29" s="356"/>
      <c r="C29" s="356"/>
      <c r="D29" s="356"/>
      <c r="E29" s="258"/>
      <c r="F29" s="356"/>
      <c r="G29" s="356"/>
      <c r="H29" s="356"/>
      <c r="I29" s="356"/>
      <c r="J29" s="356"/>
      <c r="K29" s="356"/>
      <c r="L29" s="356"/>
      <c r="M29" s="356"/>
      <c r="N29" s="357"/>
    </row>
    <row r="30" spans="2:14" ht="16" customHeight="1" x14ac:dyDescent="0.25">
      <c r="B30" s="338" t="s">
        <v>122</v>
      </c>
      <c r="C30" s="356"/>
      <c r="D30" s="356"/>
      <c r="E30" s="356"/>
      <c r="F30" s="356"/>
      <c r="G30" s="356"/>
      <c r="H30" s="356"/>
      <c r="I30" s="356"/>
      <c r="J30" s="356"/>
      <c r="K30" s="356"/>
      <c r="L30" s="356"/>
      <c r="M30" s="356"/>
      <c r="N30" s="357"/>
    </row>
    <row r="31" spans="2:14" ht="16" customHeight="1" x14ac:dyDescent="0.25">
      <c r="B31" s="356" t="s">
        <v>86</v>
      </c>
      <c r="C31" s="356"/>
      <c r="D31" s="356"/>
      <c r="E31" s="356"/>
      <c r="F31" s="356"/>
      <c r="G31" s="356"/>
      <c r="H31" s="356"/>
      <c r="I31" s="356"/>
      <c r="J31" s="356"/>
      <c r="K31" s="356"/>
      <c r="L31" s="356"/>
      <c r="M31" s="356"/>
      <c r="N31" s="357"/>
    </row>
    <row r="32" spans="2:14" ht="16" customHeight="1" x14ac:dyDescent="0.25">
      <c r="B32" s="356" t="s">
        <v>87</v>
      </c>
      <c r="C32" s="356"/>
      <c r="D32" s="356"/>
      <c r="E32" s="356"/>
      <c r="F32" s="356"/>
      <c r="G32" s="356"/>
      <c r="H32" s="356"/>
      <c r="I32" s="356"/>
      <c r="J32" s="356"/>
      <c r="K32" s="356"/>
      <c r="L32" s="356"/>
      <c r="M32" s="356"/>
      <c r="N32" s="357"/>
    </row>
    <row r="33" spans="1:14" ht="16" customHeight="1" x14ac:dyDescent="0.25">
      <c r="B33" s="356" t="s">
        <v>88</v>
      </c>
      <c r="C33" s="356"/>
      <c r="D33" s="356"/>
      <c r="E33" s="356"/>
      <c r="F33" s="356"/>
      <c r="G33" s="356"/>
      <c r="H33" s="356"/>
      <c r="I33" s="356"/>
      <c r="J33" s="356"/>
      <c r="K33" s="356"/>
      <c r="L33" s="356"/>
      <c r="M33" s="356"/>
      <c r="N33" s="357"/>
    </row>
    <row r="34" spans="1:14" ht="16" customHeight="1" x14ac:dyDescent="0.25">
      <c r="B34" s="356"/>
      <c r="C34" s="356"/>
      <c r="D34" s="356"/>
      <c r="E34" s="356"/>
      <c r="F34" s="356"/>
      <c r="G34" s="356"/>
      <c r="H34" s="356"/>
      <c r="I34" s="356"/>
      <c r="J34" s="356"/>
      <c r="K34" s="356"/>
      <c r="L34" s="356"/>
      <c r="M34" s="356"/>
      <c r="N34" s="357"/>
    </row>
    <row r="35" spans="1:14" ht="16" customHeight="1" x14ac:dyDescent="0.25">
      <c r="B35" s="338" t="s">
        <v>70</v>
      </c>
      <c r="C35" s="356"/>
      <c r="D35" s="356"/>
      <c r="E35" s="356"/>
      <c r="F35" s="356"/>
      <c r="G35" s="356"/>
      <c r="H35" s="356"/>
      <c r="I35" s="356"/>
      <c r="J35" s="356"/>
      <c r="K35" s="356"/>
      <c r="L35" s="356"/>
      <c r="M35" s="356"/>
      <c r="N35" s="357"/>
    </row>
    <row r="36" spans="1:14" ht="16" customHeight="1" x14ac:dyDescent="0.25">
      <c r="B36" s="356" t="s">
        <v>71</v>
      </c>
      <c r="C36" s="356"/>
      <c r="D36" s="356"/>
      <c r="E36" s="342" t="s">
        <v>72</v>
      </c>
      <c r="F36" s="356"/>
      <c r="G36" s="356"/>
      <c r="H36" s="356"/>
      <c r="I36" s="356"/>
      <c r="J36" s="356"/>
      <c r="K36" s="356"/>
      <c r="L36" s="356"/>
      <c r="M36" s="356"/>
      <c r="N36" s="357"/>
    </row>
    <row r="37" spans="1:14" ht="16" customHeight="1" x14ac:dyDescent="0.25">
      <c r="B37" s="356" t="s">
        <v>73</v>
      </c>
      <c r="C37" s="356"/>
      <c r="D37" s="356"/>
      <c r="E37" s="342" t="s">
        <v>81</v>
      </c>
      <c r="F37" s="356"/>
      <c r="G37" s="356"/>
      <c r="H37" s="356"/>
      <c r="I37" s="356"/>
      <c r="J37" s="356"/>
      <c r="K37" s="356"/>
      <c r="L37" s="356"/>
      <c r="M37" s="356"/>
      <c r="N37" s="357"/>
    </row>
    <row r="38" spans="1:14" ht="16" customHeight="1" x14ac:dyDescent="0.25">
      <c r="B38" s="356" t="s">
        <v>74</v>
      </c>
      <c r="C38" s="356"/>
      <c r="D38" s="356"/>
      <c r="E38" s="342" t="s">
        <v>89</v>
      </c>
      <c r="F38" s="356"/>
      <c r="G38" s="356"/>
      <c r="H38" s="356"/>
      <c r="I38" s="356"/>
      <c r="J38" s="356"/>
      <c r="K38" s="356"/>
      <c r="L38" s="356"/>
      <c r="M38" s="356"/>
      <c r="N38" s="357"/>
    </row>
    <row r="39" spans="1:14" ht="16" customHeight="1" x14ac:dyDescent="0.25">
      <c r="B39" s="356" t="s">
        <v>75</v>
      </c>
      <c r="C39" s="356"/>
      <c r="D39" s="356"/>
      <c r="E39" s="342" t="s">
        <v>130</v>
      </c>
      <c r="F39" s="356"/>
      <c r="G39" s="356"/>
      <c r="H39" s="356"/>
      <c r="I39" s="356"/>
      <c r="J39" s="356"/>
      <c r="K39" s="356"/>
      <c r="L39" s="356"/>
      <c r="M39" s="356"/>
      <c r="N39" s="357"/>
    </row>
    <row r="40" spans="1:14" ht="16" customHeight="1" x14ac:dyDescent="0.35">
      <c r="B40" s="327" t="s">
        <v>76</v>
      </c>
      <c r="C40" s="327"/>
      <c r="D40" s="327"/>
      <c r="E40" s="343" t="s">
        <v>131</v>
      </c>
      <c r="F40" s="327"/>
      <c r="G40" s="327"/>
      <c r="H40" s="327"/>
    </row>
    <row r="41" spans="1:14" ht="16" customHeight="1" x14ac:dyDescent="0.25">
      <c r="B41" s="356"/>
      <c r="C41" s="356"/>
      <c r="D41" s="356"/>
      <c r="E41" s="258"/>
      <c r="F41" s="356"/>
      <c r="G41" s="356"/>
      <c r="H41" s="356"/>
      <c r="I41" s="356"/>
      <c r="J41" s="356"/>
      <c r="K41" s="356"/>
      <c r="L41" s="356"/>
      <c r="M41" s="356"/>
      <c r="N41" s="357"/>
    </row>
    <row r="42" spans="1:14" ht="16" customHeight="1" x14ac:dyDescent="0.25">
      <c r="B42" s="338" t="s">
        <v>77</v>
      </c>
      <c r="C42" s="356"/>
      <c r="D42" s="356"/>
      <c r="E42" s="356"/>
      <c r="F42" s="356"/>
      <c r="G42" s="356"/>
      <c r="H42" s="356"/>
      <c r="I42" s="356"/>
      <c r="J42" s="356"/>
      <c r="K42" s="356"/>
      <c r="L42" s="356"/>
      <c r="M42" s="356"/>
      <c r="N42" s="357"/>
    </row>
    <row r="43" spans="1:14" ht="16" customHeight="1" x14ac:dyDescent="0.35">
      <c r="A43" s="327"/>
      <c r="B43" s="359" t="s">
        <v>107</v>
      </c>
      <c r="C43" s="359"/>
      <c r="D43" s="359"/>
      <c r="E43" s="359"/>
      <c r="F43" s="327" t="s">
        <v>120</v>
      </c>
      <c r="G43" s="359"/>
      <c r="H43" s="359"/>
      <c r="I43" s="360"/>
      <c r="J43" s="340" t="s">
        <v>78</v>
      </c>
      <c r="K43" s="344" t="s">
        <v>108</v>
      </c>
      <c r="L43" s="341"/>
      <c r="M43" s="359"/>
      <c r="N43" s="359"/>
    </row>
    <row r="44" spans="1:14" ht="16" customHeight="1" x14ac:dyDescent="0.35">
      <c r="A44" s="361"/>
      <c r="B44" s="337" t="s">
        <v>176</v>
      </c>
      <c r="C44" s="337"/>
      <c r="D44" s="337"/>
      <c r="E44" s="337"/>
      <c r="F44" s="337" t="s">
        <v>177</v>
      </c>
      <c r="G44" s="337"/>
      <c r="H44" s="337"/>
      <c r="I44" s="331"/>
      <c r="J44" s="340" t="s">
        <v>78</v>
      </c>
      <c r="K44" s="344" t="s">
        <v>121</v>
      </c>
      <c r="L44" s="341"/>
      <c r="M44" s="326"/>
      <c r="N44" s="361"/>
    </row>
    <row r="45" spans="1:14" ht="16" customHeight="1" x14ac:dyDescent="0.25"/>
    <row r="46" spans="1:14" ht="16" customHeight="1" x14ac:dyDescent="0.25"/>
    <row r="47" spans="1:14" ht="16" customHeight="1" x14ac:dyDescent="0.25"/>
    <row r="48" spans="1:14" ht="16" customHeight="1" x14ac:dyDescent="0.25"/>
    <row r="49" ht="16" customHeight="1" x14ac:dyDescent="0.25"/>
    <row r="50" ht="16" customHeight="1" x14ac:dyDescent="0.25"/>
    <row r="51" ht="16" customHeight="1" x14ac:dyDescent="0.25"/>
    <row r="52" ht="16.25" customHeight="1" x14ac:dyDescent="0.25"/>
    <row r="53" ht="16.25" customHeight="1" x14ac:dyDescent="0.25"/>
    <row r="54" ht="16.25" customHeight="1" x14ac:dyDescent="0.25"/>
    <row r="55" ht="16.25" customHeight="1" x14ac:dyDescent="0.25"/>
    <row r="56" ht="16.25" customHeight="1" x14ac:dyDescent="0.25"/>
    <row r="57" ht="16.25" customHeight="1" x14ac:dyDescent="0.25"/>
    <row r="58" ht="16.25" customHeight="1" x14ac:dyDescent="0.25"/>
    <row r="59" ht="16.25" customHeight="1" x14ac:dyDescent="0.25"/>
    <row r="60" ht="16.25" customHeight="1" x14ac:dyDescent="0.25"/>
    <row r="61" ht="16.25" customHeight="1" x14ac:dyDescent="0.25"/>
    <row r="62" ht="16.25" customHeight="1" x14ac:dyDescent="0.25"/>
    <row r="63" ht="16.25" customHeight="1" x14ac:dyDescent="0.25"/>
    <row r="64" ht="16.25" customHeight="1" x14ac:dyDescent="0.25"/>
    <row r="65" ht="16.25" customHeight="1" x14ac:dyDescent="0.25"/>
    <row r="66" ht="16.25" customHeight="1" x14ac:dyDescent="0.25"/>
    <row r="67" ht="16.25" customHeight="1" x14ac:dyDescent="0.25"/>
    <row r="68" ht="16.25" customHeight="1" x14ac:dyDescent="0.25"/>
    <row r="69" ht="16.25" customHeight="1" x14ac:dyDescent="0.25"/>
    <row r="70" ht="16.25" customHeight="1" x14ac:dyDescent="0.25"/>
    <row r="71" ht="16.25" customHeight="1" x14ac:dyDescent="0.25"/>
    <row r="72" ht="16.25" customHeight="1" x14ac:dyDescent="0.25"/>
    <row r="73" ht="16.25" customHeight="1" x14ac:dyDescent="0.25"/>
    <row r="74" ht="16.25" customHeight="1" x14ac:dyDescent="0.25"/>
    <row r="75" ht="16.25" customHeight="1" x14ac:dyDescent="0.25"/>
    <row r="76" ht="16.25" customHeight="1" x14ac:dyDescent="0.25"/>
    <row r="77" ht="16.25" customHeight="1" x14ac:dyDescent="0.25"/>
    <row r="78" ht="16.25" customHeight="1" x14ac:dyDescent="0.25"/>
    <row r="79" ht="16.25" customHeight="1" x14ac:dyDescent="0.25"/>
    <row r="80" ht="16.25" customHeight="1" x14ac:dyDescent="0.25"/>
    <row r="81" ht="16.25" customHeight="1" x14ac:dyDescent="0.25"/>
    <row r="82" ht="16.25" customHeight="1" x14ac:dyDescent="0.25"/>
    <row r="83" ht="16.25" customHeight="1" x14ac:dyDescent="0.25"/>
    <row r="84" ht="16.25" customHeight="1" x14ac:dyDescent="0.25"/>
    <row r="85" ht="16.25" customHeight="1" x14ac:dyDescent="0.25"/>
    <row r="86" ht="16.25" customHeight="1" x14ac:dyDescent="0.25"/>
    <row r="87" ht="16.25" customHeight="1" x14ac:dyDescent="0.25"/>
    <row r="88" ht="16.25" customHeight="1" x14ac:dyDescent="0.25"/>
    <row r="89" ht="16.25" customHeight="1" x14ac:dyDescent="0.25"/>
    <row r="90" ht="16.25" customHeight="1" x14ac:dyDescent="0.25"/>
    <row r="91" ht="16.25" customHeight="1" x14ac:dyDescent="0.25"/>
    <row r="92" ht="16.25" customHeight="1" x14ac:dyDescent="0.25"/>
    <row r="93" ht="16.25" customHeight="1" x14ac:dyDescent="0.25"/>
    <row r="94" ht="16.25" customHeight="1" x14ac:dyDescent="0.25"/>
    <row r="95" ht="16.25" customHeight="1" x14ac:dyDescent="0.25"/>
    <row r="96" ht="16.25" customHeight="1" x14ac:dyDescent="0.25"/>
    <row r="97" ht="16.25" customHeight="1" x14ac:dyDescent="0.25"/>
    <row r="98" ht="16.25" customHeight="1" x14ac:dyDescent="0.25"/>
    <row r="99" ht="16.25" customHeight="1" x14ac:dyDescent="0.25"/>
    <row r="100" ht="16.25" customHeight="1" x14ac:dyDescent="0.25"/>
    <row r="101" ht="16.25" customHeight="1" x14ac:dyDescent="0.25"/>
    <row r="102" ht="16.25" customHeight="1" x14ac:dyDescent="0.25"/>
  </sheetData>
  <hyperlinks>
    <hyperlink ref="E18" location="Highlights!A1" display="Highlights page - with commentary on recent price movements" xr:uid="{AB9E7E1B-75A9-4D12-B5AB-81844C2D1AC7}"/>
    <hyperlink ref="E19" location="'Table 4.1.1'!A1" display="Table 4.1.1: Monthly retail prices of petroleum products and a crude oil price index" xr:uid="{D1C45E89-CA9E-441B-A4A0-DF36EA53C682}"/>
    <hyperlink ref="E22" location="Methodology!A1" display="Methodology notes" xr:uid="{2FA31AB1-3518-44CD-9560-7F4A78D03E50}"/>
    <hyperlink ref="E26" location="Quarterly!A1" display="Typical retail prices of petroleum products and a crude oil price index (quarterly), from 1989" xr:uid="{EA77AE6D-16D6-483C-A65B-C56D0484C641}"/>
    <hyperlink ref="E21" location="Charts!A1" display="Charts 4.1.1 to 4.1.4 Typical Prices of Petroleum Products and 4.2.1 Index of Crude Oil Prices" xr:uid="{9D28794B-7D68-4ACA-900A-0388BFDE40F9}"/>
    <hyperlink ref="E36" r:id="rId1" xr:uid="{B1E4087B-0D25-4A38-BB4A-6AED3F8C8B17}"/>
    <hyperlink ref="E37" r:id="rId2" xr:uid="{7A5B4207-5857-40C8-80FB-972E97A26F0D}"/>
    <hyperlink ref="E38" r:id="rId3" xr:uid="{6AD90D34-01E7-491C-BBD7-3777E3FC3F4B}"/>
    <hyperlink ref="E20" location="'Table 4.1.2'!A1" display="Table 4.1.2: Annual retail prices of petroleum products and a crude oil price index" xr:uid="{1AADDE50-4355-4D7A-A713-6DA34FF6ACEC}"/>
    <hyperlink ref="E27" location="Annual!A1" display="Typical retail prices of petroleum products and a crude oil price index (annual), from 1977" xr:uid="{8F1A3726-04BB-48FE-B38F-FABF0949D094}"/>
    <hyperlink ref="E25" location="Monthly!A1" display="Typical retail prices of petroleum products and a crude oil price index (monthly), from 1989" xr:uid="{0C7C8A2A-776E-4278-9A16-119ADCD22225}"/>
    <hyperlink ref="E28" location="'Ex tax data'!A1" display="Typical retail prices of petroleum products excluding VAT and duty" xr:uid="{26395867-5638-45BE-8628-353B0C8C0D87}"/>
    <hyperlink ref="E39" r:id="rId4" display="Energy statistics revisions policy" xr:uid="{893B2C1A-00C0-455A-81F9-B389DC85DC26}"/>
    <hyperlink ref="E40" r:id="rId5" xr:uid="{AA11DE13-7391-491D-9689-2E13EE653893}"/>
    <hyperlink ref="K43" r:id="rId6" xr:uid="{58001EE8-7680-44EA-804E-2EE9F9E30910}"/>
    <hyperlink ref="K44" r:id="rId7" xr:uid="{53497497-0CFD-4A7B-B37F-89130E00F47C}"/>
  </hyperlinks>
  <pageMargins left="0" right="0" top="0.74803149606299213" bottom="0.74803149606299213" header="0.31496062992125984" footer="0.31496062992125984"/>
  <pageSetup paperSize="9" scale="71" orientation="portrait" r:id="rId8"/>
  <drawing r:id="rId9"/>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FCFB97-8B74-4984-9839-9FF1DF9ABC7F}">
  <sheetPr codeName="Sheet10">
    <tabColor theme="3"/>
  </sheetPr>
  <dimension ref="A1:V25"/>
  <sheetViews>
    <sheetView showGridLines="0" zoomScaleNormal="100" workbookViewId="0"/>
  </sheetViews>
  <sheetFormatPr defaultColWidth="9.26953125" defaultRowHeight="12.5" x14ac:dyDescent="0.25"/>
  <sheetData>
    <row r="1" spans="1:22" ht="18" customHeight="1" x14ac:dyDescent="0.25">
      <c r="A1" s="116" t="s">
        <v>163</v>
      </c>
      <c r="B1" s="65"/>
      <c r="C1" s="65"/>
      <c r="D1" s="65"/>
      <c r="E1" s="65"/>
      <c r="F1" s="65"/>
      <c r="G1" s="65"/>
      <c r="H1" s="65"/>
      <c r="I1" s="65"/>
      <c r="J1" s="65"/>
      <c r="K1" s="65"/>
      <c r="L1" s="65"/>
      <c r="M1" s="65"/>
      <c r="N1" s="65"/>
      <c r="O1" s="65"/>
      <c r="P1" s="65"/>
      <c r="Q1" s="65"/>
      <c r="R1" s="65"/>
      <c r="S1" s="65"/>
      <c r="T1" s="65"/>
      <c r="U1" s="65"/>
      <c r="V1" s="65"/>
    </row>
    <row r="2" spans="1:22" ht="18" customHeight="1" x14ac:dyDescent="0.3">
      <c r="A2" s="66"/>
      <c r="B2" s="66"/>
      <c r="C2" s="65"/>
      <c r="D2" s="65"/>
      <c r="E2" s="65"/>
      <c r="F2" s="65"/>
      <c r="G2" s="65"/>
      <c r="H2" s="65"/>
      <c r="I2" s="65"/>
      <c r="J2" s="65"/>
      <c r="K2" s="65"/>
      <c r="L2" s="65"/>
      <c r="M2" s="65"/>
      <c r="N2" s="65"/>
      <c r="O2" s="65"/>
      <c r="P2" s="65"/>
      <c r="Q2" s="65"/>
      <c r="R2" s="65"/>
      <c r="S2" s="65"/>
      <c r="T2" s="65"/>
      <c r="U2" s="65"/>
      <c r="V2" s="65"/>
    </row>
    <row r="3" spans="1:22" ht="18" customHeight="1" x14ac:dyDescent="0.3">
      <c r="A3" s="389" t="s">
        <v>164</v>
      </c>
      <c r="B3" s="66"/>
      <c r="C3" s="65"/>
      <c r="D3" s="65"/>
      <c r="E3" s="65"/>
      <c r="F3" s="65"/>
      <c r="G3" s="65"/>
      <c r="H3" s="65"/>
      <c r="I3" s="65"/>
      <c r="J3" s="65"/>
      <c r="K3" s="65"/>
      <c r="L3" s="65"/>
      <c r="M3" s="65"/>
      <c r="N3" s="65"/>
      <c r="O3" s="65"/>
      <c r="P3" s="65"/>
      <c r="Q3" s="65"/>
      <c r="R3" s="65"/>
      <c r="S3" s="65"/>
      <c r="T3" s="65"/>
      <c r="U3" s="65"/>
      <c r="V3" s="65"/>
    </row>
    <row r="4" spans="1:22" ht="14" x14ac:dyDescent="0.3">
      <c r="A4" s="389"/>
      <c r="B4" s="66"/>
      <c r="C4" s="65"/>
      <c r="D4" s="65"/>
      <c r="E4" s="65"/>
      <c r="F4" s="65"/>
      <c r="G4" s="65"/>
      <c r="H4" s="65"/>
      <c r="I4" s="65"/>
      <c r="J4" s="65"/>
      <c r="K4" s="65"/>
      <c r="L4" s="65"/>
      <c r="M4" s="65"/>
      <c r="N4" s="65"/>
      <c r="O4" s="65"/>
      <c r="P4" s="65"/>
      <c r="Q4" s="65"/>
      <c r="R4" s="65"/>
      <c r="S4" s="65"/>
      <c r="T4" s="65"/>
      <c r="U4" s="65"/>
      <c r="V4" s="65"/>
    </row>
    <row r="5" spans="1:22" ht="15.5" x14ac:dyDescent="0.3">
      <c r="A5" s="390" t="s">
        <v>165</v>
      </c>
      <c r="B5" s="66"/>
      <c r="C5" s="65"/>
      <c r="D5" s="65"/>
      <c r="E5" s="65"/>
      <c r="F5" s="65"/>
      <c r="G5" s="65"/>
      <c r="H5" s="65"/>
      <c r="I5" s="65"/>
      <c r="J5" s="65"/>
      <c r="K5" s="65"/>
      <c r="L5" s="65"/>
      <c r="M5" s="65"/>
      <c r="N5" s="65"/>
      <c r="O5" s="65"/>
      <c r="P5" s="65"/>
      <c r="Q5" s="65"/>
      <c r="R5" s="65"/>
      <c r="S5" s="65"/>
      <c r="T5" s="65"/>
      <c r="U5" s="65"/>
      <c r="V5" s="65"/>
    </row>
    <row r="6" spans="1:22" ht="14" x14ac:dyDescent="0.3">
      <c r="A6" s="389"/>
      <c r="B6" s="66"/>
      <c r="C6" s="65"/>
      <c r="D6" s="65"/>
      <c r="E6" s="65"/>
      <c r="F6" s="65"/>
      <c r="G6" s="65"/>
      <c r="H6" s="65"/>
      <c r="I6" s="65"/>
      <c r="J6" s="65"/>
      <c r="K6" s="65"/>
      <c r="L6" s="65"/>
      <c r="M6" s="65"/>
      <c r="N6" s="65"/>
      <c r="O6" s="65"/>
      <c r="P6" s="65"/>
      <c r="Q6" s="65"/>
      <c r="R6" s="65"/>
      <c r="S6" s="65"/>
      <c r="T6" s="65"/>
      <c r="U6" s="65"/>
      <c r="V6" s="65"/>
    </row>
    <row r="7" spans="1:22" ht="14" x14ac:dyDescent="0.3">
      <c r="A7" s="66" t="s">
        <v>166</v>
      </c>
      <c r="B7" s="65"/>
      <c r="C7" s="65"/>
      <c r="D7" s="65"/>
      <c r="E7" s="65"/>
      <c r="F7" s="65"/>
      <c r="G7" s="65"/>
      <c r="H7" s="65"/>
      <c r="I7" s="65"/>
      <c r="J7" s="65"/>
      <c r="K7" s="65"/>
      <c r="L7" s="65"/>
      <c r="M7" s="65"/>
      <c r="N7" s="65"/>
      <c r="O7" s="65"/>
      <c r="P7" s="65"/>
      <c r="Q7" s="65"/>
      <c r="R7" s="65"/>
      <c r="S7" s="65"/>
      <c r="T7" s="65"/>
      <c r="U7" s="65"/>
      <c r="V7" s="65"/>
    </row>
    <row r="8" spans="1:22" ht="14" x14ac:dyDescent="0.3">
      <c r="A8" s="66" t="s">
        <v>167</v>
      </c>
      <c r="B8" s="65"/>
      <c r="C8" s="65"/>
      <c r="D8" s="65"/>
      <c r="E8" s="65"/>
      <c r="F8" s="65"/>
      <c r="G8" s="65"/>
      <c r="H8" s="65"/>
      <c r="I8" s="65"/>
      <c r="J8" s="65"/>
      <c r="K8" s="65"/>
      <c r="L8" s="65"/>
      <c r="M8" s="65"/>
      <c r="N8" s="65"/>
      <c r="O8" s="65"/>
      <c r="P8" s="65"/>
      <c r="Q8" s="65"/>
      <c r="R8" s="65"/>
      <c r="S8" s="65"/>
      <c r="T8" s="65"/>
      <c r="U8" s="65"/>
      <c r="V8" s="65"/>
    </row>
    <row r="9" spans="1:22" ht="14" x14ac:dyDescent="0.3">
      <c r="A9" s="391" t="s">
        <v>168</v>
      </c>
      <c r="B9" s="65"/>
      <c r="C9" s="65"/>
      <c r="D9" s="65"/>
      <c r="E9" s="65"/>
      <c r="F9" s="65"/>
      <c r="G9" s="65"/>
      <c r="H9" s="65"/>
      <c r="I9" s="65"/>
      <c r="J9" s="65"/>
      <c r="K9" s="65"/>
      <c r="L9" s="65"/>
      <c r="M9" s="65"/>
      <c r="N9" s="65"/>
      <c r="O9" s="65"/>
      <c r="P9" s="65"/>
      <c r="Q9" s="65"/>
      <c r="R9" s="65"/>
      <c r="S9" s="65"/>
      <c r="T9" s="65"/>
      <c r="U9" s="65"/>
      <c r="V9" s="65"/>
    </row>
    <row r="10" spans="1:22" ht="14" x14ac:dyDescent="0.3">
      <c r="A10" s="66"/>
      <c r="B10" s="65"/>
      <c r="C10" s="65"/>
      <c r="D10" s="65"/>
      <c r="E10" s="65"/>
      <c r="F10" s="65"/>
      <c r="G10" s="65"/>
      <c r="H10" s="65"/>
      <c r="I10" s="65"/>
      <c r="J10" s="65"/>
      <c r="K10" s="65"/>
      <c r="L10" s="65"/>
      <c r="M10" s="65"/>
      <c r="N10" s="65"/>
      <c r="O10" s="65"/>
      <c r="P10" s="65"/>
      <c r="Q10" s="65"/>
      <c r="R10" s="65"/>
      <c r="S10" s="65"/>
      <c r="T10" s="65"/>
      <c r="U10" s="65"/>
      <c r="V10" s="65"/>
    </row>
    <row r="11" spans="1:22" ht="14" x14ac:dyDescent="0.3">
      <c r="A11" s="66" t="s">
        <v>169</v>
      </c>
      <c r="B11" s="66"/>
      <c r="C11" s="65"/>
      <c r="D11" s="65"/>
      <c r="E11" s="65"/>
      <c r="F11" s="65"/>
      <c r="G11" s="65"/>
      <c r="H11" s="65"/>
      <c r="I11" s="65"/>
      <c r="J11" s="65"/>
      <c r="K11" s="65"/>
      <c r="L11" s="65"/>
      <c r="M11" s="65"/>
      <c r="N11" s="65"/>
      <c r="O11" s="65"/>
      <c r="P11" s="65"/>
      <c r="Q11" s="65"/>
      <c r="R11" s="65"/>
      <c r="S11" s="65"/>
      <c r="T11" s="65"/>
      <c r="U11" s="65"/>
      <c r="V11" s="65"/>
    </row>
    <row r="12" spans="1:22" ht="14" x14ac:dyDescent="0.3">
      <c r="A12" s="391" t="s">
        <v>170</v>
      </c>
      <c r="B12" s="66"/>
      <c r="C12" s="65"/>
      <c r="D12" s="65"/>
      <c r="E12" s="65"/>
      <c r="F12" s="65"/>
      <c r="G12" s="65"/>
      <c r="H12" s="65"/>
      <c r="I12" s="65"/>
      <c r="J12" s="65"/>
      <c r="K12" s="65"/>
      <c r="L12" s="65"/>
      <c r="M12" s="65"/>
      <c r="N12" s="65"/>
      <c r="O12" s="65"/>
      <c r="P12" s="65"/>
      <c r="Q12" s="65"/>
      <c r="R12" s="65"/>
      <c r="S12" s="65"/>
      <c r="T12" s="65"/>
      <c r="U12" s="65"/>
      <c r="V12" s="65"/>
    </row>
    <row r="13" spans="1:22" ht="14" x14ac:dyDescent="0.3">
      <c r="A13" s="66"/>
      <c r="B13" s="65"/>
      <c r="C13" s="65"/>
      <c r="D13" s="65"/>
      <c r="E13" s="65"/>
      <c r="F13" s="65"/>
      <c r="G13" s="65"/>
      <c r="H13" s="65"/>
      <c r="I13" s="65"/>
      <c r="J13" s="65"/>
      <c r="K13" s="65"/>
      <c r="L13" s="65"/>
      <c r="M13" s="65"/>
      <c r="N13" s="65"/>
      <c r="O13" s="65"/>
      <c r="P13" s="65"/>
      <c r="Q13" s="65"/>
      <c r="R13" s="65"/>
      <c r="S13" s="65"/>
      <c r="T13" s="65"/>
      <c r="U13" s="65"/>
      <c r="V13" s="65"/>
    </row>
    <row r="14" spans="1:22" ht="14" x14ac:dyDescent="0.3">
      <c r="A14" s="66" t="s">
        <v>171</v>
      </c>
      <c r="B14" s="65"/>
      <c r="C14" s="65"/>
      <c r="D14" s="65"/>
      <c r="E14" s="65"/>
      <c r="F14" s="65"/>
      <c r="G14" s="65"/>
      <c r="H14" s="65"/>
      <c r="I14" s="65"/>
      <c r="J14" s="65"/>
      <c r="K14" s="65"/>
      <c r="L14" s="65"/>
      <c r="M14" s="65"/>
      <c r="N14" s="65"/>
      <c r="O14" s="65"/>
      <c r="P14" s="65"/>
      <c r="Q14" s="65"/>
      <c r="R14" s="65"/>
      <c r="S14" s="65"/>
      <c r="T14" s="65"/>
      <c r="U14" s="65"/>
      <c r="V14" s="65"/>
    </row>
    <row r="15" spans="1:22" ht="14" x14ac:dyDescent="0.3">
      <c r="A15" s="66" t="s">
        <v>172</v>
      </c>
      <c r="B15" s="65"/>
      <c r="C15" s="65"/>
      <c r="D15" s="65"/>
      <c r="E15" s="65"/>
      <c r="F15" s="65"/>
      <c r="G15" s="65"/>
      <c r="H15" s="65"/>
      <c r="I15" s="65"/>
      <c r="J15" s="65"/>
      <c r="K15" s="65"/>
      <c r="L15" s="65"/>
      <c r="M15" s="65"/>
      <c r="N15" s="65"/>
      <c r="O15" s="65"/>
      <c r="P15" s="65"/>
      <c r="Q15" s="65"/>
      <c r="R15" s="65"/>
      <c r="S15" s="65"/>
      <c r="T15" s="65"/>
      <c r="U15" s="65"/>
      <c r="V15" s="65"/>
    </row>
    <row r="16" spans="1:22" ht="14" x14ac:dyDescent="0.3">
      <c r="A16" s="389"/>
      <c r="B16" s="66"/>
      <c r="C16" s="65"/>
      <c r="D16" s="65"/>
      <c r="E16" s="65"/>
      <c r="F16" s="65"/>
      <c r="G16" s="65"/>
      <c r="H16" s="65"/>
      <c r="I16" s="65"/>
      <c r="J16" s="65"/>
      <c r="K16" s="65"/>
      <c r="L16" s="65"/>
      <c r="M16" s="65"/>
      <c r="N16" s="65"/>
      <c r="O16" s="65"/>
      <c r="P16" s="65"/>
      <c r="Q16" s="65"/>
      <c r="R16" s="65"/>
      <c r="S16" s="65"/>
      <c r="T16" s="65"/>
      <c r="U16" s="65"/>
      <c r="V16" s="65"/>
    </row>
    <row r="17" spans="1:22" ht="15.5" x14ac:dyDescent="0.3">
      <c r="A17" s="390" t="s">
        <v>173</v>
      </c>
      <c r="B17" s="66"/>
      <c r="C17" s="65"/>
      <c r="D17" s="65"/>
      <c r="E17" s="65"/>
      <c r="F17" s="65"/>
      <c r="G17" s="65"/>
      <c r="H17" s="65"/>
      <c r="I17" s="65"/>
      <c r="J17" s="65"/>
      <c r="K17" s="65"/>
      <c r="L17" s="65"/>
      <c r="M17" s="65"/>
      <c r="N17" s="65"/>
      <c r="O17" s="65"/>
      <c r="P17" s="65"/>
      <c r="Q17" s="65"/>
      <c r="R17" s="65"/>
      <c r="S17" s="65"/>
      <c r="T17" s="65"/>
      <c r="U17" s="65"/>
      <c r="V17" s="65"/>
    </row>
    <row r="18" spans="1:22" ht="14" x14ac:dyDescent="0.3">
      <c r="A18" s="389"/>
      <c r="B18" s="66"/>
      <c r="C18" s="65"/>
      <c r="D18" s="65"/>
      <c r="E18" s="65"/>
      <c r="F18" s="65"/>
      <c r="G18" s="65"/>
      <c r="H18" s="65"/>
      <c r="I18" s="65"/>
      <c r="J18" s="65"/>
      <c r="K18" s="65"/>
      <c r="L18" s="65"/>
      <c r="M18" s="65"/>
      <c r="N18" s="65"/>
      <c r="O18" s="65"/>
      <c r="P18" s="65"/>
      <c r="Q18" s="65"/>
      <c r="R18" s="65"/>
      <c r="S18" s="65"/>
      <c r="T18" s="65"/>
      <c r="U18" s="65"/>
      <c r="V18" s="65"/>
    </row>
    <row r="19" spans="1:22" ht="14" x14ac:dyDescent="0.3">
      <c r="A19" s="392" t="s">
        <v>174</v>
      </c>
      <c r="B19" s="66"/>
      <c r="C19" s="65"/>
      <c r="D19" s="65"/>
      <c r="E19" s="65"/>
      <c r="F19" s="65"/>
      <c r="G19" s="65"/>
      <c r="H19" s="65"/>
      <c r="I19" s="65"/>
      <c r="J19" s="65"/>
      <c r="K19" s="65"/>
      <c r="L19" s="65"/>
      <c r="M19" s="65"/>
      <c r="N19" s="65"/>
      <c r="O19" s="65"/>
      <c r="P19" s="65"/>
      <c r="Q19" s="65"/>
      <c r="R19" s="65"/>
      <c r="S19" s="65"/>
      <c r="T19" s="65"/>
      <c r="U19" s="65"/>
      <c r="V19" s="65"/>
    </row>
    <row r="20" spans="1:22" ht="14" x14ac:dyDescent="0.3">
      <c r="A20" s="66" t="s">
        <v>175</v>
      </c>
      <c r="B20" s="66"/>
      <c r="C20" s="65"/>
      <c r="D20" s="65"/>
      <c r="E20" s="65"/>
      <c r="F20" s="65"/>
      <c r="G20" s="65"/>
      <c r="H20" s="65"/>
      <c r="I20" s="65"/>
      <c r="J20" s="65"/>
      <c r="K20" s="65"/>
      <c r="L20" s="65"/>
      <c r="M20" s="65"/>
      <c r="N20" s="65"/>
      <c r="O20" s="65"/>
      <c r="P20" s="65"/>
      <c r="Q20" s="65"/>
      <c r="R20" s="65"/>
      <c r="S20" s="65"/>
      <c r="T20" s="65"/>
      <c r="U20" s="65"/>
      <c r="V20" s="65"/>
    </row>
    <row r="21" spans="1:22" x14ac:dyDescent="0.25">
      <c r="A21" s="65"/>
      <c r="B21" s="65"/>
      <c r="C21" s="65"/>
      <c r="D21" s="65"/>
      <c r="E21" s="65"/>
      <c r="F21" s="65"/>
      <c r="G21" s="65"/>
      <c r="H21" s="65"/>
      <c r="I21" s="65"/>
      <c r="J21" s="65"/>
      <c r="K21" s="65"/>
      <c r="L21" s="65"/>
      <c r="M21" s="65"/>
      <c r="N21" s="65"/>
      <c r="O21" s="65"/>
      <c r="P21" s="65"/>
      <c r="Q21" s="65"/>
      <c r="R21" s="65"/>
      <c r="S21" s="65"/>
      <c r="T21" s="65"/>
      <c r="U21" s="65"/>
      <c r="V21" s="65"/>
    </row>
    <row r="22" spans="1:22" ht="6" customHeight="1" x14ac:dyDescent="0.3">
      <c r="A22" s="345"/>
      <c r="B22" s="5"/>
    </row>
    <row r="23" spans="1:22" ht="14" x14ac:dyDescent="0.3">
      <c r="A23" s="346" t="s">
        <v>62</v>
      </c>
    </row>
    <row r="24" spans="1:22" x14ac:dyDescent="0.25">
      <c r="A24" s="65"/>
      <c r="B24" s="65"/>
      <c r="C24" s="65"/>
      <c r="D24" s="65"/>
      <c r="E24" s="65"/>
      <c r="F24" s="65"/>
      <c r="G24" s="65"/>
      <c r="H24" s="65"/>
      <c r="I24" s="65"/>
      <c r="J24" s="65"/>
      <c r="K24" s="65"/>
      <c r="L24" s="65"/>
      <c r="M24" s="65"/>
      <c r="N24" s="65"/>
      <c r="O24" s="65"/>
      <c r="P24" s="65"/>
      <c r="Q24" s="65"/>
      <c r="R24" s="65"/>
      <c r="S24" s="65"/>
      <c r="T24" s="65"/>
      <c r="U24" s="65"/>
      <c r="V24" s="65"/>
    </row>
    <row r="25" spans="1:22" x14ac:dyDescent="0.25">
      <c r="A25" s="65"/>
      <c r="B25" s="65"/>
      <c r="C25" s="65"/>
      <c r="D25" s="65"/>
      <c r="E25" s="65"/>
      <c r="F25" s="65"/>
      <c r="G25" s="65"/>
      <c r="H25" s="65"/>
      <c r="I25" s="65"/>
      <c r="J25" s="65"/>
      <c r="K25" s="65"/>
      <c r="L25" s="65"/>
      <c r="M25" s="65"/>
      <c r="N25" s="65"/>
      <c r="O25" s="65"/>
      <c r="P25" s="65"/>
      <c r="Q25" s="65"/>
      <c r="R25" s="65"/>
      <c r="S25" s="65"/>
      <c r="T25" s="65"/>
      <c r="U25" s="65"/>
      <c r="V25" s="65"/>
    </row>
  </sheetData>
  <hyperlinks>
    <hyperlink ref="A23" location="Contents!A1" display="Return to Contents Page" xr:uid="{54EC122C-BE53-4190-987A-2F28D4AC6EE8}"/>
    <hyperlink ref="A12" r:id="rId1" location="trade-outputs-published-on-different-bases" xr:uid="{927F3110-110A-4715-85D0-B54B8686D50D}"/>
    <hyperlink ref="A9" r:id="rId2" xr:uid="{C11304DF-475E-4205-A6CC-3EC7189901D9}"/>
  </hyperlinks>
  <pageMargins left="0.7" right="0.7" top="0.75" bottom="0.75" header="0.3" footer="0.3"/>
  <pageSetup paperSize="9" orientation="portrait"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5">
    <tabColor rgb="FFFF0000"/>
  </sheetPr>
  <dimension ref="A1:BZ1017"/>
  <sheetViews>
    <sheetView showGridLines="0" zoomScaleNormal="100" workbookViewId="0">
      <pane xSplit="1" ySplit="5" topLeftCell="B6" activePane="bottomRight" state="frozen"/>
      <selection activeCell="C4" sqref="C4"/>
      <selection pane="topRight" activeCell="C4" sqref="C4"/>
      <selection pane="bottomLeft" activeCell="C4" sqref="C4"/>
      <selection pane="bottomRight" activeCell="B6" sqref="B6"/>
    </sheetView>
  </sheetViews>
  <sheetFormatPr defaultColWidth="9.26953125" defaultRowHeight="12.5" x14ac:dyDescent="0.25"/>
  <cols>
    <col min="1" max="1" width="7.453125" style="68" customWidth="1"/>
    <col min="2" max="2" width="5" bestFit="1" customWidth="1"/>
    <col min="3" max="3" width="10.7265625" bestFit="1" customWidth="1"/>
    <col min="4" max="4" width="6.08984375" style="312" bestFit="1" customWidth="1"/>
    <col min="5" max="5" width="8.08984375" bestFit="1" customWidth="1"/>
    <col min="6" max="6" width="8" bestFit="1" customWidth="1"/>
    <col min="7" max="7" width="8.36328125" bestFit="1" customWidth="1"/>
    <col min="8" max="8" width="8.26953125" bestFit="1" customWidth="1"/>
    <col min="9" max="9" width="7.7265625" bestFit="1" customWidth="1"/>
    <col min="10" max="10" width="3.7265625" customWidth="1"/>
    <col min="11" max="11" width="8.08984375" bestFit="1" customWidth="1"/>
    <col min="12" max="12" width="15.7265625" customWidth="1"/>
    <col min="13" max="13" width="12.7265625" customWidth="1"/>
    <col min="14" max="14" width="3.7265625" customWidth="1"/>
    <col min="15" max="17" width="12.7265625" customWidth="1"/>
    <col min="18" max="18" width="3.7265625" customWidth="1"/>
    <col min="19" max="19" width="11.81640625" bestFit="1" customWidth="1"/>
    <col min="20" max="22" width="12.7265625" customWidth="1"/>
    <col min="23" max="23" width="19.90625" bestFit="1" customWidth="1"/>
    <col min="24" max="24" width="11.81640625" bestFit="1" customWidth="1"/>
    <col min="25" max="25" width="9.1796875" bestFit="1" customWidth="1"/>
    <col min="26" max="27" width="12.7265625" customWidth="1"/>
    <col min="28" max="28" width="3.7265625" customWidth="1"/>
    <col min="29" max="32" width="12.7265625" customWidth="1"/>
    <col min="33" max="33" width="20.36328125" bestFit="1" customWidth="1"/>
    <col min="34" max="36" width="12.7265625" customWidth="1"/>
    <col min="38" max="38" width="3.7265625" customWidth="1"/>
    <col min="39" max="39" width="11.36328125" style="377" customWidth="1"/>
    <col min="40" max="40" width="13.1796875" bestFit="1" customWidth="1"/>
    <col min="43" max="43" width="14.81640625" bestFit="1" customWidth="1"/>
    <col min="44" max="44" width="20.81640625" customWidth="1"/>
    <col min="49" max="49" width="3.7265625" customWidth="1"/>
    <col min="54" max="54" width="20.36328125" bestFit="1" customWidth="1"/>
    <col min="59" max="59" width="3.7265625" customWidth="1"/>
    <col min="64" max="64" width="20.36328125" bestFit="1" customWidth="1"/>
    <col min="69" max="69" width="3.7265625" customWidth="1"/>
    <col min="73" max="73" width="30.08984375" customWidth="1"/>
    <col min="75" max="75" width="10.26953125" bestFit="1" customWidth="1"/>
  </cols>
  <sheetData>
    <row r="1" spans="1:78" ht="18" customHeight="1" x14ac:dyDescent="0.25">
      <c r="A1" s="107" t="s">
        <v>92</v>
      </c>
      <c r="C1" s="107"/>
      <c r="D1" s="107"/>
      <c r="E1" s="107"/>
      <c r="F1" s="107"/>
      <c r="G1" s="107"/>
      <c r="H1" s="107"/>
      <c r="I1" s="107"/>
      <c r="J1" s="107"/>
      <c r="K1" s="107"/>
      <c r="L1" s="80"/>
      <c r="M1" s="82"/>
      <c r="N1" s="80"/>
      <c r="O1" s="81"/>
      <c r="P1" s="81"/>
      <c r="Q1" s="81"/>
      <c r="R1" s="363"/>
      <c r="S1" s="171" t="s">
        <v>137</v>
      </c>
      <c r="T1" s="171" t="s">
        <v>139</v>
      </c>
      <c r="U1" s="171" t="s">
        <v>137</v>
      </c>
      <c r="V1" s="171" t="s">
        <v>139</v>
      </c>
      <c r="W1" s="171"/>
      <c r="X1" s="171" t="s">
        <v>137</v>
      </c>
      <c r="Y1" s="171" t="s">
        <v>139</v>
      </c>
      <c r="Z1" s="171" t="s">
        <v>137</v>
      </c>
      <c r="AA1" s="171" t="s">
        <v>139</v>
      </c>
      <c r="AB1" s="363"/>
      <c r="AC1" s="171" t="s">
        <v>137</v>
      </c>
      <c r="AD1" s="171" t="s">
        <v>139</v>
      </c>
      <c r="AE1" s="171" t="s">
        <v>137</v>
      </c>
      <c r="AF1" s="171" t="s">
        <v>139</v>
      </c>
      <c r="AG1" s="171"/>
      <c r="AH1" s="171" t="s">
        <v>137</v>
      </c>
      <c r="AI1" s="171" t="s">
        <v>139</v>
      </c>
      <c r="AJ1" s="171" t="s">
        <v>137</v>
      </c>
      <c r="AK1" s="171" t="s">
        <v>139</v>
      </c>
      <c r="AL1" s="363"/>
      <c r="AM1" s="373"/>
      <c r="AN1" s="171" t="s">
        <v>137</v>
      </c>
      <c r="AO1" s="171" t="s">
        <v>139</v>
      </c>
      <c r="AP1" s="171" t="s">
        <v>137</v>
      </c>
      <c r="AQ1" s="171" t="s">
        <v>139</v>
      </c>
      <c r="AR1" s="171"/>
      <c r="AS1" s="171" t="s">
        <v>137</v>
      </c>
      <c r="AT1" s="171" t="s">
        <v>139</v>
      </c>
      <c r="AU1" s="171" t="s">
        <v>137</v>
      </c>
      <c r="AV1" s="171" t="s">
        <v>139</v>
      </c>
      <c r="AW1" s="363"/>
      <c r="AX1" s="171" t="s">
        <v>137</v>
      </c>
      <c r="AY1" s="171" t="s">
        <v>139</v>
      </c>
      <c r="AZ1" s="171" t="s">
        <v>137</v>
      </c>
      <c r="BA1" s="171" t="s">
        <v>139</v>
      </c>
      <c r="BB1" s="171"/>
      <c r="BC1" s="171" t="s">
        <v>137</v>
      </c>
      <c r="BD1" s="171" t="s">
        <v>139</v>
      </c>
      <c r="BE1" s="171" t="s">
        <v>137</v>
      </c>
      <c r="BF1" s="171" t="s">
        <v>139</v>
      </c>
      <c r="BG1" s="363"/>
      <c r="BH1" s="171" t="s">
        <v>137</v>
      </c>
      <c r="BI1" s="171" t="s">
        <v>139</v>
      </c>
      <c r="BJ1" s="171" t="s">
        <v>137</v>
      </c>
      <c r="BK1" s="171" t="s">
        <v>139</v>
      </c>
      <c r="BL1" s="171"/>
      <c r="BM1" s="171" t="s">
        <v>137</v>
      </c>
      <c r="BN1" s="171" t="s">
        <v>139</v>
      </c>
      <c r="BO1" s="171" t="s">
        <v>137</v>
      </c>
      <c r="BP1" s="171" t="s">
        <v>139</v>
      </c>
      <c r="BQ1" s="363"/>
    </row>
    <row r="2" spans="1:78" ht="18" customHeight="1" x14ac:dyDescent="0.25">
      <c r="B2" s="68"/>
      <c r="C2" s="83"/>
      <c r="D2" s="157" t="s">
        <v>15</v>
      </c>
      <c r="E2" s="120"/>
      <c r="F2" s="119"/>
      <c r="G2" s="147" t="s">
        <v>16</v>
      </c>
      <c r="H2" s="85" t="s">
        <v>0</v>
      </c>
      <c r="I2" s="147" t="s">
        <v>17</v>
      </c>
      <c r="J2" s="122"/>
      <c r="K2" s="87" t="s">
        <v>1</v>
      </c>
      <c r="L2" s="87"/>
      <c r="M2" s="216"/>
      <c r="N2" s="87"/>
      <c r="Q2" s="87" t="s">
        <v>1</v>
      </c>
      <c r="R2" s="363"/>
      <c r="S2" s="68" t="s">
        <v>138</v>
      </c>
      <c r="T2" s="68" t="s">
        <v>138</v>
      </c>
      <c r="U2" s="171" t="s">
        <v>140</v>
      </c>
      <c r="V2" s="171" t="s">
        <v>140</v>
      </c>
      <c r="X2" s="68" t="s">
        <v>138</v>
      </c>
      <c r="Y2" s="68" t="s">
        <v>138</v>
      </c>
      <c r="Z2" s="68" t="s">
        <v>140</v>
      </c>
      <c r="AA2" s="68" t="s">
        <v>140</v>
      </c>
      <c r="AB2" s="363"/>
      <c r="AC2" s="68" t="s">
        <v>138</v>
      </c>
      <c r="AD2" s="68" t="s">
        <v>138</v>
      </c>
      <c r="AE2" s="362" t="s">
        <v>140</v>
      </c>
      <c r="AF2" s="362" t="s">
        <v>140</v>
      </c>
      <c r="AH2" s="68" t="s">
        <v>138</v>
      </c>
      <c r="AI2" s="68" t="s">
        <v>138</v>
      </c>
      <c r="AJ2" s="68" t="s">
        <v>140</v>
      </c>
      <c r="AK2" s="68" t="s">
        <v>138</v>
      </c>
      <c r="AL2" s="363"/>
      <c r="AM2" s="373"/>
      <c r="AN2" s="68" t="s">
        <v>138</v>
      </c>
      <c r="AO2" s="68" t="s">
        <v>138</v>
      </c>
      <c r="AP2" s="171" t="s">
        <v>140</v>
      </c>
      <c r="AQ2" s="171" t="s">
        <v>140</v>
      </c>
      <c r="AS2" s="68" t="s">
        <v>138</v>
      </c>
      <c r="AT2" s="68" t="s">
        <v>138</v>
      </c>
      <c r="AU2" s="68" t="s">
        <v>140</v>
      </c>
      <c r="AV2" s="68" t="s">
        <v>140</v>
      </c>
      <c r="AW2" s="363"/>
      <c r="AX2" s="68" t="s">
        <v>138</v>
      </c>
      <c r="AY2" s="68" t="s">
        <v>138</v>
      </c>
      <c r="AZ2" s="171" t="s">
        <v>140</v>
      </c>
      <c r="BA2" s="171" t="s">
        <v>140</v>
      </c>
      <c r="BC2" s="68" t="s">
        <v>138</v>
      </c>
      <c r="BD2" s="68" t="s">
        <v>138</v>
      </c>
      <c r="BE2" s="68" t="s">
        <v>140</v>
      </c>
      <c r="BF2" s="68" t="s">
        <v>140</v>
      </c>
      <c r="BG2" s="363"/>
      <c r="BH2" s="68" t="s">
        <v>138</v>
      </c>
      <c r="BI2" s="68" t="s">
        <v>138</v>
      </c>
      <c r="BJ2" s="171" t="s">
        <v>140</v>
      </c>
      <c r="BK2" s="171" t="s">
        <v>140</v>
      </c>
      <c r="BM2" s="68" t="s">
        <v>138</v>
      </c>
      <c r="BN2" s="68" t="s">
        <v>138</v>
      </c>
      <c r="BO2" s="68" t="s">
        <v>140</v>
      </c>
      <c r="BP2" s="68" t="s">
        <v>140</v>
      </c>
      <c r="BQ2" s="363"/>
    </row>
    <row r="3" spans="1:78" ht="18" customHeight="1" x14ac:dyDescent="0.25">
      <c r="B3" s="81"/>
      <c r="C3" s="83"/>
      <c r="D3" s="147" t="s">
        <v>94</v>
      </c>
      <c r="E3" s="147" t="s">
        <v>2</v>
      </c>
      <c r="F3" s="147" t="s">
        <v>3</v>
      </c>
      <c r="G3" s="121"/>
      <c r="H3" s="126" t="s">
        <v>95</v>
      </c>
      <c r="I3" s="121"/>
      <c r="J3" s="122"/>
      <c r="K3" s="127" t="s">
        <v>4</v>
      </c>
      <c r="L3" s="87"/>
      <c r="M3" s="218" t="s">
        <v>97</v>
      </c>
      <c r="N3" s="87"/>
      <c r="Q3" s="127" t="s">
        <v>4</v>
      </c>
      <c r="R3" s="363"/>
      <c r="S3" s="147" t="s">
        <v>3</v>
      </c>
      <c r="T3" s="147" t="s">
        <v>3</v>
      </c>
      <c r="U3" s="147" t="s">
        <v>3</v>
      </c>
      <c r="V3" s="147" t="s">
        <v>3</v>
      </c>
      <c r="W3" s="147" t="s">
        <v>3</v>
      </c>
      <c r="X3" s="147" t="s">
        <v>3</v>
      </c>
      <c r="Y3" s="147" t="s">
        <v>3</v>
      </c>
      <c r="Z3" s="147" t="s">
        <v>3</v>
      </c>
      <c r="AA3" s="147" t="s">
        <v>3</v>
      </c>
      <c r="AB3" s="363"/>
      <c r="AC3" s="87"/>
      <c r="AD3" s="87"/>
      <c r="AE3" s="87"/>
      <c r="AF3" s="87"/>
      <c r="AG3" s="87"/>
      <c r="AH3" s="87"/>
      <c r="AI3" s="87"/>
      <c r="AJ3" s="87"/>
      <c r="AK3" s="87"/>
      <c r="AL3" s="363"/>
      <c r="AM3" s="373"/>
      <c r="AN3" s="147" t="s">
        <v>148</v>
      </c>
      <c r="AO3" s="147" t="s">
        <v>148</v>
      </c>
      <c r="AP3" s="147" t="s">
        <v>148</v>
      </c>
      <c r="AQ3" s="147" t="s">
        <v>148</v>
      </c>
      <c r="AR3" s="147" t="s">
        <v>148</v>
      </c>
      <c r="AS3" s="147" t="s">
        <v>148</v>
      </c>
      <c r="AT3" s="147" t="s">
        <v>148</v>
      </c>
      <c r="AU3" s="147" t="s">
        <v>148</v>
      </c>
      <c r="AV3" s="147" t="s">
        <v>148</v>
      </c>
      <c r="AW3" s="363"/>
      <c r="AX3" s="147" t="s">
        <v>152</v>
      </c>
      <c r="AY3" s="147" t="s">
        <v>152</v>
      </c>
      <c r="AZ3" s="147" t="s">
        <v>152</v>
      </c>
      <c r="BA3" s="147" t="s">
        <v>152</v>
      </c>
      <c r="BB3" s="147" t="s">
        <v>152</v>
      </c>
      <c r="BC3" s="147" t="s">
        <v>152</v>
      </c>
      <c r="BD3" s="147" t="s">
        <v>152</v>
      </c>
      <c r="BE3" s="147" t="s">
        <v>152</v>
      </c>
      <c r="BF3" s="147" t="s">
        <v>152</v>
      </c>
      <c r="BG3" s="363"/>
      <c r="BH3" s="147" t="s">
        <v>155</v>
      </c>
      <c r="BI3" s="147" t="s">
        <v>155</v>
      </c>
      <c r="BJ3" s="147" t="s">
        <v>155</v>
      </c>
      <c r="BK3" s="147" t="s">
        <v>155</v>
      </c>
      <c r="BL3" s="147" t="s">
        <v>155</v>
      </c>
      <c r="BM3" s="147" t="s">
        <v>155</v>
      </c>
      <c r="BN3" s="147" t="s">
        <v>155</v>
      </c>
      <c r="BO3" s="147" t="s">
        <v>155</v>
      </c>
      <c r="BP3" s="147" t="s">
        <v>155</v>
      </c>
      <c r="BQ3" s="363"/>
    </row>
    <row r="4" spans="1:78" ht="12.75" customHeight="1" x14ac:dyDescent="0.35">
      <c r="B4" s="81"/>
      <c r="C4" s="83"/>
      <c r="D4" s="157"/>
      <c r="E4" s="158" t="s">
        <v>5</v>
      </c>
      <c r="F4" s="158" t="s">
        <v>5</v>
      </c>
      <c r="G4" s="120"/>
      <c r="H4" s="120"/>
      <c r="I4" s="120"/>
      <c r="J4" s="124"/>
      <c r="K4" s="125"/>
      <c r="L4" s="87"/>
      <c r="M4" s="219" t="s">
        <v>37</v>
      </c>
      <c r="N4" s="87"/>
      <c r="Q4" s="170" t="s">
        <v>104</v>
      </c>
      <c r="R4" s="363"/>
      <c r="S4" s="158" t="s">
        <v>5</v>
      </c>
      <c r="T4" s="158" t="s">
        <v>5</v>
      </c>
      <c r="U4" s="158" t="s">
        <v>5</v>
      </c>
      <c r="V4" s="158" t="s">
        <v>5</v>
      </c>
      <c r="W4" s="158" t="s">
        <v>5</v>
      </c>
      <c r="X4" s="158" t="s">
        <v>5</v>
      </c>
      <c r="Y4" s="158" t="s">
        <v>5</v>
      </c>
      <c r="Z4" s="158" t="s">
        <v>5</v>
      </c>
      <c r="AA4" s="158" t="s">
        <v>5</v>
      </c>
      <c r="AB4" s="363"/>
      <c r="AC4" s="146" t="s">
        <v>16</v>
      </c>
      <c r="AD4" s="146" t="s">
        <v>16</v>
      </c>
      <c r="AE4" s="146" t="s">
        <v>143</v>
      </c>
      <c r="AF4" s="146" t="s">
        <v>16</v>
      </c>
      <c r="AG4" s="146" t="s">
        <v>16</v>
      </c>
      <c r="AH4" s="146" t="s">
        <v>16</v>
      </c>
      <c r="AI4" s="146" t="s">
        <v>16</v>
      </c>
      <c r="AJ4" s="146" t="s">
        <v>16</v>
      </c>
      <c r="AK4" s="146" t="s">
        <v>16</v>
      </c>
      <c r="AL4" s="363"/>
      <c r="AM4" s="373"/>
      <c r="AN4" s="158" t="s">
        <v>5</v>
      </c>
      <c r="AO4" s="158" t="s">
        <v>5</v>
      </c>
      <c r="AP4" s="158" t="s">
        <v>5</v>
      </c>
      <c r="AQ4" s="158" t="s">
        <v>5</v>
      </c>
      <c r="AR4" s="158" t="s">
        <v>5</v>
      </c>
      <c r="AS4" s="158" t="s">
        <v>5</v>
      </c>
      <c r="AT4" s="158" t="s">
        <v>5</v>
      </c>
      <c r="AU4" s="158" t="s">
        <v>5</v>
      </c>
      <c r="AV4" s="158" t="s">
        <v>5</v>
      </c>
      <c r="AW4" s="363"/>
      <c r="AX4" s="158"/>
      <c r="AY4" s="158"/>
      <c r="AZ4" s="158"/>
      <c r="BA4" s="158"/>
      <c r="BB4" s="158"/>
      <c r="BC4" s="158"/>
      <c r="BD4" s="158"/>
      <c r="BE4" s="158"/>
      <c r="BF4" s="158"/>
      <c r="BG4" s="363"/>
      <c r="BH4" s="158"/>
      <c r="BI4" s="158"/>
      <c r="BJ4" s="158"/>
      <c r="BK4" s="158"/>
      <c r="BL4" s="158"/>
      <c r="BM4" s="158"/>
      <c r="BN4" s="158"/>
      <c r="BO4" s="158"/>
      <c r="BP4" s="158"/>
      <c r="BQ4" s="363"/>
      <c r="BU4" s="381"/>
      <c r="BV4" s="381" t="s">
        <v>156</v>
      </c>
      <c r="BW4" s="381" t="s">
        <v>138</v>
      </c>
      <c r="BX4" s="381" t="s">
        <v>138</v>
      </c>
      <c r="BY4" s="382" t="s">
        <v>140</v>
      </c>
      <c r="BZ4" s="382" t="s">
        <v>140</v>
      </c>
    </row>
    <row r="5" spans="1:78" x14ac:dyDescent="0.25">
      <c r="B5" s="81"/>
      <c r="C5" s="83"/>
      <c r="D5" s="169" t="s">
        <v>6</v>
      </c>
      <c r="E5" s="120"/>
      <c r="F5" s="119"/>
      <c r="G5" s="119"/>
      <c r="H5" s="120"/>
      <c r="I5" s="120"/>
      <c r="J5" s="122"/>
      <c r="K5" s="170" t="s">
        <v>56</v>
      </c>
      <c r="L5" s="90"/>
      <c r="M5" s="217"/>
      <c r="N5" s="90"/>
      <c r="O5" s="215" t="s">
        <v>38</v>
      </c>
      <c r="P5" s="215" t="s">
        <v>31</v>
      </c>
      <c r="Q5" s="215" t="s">
        <v>32</v>
      </c>
      <c r="R5" s="363"/>
      <c r="S5" s="81"/>
      <c r="T5" s="90"/>
      <c r="U5" s="90"/>
      <c r="V5" s="90"/>
      <c r="W5" s="171" t="s">
        <v>141</v>
      </c>
      <c r="X5" s="171" t="s">
        <v>141</v>
      </c>
      <c r="Y5" s="171" t="s">
        <v>141</v>
      </c>
      <c r="Z5" s="171" t="s">
        <v>141</v>
      </c>
      <c r="AA5" s="171" t="s">
        <v>141</v>
      </c>
      <c r="AB5" s="363"/>
      <c r="AC5" s="90"/>
      <c r="AD5" s="90"/>
      <c r="AE5" s="90"/>
      <c r="AF5" s="90"/>
      <c r="AG5" s="171" t="s">
        <v>141</v>
      </c>
      <c r="AH5" s="171" t="s">
        <v>141</v>
      </c>
      <c r="AI5" s="171" t="s">
        <v>141</v>
      </c>
      <c r="AJ5" s="171" t="s">
        <v>141</v>
      </c>
      <c r="AK5" s="171" t="s">
        <v>141</v>
      </c>
      <c r="AL5" s="363"/>
      <c r="AM5" s="373"/>
      <c r="AN5" s="81"/>
      <c r="AO5" s="90"/>
      <c r="AP5" s="90"/>
      <c r="AQ5" s="90"/>
      <c r="AR5" s="171" t="s">
        <v>141</v>
      </c>
      <c r="AS5" s="171" t="s">
        <v>141</v>
      </c>
      <c r="AT5" s="171" t="s">
        <v>141</v>
      </c>
      <c r="AU5" s="171" t="s">
        <v>141</v>
      </c>
      <c r="AV5" s="171" t="s">
        <v>141</v>
      </c>
      <c r="AW5" s="363"/>
      <c r="AX5" s="81"/>
      <c r="AY5" s="90"/>
      <c r="AZ5" s="90"/>
      <c r="BA5" s="90"/>
      <c r="BB5" s="171" t="s">
        <v>141</v>
      </c>
      <c r="BC5" s="171" t="s">
        <v>141</v>
      </c>
      <c r="BD5" s="171" t="s">
        <v>141</v>
      </c>
      <c r="BE5" s="171" t="s">
        <v>141</v>
      </c>
      <c r="BF5" s="171" t="s">
        <v>141</v>
      </c>
      <c r="BG5" s="363"/>
      <c r="BH5" s="81"/>
      <c r="BI5" s="90"/>
      <c r="BJ5" s="90"/>
      <c r="BK5" s="90"/>
      <c r="BL5" s="171" t="s">
        <v>141</v>
      </c>
      <c r="BM5" s="171" t="s">
        <v>141</v>
      </c>
      <c r="BN5" s="171" t="s">
        <v>141</v>
      </c>
      <c r="BO5" s="171" t="s">
        <v>141</v>
      </c>
      <c r="BP5" s="171" t="s">
        <v>141</v>
      </c>
      <c r="BQ5" s="363"/>
      <c r="BT5" s="349"/>
      <c r="BU5" s="381"/>
      <c r="BV5" s="381" t="s">
        <v>149</v>
      </c>
      <c r="BW5" s="381" t="s">
        <v>149</v>
      </c>
      <c r="BX5" s="381" t="s">
        <v>150</v>
      </c>
      <c r="BY5" s="381" t="s">
        <v>149</v>
      </c>
      <c r="BZ5" s="381" t="s">
        <v>150</v>
      </c>
    </row>
    <row r="6" spans="1:78" ht="12.75" customHeight="1" x14ac:dyDescent="0.35">
      <c r="A6" s="329">
        <v>32509</v>
      </c>
      <c r="B6" s="159">
        <v>1989</v>
      </c>
      <c r="C6" s="241" t="s">
        <v>109</v>
      </c>
      <c r="D6" s="313">
        <v>37.14</v>
      </c>
      <c r="E6" s="137" t="s">
        <v>7</v>
      </c>
      <c r="F6" s="137">
        <v>36.020000000000003</v>
      </c>
      <c r="G6" s="137">
        <v>34.17</v>
      </c>
      <c r="H6" s="137">
        <v>11.41</v>
      </c>
      <c r="I6" s="137">
        <v>11.15</v>
      </c>
      <c r="J6" s="137"/>
      <c r="K6" s="137"/>
      <c r="L6" s="137"/>
      <c r="M6" s="214"/>
      <c r="N6" s="129"/>
      <c r="O6" s="161"/>
      <c r="P6" s="123"/>
      <c r="Q6" s="123"/>
      <c r="R6" s="364"/>
      <c r="S6" s="348"/>
      <c r="T6" s="133"/>
      <c r="U6" s="350"/>
      <c r="V6" s="349"/>
      <c r="W6" s="349"/>
      <c r="X6" s="349"/>
      <c r="Y6" s="349"/>
      <c r="Z6" s="349"/>
      <c r="AA6" s="349"/>
      <c r="AB6" s="364"/>
      <c r="AC6" s="348"/>
      <c r="AD6" s="133"/>
      <c r="AE6" s="348"/>
      <c r="AF6" s="349"/>
      <c r="AG6" s="349"/>
      <c r="AH6" s="349"/>
      <c r="AI6" s="349"/>
      <c r="AL6" s="364"/>
      <c r="AM6" s="374"/>
      <c r="AW6" s="364"/>
      <c r="BG6" s="364"/>
      <c r="BQ6" s="364"/>
      <c r="BT6" s="349"/>
      <c r="BU6" s="383" t="s">
        <v>144</v>
      </c>
      <c r="BV6" s="347">
        <f>INDEX(Datasheet!F:F,MATCH(MAX(Datasheet!$A:$A),Datasheet!$A:$A,0))</f>
        <v>129.31897392759106</v>
      </c>
      <c r="BW6" s="351">
        <f>INDEX(Datasheet!S:S,MATCH(MAX(Datasheet!$A:$A),Datasheet!$A:$A,0))</f>
        <v>2.0117502142476837</v>
      </c>
      <c r="BX6" s="353">
        <f>INDEX(Datasheet!T:T,MATCH(MAX(Datasheet!$A:$A),Datasheet!$A:$A,0))</f>
        <v>1.5104737629257015E-2</v>
      </c>
      <c r="BY6" s="351">
        <f>INDEX(Datasheet!U:U,MATCH(MAX(Datasheet!$A:$A),Datasheet!$A:$A,0))</f>
        <v>23.484242695249478</v>
      </c>
      <c r="BZ6" s="353">
        <f>INDEX(Datasheet!V:V,MATCH(MAX(Datasheet!$A:$A),Datasheet!$A:$A,0))</f>
        <v>0.22189542527106676</v>
      </c>
    </row>
    <row r="7" spans="1:78" ht="12.75" customHeight="1" x14ac:dyDescent="0.35">
      <c r="A7" s="329">
        <v>32540</v>
      </c>
      <c r="B7" s="159">
        <v>1989</v>
      </c>
      <c r="C7" s="241" t="s">
        <v>110</v>
      </c>
      <c r="D7" s="129">
        <v>38.299999999999997</v>
      </c>
      <c r="E7" s="137" t="s">
        <v>7</v>
      </c>
      <c r="F7" s="137">
        <v>36.880000000000003</v>
      </c>
      <c r="G7" s="137">
        <v>35.03</v>
      </c>
      <c r="H7" s="137">
        <v>10.83</v>
      </c>
      <c r="I7" s="137">
        <v>10.49</v>
      </c>
      <c r="J7" s="137"/>
      <c r="K7" s="137"/>
      <c r="L7" s="137"/>
      <c r="M7" s="214"/>
      <c r="N7" s="129"/>
      <c r="O7" s="161"/>
      <c r="P7" s="172"/>
      <c r="Q7" s="172"/>
      <c r="R7" s="364"/>
      <c r="S7" s="348"/>
      <c r="T7" s="133"/>
      <c r="U7" s="350"/>
      <c r="V7" s="349"/>
      <c r="W7" s="349"/>
      <c r="X7" s="349"/>
      <c r="Y7" s="349"/>
      <c r="Z7" s="349"/>
      <c r="AA7" s="349"/>
      <c r="AB7" s="364"/>
      <c r="AC7" s="348"/>
      <c r="AD7" s="133"/>
      <c r="AE7" s="348"/>
      <c r="AF7" s="349"/>
      <c r="AG7" s="349"/>
      <c r="AH7" s="349"/>
      <c r="AI7" s="349"/>
      <c r="AL7" s="364"/>
      <c r="AM7" s="374"/>
      <c r="AW7" s="364"/>
      <c r="BG7" s="364"/>
      <c r="BQ7" s="364"/>
      <c r="BT7" s="349"/>
      <c r="BU7" s="383" t="s">
        <v>142</v>
      </c>
      <c r="BV7" s="347">
        <f>INDEX(Datasheet!W:W,MATCH(MAX(Datasheet!$A:$A),Datasheet!$A:$A,0))</f>
        <v>49.81581160632588</v>
      </c>
      <c r="BW7" s="351">
        <f>INDEX(Datasheet!X:X,MATCH(MAX(Datasheet!$A:$A),Datasheet!$A:$A,0))</f>
        <v>1.676458511873065</v>
      </c>
      <c r="BX7" s="353">
        <f>INDEX(Datasheet!Y:Y,MATCH(MAX(Datasheet!$A:$A),Datasheet!$A:$A,0))</f>
        <v>3.4825115090012515E-2</v>
      </c>
      <c r="BY7" s="347">
        <f>INDEX(Datasheet!Z:Z,MATCH(MAX(Datasheet!$A:$A),Datasheet!$A:$A,0))</f>
        <v>19.570202246041234</v>
      </c>
      <c r="BZ7" s="352">
        <f>INDEX(Datasheet!AA:AA,MATCH(MAX(Datasheet!$A:$A),Datasheet!$A:$A,0))</f>
        <v>0.64704274967390019</v>
      </c>
    </row>
    <row r="8" spans="1:78" ht="12.75" customHeight="1" x14ac:dyDescent="0.25">
      <c r="A8" s="329">
        <v>32568</v>
      </c>
      <c r="B8" s="159">
        <v>1989</v>
      </c>
      <c r="C8" s="241" t="s">
        <v>111</v>
      </c>
      <c r="D8" s="129">
        <v>38.85</v>
      </c>
      <c r="E8" s="137" t="s">
        <v>7</v>
      </c>
      <c r="F8" s="137">
        <v>37.299999999999997</v>
      </c>
      <c r="G8" s="137">
        <v>35.090000000000003</v>
      </c>
      <c r="H8" s="137">
        <v>11.4</v>
      </c>
      <c r="I8" s="137">
        <v>10.9</v>
      </c>
      <c r="J8" s="137"/>
      <c r="K8" s="137"/>
      <c r="L8" s="137"/>
      <c r="M8" s="214"/>
      <c r="N8" s="129"/>
      <c r="O8" s="161"/>
      <c r="P8" s="129"/>
      <c r="Q8" s="129"/>
      <c r="R8" s="364"/>
      <c r="S8" s="348"/>
      <c r="T8" s="133"/>
      <c r="U8" s="350"/>
      <c r="V8" s="349"/>
      <c r="W8" s="349"/>
      <c r="X8" s="349"/>
      <c r="Y8" s="349"/>
      <c r="Z8" s="349"/>
      <c r="AA8" s="349"/>
      <c r="AB8" s="364"/>
      <c r="AC8" s="348"/>
      <c r="AD8" s="133"/>
      <c r="AE8" s="348"/>
      <c r="AF8" s="349"/>
      <c r="AG8" s="349"/>
      <c r="AH8" s="349"/>
      <c r="AI8" s="349"/>
      <c r="AL8" s="364"/>
      <c r="AM8" s="374"/>
      <c r="AW8" s="364"/>
      <c r="BG8" s="364"/>
      <c r="BQ8" s="364"/>
      <c r="BT8" s="349"/>
      <c r="BU8" s="383"/>
      <c r="BV8" s="364"/>
      <c r="BW8" s="364"/>
      <c r="BX8" s="364"/>
      <c r="BY8" s="364"/>
      <c r="BZ8" s="364"/>
    </row>
    <row r="9" spans="1:78" ht="12.75" customHeight="1" x14ac:dyDescent="0.35">
      <c r="A9" s="329">
        <v>32599</v>
      </c>
      <c r="B9" s="159">
        <v>1989</v>
      </c>
      <c r="C9" s="241" t="s">
        <v>112</v>
      </c>
      <c r="D9" s="129">
        <v>41.14</v>
      </c>
      <c r="E9" s="137" t="s">
        <v>7</v>
      </c>
      <c r="F9" s="137">
        <v>39.090000000000003</v>
      </c>
      <c r="G9" s="137">
        <v>36.08</v>
      </c>
      <c r="H9" s="137">
        <v>11.45</v>
      </c>
      <c r="I9" s="137">
        <v>10.83</v>
      </c>
      <c r="J9" s="137"/>
      <c r="K9" s="137"/>
      <c r="L9" s="137"/>
      <c r="M9" s="214"/>
      <c r="N9" s="129"/>
      <c r="O9" s="161"/>
      <c r="P9" s="129"/>
      <c r="Q9" s="129"/>
      <c r="R9" s="364"/>
      <c r="S9" s="348"/>
      <c r="T9" s="133"/>
      <c r="U9" s="350"/>
      <c r="V9" s="349"/>
      <c r="W9" s="349"/>
      <c r="X9" s="349"/>
      <c r="Y9" s="349"/>
      <c r="Z9" s="349"/>
      <c r="AA9" s="349"/>
      <c r="AB9" s="364"/>
      <c r="AC9" s="348"/>
      <c r="AD9" s="133"/>
      <c r="AE9" s="348"/>
      <c r="AF9" s="349"/>
      <c r="AG9" s="349"/>
      <c r="AH9" s="349"/>
      <c r="AI9" s="349"/>
      <c r="AL9" s="364"/>
      <c r="AM9" s="374"/>
      <c r="AW9" s="364"/>
      <c r="BG9" s="364"/>
      <c r="BQ9" s="364"/>
      <c r="BT9" s="349"/>
      <c r="BU9" s="383" t="s">
        <v>145</v>
      </c>
      <c r="BV9" s="347">
        <f>INDEX(Datasheet!G:G,MATCH(MAX(Datasheet!$A:$A),Datasheet!$A:$A,0))</f>
        <v>132.90879920000006</v>
      </c>
      <c r="BW9" s="351">
        <f>INDEX(Datasheet!AC:AC,MATCH(MAX(Datasheet!$A:$A),Datasheet!$A:$A,0))</f>
        <v>1.9776802000000373</v>
      </c>
      <c r="BX9" s="353">
        <f>INDEX(Datasheet!AD:AD,MATCH(MAX(Datasheet!$A:$A),Datasheet!$A:$A,0))</f>
        <v>1.5104737629257015E-2</v>
      </c>
      <c r="BY9" s="351">
        <f>INDEX(Datasheet!AE:AE,MATCH(MAX(Datasheet!$A:$A),Datasheet!$A:$A,0))</f>
        <v>21.007295200000058</v>
      </c>
      <c r="BZ9" s="353">
        <f>INDEX(Datasheet!AF:AF,MATCH(MAX(Datasheet!$A:$A),Datasheet!$A:$A,0))</f>
        <v>0.18773023104318654</v>
      </c>
    </row>
    <row r="10" spans="1:78" ht="12.75" customHeight="1" x14ac:dyDescent="0.35">
      <c r="A10" s="329">
        <v>32629</v>
      </c>
      <c r="B10" s="159">
        <v>1989</v>
      </c>
      <c r="C10" s="241" t="s">
        <v>113</v>
      </c>
      <c r="D10" s="129">
        <v>42.83</v>
      </c>
      <c r="E10" s="137" t="s">
        <v>7</v>
      </c>
      <c r="F10" s="137">
        <v>40.81</v>
      </c>
      <c r="G10" s="137">
        <v>36.06</v>
      </c>
      <c r="H10" s="137">
        <v>11.41</v>
      </c>
      <c r="I10" s="137">
        <v>10.81</v>
      </c>
      <c r="J10" s="137"/>
      <c r="K10" s="137"/>
      <c r="L10" s="137"/>
      <c r="M10" s="214"/>
      <c r="N10" s="129"/>
      <c r="O10" s="161"/>
      <c r="P10" s="129"/>
      <c r="Q10" s="129"/>
      <c r="R10" s="364"/>
      <c r="S10" s="348"/>
      <c r="T10" s="133"/>
      <c r="U10" s="350"/>
      <c r="V10" s="349"/>
      <c r="W10" s="349"/>
      <c r="X10" s="349"/>
      <c r="Y10" s="349"/>
      <c r="Z10" s="349"/>
      <c r="AA10" s="349"/>
      <c r="AB10" s="364"/>
      <c r="AC10" s="348"/>
      <c r="AD10" s="133"/>
      <c r="AE10" s="348"/>
      <c r="AF10" s="349"/>
      <c r="AG10" s="349"/>
      <c r="AH10" s="349"/>
      <c r="AI10" s="349"/>
      <c r="AL10" s="364"/>
      <c r="AM10" s="374"/>
      <c r="AW10" s="364"/>
      <c r="BG10" s="364"/>
      <c r="BQ10" s="364"/>
      <c r="BT10" s="349"/>
      <c r="BU10" s="383" t="s">
        <v>142</v>
      </c>
      <c r="BV10" s="347">
        <f>INDEX(Datasheet!AG:AG,MATCH(MAX(Datasheet!$A:$A),Datasheet!$A:$A,0))</f>
        <v>52.807332666666724</v>
      </c>
      <c r="BW10" s="351">
        <f>INDEX(Datasheet!AH:AH,MATCH(MAX(Datasheet!$A:$A),Datasheet!$A:$A,0))</f>
        <v>1.6480668333333739</v>
      </c>
      <c r="BX10" s="353">
        <f>INDEX(Datasheet!AI:AI,MATCH(MAX(Datasheet!$A:$A),Datasheet!$A:$A,0))</f>
        <v>3.2214434794714419E-2</v>
      </c>
      <c r="BY10" s="347">
        <f>INDEX(Datasheet!AJ:AJ,MATCH(MAX(Datasheet!$A:$A),Datasheet!$A:$A,0))</f>
        <v>17.506079333333389</v>
      </c>
      <c r="BZ10" s="352">
        <f>INDEX(Datasheet!AK:AK,MATCH(MAX(Datasheet!$A:$A),Datasheet!$A:$A,0))</f>
        <v>0.49590532007551169</v>
      </c>
    </row>
    <row r="11" spans="1:78" ht="12.75" customHeight="1" x14ac:dyDescent="0.25">
      <c r="A11" s="329">
        <v>32660</v>
      </c>
      <c r="B11" s="159">
        <v>1989</v>
      </c>
      <c r="C11" s="241" t="s">
        <v>21</v>
      </c>
      <c r="D11" s="129">
        <v>42.7</v>
      </c>
      <c r="E11" s="137" t="s">
        <v>7</v>
      </c>
      <c r="F11" s="137">
        <v>40.74</v>
      </c>
      <c r="G11" s="137">
        <v>35.93</v>
      </c>
      <c r="H11" s="137">
        <v>11.48</v>
      </c>
      <c r="I11" s="137">
        <v>11.26</v>
      </c>
      <c r="J11" s="137"/>
      <c r="K11" s="137"/>
      <c r="L11" s="137"/>
      <c r="M11" s="214"/>
      <c r="N11" s="129"/>
      <c r="O11" s="161"/>
      <c r="P11" s="129"/>
      <c r="Q11" s="129"/>
      <c r="R11" s="364"/>
      <c r="S11" s="348"/>
      <c r="T11" s="133"/>
      <c r="U11" s="350"/>
      <c r="V11" s="349"/>
      <c r="W11" s="349"/>
      <c r="X11" s="349"/>
      <c r="Y11" s="349"/>
      <c r="Z11" s="349"/>
      <c r="AA11" s="349"/>
      <c r="AB11" s="364"/>
      <c r="AC11" s="348"/>
      <c r="AD11" s="133"/>
      <c r="AE11" s="348"/>
      <c r="AF11" s="349"/>
      <c r="AG11" s="349"/>
      <c r="AH11" s="349"/>
      <c r="AI11" s="349"/>
      <c r="AL11" s="364"/>
      <c r="AM11" s="374"/>
      <c r="AW11" s="364"/>
      <c r="BG11" s="364"/>
      <c r="BQ11" s="364"/>
      <c r="BU11" s="383"/>
      <c r="BV11" s="364"/>
      <c r="BW11" s="364"/>
      <c r="BX11" s="364"/>
      <c r="BY11" s="364"/>
      <c r="BZ11" s="364"/>
    </row>
    <row r="12" spans="1:78" ht="12.75" customHeight="1" x14ac:dyDescent="0.35">
      <c r="A12" s="329">
        <v>32690</v>
      </c>
      <c r="B12" s="159">
        <v>1989</v>
      </c>
      <c r="C12" s="241" t="s">
        <v>114</v>
      </c>
      <c r="D12" s="129">
        <v>41.49</v>
      </c>
      <c r="E12" s="137" t="s">
        <v>7</v>
      </c>
      <c r="F12" s="137">
        <v>39.26</v>
      </c>
      <c r="G12" s="137">
        <v>35.869999999999997</v>
      </c>
      <c r="H12" s="137">
        <v>11</v>
      </c>
      <c r="I12" s="137">
        <v>10.91</v>
      </c>
      <c r="J12" s="137"/>
      <c r="K12" s="137"/>
      <c r="L12" s="137"/>
      <c r="M12" s="214"/>
      <c r="N12" s="129"/>
      <c r="O12" s="161"/>
      <c r="P12" s="129"/>
      <c r="Q12" s="129"/>
      <c r="R12" s="364"/>
      <c r="S12" s="348"/>
      <c r="T12" s="133"/>
      <c r="U12" s="350"/>
      <c r="V12" s="349"/>
      <c r="W12" s="349"/>
      <c r="X12" s="349"/>
      <c r="Y12" s="349"/>
      <c r="Z12" s="349"/>
      <c r="AA12" s="349"/>
      <c r="AB12" s="364"/>
      <c r="AC12" s="348"/>
      <c r="AD12" s="133"/>
      <c r="AE12" s="348"/>
      <c r="AF12" s="349"/>
      <c r="AG12" s="349"/>
      <c r="AH12" s="349"/>
      <c r="AI12" s="349"/>
      <c r="AL12" s="364"/>
      <c r="AM12" s="374"/>
      <c r="AW12" s="364"/>
      <c r="BG12" s="364"/>
      <c r="BQ12" s="364"/>
      <c r="BU12" s="383" t="s">
        <v>146</v>
      </c>
      <c r="BV12" s="347">
        <f>INDEX(Datasheet!E:E,MATCH(MAX(Datasheet!$AM:$AM),Datasheet!$AM:$AM,0))</f>
        <v>142.554143149</v>
      </c>
      <c r="BW12" s="347">
        <f>INDEX(Datasheet!AN:AN,MATCH(MAX(Datasheet!$AM:$AM),Datasheet!$AM:$AM,0))</f>
        <v>0</v>
      </c>
      <c r="BX12" s="353">
        <f>INDEX(Datasheet!AO:AO,MATCH(MAX(Datasheet!$AM:$AM),Datasheet!$AM:$AM,0))</f>
        <v>0</v>
      </c>
      <c r="BY12" s="351">
        <f>INDEX(Datasheet!AP:AP,MATCH(MAX(Datasheet!$AM:$AM),Datasheet!$AM:$AM,0))</f>
        <v>0</v>
      </c>
      <c r="BZ12" s="353">
        <f>INDEX(Datasheet!AQ:AQ,MATCH(MAX(Datasheet!$AM:$AM),Datasheet!$AM:$AM,0))</f>
        <v>0</v>
      </c>
    </row>
    <row r="13" spans="1:78" ht="12.75" customHeight="1" x14ac:dyDescent="0.35">
      <c r="A13" s="329">
        <v>32721</v>
      </c>
      <c r="B13" s="159">
        <v>1989</v>
      </c>
      <c r="C13" s="241" t="s">
        <v>115</v>
      </c>
      <c r="D13" s="129">
        <v>39.92</v>
      </c>
      <c r="E13" s="137" t="s">
        <v>7</v>
      </c>
      <c r="F13" s="137">
        <v>37.4</v>
      </c>
      <c r="G13" s="137">
        <v>35.700000000000003</v>
      </c>
      <c r="H13" s="137">
        <v>11.48</v>
      </c>
      <c r="I13" s="137">
        <v>11.19</v>
      </c>
      <c r="J13" s="137"/>
      <c r="K13" s="137"/>
      <c r="L13" s="137"/>
      <c r="M13" s="214"/>
      <c r="N13" s="129"/>
      <c r="O13" s="161"/>
      <c r="P13" s="129"/>
      <c r="Q13" s="129"/>
      <c r="R13" s="364"/>
      <c r="S13" s="348"/>
      <c r="T13" s="133"/>
      <c r="U13" s="350"/>
      <c r="V13" s="349"/>
      <c r="W13" s="349"/>
      <c r="X13" s="349"/>
      <c r="Y13" s="349"/>
      <c r="Z13" s="349"/>
      <c r="AA13" s="349"/>
      <c r="AB13" s="364"/>
      <c r="AC13" s="348"/>
      <c r="AD13" s="133"/>
      <c r="AE13" s="348"/>
      <c r="AF13" s="349"/>
      <c r="AG13" s="349"/>
      <c r="AH13" s="349"/>
      <c r="AI13" s="349"/>
      <c r="AL13" s="364"/>
      <c r="AM13" s="374"/>
      <c r="AW13" s="364"/>
      <c r="BG13" s="364"/>
      <c r="BQ13" s="364"/>
      <c r="BU13" s="383" t="s">
        <v>142</v>
      </c>
      <c r="BV13" s="347">
        <f>INDEX(Datasheet!AR:AR,MATCH(MAX(Datasheet!$AM:$AM),Datasheet!$AM:$AM,0))</f>
        <v>0</v>
      </c>
      <c r="BW13" s="347">
        <f>INDEX(Datasheet!AS:AS,MATCH(MAX(Datasheet!$AM:$AM),Datasheet!$AM:$AM,0))</f>
        <v>0</v>
      </c>
      <c r="BX13" s="347">
        <f>INDEX(Datasheet!AT:AT,MATCH(MAX(Datasheet!$AM:$AM),Datasheet!$AM:$AM,0))</f>
        <v>0</v>
      </c>
      <c r="BY13" s="351">
        <f>INDEX(Datasheet!AU:AU,MATCH(MAX(Datasheet!$AM:$AM),Datasheet!$AM:$AM,0))</f>
        <v>0</v>
      </c>
      <c r="BZ13" s="353">
        <f>INDEX(Datasheet!AV:AV,MATCH(MAX(Datasheet!$AM:$AM),Datasheet!$AM:$AM,0))</f>
        <v>0</v>
      </c>
    </row>
    <row r="14" spans="1:78" ht="12.75" customHeight="1" x14ac:dyDescent="0.25">
      <c r="A14" s="329">
        <v>32752</v>
      </c>
      <c r="B14" s="159">
        <v>1989</v>
      </c>
      <c r="C14" s="241" t="s">
        <v>116</v>
      </c>
      <c r="D14" s="129">
        <v>40.79</v>
      </c>
      <c r="E14" s="137" t="s">
        <v>7</v>
      </c>
      <c r="F14" s="137">
        <v>38.19</v>
      </c>
      <c r="G14" s="137">
        <v>36</v>
      </c>
      <c r="H14" s="137">
        <v>12.33</v>
      </c>
      <c r="I14" s="137">
        <v>11.89</v>
      </c>
      <c r="J14" s="137"/>
      <c r="K14" s="137"/>
      <c r="L14" s="137"/>
      <c r="M14" s="214"/>
      <c r="N14" s="129"/>
      <c r="O14" s="161"/>
      <c r="P14" s="129"/>
      <c r="Q14" s="129"/>
      <c r="R14" s="364"/>
      <c r="S14" s="348"/>
      <c r="T14" s="133"/>
      <c r="U14" s="350"/>
      <c r="V14" s="349"/>
      <c r="W14" s="349"/>
      <c r="X14" s="349"/>
      <c r="Y14" s="349"/>
      <c r="Z14" s="349"/>
      <c r="AA14" s="349"/>
      <c r="AB14" s="364"/>
      <c r="AC14" s="348"/>
      <c r="AD14" s="133"/>
      <c r="AE14" s="348"/>
      <c r="AF14" s="349"/>
      <c r="AG14" s="349"/>
      <c r="AH14" s="349"/>
      <c r="AI14" s="349"/>
      <c r="AL14" s="364"/>
      <c r="AM14" s="374"/>
      <c r="AW14" s="364"/>
      <c r="BG14" s="364"/>
      <c r="BQ14" s="364"/>
      <c r="BU14" s="383"/>
      <c r="BV14" s="364"/>
      <c r="BW14" s="364"/>
      <c r="BX14" s="364"/>
      <c r="BY14" s="364"/>
      <c r="BZ14" s="364"/>
    </row>
    <row r="15" spans="1:78" ht="12.75" customHeight="1" x14ac:dyDescent="0.35">
      <c r="A15" s="329">
        <v>32782</v>
      </c>
      <c r="B15" s="159">
        <v>1989</v>
      </c>
      <c r="C15" s="241" t="s">
        <v>117</v>
      </c>
      <c r="D15" s="129">
        <v>40.89</v>
      </c>
      <c r="E15" s="137" t="s">
        <v>7</v>
      </c>
      <c r="F15" s="137">
        <v>38.299999999999997</v>
      </c>
      <c r="G15" s="137">
        <v>37.33</v>
      </c>
      <c r="H15" s="137">
        <v>13.13</v>
      </c>
      <c r="I15" s="137">
        <v>12.5</v>
      </c>
      <c r="J15" s="137"/>
      <c r="K15" s="137"/>
      <c r="L15" s="137"/>
      <c r="M15" s="214"/>
      <c r="N15" s="129"/>
      <c r="O15" s="161"/>
      <c r="P15" s="129"/>
      <c r="Q15" s="129"/>
      <c r="R15" s="364"/>
      <c r="S15" s="348"/>
      <c r="T15" s="133"/>
      <c r="U15" s="350"/>
      <c r="V15" s="349"/>
      <c r="W15" s="349"/>
      <c r="X15" s="349"/>
      <c r="Y15" s="349"/>
      <c r="Z15" s="349"/>
      <c r="AA15" s="349"/>
      <c r="AB15" s="364"/>
      <c r="AC15" s="348"/>
      <c r="AD15" s="133"/>
      <c r="AE15" s="348"/>
      <c r="AF15" s="349"/>
      <c r="AG15" s="349"/>
      <c r="AH15" s="349"/>
      <c r="AI15" s="349"/>
      <c r="AL15" s="364"/>
      <c r="AM15" s="374"/>
      <c r="AW15" s="364"/>
      <c r="BG15" s="364"/>
      <c r="BQ15" s="364"/>
      <c r="BU15" s="383" t="s">
        <v>154</v>
      </c>
      <c r="BV15" s="347">
        <f>INDEX(Datasheet!H:H,MATCH(MAX(Datasheet!$AM:$AM),Datasheet!$AM:$AM,0))</f>
        <v>39.905000000000001</v>
      </c>
      <c r="BW15" s="351">
        <f>INDEX(Datasheet!AX:AX,MATCH(MAX(Datasheet!$AM:$AM),Datasheet!$AM:$AM,0))</f>
        <v>0</v>
      </c>
      <c r="BX15" s="353">
        <f>INDEX(Datasheet!AY:AY,MATCH(MAX(Datasheet!$AM:$AM),Datasheet!$AM:$AM,0))</f>
        <v>0</v>
      </c>
      <c r="BY15" s="351">
        <f>INDEX(Datasheet!AZ:AZ,MATCH(MAX(Datasheet!$AM:$AM),Datasheet!$AM:$AM,0))</f>
        <v>0</v>
      </c>
      <c r="BZ15" s="353">
        <f>INDEX(Datasheet!BA:BA,MATCH(MAX(Datasheet!$AM:$AM),Datasheet!$AM:$AM,0))</f>
        <v>0</v>
      </c>
    </row>
    <row r="16" spans="1:78" ht="12.75" customHeight="1" x14ac:dyDescent="0.35">
      <c r="A16" s="329">
        <v>32813</v>
      </c>
      <c r="B16" s="159">
        <v>1989</v>
      </c>
      <c r="C16" s="241" t="s">
        <v>118</v>
      </c>
      <c r="D16" s="129">
        <v>40.68</v>
      </c>
      <c r="E16" s="137" t="s">
        <v>7</v>
      </c>
      <c r="F16" s="137">
        <v>38.08</v>
      </c>
      <c r="G16" s="137">
        <v>37.76</v>
      </c>
      <c r="H16" s="137">
        <v>13.79</v>
      </c>
      <c r="I16" s="137">
        <v>13.28</v>
      </c>
      <c r="J16" s="137"/>
      <c r="K16" s="137"/>
      <c r="L16" s="137"/>
      <c r="M16" s="214"/>
      <c r="N16" s="129"/>
      <c r="O16" s="161"/>
      <c r="P16" s="129"/>
      <c r="Q16" s="129"/>
      <c r="R16" s="364"/>
      <c r="S16" s="348"/>
      <c r="T16" s="133"/>
      <c r="U16" s="350"/>
      <c r="V16" s="349"/>
      <c r="W16" s="349"/>
      <c r="X16" s="349"/>
      <c r="Y16" s="349"/>
      <c r="Z16" s="349"/>
      <c r="AA16" s="349"/>
      <c r="AB16" s="364"/>
      <c r="AC16" s="348"/>
      <c r="AD16" s="133"/>
      <c r="AE16" s="348"/>
      <c r="AF16" s="349"/>
      <c r="AG16" s="349"/>
      <c r="AH16" s="349"/>
      <c r="AI16" s="349"/>
      <c r="AL16" s="364"/>
      <c r="AM16" s="374"/>
      <c r="AW16" s="364"/>
      <c r="BG16" s="364"/>
      <c r="BQ16" s="364"/>
      <c r="BU16" s="383" t="s">
        <v>142</v>
      </c>
      <c r="BV16" s="347">
        <f>INDEX(Datasheet!BB:BB,MATCH(MAX(Datasheet!$AM:$AM),Datasheet!$AM:$AM,0))</f>
        <v>0</v>
      </c>
      <c r="BW16" s="347">
        <f>INDEX(Datasheet!BC:BC,MATCH(MAX(Datasheet!$AM:$AM),Datasheet!$AM:$AM,0))</f>
        <v>0</v>
      </c>
      <c r="BX16" s="347">
        <f>INDEX(Datasheet!BD:BD,MATCH(MAX(Datasheet!$AM:$AM),Datasheet!$AM:$AM,0))</f>
        <v>0</v>
      </c>
      <c r="BY16" s="351">
        <f>INDEX(Datasheet!BE:BE,MATCH(MAX(Datasheet!$AM:$AM),Datasheet!$AM:$AM,0))</f>
        <v>0</v>
      </c>
      <c r="BZ16" s="353">
        <f>INDEX(Datasheet!BF:BF,MATCH(MAX(Datasheet!$AM:$AM),Datasheet!$AM:$AM,0))</f>
        <v>0</v>
      </c>
    </row>
    <row r="17" spans="1:78" ht="12.75" customHeight="1" x14ac:dyDescent="0.25">
      <c r="A17" s="329">
        <v>32843</v>
      </c>
      <c r="B17" s="159">
        <v>1989</v>
      </c>
      <c r="C17" s="241" t="s">
        <v>119</v>
      </c>
      <c r="D17" s="129">
        <v>39.97</v>
      </c>
      <c r="E17" s="137" t="s">
        <v>7</v>
      </c>
      <c r="F17" s="137">
        <v>37.380000000000003</v>
      </c>
      <c r="G17" s="137">
        <v>39.159999999999997</v>
      </c>
      <c r="H17" s="137">
        <v>14.71</v>
      </c>
      <c r="I17" s="137">
        <v>14.44</v>
      </c>
      <c r="J17" s="137"/>
      <c r="K17" s="137"/>
      <c r="L17" s="137"/>
      <c r="M17" s="214"/>
      <c r="N17" s="129"/>
      <c r="O17" s="161"/>
      <c r="P17" s="129"/>
      <c r="Q17" s="129"/>
      <c r="R17" s="364"/>
      <c r="S17" s="348"/>
      <c r="T17" s="133"/>
      <c r="U17" s="350"/>
      <c r="V17" s="349"/>
      <c r="W17" s="349"/>
      <c r="X17" s="349"/>
      <c r="Y17" s="349"/>
      <c r="Z17" s="349"/>
      <c r="AA17" s="349"/>
      <c r="AB17" s="364"/>
      <c r="AC17" s="348"/>
      <c r="AD17" s="133"/>
      <c r="AE17" s="348"/>
      <c r="AF17" s="349"/>
      <c r="AG17" s="349"/>
      <c r="AH17" s="349"/>
      <c r="AI17" s="349"/>
      <c r="AL17" s="364"/>
      <c r="AM17" s="374"/>
      <c r="AW17" s="364"/>
      <c r="BG17" s="364"/>
      <c r="BQ17" s="364"/>
      <c r="BU17" s="383"/>
      <c r="BV17" s="364"/>
      <c r="BW17" s="364"/>
      <c r="BX17" s="364"/>
      <c r="BY17" s="364"/>
      <c r="BZ17" s="364"/>
    </row>
    <row r="18" spans="1:78" ht="12.75" customHeight="1" x14ac:dyDescent="0.35">
      <c r="A18" s="329">
        <v>32874</v>
      </c>
      <c r="B18" s="159">
        <v>1990</v>
      </c>
      <c r="C18" s="241" t="s">
        <v>109</v>
      </c>
      <c r="D18" s="129">
        <v>40.92</v>
      </c>
      <c r="E18" s="137" t="s">
        <v>7</v>
      </c>
      <c r="F18" s="137">
        <v>38.369999999999997</v>
      </c>
      <c r="G18" s="137">
        <v>39.21</v>
      </c>
      <c r="H18" s="137">
        <v>15.45</v>
      </c>
      <c r="I18" s="137">
        <v>15.46</v>
      </c>
      <c r="J18" s="137"/>
      <c r="K18" s="137"/>
      <c r="L18" s="137"/>
      <c r="M18" s="214"/>
      <c r="N18" s="129"/>
      <c r="O18" s="161"/>
      <c r="P18" s="129"/>
      <c r="Q18" s="129"/>
      <c r="R18" s="364"/>
      <c r="S18" s="348"/>
      <c r="T18" s="133"/>
      <c r="U18" s="350"/>
      <c r="V18" s="349"/>
      <c r="W18" s="348"/>
      <c r="X18" s="348"/>
      <c r="Y18" s="355"/>
      <c r="Z18" s="349"/>
      <c r="AA18" s="349"/>
      <c r="AB18" s="364"/>
      <c r="AC18" s="348"/>
      <c r="AD18" s="133"/>
      <c r="AE18" s="348"/>
      <c r="AF18" s="349"/>
      <c r="AG18" s="348"/>
      <c r="AH18" s="349"/>
      <c r="AI18" s="349"/>
      <c r="AL18" s="364"/>
      <c r="AM18" s="374"/>
      <c r="AW18" s="364"/>
      <c r="BG18" s="364"/>
      <c r="BQ18" s="364"/>
      <c r="BU18" s="383" t="s">
        <v>153</v>
      </c>
      <c r="BV18" s="347">
        <f>INDEX(Datasheet!I:I,MATCH(MAX(Datasheet!$AM:$AM),Datasheet!$AM:$AM,0))</f>
        <v>56.754742999999998</v>
      </c>
      <c r="BW18" s="351">
        <f>INDEX(Datasheet!BH:BH,MATCH(MAX(Datasheet!$AM:$AM),Datasheet!$AM:$AM,0))</f>
        <v>0</v>
      </c>
      <c r="BX18" s="353">
        <f>INDEX(Datasheet!BI:BI,MATCH(MAX(Datasheet!$AM:$AM),Datasheet!$AM:$AM,0))</f>
        <v>0</v>
      </c>
      <c r="BY18" s="351">
        <f>INDEX(Datasheet!BJ:BJ,MATCH(MAX(Datasheet!$AM:$AM),Datasheet!$AM:$AM,0))</f>
        <v>0</v>
      </c>
      <c r="BZ18" s="353">
        <f>INDEX(Datasheet!BK:BK,MATCH(MAX(Datasheet!$AM:$AM),Datasheet!$AM:$AM,0))</f>
        <v>0</v>
      </c>
    </row>
    <row r="19" spans="1:78" ht="12.75" customHeight="1" x14ac:dyDescent="0.35">
      <c r="A19" s="329">
        <v>32905</v>
      </c>
      <c r="B19" s="159">
        <v>1990</v>
      </c>
      <c r="C19" s="241" t="s">
        <v>110</v>
      </c>
      <c r="D19" s="129">
        <v>40.85</v>
      </c>
      <c r="E19" s="137" t="s">
        <v>7</v>
      </c>
      <c r="F19" s="137">
        <v>38.26</v>
      </c>
      <c r="G19" s="137">
        <v>37.619999999999997</v>
      </c>
      <c r="H19" s="137">
        <v>13.64</v>
      </c>
      <c r="I19" s="137">
        <v>12.96</v>
      </c>
      <c r="J19" s="137"/>
      <c r="K19" s="137"/>
      <c r="L19" s="137"/>
      <c r="M19" s="214"/>
      <c r="N19" s="129"/>
      <c r="O19" s="161"/>
      <c r="P19" s="129"/>
      <c r="Q19" s="129"/>
      <c r="R19" s="364"/>
      <c r="S19" s="348"/>
      <c r="T19" s="133"/>
      <c r="U19" s="350"/>
      <c r="V19" s="349"/>
      <c r="W19" s="348"/>
      <c r="X19" s="348"/>
      <c r="Y19" s="355"/>
      <c r="Z19" s="349"/>
      <c r="AA19" s="349"/>
      <c r="AB19" s="364"/>
      <c r="AC19" s="348"/>
      <c r="AD19" s="133"/>
      <c r="AE19" s="348"/>
      <c r="AF19" s="349"/>
      <c r="AG19" s="348"/>
      <c r="AH19" s="349"/>
      <c r="AI19" s="349"/>
      <c r="AL19" s="364"/>
      <c r="AM19" s="374"/>
      <c r="AW19" s="364"/>
      <c r="BG19" s="364"/>
      <c r="BQ19" s="364"/>
      <c r="BU19" s="383" t="s">
        <v>142</v>
      </c>
      <c r="BV19" s="347">
        <f>INDEX(Datasheet!BL:BL,MATCH(MAX(Datasheet!$AM:$AM),Datasheet!$AM:$AM,0))</f>
        <v>0</v>
      </c>
      <c r="BW19" s="347">
        <f>INDEX(Datasheet!BM:BM,MATCH(MAX(Datasheet!$AM:$AM),Datasheet!$AM:$AM,0))</f>
        <v>0</v>
      </c>
      <c r="BX19" s="347">
        <f>INDEX(Datasheet!BN:BN,MATCH(MAX(Datasheet!$AM:$AM),Datasheet!$AM:$AM,0))</f>
        <v>0</v>
      </c>
      <c r="BY19" s="351">
        <f>INDEX(Datasheet!BO:BO,MATCH(MAX(Datasheet!$AM:$AM),Datasheet!$AM:$AM,0))</f>
        <v>0</v>
      </c>
      <c r="BZ19" s="353">
        <f>INDEX(Datasheet!BP:BP,MATCH(MAX(Datasheet!$AM:$AM),Datasheet!$AM:$AM,0))</f>
        <v>0</v>
      </c>
    </row>
    <row r="20" spans="1:78" ht="12.75" customHeight="1" x14ac:dyDescent="0.25">
      <c r="A20" s="329">
        <v>32933</v>
      </c>
      <c r="B20" s="159">
        <v>1990</v>
      </c>
      <c r="C20" s="241" t="s">
        <v>111</v>
      </c>
      <c r="D20" s="129">
        <v>40.9</v>
      </c>
      <c r="E20" s="137" t="s">
        <v>7</v>
      </c>
      <c r="F20" s="137">
        <v>38.28</v>
      </c>
      <c r="G20" s="137">
        <v>37.369999999999997</v>
      </c>
      <c r="H20" s="137">
        <v>13.04</v>
      </c>
      <c r="I20" s="137">
        <v>12.56</v>
      </c>
      <c r="J20" s="137"/>
      <c r="K20" s="137"/>
      <c r="L20" s="137"/>
      <c r="M20" s="214"/>
      <c r="N20" s="129"/>
      <c r="O20" s="161"/>
      <c r="P20" s="129"/>
      <c r="Q20" s="129"/>
      <c r="R20" s="364"/>
      <c r="S20" s="348"/>
      <c r="T20" s="133"/>
      <c r="U20" s="350"/>
      <c r="V20" s="349"/>
      <c r="W20" s="348"/>
      <c r="X20" s="348"/>
      <c r="Y20" s="355"/>
      <c r="Z20" s="349"/>
      <c r="AA20" s="349"/>
      <c r="AB20" s="364"/>
      <c r="AC20" s="348"/>
      <c r="AD20" s="133"/>
      <c r="AE20" s="348"/>
      <c r="AF20" s="349"/>
      <c r="AG20" s="348"/>
      <c r="AH20" s="349"/>
      <c r="AI20" s="349"/>
      <c r="AL20" s="364"/>
      <c r="AM20" s="374"/>
      <c r="AW20" s="364"/>
      <c r="BG20" s="364"/>
      <c r="BQ20" s="364"/>
      <c r="BU20" s="383"/>
      <c r="BV20" s="364"/>
      <c r="BW20" s="364"/>
      <c r="BX20" s="364"/>
      <c r="BY20" s="364"/>
      <c r="BZ20" s="364"/>
    </row>
    <row r="21" spans="1:78" ht="12.75" customHeight="1" x14ac:dyDescent="0.3">
      <c r="A21" s="329">
        <v>32964</v>
      </c>
      <c r="B21" s="159">
        <v>1990</v>
      </c>
      <c r="C21" s="241" t="s">
        <v>112</v>
      </c>
      <c r="D21" s="129">
        <v>44.27</v>
      </c>
      <c r="E21" s="137" t="s">
        <v>7</v>
      </c>
      <c r="F21" s="137">
        <v>41.37</v>
      </c>
      <c r="G21" s="137">
        <v>39.19</v>
      </c>
      <c r="H21" s="137">
        <v>12.47</v>
      </c>
      <c r="I21" s="137">
        <v>12.37</v>
      </c>
      <c r="J21" s="137"/>
      <c r="K21" s="137"/>
      <c r="L21" s="137"/>
      <c r="M21" s="214"/>
      <c r="N21" s="129"/>
      <c r="O21" s="161"/>
      <c r="P21" s="129"/>
      <c r="Q21" s="129"/>
      <c r="R21" s="364"/>
      <c r="S21" s="348"/>
      <c r="T21" s="133"/>
      <c r="U21" s="350"/>
      <c r="V21" s="349"/>
      <c r="W21" s="348"/>
      <c r="X21" s="348"/>
      <c r="Y21" s="355"/>
      <c r="Z21" s="349"/>
      <c r="AA21" s="349"/>
      <c r="AB21" s="364"/>
      <c r="AC21" s="348"/>
      <c r="AD21" s="133"/>
      <c r="AE21" s="348"/>
      <c r="AF21" s="349"/>
      <c r="AG21" s="348"/>
      <c r="AH21" s="349"/>
      <c r="AI21" s="349"/>
      <c r="AJ21" s="349"/>
      <c r="AK21" s="128"/>
      <c r="AL21" s="364"/>
      <c r="AM21" s="374"/>
      <c r="AN21" s="128"/>
      <c r="AW21" s="364"/>
      <c r="BG21" s="364"/>
      <c r="BQ21" s="364"/>
      <c r="BU21" s="384"/>
      <c r="BV21" s="380"/>
      <c r="BW21" s="380"/>
      <c r="BX21" s="380"/>
      <c r="BY21" s="380"/>
      <c r="BZ21" s="380"/>
    </row>
    <row r="22" spans="1:78" ht="12.75" customHeight="1" x14ac:dyDescent="0.25">
      <c r="A22" s="329">
        <v>32994</v>
      </c>
      <c r="B22" s="159">
        <v>1990</v>
      </c>
      <c r="C22" s="241" t="s">
        <v>113</v>
      </c>
      <c r="D22" s="129">
        <v>43.84</v>
      </c>
      <c r="E22" s="137" t="s">
        <v>7</v>
      </c>
      <c r="F22" s="137">
        <v>40.98</v>
      </c>
      <c r="G22" s="137">
        <v>39.68</v>
      </c>
      <c r="H22" s="137">
        <v>12.19</v>
      </c>
      <c r="I22" s="137">
        <v>11.92</v>
      </c>
      <c r="J22" s="137"/>
      <c r="K22" s="137"/>
      <c r="L22" s="137"/>
      <c r="M22" s="214"/>
      <c r="N22" s="129"/>
      <c r="O22" s="161"/>
      <c r="P22" s="129"/>
      <c r="Q22" s="129"/>
      <c r="R22" s="364"/>
      <c r="S22" s="348"/>
      <c r="T22" s="133"/>
      <c r="U22" s="350"/>
      <c r="V22" s="349"/>
      <c r="W22" s="348"/>
      <c r="X22" s="348"/>
      <c r="Y22" s="355"/>
      <c r="Z22" s="349"/>
      <c r="AA22" s="349"/>
      <c r="AB22" s="364"/>
      <c r="AC22" s="348"/>
      <c r="AD22" s="133"/>
      <c r="AE22" s="348"/>
      <c r="AF22" s="349"/>
      <c r="AG22" s="348"/>
      <c r="AH22" s="349"/>
      <c r="AI22" s="349"/>
      <c r="AJ22" s="349"/>
      <c r="AK22" s="128"/>
      <c r="AL22" s="364"/>
      <c r="AM22" s="374"/>
      <c r="AN22" s="128"/>
      <c r="AW22" s="364"/>
      <c r="BG22" s="364"/>
      <c r="BQ22" s="364"/>
    </row>
    <row r="23" spans="1:78" ht="12.75" customHeight="1" x14ac:dyDescent="0.25">
      <c r="A23" s="329">
        <v>33025</v>
      </c>
      <c r="B23" s="159">
        <v>1990</v>
      </c>
      <c r="C23" s="241" t="s">
        <v>21</v>
      </c>
      <c r="D23" s="129">
        <v>43.73</v>
      </c>
      <c r="E23" s="137" t="s">
        <v>7</v>
      </c>
      <c r="F23" s="137">
        <v>40.83</v>
      </c>
      <c r="G23" s="137">
        <v>38.130000000000003</v>
      </c>
      <c r="H23" s="137">
        <v>11.84</v>
      </c>
      <c r="I23" s="137">
        <v>11.51</v>
      </c>
      <c r="J23" s="137"/>
      <c r="K23" s="137"/>
      <c r="L23" s="137"/>
      <c r="M23" s="214"/>
      <c r="N23" s="129"/>
      <c r="O23" s="161"/>
      <c r="P23" s="129"/>
      <c r="Q23" s="129"/>
      <c r="R23" s="364"/>
      <c r="S23" s="348"/>
      <c r="T23" s="133"/>
      <c r="U23" s="350"/>
      <c r="V23" s="349"/>
      <c r="W23" s="348"/>
      <c r="X23" s="348"/>
      <c r="Y23" s="355"/>
      <c r="Z23" s="349"/>
      <c r="AA23" s="349"/>
      <c r="AB23" s="364"/>
      <c r="AC23" s="348"/>
      <c r="AD23" s="133"/>
      <c r="AE23" s="348"/>
      <c r="AF23" s="349"/>
      <c r="AG23" s="348"/>
      <c r="AH23" s="349"/>
      <c r="AI23" s="349"/>
      <c r="AJ23" s="349"/>
      <c r="AK23" s="128"/>
      <c r="AL23" s="364"/>
      <c r="AM23" s="374"/>
      <c r="AN23" s="128"/>
      <c r="AW23" s="364"/>
      <c r="BG23" s="364"/>
      <c r="BQ23" s="364"/>
    </row>
    <row r="24" spans="1:78" ht="12.75" customHeight="1" x14ac:dyDescent="0.25">
      <c r="A24" s="329">
        <v>33055</v>
      </c>
      <c r="B24" s="159">
        <v>1990</v>
      </c>
      <c r="C24" s="241" t="s">
        <v>114</v>
      </c>
      <c r="D24" s="129">
        <v>43.26</v>
      </c>
      <c r="E24" s="137" t="s">
        <v>7</v>
      </c>
      <c r="F24" s="137">
        <v>40.33</v>
      </c>
      <c r="G24" s="137">
        <v>37.58</v>
      </c>
      <c r="H24" s="137">
        <v>12.17</v>
      </c>
      <c r="I24" s="137">
        <v>11.9</v>
      </c>
      <c r="J24" s="137"/>
      <c r="K24" s="137"/>
      <c r="L24" s="137"/>
      <c r="M24" s="214"/>
      <c r="N24" s="129"/>
      <c r="O24" s="161"/>
      <c r="P24" s="129"/>
      <c r="Q24" s="129"/>
      <c r="R24" s="364"/>
      <c r="S24" s="348"/>
      <c r="T24" s="133"/>
      <c r="U24" s="350"/>
      <c r="V24" s="349"/>
      <c r="W24" s="348"/>
      <c r="X24" s="348"/>
      <c r="Y24" s="355"/>
      <c r="Z24" s="349"/>
      <c r="AA24" s="349"/>
      <c r="AB24" s="364"/>
      <c r="AC24" s="348"/>
      <c r="AD24" s="133"/>
      <c r="AE24" s="348"/>
      <c r="AF24" s="349"/>
      <c r="AG24" s="348"/>
      <c r="AH24" s="349"/>
      <c r="AI24" s="349"/>
      <c r="AJ24" s="349"/>
      <c r="AK24" s="128"/>
      <c r="AL24" s="364"/>
      <c r="AM24" s="374"/>
      <c r="AN24" s="128"/>
      <c r="AW24" s="364"/>
      <c r="BG24" s="364"/>
      <c r="BQ24" s="364"/>
    </row>
    <row r="25" spans="1:78" ht="12.75" customHeight="1" x14ac:dyDescent="0.25">
      <c r="A25" s="329">
        <v>33086</v>
      </c>
      <c r="B25" s="159">
        <v>1990</v>
      </c>
      <c r="C25" s="241" t="s">
        <v>115</v>
      </c>
      <c r="D25" s="129">
        <v>46.82</v>
      </c>
      <c r="E25" s="137" t="s">
        <v>7</v>
      </c>
      <c r="F25" s="137">
        <v>43.89</v>
      </c>
      <c r="G25" s="137">
        <v>40.26</v>
      </c>
      <c r="H25" s="137">
        <v>15.39</v>
      </c>
      <c r="I25" s="137">
        <v>14.93</v>
      </c>
      <c r="J25" s="137"/>
      <c r="K25" s="137"/>
      <c r="L25" s="137"/>
      <c r="M25" s="214"/>
      <c r="N25" s="129"/>
      <c r="O25" s="161"/>
      <c r="P25" s="129"/>
      <c r="Q25" s="129"/>
      <c r="R25" s="364"/>
      <c r="S25" s="348"/>
      <c r="T25" s="133"/>
      <c r="U25" s="350"/>
      <c r="V25" s="349"/>
      <c r="W25" s="348"/>
      <c r="X25" s="348"/>
      <c r="Y25" s="355"/>
      <c r="Z25" s="349"/>
      <c r="AA25" s="349"/>
      <c r="AB25" s="364"/>
      <c r="AC25" s="348"/>
      <c r="AD25" s="133"/>
      <c r="AE25" s="348"/>
      <c r="AF25" s="349"/>
      <c r="AG25" s="348"/>
      <c r="AH25" s="349"/>
      <c r="AI25" s="349"/>
      <c r="AJ25" s="349"/>
      <c r="AK25" s="128"/>
      <c r="AL25" s="364"/>
      <c r="AM25" s="374"/>
      <c r="AN25" s="128"/>
      <c r="AW25" s="364"/>
      <c r="BG25" s="364"/>
      <c r="BQ25" s="364"/>
    </row>
    <row r="26" spans="1:78" ht="12.75" customHeight="1" x14ac:dyDescent="0.25">
      <c r="A26" s="329">
        <v>33117</v>
      </c>
      <c r="B26" s="159">
        <v>1990</v>
      </c>
      <c r="C26" s="241" t="s">
        <v>116</v>
      </c>
      <c r="D26" s="129">
        <v>50.64</v>
      </c>
      <c r="E26" s="137" t="s">
        <v>7</v>
      </c>
      <c r="F26" s="137">
        <v>47.71</v>
      </c>
      <c r="G26" s="137">
        <v>42.67</v>
      </c>
      <c r="H26" s="137">
        <v>18.309999999999999</v>
      </c>
      <c r="I26" s="137">
        <v>16.940000000000001</v>
      </c>
      <c r="J26" s="137"/>
      <c r="K26" s="137"/>
      <c r="L26" s="137"/>
      <c r="M26" s="214"/>
      <c r="N26" s="129"/>
      <c r="O26" s="161"/>
      <c r="P26" s="129"/>
      <c r="Q26" s="129"/>
      <c r="R26" s="364"/>
      <c r="S26" s="348"/>
      <c r="T26" s="133"/>
      <c r="U26" s="350"/>
      <c r="V26" s="349"/>
      <c r="W26" s="348"/>
      <c r="X26" s="348"/>
      <c r="Y26" s="355"/>
      <c r="Z26" s="349"/>
      <c r="AA26" s="349"/>
      <c r="AB26" s="364"/>
      <c r="AC26" s="348"/>
      <c r="AD26" s="133"/>
      <c r="AE26" s="348"/>
      <c r="AF26" s="349"/>
      <c r="AG26" s="348"/>
      <c r="AH26" s="349"/>
      <c r="AI26" s="349"/>
      <c r="AJ26" s="349"/>
      <c r="AK26" s="128"/>
      <c r="AL26" s="364"/>
      <c r="AM26" s="374"/>
      <c r="AN26" s="128"/>
      <c r="AW26" s="364"/>
      <c r="BG26" s="364"/>
      <c r="BQ26" s="364"/>
    </row>
    <row r="27" spans="1:78" ht="12.75" customHeight="1" x14ac:dyDescent="0.25">
      <c r="A27" s="329">
        <v>33147</v>
      </c>
      <c r="B27" s="159">
        <v>1990</v>
      </c>
      <c r="C27" s="241" t="s">
        <v>117</v>
      </c>
      <c r="D27" s="129">
        <v>51.45</v>
      </c>
      <c r="E27" s="137" t="s">
        <v>7</v>
      </c>
      <c r="F27" s="137">
        <v>48.52</v>
      </c>
      <c r="G27" s="137">
        <v>45.85</v>
      </c>
      <c r="H27" s="137">
        <v>23.91</v>
      </c>
      <c r="I27" s="137">
        <v>19.66</v>
      </c>
      <c r="J27" s="137"/>
      <c r="K27" s="137"/>
      <c r="L27" s="137"/>
      <c r="M27" s="214"/>
      <c r="N27" s="129"/>
      <c r="O27" s="161"/>
      <c r="P27" s="129"/>
      <c r="Q27" s="129"/>
      <c r="R27" s="364"/>
      <c r="S27" s="348"/>
      <c r="T27" s="133"/>
      <c r="U27" s="350"/>
      <c r="V27" s="349"/>
      <c r="W27" s="348"/>
      <c r="X27" s="348"/>
      <c r="Y27" s="355"/>
      <c r="Z27" s="349"/>
      <c r="AA27" s="349"/>
      <c r="AB27" s="364"/>
      <c r="AC27" s="348"/>
      <c r="AD27" s="133"/>
      <c r="AE27" s="348"/>
      <c r="AF27" s="349"/>
      <c r="AG27" s="348"/>
      <c r="AH27" s="349"/>
      <c r="AI27" s="349"/>
      <c r="AJ27" s="349"/>
      <c r="AK27" s="128"/>
      <c r="AL27" s="364"/>
      <c r="AM27" s="374"/>
      <c r="AN27" s="128"/>
      <c r="AW27" s="364"/>
      <c r="BG27" s="364"/>
      <c r="BQ27" s="364"/>
    </row>
    <row r="28" spans="1:78" ht="12.75" customHeight="1" x14ac:dyDescent="0.25">
      <c r="A28" s="329">
        <v>33178</v>
      </c>
      <c r="B28" s="159">
        <v>1990</v>
      </c>
      <c r="C28" s="241" t="s">
        <v>118</v>
      </c>
      <c r="D28" s="129">
        <v>47.53</v>
      </c>
      <c r="E28" s="137" t="s">
        <v>7</v>
      </c>
      <c r="F28" s="137">
        <v>44.55</v>
      </c>
      <c r="G28" s="137">
        <v>44.52</v>
      </c>
      <c r="H28" s="137">
        <v>20.64</v>
      </c>
      <c r="I28" s="137">
        <v>18.11</v>
      </c>
      <c r="J28" s="137"/>
      <c r="K28" s="137"/>
      <c r="L28" s="137"/>
      <c r="M28" s="214"/>
      <c r="N28" s="129"/>
      <c r="O28" s="161"/>
      <c r="P28" s="129"/>
      <c r="Q28" s="129"/>
      <c r="R28" s="364"/>
      <c r="S28" s="348"/>
      <c r="T28" s="133"/>
      <c r="U28" s="350"/>
      <c r="V28" s="349"/>
      <c r="W28" s="348"/>
      <c r="X28" s="348"/>
      <c r="Y28" s="355"/>
      <c r="Z28" s="349"/>
      <c r="AA28" s="349"/>
      <c r="AB28" s="364"/>
      <c r="AC28" s="348"/>
      <c r="AD28" s="133"/>
      <c r="AE28" s="348"/>
      <c r="AF28" s="349"/>
      <c r="AG28" s="348"/>
      <c r="AH28" s="349"/>
      <c r="AI28" s="349"/>
      <c r="AJ28" s="349"/>
      <c r="AK28" s="128"/>
      <c r="AL28" s="364"/>
      <c r="AM28" s="374"/>
      <c r="AN28" s="128"/>
      <c r="AW28" s="364"/>
      <c r="BG28" s="364"/>
      <c r="BQ28" s="364"/>
    </row>
    <row r="29" spans="1:78" ht="12.75" customHeight="1" x14ac:dyDescent="0.25">
      <c r="A29" s="329">
        <v>33208</v>
      </c>
      <c r="B29" s="159">
        <v>1990</v>
      </c>
      <c r="C29" s="241" t="s">
        <v>119</v>
      </c>
      <c r="D29" s="129">
        <v>44.28</v>
      </c>
      <c r="E29" s="137" t="s">
        <v>7</v>
      </c>
      <c r="F29" s="137">
        <v>41.29</v>
      </c>
      <c r="G29" s="137">
        <v>43.7</v>
      </c>
      <c r="H29" s="137">
        <v>17.670000000000002</v>
      </c>
      <c r="I29" s="137">
        <v>17.350000000000001</v>
      </c>
      <c r="J29" s="137"/>
      <c r="K29" s="137"/>
      <c r="L29" s="137"/>
      <c r="M29" s="214"/>
      <c r="N29" s="129"/>
      <c r="O29" s="161"/>
      <c r="P29" s="129"/>
      <c r="Q29" s="129"/>
      <c r="R29" s="364"/>
      <c r="S29" s="348"/>
      <c r="T29" s="133"/>
      <c r="U29" s="350"/>
      <c r="V29" s="349"/>
      <c r="W29" s="348"/>
      <c r="X29" s="348"/>
      <c r="Y29" s="355"/>
      <c r="Z29" s="349"/>
      <c r="AA29" s="349"/>
      <c r="AB29" s="364"/>
      <c r="AC29" s="348"/>
      <c r="AD29" s="133"/>
      <c r="AE29" s="348"/>
      <c r="AF29" s="349"/>
      <c r="AG29" s="348"/>
      <c r="AH29" s="349"/>
      <c r="AI29" s="349"/>
      <c r="AJ29" s="349"/>
      <c r="AK29" s="128"/>
      <c r="AL29" s="364"/>
      <c r="AM29" s="374"/>
      <c r="AN29" s="128"/>
      <c r="AW29" s="364"/>
      <c r="BG29" s="364"/>
      <c r="BQ29" s="364"/>
    </row>
    <row r="30" spans="1:78" ht="12.75" customHeight="1" x14ac:dyDescent="0.25">
      <c r="A30" s="329">
        <v>33239</v>
      </c>
      <c r="B30" s="159">
        <v>1991</v>
      </c>
      <c r="C30" s="241" t="s">
        <v>109</v>
      </c>
      <c r="D30" s="129">
        <v>45.13</v>
      </c>
      <c r="E30" s="137">
        <v>44.38</v>
      </c>
      <c r="F30" s="137">
        <v>42.14</v>
      </c>
      <c r="G30" s="137">
        <v>43.31</v>
      </c>
      <c r="H30" s="137">
        <v>17.52</v>
      </c>
      <c r="I30" s="137">
        <v>17.13</v>
      </c>
      <c r="J30" s="137"/>
      <c r="K30" s="137"/>
      <c r="L30" s="137"/>
      <c r="M30" s="214">
        <f t="shared" ref="M30:M93" si="0">G30-F30</f>
        <v>1.1700000000000017</v>
      </c>
      <c r="N30" s="130"/>
      <c r="O30" s="130">
        <v>44.816254336100911</v>
      </c>
      <c r="P30" s="130">
        <v>70.279371113480352</v>
      </c>
      <c r="Q30" s="130">
        <v>121.4</v>
      </c>
      <c r="R30" s="364"/>
      <c r="S30" s="348"/>
      <c r="T30" s="133"/>
      <c r="U30" s="350"/>
      <c r="V30" s="349"/>
      <c r="W30" s="348"/>
      <c r="X30" s="348"/>
      <c r="Y30" s="355"/>
      <c r="Z30" s="348"/>
      <c r="AA30" s="349"/>
      <c r="AB30" s="364"/>
      <c r="AC30" s="348"/>
      <c r="AD30" s="133"/>
      <c r="AE30" s="348"/>
      <c r="AF30" s="349"/>
      <c r="AG30" s="348"/>
      <c r="AH30" s="349"/>
      <c r="AI30" s="349"/>
      <c r="AJ30" s="349"/>
      <c r="AK30" s="128"/>
      <c r="AL30" s="364"/>
      <c r="AM30" s="374"/>
      <c r="AN30" s="128"/>
      <c r="AW30" s="364"/>
      <c r="BG30" s="364"/>
      <c r="BQ30" s="364"/>
    </row>
    <row r="31" spans="1:78" ht="12.75" customHeight="1" x14ac:dyDescent="0.25">
      <c r="A31" s="329">
        <v>33270</v>
      </c>
      <c r="B31" s="159">
        <v>1991</v>
      </c>
      <c r="C31" s="241" t="s">
        <v>110</v>
      </c>
      <c r="D31" s="129">
        <v>43.62</v>
      </c>
      <c r="E31" s="137">
        <v>42.91</v>
      </c>
      <c r="F31" s="137">
        <v>40.61</v>
      </c>
      <c r="G31" s="137">
        <v>43.19</v>
      </c>
      <c r="H31" s="137">
        <v>16.68</v>
      </c>
      <c r="I31" s="137">
        <v>15.39</v>
      </c>
      <c r="J31" s="137"/>
      <c r="K31" s="137"/>
      <c r="L31" s="137"/>
      <c r="M31" s="214">
        <f t="shared" si="0"/>
        <v>2.5799999999999983</v>
      </c>
      <c r="N31" s="130"/>
      <c r="O31" s="130">
        <v>35.712721947894579</v>
      </c>
      <c r="P31" s="130">
        <v>56.003512038863995</v>
      </c>
      <c r="Q31" s="130">
        <v>96.74</v>
      </c>
      <c r="R31" s="364"/>
      <c r="S31" s="348"/>
      <c r="T31" s="133"/>
      <c r="U31" s="350"/>
      <c r="V31" s="349"/>
      <c r="W31" s="348"/>
      <c r="X31" s="348"/>
      <c r="Y31" s="355"/>
      <c r="Z31" s="348"/>
      <c r="AA31" s="349"/>
      <c r="AB31" s="364"/>
      <c r="AC31" s="348"/>
      <c r="AD31" s="133"/>
      <c r="AE31" s="348"/>
      <c r="AF31" s="349"/>
      <c r="AG31" s="348"/>
      <c r="AH31" s="349"/>
      <c r="AI31" s="349"/>
      <c r="AJ31" s="349"/>
      <c r="AK31" s="128"/>
      <c r="AL31" s="364"/>
      <c r="AM31" s="374"/>
      <c r="AN31" s="128"/>
      <c r="AW31" s="364"/>
      <c r="BG31" s="364"/>
      <c r="BQ31" s="364"/>
    </row>
    <row r="32" spans="1:78" ht="12.75" customHeight="1" x14ac:dyDescent="0.25">
      <c r="A32" s="329">
        <v>33298</v>
      </c>
      <c r="B32" s="159">
        <v>1991</v>
      </c>
      <c r="C32" s="241" t="s">
        <v>111</v>
      </c>
      <c r="D32" s="129">
        <v>44.74</v>
      </c>
      <c r="E32" s="137">
        <v>43.8</v>
      </c>
      <c r="F32" s="137">
        <v>41.66</v>
      </c>
      <c r="G32" s="137">
        <v>40.31</v>
      </c>
      <c r="H32" s="137">
        <v>13.54</v>
      </c>
      <c r="I32" s="137">
        <v>13.4</v>
      </c>
      <c r="J32" s="137"/>
      <c r="K32" s="137"/>
      <c r="L32" s="137"/>
      <c r="M32" s="214">
        <f t="shared" si="0"/>
        <v>-1.3499999999999943</v>
      </c>
      <c r="N32" s="130"/>
      <c r="O32" s="130">
        <v>35.465383476682163</v>
      </c>
      <c r="P32" s="130">
        <v>55.615644010478235</v>
      </c>
      <c r="Q32" s="130">
        <v>96.07</v>
      </c>
      <c r="R32" s="364"/>
      <c r="S32" s="348"/>
      <c r="T32" s="133"/>
      <c r="U32" s="350"/>
      <c r="V32" s="349"/>
      <c r="W32" s="348"/>
      <c r="X32" s="348"/>
      <c r="Y32" s="355"/>
      <c r="Z32" s="348"/>
      <c r="AA32" s="349"/>
      <c r="AB32" s="364"/>
      <c r="AC32" s="348"/>
      <c r="AD32" s="133"/>
      <c r="AE32" s="348"/>
      <c r="AF32" s="349"/>
      <c r="AG32" s="348"/>
      <c r="AH32" s="349"/>
      <c r="AI32" s="349"/>
      <c r="AJ32" s="349"/>
      <c r="AK32" s="128"/>
      <c r="AL32" s="364"/>
      <c r="AM32" s="374"/>
      <c r="AN32" s="128"/>
      <c r="AW32" s="364"/>
      <c r="BG32" s="364"/>
      <c r="BQ32" s="364"/>
    </row>
    <row r="33" spans="1:69" ht="12.75" customHeight="1" x14ac:dyDescent="0.25">
      <c r="A33" s="329">
        <v>33329</v>
      </c>
      <c r="B33" s="159">
        <v>1991</v>
      </c>
      <c r="C33" s="241" t="s">
        <v>112</v>
      </c>
      <c r="D33" s="129">
        <v>49.03</v>
      </c>
      <c r="E33" s="137">
        <v>47.52</v>
      </c>
      <c r="F33" s="137">
        <v>45.41</v>
      </c>
      <c r="G33" s="137">
        <v>43.41</v>
      </c>
      <c r="H33" s="137">
        <v>12.49</v>
      </c>
      <c r="I33" s="137">
        <v>12.16</v>
      </c>
      <c r="J33" s="137"/>
      <c r="K33" s="137"/>
      <c r="L33" s="137"/>
      <c r="M33" s="214">
        <f t="shared" si="0"/>
        <v>-2</v>
      </c>
      <c r="N33" s="130"/>
      <c r="O33" s="130">
        <v>36.993713731636504</v>
      </c>
      <c r="P33" s="130">
        <v>58.012321081399229</v>
      </c>
      <c r="Q33" s="130">
        <v>100.21</v>
      </c>
      <c r="R33" s="364"/>
      <c r="S33" s="348"/>
      <c r="T33" s="133"/>
      <c r="U33" s="350"/>
      <c r="V33" s="349"/>
      <c r="W33" s="348"/>
      <c r="X33" s="348"/>
      <c r="Y33" s="355"/>
      <c r="Z33" s="348"/>
      <c r="AA33" s="349"/>
      <c r="AB33" s="364"/>
      <c r="AC33" s="348"/>
      <c r="AD33" s="133"/>
      <c r="AE33" s="348"/>
      <c r="AF33" s="349"/>
      <c r="AG33" s="348"/>
      <c r="AH33" s="349"/>
      <c r="AI33" s="349"/>
      <c r="AJ33" s="349"/>
      <c r="AK33" s="128"/>
      <c r="AL33" s="364"/>
      <c r="AM33" s="374"/>
      <c r="AN33" s="128"/>
      <c r="AW33" s="364"/>
      <c r="BG33" s="364"/>
      <c r="BQ33" s="364"/>
    </row>
    <row r="34" spans="1:69" ht="12.75" customHeight="1" x14ac:dyDescent="0.25">
      <c r="A34" s="329">
        <v>33359</v>
      </c>
      <c r="B34" s="159">
        <v>1991</v>
      </c>
      <c r="C34" s="241" t="s">
        <v>113</v>
      </c>
      <c r="D34" s="129">
        <v>50.16</v>
      </c>
      <c r="E34" s="137">
        <v>48.94</v>
      </c>
      <c r="F34" s="137">
        <v>46.64</v>
      </c>
      <c r="G34" s="137">
        <v>43.64</v>
      </c>
      <c r="H34" s="137">
        <v>13.15</v>
      </c>
      <c r="I34" s="137">
        <v>12.91</v>
      </c>
      <c r="J34" s="137"/>
      <c r="K34" s="137"/>
      <c r="L34" s="137"/>
      <c r="M34" s="214">
        <f t="shared" si="0"/>
        <v>-3</v>
      </c>
      <c r="N34" s="130"/>
      <c r="O34" s="130">
        <v>37.444091246381504</v>
      </c>
      <c r="P34" s="130">
        <v>58.718588237564347</v>
      </c>
      <c r="Q34" s="130">
        <v>101.43</v>
      </c>
      <c r="R34" s="364"/>
      <c r="S34" s="348"/>
      <c r="T34" s="133"/>
      <c r="U34" s="350"/>
      <c r="V34" s="349"/>
      <c r="W34" s="348"/>
      <c r="X34" s="348"/>
      <c r="Y34" s="355"/>
      <c r="Z34" s="348"/>
      <c r="AA34" s="349"/>
      <c r="AB34" s="364"/>
      <c r="AC34" s="348"/>
      <c r="AD34" s="133"/>
      <c r="AE34" s="348"/>
      <c r="AF34" s="349"/>
      <c r="AG34" s="348"/>
      <c r="AH34" s="349"/>
      <c r="AI34" s="349"/>
      <c r="AJ34" s="349"/>
      <c r="AK34" s="128"/>
      <c r="AL34" s="364"/>
      <c r="AM34" s="374"/>
      <c r="AN34" s="128"/>
      <c r="AW34" s="364"/>
      <c r="BG34" s="364"/>
      <c r="BQ34" s="364"/>
    </row>
    <row r="35" spans="1:69" ht="12.75" customHeight="1" x14ac:dyDescent="0.25">
      <c r="A35" s="329">
        <v>33390</v>
      </c>
      <c r="B35" s="159">
        <v>1991</v>
      </c>
      <c r="C35" s="241" t="s">
        <v>21</v>
      </c>
      <c r="D35" s="129">
        <v>50.04</v>
      </c>
      <c r="E35" s="137">
        <v>48.76</v>
      </c>
      <c r="F35" s="137">
        <v>46.53</v>
      </c>
      <c r="G35" s="137">
        <v>43.64</v>
      </c>
      <c r="H35" s="137">
        <v>13.38</v>
      </c>
      <c r="I35" s="137">
        <v>13.05</v>
      </c>
      <c r="J35" s="137"/>
      <c r="K35" s="137"/>
      <c r="L35" s="137"/>
      <c r="M35" s="214">
        <f t="shared" si="0"/>
        <v>-2.8900000000000006</v>
      </c>
      <c r="N35" s="130"/>
      <c r="O35" s="130">
        <v>37.421941532541595</v>
      </c>
      <c r="P35" s="130">
        <v>58.68385378726115</v>
      </c>
      <c r="Q35" s="130">
        <v>101.37</v>
      </c>
      <c r="R35" s="364"/>
      <c r="S35" s="348"/>
      <c r="T35" s="133"/>
      <c r="U35" s="350"/>
      <c r="V35" s="349"/>
      <c r="W35" s="348"/>
      <c r="X35" s="348"/>
      <c r="Y35" s="355"/>
      <c r="Z35" s="348"/>
      <c r="AA35" s="349"/>
      <c r="AB35" s="364"/>
      <c r="AC35" s="348"/>
      <c r="AD35" s="133"/>
      <c r="AE35" s="348"/>
      <c r="AF35" s="349"/>
      <c r="AG35" s="348"/>
      <c r="AH35" s="349"/>
      <c r="AI35" s="349"/>
      <c r="AJ35" s="349"/>
      <c r="AK35" s="128"/>
      <c r="AL35" s="364"/>
      <c r="AM35" s="374"/>
      <c r="AN35" s="128"/>
      <c r="AW35" s="364"/>
      <c r="BG35" s="364"/>
      <c r="BQ35" s="364"/>
    </row>
    <row r="36" spans="1:69" ht="12.75" customHeight="1" x14ac:dyDescent="0.25">
      <c r="A36" s="329">
        <v>33420</v>
      </c>
      <c r="B36" s="159">
        <v>1991</v>
      </c>
      <c r="C36" s="241" t="s">
        <v>114</v>
      </c>
      <c r="D36" s="129">
        <v>50.65</v>
      </c>
      <c r="E36" s="137">
        <v>49.35</v>
      </c>
      <c r="F36" s="137">
        <v>47.08</v>
      </c>
      <c r="G36" s="137">
        <v>44.26</v>
      </c>
      <c r="H36" s="137">
        <v>13.67</v>
      </c>
      <c r="I36" s="137">
        <v>12.97</v>
      </c>
      <c r="J36" s="137"/>
      <c r="K36" s="137"/>
      <c r="L36" s="137"/>
      <c r="M36" s="214">
        <f t="shared" si="0"/>
        <v>-2.8200000000000003</v>
      </c>
      <c r="N36" s="130"/>
      <c r="O36" s="130">
        <v>38.776765695749909</v>
      </c>
      <c r="P36" s="130">
        <v>60.808444330807049</v>
      </c>
      <c r="Q36" s="130">
        <v>105.04</v>
      </c>
      <c r="R36" s="364"/>
      <c r="S36" s="348"/>
      <c r="T36" s="133"/>
      <c r="U36" s="350"/>
      <c r="V36" s="349"/>
      <c r="W36" s="348"/>
      <c r="X36" s="348"/>
      <c r="Y36" s="355"/>
      <c r="Z36" s="348"/>
      <c r="AA36" s="349"/>
      <c r="AB36" s="364"/>
      <c r="AC36" s="348"/>
      <c r="AD36" s="133"/>
      <c r="AE36" s="348"/>
      <c r="AF36" s="349"/>
      <c r="AG36" s="348"/>
      <c r="AH36" s="349"/>
      <c r="AI36" s="349"/>
      <c r="AJ36" s="349"/>
      <c r="AK36" s="128"/>
      <c r="AL36" s="364"/>
      <c r="AM36" s="374"/>
      <c r="AN36" s="128"/>
      <c r="AW36" s="364"/>
      <c r="BG36" s="364"/>
      <c r="BQ36" s="364"/>
    </row>
    <row r="37" spans="1:69" ht="12.75" customHeight="1" x14ac:dyDescent="0.25">
      <c r="A37" s="329">
        <v>33451</v>
      </c>
      <c r="B37" s="159">
        <v>1991</v>
      </c>
      <c r="C37" s="241" t="s">
        <v>115</v>
      </c>
      <c r="D37" s="129">
        <v>50.23</v>
      </c>
      <c r="E37" s="137">
        <v>48.9</v>
      </c>
      <c r="F37" s="137">
        <v>46.71</v>
      </c>
      <c r="G37" s="137">
        <v>44.17</v>
      </c>
      <c r="H37" s="137">
        <v>13.33</v>
      </c>
      <c r="I37" s="137">
        <v>12.71</v>
      </c>
      <c r="J37" s="137"/>
      <c r="K37" s="137"/>
      <c r="L37" s="137"/>
      <c r="M37" s="214">
        <f t="shared" si="0"/>
        <v>-2.5399999999999991</v>
      </c>
      <c r="N37" s="130"/>
      <c r="O37" s="130">
        <v>39.415415778134218</v>
      </c>
      <c r="P37" s="130">
        <v>61.809954314549401</v>
      </c>
      <c r="Q37" s="130">
        <v>106.77</v>
      </c>
      <c r="R37" s="364"/>
      <c r="S37" s="348"/>
      <c r="T37" s="133"/>
      <c r="U37" s="350"/>
      <c r="V37" s="349"/>
      <c r="W37" s="348"/>
      <c r="X37" s="348"/>
      <c r="Y37" s="355"/>
      <c r="Z37" s="348"/>
      <c r="AA37" s="349"/>
      <c r="AB37" s="364"/>
      <c r="AC37" s="348"/>
      <c r="AD37" s="133"/>
      <c r="AE37" s="348"/>
      <c r="AF37" s="349"/>
      <c r="AG37" s="348"/>
      <c r="AH37" s="349"/>
      <c r="AI37" s="349"/>
      <c r="AJ37" s="349"/>
      <c r="AK37" s="128"/>
      <c r="AL37" s="364"/>
      <c r="AM37" s="374"/>
      <c r="AN37" s="128"/>
      <c r="AW37" s="364"/>
      <c r="BG37" s="364"/>
      <c r="BQ37" s="364"/>
    </row>
    <row r="38" spans="1:69" ht="12.75" customHeight="1" x14ac:dyDescent="0.25">
      <c r="A38" s="329">
        <v>33482</v>
      </c>
      <c r="B38" s="159">
        <v>1991</v>
      </c>
      <c r="C38" s="241" t="s">
        <v>116</v>
      </c>
      <c r="D38" s="129">
        <v>50.11</v>
      </c>
      <c r="E38" s="137">
        <v>48.85</v>
      </c>
      <c r="F38" s="137">
        <v>46.58</v>
      </c>
      <c r="G38" s="137">
        <v>44.24</v>
      </c>
      <c r="H38" s="137">
        <v>13.64</v>
      </c>
      <c r="I38" s="137">
        <v>13.01</v>
      </c>
      <c r="J38" s="137"/>
      <c r="K38" s="137"/>
      <c r="L38" s="137"/>
      <c r="M38" s="214">
        <f t="shared" si="0"/>
        <v>-2.3399999999999963</v>
      </c>
      <c r="N38" s="130"/>
      <c r="O38" s="130">
        <v>40.039299384625245</v>
      </c>
      <c r="P38" s="130">
        <v>62.788307998089614</v>
      </c>
      <c r="Q38" s="130">
        <v>108.46</v>
      </c>
      <c r="R38" s="364"/>
      <c r="S38" s="348"/>
      <c r="T38" s="133"/>
      <c r="U38" s="350"/>
      <c r="V38" s="349"/>
      <c r="W38" s="348"/>
      <c r="X38" s="348"/>
      <c r="Y38" s="355"/>
      <c r="Z38" s="348"/>
      <c r="AA38" s="349"/>
      <c r="AB38" s="364"/>
      <c r="AC38" s="348"/>
      <c r="AD38" s="133"/>
      <c r="AE38" s="348"/>
      <c r="AF38" s="349"/>
      <c r="AG38" s="348"/>
      <c r="AH38" s="349"/>
      <c r="AI38" s="349"/>
      <c r="AJ38" s="349"/>
      <c r="AK38" s="128"/>
      <c r="AL38" s="364"/>
      <c r="AM38" s="374"/>
      <c r="AN38" s="128"/>
      <c r="AW38" s="364"/>
      <c r="BG38" s="364"/>
      <c r="BQ38" s="364"/>
    </row>
    <row r="39" spans="1:69" ht="12.75" customHeight="1" x14ac:dyDescent="0.25">
      <c r="A39" s="329">
        <v>33512</v>
      </c>
      <c r="B39" s="159">
        <v>1991</v>
      </c>
      <c r="C39" s="241" t="s">
        <v>117</v>
      </c>
      <c r="D39" s="129">
        <v>49.99</v>
      </c>
      <c r="E39" s="137">
        <v>48.7</v>
      </c>
      <c r="F39" s="137">
        <v>46.48</v>
      </c>
      <c r="G39" s="137">
        <v>45.1</v>
      </c>
      <c r="H39" s="137">
        <v>14.18</v>
      </c>
      <c r="I39" s="137">
        <v>13.66</v>
      </c>
      <c r="J39" s="137"/>
      <c r="K39" s="137"/>
      <c r="L39" s="137"/>
      <c r="M39" s="214">
        <f t="shared" si="0"/>
        <v>-1.3799999999999955</v>
      </c>
      <c r="N39" s="130"/>
      <c r="O39" s="130">
        <v>42.029082011244547</v>
      </c>
      <c r="P39" s="130">
        <v>65.908619450327336</v>
      </c>
      <c r="Q39" s="130">
        <v>113.85</v>
      </c>
      <c r="R39" s="364"/>
      <c r="S39" s="348"/>
      <c r="T39" s="133"/>
      <c r="U39" s="350"/>
      <c r="V39" s="349"/>
      <c r="W39" s="348"/>
      <c r="X39" s="348"/>
      <c r="Y39" s="355"/>
      <c r="Z39" s="348"/>
      <c r="AA39" s="349"/>
      <c r="AB39" s="364"/>
      <c r="AC39" s="348"/>
      <c r="AD39" s="133"/>
      <c r="AE39" s="348"/>
      <c r="AF39" s="349"/>
      <c r="AG39" s="348"/>
      <c r="AH39" s="349"/>
      <c r="AI39" s="349"/>
      <c r="AJ39" s="349"/>
      <c r="AK39" s="128"/>
      <c r="AL39" s="364"/>
      <c r="AM39" s="374"/>
      <c r="AN39" s="128"/>
      <c r="AW39" s="364"/>
      <c r="BG39" s="364"/>
      <c r="BQ39" s="364"/>
    </row>
    <row r="40" spans="1:69" ht="12.75" customHeight="1" x14ac:dyDescent="0.25">
      <c r="A40" s="329">
        <v>33543</v>
      </c>
      <c r="B40" s="159">
        <v>1991</v>
      </c>
      <c r="C40" s="241" t="s">
        <v>118</v>
      </c>
      <c r="D40" s="129">
        <v>49.69</v>
      </c>
      <c r="E40" s="137">
        <v>48.44</v>
      </c>
      <c r="F40" s="137">
        <v>46.18</v>
      </c>
      <c r="G40" s="137">
        <v>46.05</v>
      </c>
      <c r="H40" s="137">
        <v>14.33</v>
      </c>
      <c r="I40" s="137">
        <v>14.25</v>
      </c>
      <c r="J40" s="137"/>
      <c r="K40" s="137"/>
      <c r="L40" s="137"/>
      <c r="M40" s="214">
        <f t="shared" si="0"/>
        <v>-0.13000000000000256</v>
      </c>
      <c r="N40" s="130"/>
      <c r="O40" s="130">
        <v>42.44254333625635</v>
      </c>
      <c r="P40" s="130">
        <v>66.556995855987111</v>
      </c>
      <c r="Q40" s="130">
        <v>114.97</v>
      </c>
      <c r="R40" s="364"/>
      <c r="S40" s="348"/>
      <c r="T40" s="133"/>
      <c r="U40" s="350"/>
      <c r="V40" s="349"/>
      <c r="W40" s="348"/>
      <c r="X40" s="348"/>
      <c r="Y40" s="355"/>
      <c r="Z40" s="348"/>
      <c r="AA40" s="349"/>
      <c r="AB40" s="364"/>
      <c r="AC40" s="348"/>
      <c r="AD40" s="133"/>
      <c r="AE40" s="348"/>
      <c r="AF40" s="349"/>
      <c r="AG40" s="348"/>
      <c r="AH40" s="349"/>
      <c r="AI40" s="349"/>
      <c r="AJ40" s="349"/>
      <c r="AK40" s="128"/>
      <c r="AL40" s="364"/>
      <c r="AM40" s="374"/>
      <c r="AN40" s="128"/>
      <c r="AW40" s="364"/>
      <c r="BG40" s="364"/>
      <c r="BQ40" s="364"/>
    </row>
    <row r="41" spans="1:69" ht="12.75" customHeight="1" x14ac:dyDescent="0.25">
      <c r="A41" s="329">
        <v>33573</v>
      </c>
      <c r="B41" s="159">
        <v>1991</v>
      </c>
      <c r="C41" s="241" t="s">
        <v>119</v>
      </c>
      <c r="D41" s="129">
        <v>48.39</v>
      </c>
      <c r="E41" s="137">
        <v>47.12</v>
      </c>
      <c r="F41" s="137">
        <v>44.86</v>
      </c>
      <c r="G41" s="137">
        <v>44.5</v>
      </c>
      <c r="H41" s="137">
        <v>13.43</v>
      </c>
      <c r="I41" s="137">
        <v>13.16</v>
      </c>
      <c r="J41" s="137"/>
      <c r="K41" s="137"/>
      <c r="L41" s="137"/>
      <c r="M41" s="214">
        <f t="shared" si="0"/>
        <v>-0.35999999999999943</v>
      </c>
      <c r="N41" s="130"/>
      <c r="O41" s="130">
        <v>36.517494884078268</v>
      </c>
      <c r="P41" s="130">
        <v>57.265530399880362</v>
      </c>
      <c r="Q41" s="130">
        <v>98.92</v>
      </c>
      <c r="R41" s="364"/>
      <c r="S41" s="348"/>
      <c r="T41" s="133"/>
      <c r="U41" s="350"/>
      <c r="V41" s="349"/>
      <c r="W41" s="348"/>
      <c r="X41" s="348"/>
      <c r="Y41" s="355"/>
      <c r="Z41" s="348"/>
      <c r="AA41" s="349"/>
      <c r="AB41" s="364"/>
      <c r="AC41" s="348"/>
      <c r="AD41" s="133"/>
      <c r="AE41" s="348"/>
      <c r="AF41" s="349"/>
      <c r="AG41" s="348"/>
      <c r="AH41" s="349"/>
      <c r="AI41" s="349"/>
      <c r="AJ41" s="349"/>
      <c r="AK41" s="128"/>
      <c r="AL41" s="364"/>
      <c r="AM41" s="374"/>
      <c r="AN41" s="128"/>
      <c r="AW41" s="364"/>
      <c r="BG41" s="364"/>
      <c r="BQ41" s="364"/>
    </row>
    <row r="42" spans="1:69" ht="12.75" customHeight="1" x14ac:dyDescent="0.25">
      <c r="A42" s="329">
        <v>33604</v>
      </c>
      <c r="B42" s="159">
        <v>1992</v>
      </c>
      <c r="C42" s="241" t="s">
        <v>109</v>
      </c>
      <c r="D42" s="129">
        <v>46.93</v>
      </c>
      <c r="E42" s="137">
        <v>45.57</v>
      </c>
      <c r="F42" s="137">
        <v>43.43</v>
      </c>
      <c r="G42" s="137">
        <v>43.19</v>
      </c>
      <c r="H42" s="137">
        <v>12.47</v>
      </c>
      <c r="I42" s="137">
        <v>12.02</v>
      </c>
      <c r="J42" s="137"/>
      <c r="K42" s="137"/>
      <c r="L42" s="137"/>
      <c r="M42" s="214">
        <f t="shared" si="0"/>
        <v>-0.24000000000000199</v>
      </c>
      <c r="N42" s="130"/>
      <c r="O42" s="130">
        <v>33.763547129981788</v>
      </c>
      <c r="P42" s="130">
        <v>52.946880412182146</v>
      </c>
      <c r="Q42" s="130">
        <v>91.46</v>
      </c>
      <c r="R42" s="364"/>
      <c r="S42" s="348"/>
      <c r="T42" s="133"/>
      <c r="U42" s="350"/>
      <c r="V42" s="349"/>
      <c r="W42" s="348"/>
      <c r="X42" s="348"/>
      <c r="Y42" s="355"/>
      <c r="Z42" s="348"/>
      <c r="AA42" s="355"/>
      <c r="AB42" s="364"/>
      <c r="AC42" s="348"/>
      <c r="AD42" s="133"/>
      <c r="AE42" s="348"/>
      <c r="AF42" s="349"/>
      <c r="AG42" s="348"/>
      <c r="AH42" s="349"/>
      <c r="AI42" s="349"/>
      <c r="AJ42" s="349"/>
      <c r="AK42" s="128"/>
      <c r="AL42" s="364"/>
      <c r="AM42" s="374"/>
      <c r="AN42" s="128"/>
      <c r="AW42" s="364"/>
      <c r="BG42" s="364"/>
      <c r="BQ42" s="364"/>
    </row>
    <row r="43" spans="1:69" ht="12.75" customHeight="1" x14ac:dyDescent="0.25">
      <c r="A43" s="329">
        <v>33635</v>
      </c>
      <c r="B43" s="159">
        <v>1992</v>
      </c>
      <c r="C43" s="241" t="s">
        <v>110</v>
      </c>
      <c r="D43" s="129">
        <v>47.76</v>
      </c>
      <c r="E43" s="137">
        <v>46.42</v>
      </c>
      <c r="F43" s="137">
        <v>44.23</v>
      </c>
      <c r="G43" s="137">
        <v>43.69</v>
      </c>
      <c r="H43" s="137">
        <v>12.88</v>
      </c>
      <c r="I43" s="137">
        <v>12.31</v>
      </c>
      <c r="J43" s="137"/>
      <c r="K43" s="137"/>
      <c r="L43" s="137"/>
      <c r="M43" s="214">
        <f t="shared" si="0"/>
        <v>-0.53999999999999915</v>
      </c>
      <c r="N43" s="130"/>
      <c r="O43" s="130">
        <v>33.973969411461006</v>
      </c>
      <c r="P43" s="130">
        <v>53.276857690062577</v>
      </c>
      <c r="Q43" s="130">
        <v>92.03</v>
      </c>
      <c r="R43" s="364"/>
      <c r="S43" s="348"/>
      <c r="T43" s="133"/>
      <c r="U43" s="350"/>
      <c r="V43" s="349"/>
      <c r="W43" s="348"/>
      <c r="X43" s="348"/>
      <c r="Y43" s="355"/>
      <c r="Z43" s="348"/>
      <c r="AA43" s="355"/>
      <c r="AB43" s="364"/>
      <c r="AC43" s="348"/>
      <c r="AD43" s="133"/>
      <c r="AE43" s="348"/>
      <c r="AF43" s="349"/>
      <c r="AG43" s="348"/>
      <c r="AH43" s="349"/>
      <c r="AI43" s="349"/>
      <c r="AJ43" s="349"/>
      <c r="AK43" s="128"/>
      <c r="AL43" s="364"/>
      <c r="AM43" s="374"/>
      <c r="AN43" s="128"/>
      <c r="AW43" s="364"/>
      <c r="BG43" s="364"/>
      <c r="BQ43" s="364"/>
    </row>
    <row r="44" spans="1:69" ht="12.75" customHeight="1" x14ac:dyDescent="0.25">
      <c r="A44" s="329">
        <v>33664</v>
      </c>
      <c r="B44" s="159">
        <v>1992</v>
      </c>
      <c r="C44" s="241" t="s">
        <v>111</v>
      </c>
      <c r="D44" s="129">
        <v>50.37</v>
      </c>
      <c r="E44" s="137">
        <v>48.29</v>
      </c>
      <c r="F44" s="137">
        <v>46.02</v>
      </c>
      <c r="G44" s="137">
        <v>44.38</v>
      </c>
      <c r="H44" s="137">
        <v>14.4</v>
      </c>
      <c r="I44" s="137">
        <v>11.98</v>
      </c>
      <c r="J44" s="137"/>
      <c r="K44" s="137"/>
      <c r="L44" s="137"/>
      <c r="M44" s="214">
        <f t="shared" si="0"/>
        <v>-1.6400000000000006</v>
      </c>
      <c r="N44" s="130"/>
      <c r="O44" s="130">
        <v>33.449759517249618</v>
      </c>
      <c r="P44" s="130">
        <v>52.454809032886779</v>
      </c>
      <c r="Q44" s="130">
        <v>90.61</v>
      </c>
      <c r="R44" s="364"/>
      <c r="S44" s="348"/>
      <c r="T44" s="133"/>
      <c r="U44" s="350"/>
      <c r="V44" s="349"/>
      <c r="W44" s="348"/>
      <c r="X44" s="348"/>
      <c r="Y44" s="355"/>
      <c r="Z44" s="348"/>
      <c r="AA44" s="355"/>
      <c r="AB44" s="364"/>
      <c r="AC44" s="348"/>
      <c r="AD44" s="133"/>
      <c r="AE44" s="348"/>
      <c r="AF44" s="349"/>
      <c r="AG44" s="348"/>
      <c r="AH44" s="349"/>
      <c r="AI44" s="349"/>
      <c r="AJ44" s="349"/>
      <c r="AK44" s="128"/>
      <c r="AL44" s="364"/>
      <c r="AM44" s="374"/>
      <c r="AN44" s="128"/>
      <c r="AW44" s="364"/>
      <c r="BG44" s="364"/>
      <c r="BQ44" s="364"/>
    </row>
    <row r="45" spans="1:69" ht="12.75" customHeight="1" x14ac:dyDescent="0.25">
      <c r="A45" s="329">
        <v>33695</v>
      </c>
      <c r="B45" s="159">
        <v>1992</v>
      </c>
      <c r="C45" s="241" t="s">
        <v>112</v>
      </c>
      <c r="D45" s="129">
        <v>50.61</v>
      </c>
      <c r="E45" s="137">
        <v>48.41</v>
      </c>
      <c r="F45" s="137">
        <v>46.07</v>
      </c>
      <c r="G45" s="137">
        <v>44.59</v>
      </c>
      <c r="H45" s="137">
        <v>12.64</v>
      </c>
      <c r="I45" s="137">
        <v>12.16</v>
      </c>
      <c r="J45" s="137"/>
      <c r="K45" s="137"/>
      <c r="L45" s="137"/>
      <c r="M45" s="214">
        <f t="shared" si="0"/>
        <v>-1.4799999999999969</v>
      </c>
      <c r="N45" s="130"/>
      <c r="O45" s="130">
        <v>36.355063649252202</v>
      </c>
      <c r="P45" s="130">
        <v>57.010811097656877</v>
      </c>
      <c r="Q45" s="130">
        <v>98.48</v>
      </c>
      <c r="R45" s="364"/>
      <c r="S45" s="348"/>
      <c r="T45" s="133"/>
      <c r="U45" s="350"/>
      <c r="V45" s="349"/>
      <c r="W45" s="348"/>
      <c r="X45" s="348"/>
      <c r="Y45" s="355"/>
      <c r="Z45" s="348"/>
      <c r="AA45" s="355"/>
      <c r="AB45" s="364"/>
      <c r="AC45" s="348"/>
      <c r="AD45" s="133"/>
      <c r="AE45" s="348"/>
      <c r="AF45" s="349"/>
      <c r="AG45" s="348"/>
      <c r="AH45" s="349"/>
      <c r="AI45" s="349"/>
      <c r="AJ45" s="349"/>
      <c r="AK45" s="128"/>
      <c r="AL45" s="364"/>
      <c r="AM45" s="374"/>
      <c r="AN45" s="128"/>
      <c r="AW45" s="364"/>
      <c r="BG45" s="364"/>
      <c r="BQ45" s="364"/>
    </row>
    <row r="46" spans="1:69" ht="12.75" customHeight="1" x14ac:dyDescent="0.25">
      <c r="A46" s="329">
        <v>33725</v>
      </c>
      <c r="B46" s="159">
        <v>1992</v>
      </c>
      <c r="C46" s="241" t="s">
        <v>113</v>
      </c>
      <c r="D46" s="129">
        <v>51.36</v>
      </c>
      <c r="E46" s="137">
        <v>49.24</v>
      </c>
      <c r="F46" s="137">
        <v>47.05</v>
      </c>
      <c r="G46" s="137">
        <v>45.37</v>
      </c>
      <c r="H46" s="137">
        <v>12.62</v>
      </c>
      <c r="I46" s="137">
        <v>12.34</v>
      </c>
      <c r="J46" s="137"/>
      <c r="K46" s="137"/>
      <c r="L46" s="137"/>
      <c r="M46" s="214">
        <f t="shared" si="0"/>
        <v>-1.6799999999999997</v>
      </c>
      <c r="N46" s="130"/>
      <c r="O46" s="130">
        <v>37.436708008434863</v>
      </c>
      <c r="P46" s="130">
        <v>58.707010087463281</v>
      </c>
      <c r="Q46" s="130">
        <v>101.41</v>
      </c>
      <c r="R46" s="364"/>
      <c r="S46" s="348"/>
      <c r="T46" s="133"/>
      <c r="U46" s="350"/>
      <c r="V46" s="349"/>
      <c r="W46" s="348"/>
      <c r="X46" s="348"/>
      <c r="Y46" s="355"/>
      <c r="Z46" s="348"/>
      <c r="AA46" s="355"/>
      <c r="AB46" s="364"/>
      <c r="AC46" s="348"/>
      <c r="AD46" s="133"/>
      <c r="AE46" s="348"/>
      <c r="AF46" s="349"/>
      <c r="AG46" s="348"/>
      <c r="AH46" s="349"/>
      <c r="AI46" s="349"/>
      <c r="AJ46" s="349"/>
      <c r="AK46" s="128"/>
      <c r="AL46" s="364"/>
      <c r="AM46" s="374"/>
      <c r="AN46" s="128"/>
      <c r="AW46" s="364"/>
      <c r="BG46" s="364"/>
      <c r="BQ46" s="364"/>
    </row>
    <row r="47" spans="1:69" ht="12.75" customHeight="1" x14ac:dyDescent="0.25">
      <c r="A47" s="329">
        <v>33756</v>
      </c>
      <c r="B47" s="159">
        <v>1992</v>
      </c>
      <c r="C47" s="241" t="s">
        <v>21</v>
      </c>
      <c r="D47" s="129">
        <v>52.09</v>
      </c>
      <c r="E47" s="137">
        <v>50.03</v>
      </c>
      <c r="F47" s="137">
        <v>47.48</v>
      </c>
      <c r="G47" s="137">
        <v>45.25</v>
      </c>
      <c r="H47" s="137">
        <v>12.66</v>
      </c>
      <c r="I47" s="137">
        <v>12.33</v>
      </c>
      <c r="J47" s="137"/>
      <c r="K47" s="137"/>
      <c r="L47" s="137"/>
      <c r="M47" s="214">
        <f t="shared" si="0"/>
        <v>-2.2299999999999969</v>
      </c>
      <c r="N47" s="130"/>
      <c r="O47" s="130">
        <v>38.6992416973102</v>
      </c>
      <c r="P47" s="130">
        <v>60.686873754745839</v>
      </c>
      <c r="Q47" s="130">
        <v>104.83</v>
      </c>
      <c r="R47" s="364"/>
      <c r="S47" s="348"/>
      <c r="T47" s="133"/>
      <c r="U47" s="350"/>
      <c r="V47" s="349"/>
      <c r="W47" s="348"/>
      <c r="X47" s="348"/>
      <c r="Y47" s="355"/>
      <c r="Z47" s="348"/>
      <c r="AA47" s="355"/>
      <c r="AB47" s="364"/>
      <c r="AC47" s="348"/>
      <c r="AD47" s="133"/>
      <c r="AE47" s="348"/>
      <c r="AF47" s="349"/>
      <c r="AG47" s="348"/>
      <c r="AH47" s="349"/>
      <c r="AI47" s="349"/>
      <c r="AJ47" s="349"/>
      <c r="AK47" s="128"/>
      <c r="AL47" s="364"/>
      <c r="AM47" s="374"/>
      <c r="AN47" s="128"/>
      <c r="AW47" s="364"/>
      <c r="BG47" s="364"/>
      <c r="BQ47" s="364"/>
    </row>
    <row r="48" spans="1:69" ht="12.75" customHeight="1" x14ac:dyDescent="0.25">
      <c r="A48" s="329">
        <v>33786</v>
      </c>
      <c r="B48" s="159">
        <v>1992</v>
      </c>
      <c r="C48" s="241" t="s">
        <v>114</v>
      </c>
      <c r="D48" s="129">
        <v>50.66</v>
      </c>
      <c r="E48" s="137">
        <v>48.55</v>
      </c>
      <c r="F48" s="137">
        <v>46.36</v>
      </c>
      <c r="G48" s="137">
        <v>44.95</v>
      </c>
      <c r="H48" s="137">
        <v>12.41</v>
      </c>
      <c r="I48" s="137">
        <v>11.98</v>
      </c>
      <c r="J48" s="137"/>
      <c r="K48" s="137"/>
      <c r="L48" s="137"/>
      <c r="M48" s="214">
        <f t="shared" si="0"/>
        <v>-1.4099999999999966</v>
      </c>
      <c r="N48" s="130"/>
      <c r="O48" s="130">
        <v>38.536810462484134</v>
      </c>
      <c r="P48" s="130">
        <v>60.432154452522354</v>
      </c>
      <c r="Q48" s="130">
        <v>104.39</v>
      </c>
      <c r="R48" s="364"/>
      <c r="S48" s="348"/>
      <c r="T48" s="133"/>
      <c r="U48" s="350"/>
      <c r="V48" s="349"/>
      <c r="W48" s="348"/>
      <c r="X48" s="348"/>
      <c r="Y48" s="355"/>
      <c r="Z48" s="348"/>
      <c r="AA48" s="355"/>
      <c r="AB48" s="364"/>
      <c r="AC48" s="348"/>
      <c r="AD48" s="133"/>
      <c r="AE48" s="348"/>
      <c r="AF48" s="349"/>
      <c r="AG48" s="348"/>
      <c r="AH48" s="349"/>
      <c r="AI48" s="349"/>
      <c r="AJ48" s="349"/>
      <c r="AK48" s="128"/>
      <c r="AL48" s="364"/>
      <c r="AM48" s="374"/>
      <c r="AN48" s="128"/>
      <c r="AW48" s="364"/>
      <c r="BG48" s="364"/>
      <c r="BQ48" s="364"/>
    </row>
    <row r="49" spans="1:69" ht="12.75" customHeight="1" x14ac:dyDescent="0.25">
      <c r="A49" s="329">
        <v>33817</v>
      </c>
      <c r="B49" s="159">
        <v>1992</v>
      </c>
      <c r="C49" s="241" t="s">
        <v>115</v>
      </c>
      <c r="D49" s="129">
        <v>49.74</v>
      </c>
      <c r="E49" s="137">
        <v>47.62</v>
      </c>
      <c r="F49" s="137">
        <v>45.44</v>
      </c>
      <c r="G49" s="137">
        <v>44.5</v>
      </c>
      <c r="H49" s="137">
        <v>12.04</v>
      </c>
      <c r="I49" s="137">
        <v>11.6</v>
      </c>
      <c r="J49" s="137"/>
      <c r="K49" s="137"/>
      <c r="L49" s="137"/>
      <c r="M49" s="214">
        <f t="shared" si="0"/>
        <v>-0.93999999999999773</v>
      </c>
      <c r="N49" s="130"/>
      <c r="O49" s="130">
        <v>35.376784621322486</v>
      </c>
      <c r="P49" s="130">
        <v>55.476706209265423</v>
      </c>
      <c r="Q49" s="130">
        <v>95.83</v>
      </c>
      <c r="R49" s="364"/>
      <c r="S49" s="348"/>
      <c r="T49" s="133"/>
      <c r="U49" s="350"/>
      <c r="V49" s="349"/>
      <c r="W49" s="348"/>
      <c r="X49" s="348"/>
      <c r="Y49" s="355"/>
      <c r="Z49" s="348"/>
      <c r="AA49" s="355"/>
      <c r="AB49" s="364"/>
      <c r="AC49" s="348"/>
      <c r="AD49" s="133"/>
      <c r="AE49" s="348"/>
      <c r="AF49" s="349"/>
      <c r="AG49" s="348"/>
      <c r="AH49" s="349"/>
      <c r="AI49" s="349"/>
      <c r="AJ49" s="349"/>
      <c r="AK49" s="128"/>
      <c r="AL49" s="364"/>
      <c r="AM49" s="374"/>
      <c r="AN49" s="128"/>
      <c r="AW49" s="364"/>
      <c r="BG49" s="364"/>
      <c r="BQ49" s="364"/>
    </row>
    <row r="50" spans="1:69" ht="12.75" customHeight="1" x14ac:dyDescent="0.25">
      <c r="A50" s="329">
        <v>33848</v>
      </c>
      <c r="B50" s="159">
        <v>1992</v>
      </c>
      <c r="C50" s="241" t="s">
        <v>116</v>
      </c>
      <c r="D50" s="129">
        <v>49.53</v>
      </c>
      <c r="E50" s="137">
        <v>47.42</v>
      </c>
      <c r="F50" s="137">
        <v>45.15</v>
      </c>
      <c r="G50" s="137">
        <v>44.27</v>
      </c>
      <c r="H50" s="137">
        <v>12.44</v>
      </c>
      <c r="I50" s="137">
        <v>12.23</v>
      </c>
      <c r="J50" s="137"/>
      <c r="K50" s="137"/>
      <c r="L50" s="137"/>
      <c r="M50" s="214">
        <f t="shared" si="0"/>
        <v>-0.87999999999999545</v>
      </c>
      <c r="N50" s="130"/>
      <c r="O50" s="130">
        <v>35.49491642846872</v>
      </c>
      <c r="P50" s="130">
        <v>55.661956610882505</v>
      </c>
      <c r="Q50" s="130">
        <v>96.15</v>
      </c>
      <c r="R50" s="364"/>
      <c r="S50" s="348"/>
      <c r="T50" s="133"/>
      <c r="U50" s="350"/>
      <c r="V50" s="349"/>
      <c r="W50" s="348"/>
      <c r="X50" s="348"/>
      <c r="Y50" s="355"/>
      <c r="Z50" s="348"/>
      <c r="AA50" s="355"/>
      <c r="AB50" s="364"/>
      <c r="AC50" s="348"/>
      <c r="AD50" s="133"/>
      <c r="AE50" s="348"/>
      <c r="AF50" s="349"/>
      <c r="AG50" s="348"/>
      <c r="AH50" s="349"/>
      <c r="AI50" s="349"/>
      <c r="AJ50" s="349"/>
      <c r="AK50" s="128"/>
      <c r="AL50" s="364"/>
      <c r="AM50" s="374"/>
      <c r="AN50" s="128"/>
      <c r="AW50" s="364"/>
      <c r="BG50" s="364"/>
      <c r="BQ50" s="364"/>
    </row>
    <row r="51" spans="1:69" ht="12.75" customHeight="1" x14ac:dyDescent="0.25">
      <c r="A51" s="329">
        <v>33878</v>
      </c>
      <c r="B51" s="159">
        <v>1992</v>
      </c>
      <c r="C51" s="241" t="s">
        <v>117</v>
      </c>
      <c r="D51" s="129">
        <v>51.35</v>
      </c>
      <c r="E51" s="137">
        <v>49.44</v>
      </c>
      <c r="F51" s="137">
        <v>47.04</v>
      </c>
      <c r="G51" s="137">
        <v>46.26</v>
      </c>
      <c r="H51" s="137">
        <v>13.75</v>
      </c>
      <c r="I51" s="137">
        <v>13.35</v>
      </c>
      <c r="J51" s="137"/>
      <c r="K51" s="137"/>
      <c r="L51" s="137"/>
      <c r="M51" s="214">
        <f t="shared" si="0"/>
        <v>-0.78000000000000114</v>
      </c>
      <c r="N51" s="130"/>
      <c r="O51" s="130">
        <v>36.875581924490284</v>
      </c>
      <c r="P51" s="130">
        <v>57.827070679782146</v>
      </c>
      <c r="Q51" s="130">
        <v>99.89</v>
      </c>
      <c r="R51" s="364"/>
      <c r="S51" s="348"/>
      <c r="T51" s="133"/>
      <c r="U51" s="350"/>
      <c r="V51" s="349"/>
      <c r="W51" s="348"/>
      <c r="X51" s="348"/>
      <c r="Y51" s="355"/>
      <c r="Z51" s="348"/>
      <c r="AA51" s="355"/>
      <c r="AB51" s="364"/>
      <c r="AC51" s="348"/>
      <c r="AD51" s="133"/>
      <c r="AE51" s="348"/>
      <c r="AF51" s="349"/>
      <c r="AG51" s="348"/>
      <c r="AH51" s="349"/>
      <c r="AI51" s="349"/>
      <c r="AJ51" s="349"/>
      <c r="AK51" s="128"/>
      <c r="AL51" s="364"/>
      <c r="AM51" s="374"/>
      <c r="AN51" s="128"/>
      <c r="AW51" s="364"/>
      <c r="BG51" s="364"/>
      <c r="BQ51" s="364"/>
    </row>
    <row r="52" spans="1:69" ht="12.75" customHeight="1" x14ac:dyDescent="0.25">
      <c r="A52" s="329">
        <v>33909</v>
      </c>
      <c r="B52" s="159">
        <v>1992</v>
      </c>
      <c r="C52" s="241" t="s">
        <v>118</v>
      </c>
      <c r="D52" s="129">
        <v>51.71</v>
      </c>
      <c r="E52" s="137">
        <v>49.97</v>
      </c>
      <c r="F52" s="137">
        <v>47.63</v>
      </c>
      <c r="G52" s="137">
        <v>47.21</v>
      </c>
      <c r="H52" s="137">
        <v>14.46</v>
      </c>
      <c r="I52" s="137">
        <v>14.09</v>
      </c>
      <c r="J52" s="137"/>
      <c r="K52" s="137"/>
      <c r="L52" s="137"/>
      <c r="M52" s="214">
        <f t="shared" si="0"/>
        <v>-0.42000000000000171</v>
      </c>
      <c r="N52" s="130"/>
      <c r="O52" s="130">
        <v>39.814110627252738</v>
      </c>
      <c r="P52" s="130">
        <v>62.435174420007051</v>
      </c>
      <c r="Q52" s="130">
        <v>107.85</v>
      </c>
      <c r="R52" s="364"/>
      <c r="S52" s="348"/>
      <c r="T52" s="133"/>
      <c r="U52" s="350"/>
      <c r="V52" s="349"/>
      <c r="W52" s="348"/>
      <c r="X52" s="348"/>
      <c r="Y52" s="355"/>
      <c r="Z52" s="348"/>
      <c r="AA52" s="355"/>
      <c r="AB52" s="364"/>
      <c r="AC52" s="348"/>
      <c r="AD52" s="133"/>
      <c r="AE52" s="348"/>
      <c r="AF52" s="349"/>
      <c r="AG52" s="348"/>
      <c r="AH52" s="349"/>
      <c r="AI52" s="349"/>
      <c r="AJ52" s="349"/>
      <c r="AK52" s="128"/>
      <c r="AL52" s="364"/>
      <c r="AM52" s="374"/>
      <c r="AN52" s="128"/>
      <c r="AW52" s="364"/>
      <c r="BG52" s="364"/>
      <c r="BQ52" s="364"/>
    </row>
    <row r="53" spans="1:69" ht="12.75" customHeight="1" x14ac:dyDescent="0.25">
      <c r="A53" s="329">
        <v>33939</v>
      </c>
      <c r="B53" s="159">
        <v>1992</v>
      </c>
      <c r="C53" s="241" t="s">
        <v>119</v>
      </c>
      <c r="D53" s="129">
        <v>51.25</v>
      </c>
      <c r="E53" s="137">
        <v>49.55</v>
      </c>
      <c r="F53" s="137">
        <v>46.95</v>
      </c>
      <c r="G53" s="137">
        <v>46.47</v>
      </c>
      <c r="H53" s="137">
        <v>13.89</v>
      </c>
      <c r="I53" s="137">
        <v>13.52</v>
      </c>
      <c r="J53" s="137"/>
      <c r="K53" s="137"/>
      <c r="L53" s="137"/>
      <c r="M53" s="214">
        <f t="shared" si="0"/>
        <v>-0.48000000000000398</v>
      </c>
      <c r="N53" s="130"/>
      <c r="O53" s="130">
        <v>41.06556945920812</v>
      </c>
      <c r="P53" s="130">
        <v>64.397670862138014</v>
      </c>
      <c r="Q53" s="130">
        <v>111.24</v>
      </c>
      <c r="R53" s="364"/>
      <c r="S53" s="348"/>
      <c r="T53" s="133"/>
      <c r="U53" s="350"/>
      <c r="V53" s="349"/>
      <c r="W53" s="348"/>
      <c r="X53" s="348"/>
      <c r="Y53" s="355"/>
      <c r="Z53" s="348"/>
      <c r="AA53" s="355"/>
      <c r="AB53" s="364"/>
      <c r="AC53" s="348"/>
      <c r="AD53" s="133"/>
      <c r="AE53" s="348"/>
      <c r="AF53" s="349"/>
      <c r="AG53" s="348"/>
      <c r="AH53" s="349"/>
      <c r="AI53" s="349"/>
      <c r="AJ53" s="349"/>
      <c r="AK53" s="128"/>
      <c r="AL53" s="364"/>
      <c r="AM53" s="374"/>
      <c r="AN53" s="128"/>
      <c r="AW53" s="364"/>
      <c r="BG53" s="364"/>
      <c r="BQ53" s="364"/>
    </row>
    <row r="54" spans="1:69" ht="12.75" customHeight="1" x14ac:dyDescent="0.25">
      <c r="A54" s="329">
        <v>33970</v>
      </c>
      <c r="B54" s="159">
        <v>1993</v>
      </c>
      <c r="C54" s="241" t="s">
        <v>109</v>
      </c>
      <c r="D54" s="129">
        <v>51.27</v>
      </c>
      <c r="E54" s="137">
        <v>49.76</v>
      </c>
      <c r="F54" s="137">
        <v>47.13</v>
      </c>
      <c r="G54" s="137">
        <v>47.05</v>
      </c>
      <c r="H54" s="137">
        <v>14.1</v>
      </c>
      <c r="I54" s="137">
        <v>13.52</v>
      </c>
      <c r="J54" s="137"/>
      <c r="K54" s="137"/>
      <c r="L54" s="137"/>
      <c r="M54" s="214">
        <f t="shared" si="0"/>
        <v>-8.00000000000054E-2</v>
      </c>
      <c r="N54" s="130"/>
      <c r="O54" s="130">
        <v>38.728774649096756</v>
      </c>
      <c r="P54" s="130">
        <v>60.73318635515011</v>
      </c>
      <c r="Q54" s="130">
        <v>104.91</v>
      </c>
      <c r="R54" s="364"/>
      <c r="S54" s="348"/>
      <c r="T54" s="133"/>
      <c r="U54" s="350"/>
      <c r="V54" s="349"/>
      <c r="W54" s="348"/>
      <c r="X54" s="348"/>
      <c r="Y54" s="355"/>
      <c r="Z54" s="348"/>
      <c r="AA54" s="355"/>
      <c r="AB54" s="364"/>
      <c r="AC54" s="348"/>
      <c r="AD54" s="133"/>
      <c r="AE54" s="348"/>
      <c r="AF54" s="349"/>
      <c r="AG54" s="348"/>
      <c r="AH54" s="349"/>
      <c r="AI54" s="349"/>
      <c r="AJ54" s="349"/>
      <c r="AK54" s="128"/>
      <c r="AL54" s="364"/>
      <c r="AM54" s="374"/>
      <c r="AN54" s="128"/>
      <c r="AW54" s="364"/>
      <c r="BG54" s="364"/>
      <c r="BQ54" s="364"/>
    </row>
    <row r="55" spans="1:69" ht="12.75" customHeight="1" x14ac:dyDescent="0.25">
      <c r="A55" s="329">
        <v>34001</v>
      </c>
      <c r="B55" s="159">
        <v>1993</v>
      </c>
      <c r="C55" s="241" t="s">
        <v>110</v>
      </c>
      <c r="D55" s="129">
        <v>51.96</v>
      </c>
      <c r="E55" s="137">
        <v>50.58</v>
      </c>
      <c r="F55" s="137">
        <v>47.67</v>
      </c>
      <c r="G55" s="137">
        <v>47.81</v>
      </c>
      <c r="H55" s="137">
        <v>14.41</v>
      </c>
      <c r="I55" s="137">
        <v>13.81</v>
      </c>
      <c r="J55" s="137"/>
      <c r="K55" s="137"/>
      <c r="L55" s="137"/>
      <c r="M55" s="214">
        <f t="shared" si="0"/>
        <v>0.14000000000000057</v>
      </c>
      <c r="N55" s="130"/>
      <c r="O55" s="130">
        <v>40.375236711197331</v>
      </c>
      <c r="P55" s="130">
        <v>63.315113827688187</v>
      </c>
      <c r="Q55" s="130">
        <v>109.37</v>
      </c>
      <c r="R55" s="364"/>
      <c r="S55" s="348"/>
      <c r="T55" s="133"/>
      <c r="U55" s="350"/>
      <c r="V55" s="349"/>
      <c r="W55" s="348"/>
      <c r="X55" s="348"/>
      <c r="Y55" s="355"/>
      <c r="Z55" s="348"/>
      <c r="AA55" s="355"/>
      <c r="AB55" s="364"/>
      <c r="AC55" s="348"/>
      <c r="AD55" s="133"/>
      <c r="AE55" s="348"/>
      <c r="AF55" s="349"/>
      <c r="AG55" s="348"/>
      <c r="AH55" s="349"/>
      <c r="AI55" s="349"/>
      <c r="AJ55" s="349"/>
      <c r="AK55" s="128"/>
      <c r="AL55" s="364"/>
      <c r="AM55" s="374"/>
      <c r="AN55" s="128"/>
      <c r="AW55" s="364"/>
      <c r="BG55" s="364"/>
      <c r="BQ55" s="364"/>
    </row>
    <row r="56" spans="1:69" ht="12.75" customHeight="1" x14ac:dyDescent="0.25">
      <c r="A56" s="329">
        <v>34029</v>
      </c>
      <c r="B56" s="159">
        <v>1993</v>
      </c>
      <c r="C56" s="241" t="s">
        <v>111</v>
      </c>
      <c r="D56" s="129">
        <v>52.72</v>
      </c>
      <c r="E56" s="137">
        <v>51.54</v>
      </c>
      <c r="F56" s="137">
        <v>48.44</v>
      </c>
      <c r="G56" s="137">
        <v>48.36</v>
      </c>
      <c r="H56" s="137">
        <v>14.53</v>
      </c>
      <c r="I56" s="137">
        <v>14.04</v>
      </c>
      <c r="J56" s="137"/>
      <c r="K56" s="137"/>
      <c r="L56" s="137"/>
      <c r="M56" s="214">
        <f t="shared" si="0"/>
        <v>-7.9999999999998295E-2</v>
      </c>
      <c r="N56" s="130"/>
      <c r="O56" s="130">
        <v>44.184987491663243</v>
      </c>
      <c r="P56" s="130">
        <v>69.289439279839073</v>
      </c>
      <c r="Q56" s="130">
        <v>119.69</v>
      </c>
      <c r="R56" s="364"/>
      <c r="S56" s="348"/>
      <c r="T56" s="133"/>
      <c r="U56" s="350"/>
      <c r="V56" s="349"/>
      <c r="W56" s="348"/>
      <c r="X56" s="348"/>
      <c r="Y56" s="355"/>
      <c r="Z56" s="348"/>
      <c r="AA56" s="355"/>
      <c r="AB56" s="364"/>
      <c r="AC56" s="348"/>
      <c r="AD56" s="133"/>
      <c r="AE56" s="348"/>
      <c r="AF56" s="349"/>
      <c r="AG56" s="348"/>
      <c r="AH56" s="349"/>
      <c r="AI56" s="349"/>
      <c r="AJ56" s="349"/>
      <c r="AK56" s="128"/>
      <c r="AL56" s="364"/>
      <c r="AM56" s="374"/>
      <c r="AN56" s="128"/>
      <c r="AW56" s="364"/>
      <c r="BG56" s="364"/>
      <c r="BQ56" s="364"/>
    </row>
    <row r="57" spans="1:69" ht="12.75" customHeight="1" x14ac:dyDescent="0.25">
      <c r="A57" s="329">
        <v>34060</v>
      </c>
      <c r="B57" s="159">
        <v>1993</v>
      </c>
      <c r="C57" s="241" t="s">
        <v>112</v>
      </c>
      <c r="D57" s="129">
        <v>54.84</v>
      </c>
      <c r="E57" s="137">
        <v>53.52</v>
      </c>
      <c r="F57" s="137">
        <v>50.06</v>
      </c>
      <c r="G57" s="137">
        <v>49.28</v>
      </c>
      <c r="H57" s="137">
        <v>14.07</v>
      </c>
      <c r="I57" s="137">
        <v>14.34</v>
      </c>
      <c r="J57" s="137"/>
      <c r="K57" s="137"/>
      <c r="L57" s="137"/>
      <c r="M57" s="214">
        <f t="shared" si="0"/>
        <v>-0.78000000000000114</v>
      </c>
      <c r="N57" s="130"/>
      <c r="O57" s="130">
        <v>42.627124284922338</v>
      </c>
      <c r="P57" s="130">
        <v>66.846449608513808</v>
      </c>
      <c r="Q57" s="130">
        <v>115.47</v>
      </c>
      <c r="R57" s="364"/>
      <c r="S57" s="348"/>
      <c r="T57" s="133"/>
      <c r="U57" s="350"/>
      <c r="V57" s="349"/>
      <c r="W57" s="348"/>
      <c r="X57" s="348"/>
      <c r="Y57" s="355"/>
      <c r="Z57" s="348"/>
      <c r="AA57" s="355"/>
      <c r="AB57" s="364"/>
      <c r="AC57" s="348"/>
      <c r="AD57" s="133"/>
      <c r="AE57" s="348"/>
      <c r="AF57" s="349"/>
      <c r="AG57" s="348"/>
      <c r="AH57" s="349"/>
      <c r="AI57" s="349"/>
      <c r="AJ57" s="349"/>
      <c r="AK57" s="128"/>
      <c r="AL57" s="364"/>
      <c r="AM57" s="374"/>
      <c r="AN57" s="128"/>
      <c r="AW57" s="364"/>
      <c r="BG57" s="364"/>
      <c r="BQ57" s="364"/>
    </row>
    <row r="58" spans="1:69" ht="12.75" customHeight="1" x14ac:dyDescent="0.25">
      <c r="A58" s="329">
        <v>34090</v>
      </c>
      <c r="B58" s="159">
        <v>1993</v>
      </c>
      <c r="C58" s="241" t="s">
        <v>113</v>
      </c>
      <c r="D58" s="129">
        <v>55.04</v>
      </c>
      <c r="E58" s="137">
        <v>53.76</v>
      </c>
      <c r="F58" s="137">
        <v>50.23</v>
      </c>
      <c r="G58" s="137">
        <v>49.38</v>
      </c>
      <c r="H58" s="137">
        <v>13.73</v>
      </c>
      <c r="I58" s="137">
        <v>13.73</v>
      </c>
      <c r="J58" s="137"/>
      <c r="K58" s="137"/>
      <c r="L58" s="137"/>
      <c r="M58" s="214">
        <f t="shared" si="0"/>
        <v>-0.84999999999999432</v>
      </c>
      <c r="N58" s="130"/>
      <c r="O58" s="130">
        <v>39.958083767212209</v>
      </c>
      <c r="P58" s="130">
        <v>62.660948346977868</v>
      </c>
      <c r="Q58" s="130">
        <v>108.24</v>
      </c>
      <c r="R58" s="364"/>
      <c r="S58" s="348"/>
      <c r="T58" s="133"/>
      <c r="U58" s="350"/>
      <c r="V58" s="349"/>
      <c r="W58" s="348"/>
      <c r="X58" s="348"/>
      <c r="Y58" s="355"/>
      <c r="Z58" s="348"/>
      <c r="AA58" s="355"/>
      <c r="AB58" s="364"/>
      <c r="AC58" s="348"/>
      <c r="AD58" s="133"/>
      <c r="AE58" s="348"/>
      <c r="AF58" s="349"/>
      <c r="AG58" s="348"/>
      <c r="AH58" s="349"/>
      <c r="AI58" s="349"/>
      <c r="AJ58" s="349"/>
      <c r="AK58" s="128"/>
      <c r="AL58" s="364"/>
      <c r="AM58" s="374"/>
      <c r="AN58" s="128"/>
      <c r="AW58" s="364"/>
      <c r="BG58" s="364"/>
      <c r="BQ58" s="364"/>
    </row>
    <row r="59" spans="1:69" ht="12.75" customHeight="1" x14ac:dyDescent="0.25">
      <c r="A59" s="329">
        <v>34121</v>
      </c>
      <c r="B59" s="159">
        <v>1993</v>
      </c>
      <c r="C59" s="241" t="s">
        <v>21</v>
      </c>
      <c r="D59" s="129">
        <v>55.64</v>
      </c>
      <c r="E59" s="137">
        <v>54.29</v>
      </c>
      <c r="F59" s="137">
        <v>50.66</v>
      </c>
      <c r="G59" s="137">
        <v>49.69</v>
      </c>
      <c r="H59" s="137">
        <v>13.33</v>
      </c>
      <c r="I59" s="137">
        <v>13.26</v>
      </c>
      <c r="J59" s="137"/>
      <c r="K59" s="137"/>
      <c r="L59" s="137"/>
      <c r="M59" s="214">
        <f t="shared" si="0"/>
        <v>-0.96999999999999886</v>
      </c>
      <c r="N59" s="130"/>
      <c r="O59" s="130">
        <v>37.595447624287615</v>
      </c>
      <c r="P59" s="130">
        <v>58.955940314636237</v>
      </c>
      <c r="Q59" s="130">
        <v>101.84</v>
      </c>
      <c r="R59" s="364"/>
      <c r="S59" s="348"/>
      <c r="T59" s="133"/>
      <c r="U59" s="350"/>
      <c r="V59" s="349"/>
      <c r="W59" s="348"/>
      <c r="X59" s="348"/>
      <c r="Y59" s="355"/>
      <c r="Z59" s="348"/>
      <c r="AA59" s="355"/>
      <c r="AB59" s="364"/>
      <c r="AC59" s="348"/>
      <c r="AD59" s="133"/>
      <c r="AE59" s="348"/>
      <c r="AF59" s="349"/>
      <c r="AG59" s="348"/>
      <c r="AH59" s="349"/>
      <c r="AI59" s="349"/>
      <c r="AJ59" s="349"/>
      <c r="AK59" s="128"/>
      <c r="AL59" s="364"/>
      <c r="AM59" s="374"/>
      <c r="AN59" s="128"/>
      <c r="AW59" s="364"/>
      <c r="BG59" s="364"/>
      <c r="BQ59" s="364"/>
    </row>
    <row r="60" spans="1:69" ht="12.75" customHeight="1" x14ac:dyDescent="0.25">
      <c r="A60" s="329">
        <v>34151</v>
      </c>
      <c r="B60" s="159">
        <v>1993</v>
      </c>
      <c r="C60" s="241" t="s">
        <v>114</v>
      </c>
      <c r="D60" s="129">
        <v>54.86</v>
      </c>
      <c r="E60" s="137">
        <v>53.69</v>
      </c>
      <c r="F60" s="137">
        <v>50.03</v>
      </c>
      <c r="G60" s="137">
        <v>49.43</v>
      </c>
      <c r="H60" s="137">
        <v>13.1</v>
      </c>
      <c r="I60" s="137">
        <v>12.88</v>
      </c>
      <c r="J60" s="137"/>
      <c r="K60" s="137"/>
      <c r="L60" s="137"/>
      <c r="M60" s="214">
        <f t="shared" si="0"/>
        <v>-0.60000000000000142</v>
      </c>
      <c r="N60" s="130"/>
      <c r="O60" s="130">
        <v>36.875581924490284</v>
      </c>
      <c r="P60" s="130">
        <v>57.827070679782146</v>
      </c>
      <c r="Q60" s="130">
        <v>99.89</v>
      </c>
      <c r="R60" s="364"/>
      <c r="S60" s="348"/>
      <c r="T60" s="133"/>
      <c r="U60" s="350"/>
      <c r="V60" s="349"/>
      <c r="W60" s="348"/>
      <c r="X60" s="348"/>
      <c r="Y60" s="355"/>
      <c r="Z60" s="348"/>
      <c r="AA60" s="355"/>
      <c r="AB60" s="364"/>
      <c r="AC60" s="348"/>
      <c r="AD60" s="133"/>
      <c r="AE60" s="348"/>
      <c r="AF60" s="349"/>
      <c r="AG60" s="348"/>
      <c r="AH60" s="349"/>
      <c r="AI60" s="349"/>
      <c r="AJ60" s="349"/>
      <c r="AK60" s="128"/>
      <c r="AL60" s="364"/>
      <c r="AM60" s="374"/>
      <c r="AN60" s="128"/>
      <c r="AW60" s="364"/>
      <c r="BG60" s="364"/>
      <c r="BQ60" s="364"/>
    </row>
    <row r="61" spans="1:69" ht="12.75" customHeight="1" x14ac:dyDescent="0.25">
      <c r="A61" s="329">
        <v>34182</v>
      </c>
      <c r="B61" s="159">
        <v>1993</v>
      </c>
      <c r="C61" s="241" t="s">
        <v>115</v>
      </c>
      <c r="D61" s="129">
        <v>54.46</v>
      </c>
      <c r="E61" s="137">
        <v>53.31</v>
      </c>
      <c r="F61" s="137">
        <v>49.66</v>
      </c>
      <c r="G61" s="137">
        <v>49.08</v>
      </c>
      <c r="H61" s="137">
        <v>12.87</v>
      </c>
      <c r="I61" s="137">
        <v>12.66</v>
      </c>
      <c r="J61" s="137"/>
      <c r="K61" s="137"/>
      <c r="L61" s="137"/>
      <c r="M61" s="214">
        <f t="shared" si="0"/>
        <v>-0.57999999999999829</v>
      </c>
      <c r="N61" s="130"/>
      <c r="O61" s="130">
        <v>37.152453347489249</v>
      </c>
      <c r="P61" s="130">
        <v>58.261251308572177</v>
      </c>
      <c r="Q61" s="130">
        <v>100.64</v>
      </c>
      <c r="R61" s="364"/>
      <c r="S61" s="348"/>
      <c r="T61" s="133"/>
      <c r="U61" s="350"/>
      <c r="V61" s="349"/>
      <c r="W61" s="348"/>
      <c r="X61" s="348"/>
      <c r="Y61" s="355"/>
      <c r="Z61" s="348"/>
      <c r="AA61" s="355"/>
      <c r="AB61" s="364"/>
      <c r="AC61" s="348"/>
      <c r="AD61" s="133"/>
      <c r="AE61" s="348"/>
      <c r="AF61" s="349"/>
      <c r="AG61" s="348"/>
      <c r="AH61" s="349"/>
      <c r="AI61" s="349"/>
      <c r="AJ61" s="349"/>
      <c r="AK61" s="128"/>
      <c r="AL61" s="364"/>
      <c r="AM61" s="374"/>
      <c r="AN61" s="128"/>
      <c r="AW61" s="364"/>
      <c r="BG61" s="364"/>
      <c r="BQ61" s="364"/>
    </row>
    <row r="62" spans="1:69" ht="12.75" customHeight="1" x14ac:dyDescent="0.25">
      <c r="A62" s="329">
        <v>34213</v>
      </c>
      <c r="B62" s="159">
        <v>1993</v>
      </c>
      <c r="C62" s="241" t="s">
        <v>116</v>
      </c>
      <c r="D62" s="129">
        <v>54.64</v>
      </c>
      <c r="E62" s="137">
        <v>53.54</v>
      </c>
      <c r="F62" s="137">
        <v>49.98</v>
      </c>
      <c r="G62" s="137">
        <v>49.38</v>
      </c>
      <c r="H62" s="137">
        <v>12.84</v>
      </c>
      <c r="I62" s="137">
        <v>12.72</v>
      </c>
      <c r="J62" s="137"/>
      <c r="K62" s="137"/>
      <c r="L62" s="137"/>
      <c r="M62" s="214">
        <f t="shared" si="0"/>
        <v>-0.59999999999999432</v>
      </c>
      <c r="N62" s="130"/>
      <c r="O62" s="130">
        <v>35.225428243416381</v>
      </c>
      <c r="P62" s="130">
        <v>55.239354132193533</v>
      </c>
      <c r="Q62" s="130">
        <v>95.42</v>
      </c>
      <c r="R62" s="364"/>
      <c r="S62" s="348"/>
      <c r="T62" s="133"/>
      <c r="U62" s="350"/>
      <c r="V62" s="349"/>
      <c r="W62" s="348"/>
      <c r="X62" s="348"/>
      <c r="Y62" s="355"/>
      <c r="Z62" s="348"/>
      <c r="AA62" s="355"/>
      <c r="AB62" s="364"/>
      <c r="AC62" s="348"/>
      <c r="AD62" s="133"/>
      <c r="AE62" s="348"/>
      <c r="AF62" s="349"/>
      <c r="AG62" s="348"/>
      <c r="AH62" s="349"/>
      <c r="AI62" s="349"/>
      <c r="AJ62" s="349"/>
      <c r="AK62" s="128"/>
      <c r="AL62" s="364"/>
      <c r="AM62" s="374"/>
      <c r="AN62" s="128"/>
      <c r="AW62" s="364"/>
      <c r="BG62" s="364"/>
      <c r="BQ62" s="364"/>
    </row>
    <row r="63" spans="1:69" ht="12.75" customHeight="1" x14ac:dyDescent="0.25">
      <c r="A63" s="329">
        <v>34243</v>
      </c>
      <c r="B63" s="159">
        <v>1993</v>
      </c>
      <c r="C63" s="241" t="s">
        <v>117</v>
      </c>
      <c r="D63" s="129">
        <v>54.09</v>
      </c>
      <c r="E63" s="137">
        <v>53.01</v>
      </c>
      <c r="F63" s="137">
        <v>49.29</v>
      </c>
      <c r="G63" s="137">
        <v>49.26</v>
      </c>
      <c r="H63" s="137">
        <v>13.64</v>
      </c>
      <c r="I63" s="137">
        <v>13.51</v>
      </c>
      <c r="J63" s="137"/>
      <c r="K63" s="137"/>
      <c r="L63" s="137"/>
      <c r="M63" s="214">
        <f t="shared" si="0"/>
        <v>-3.0000000000001137E-2</v>
      </c>
      <c r="N63" s="130"/>
      <c r="O63" s="130">
        <v>36.362446887198843</v>
      </c>
      <c r="P63" s="130">
        <v>57.022389247757943</v>
      </c>
      <c r="Q63" s="130">
        <v>98.5</v>
      </c>
      <c r="R63" s="364"/>
      <c r="S63" s="348"/>
      <c r="T63" s="133"/>
      <c r="U63" s="350"/>
      <c r="V63" s="349"/>
      <c r="W63" s="348"/>
      <c r="X63" s="348"/>
      <c r="Y63" s="355"/>
      <c r="Z63" s="348"/>
      <c r="AA63" s="355"/>
      <c r="AB63" s="364"/>
      <c r="AC63" s="348"/>
      <c r="AD63" s="133"/>
      <c r="AE63" s="348"/>
      <c r="AF63" s="349"/>
      <c r="AG63" s="348"/>
      <c r="AH63" s="349"/>
      <c r="AI63" s="349"/>
      <c r="AJ63" s="349"/>
      <c r="AK63" s="128"/>
      <c r="AL63" s="364"/>
      <c r="AM63" s="374"/>
      <c r="AN63" s="128"/>
      <c r="AW63" s="364"/>
      <c r="BG63" s="364"/>
      <c r="BQ63" s="364"/>
    </row>
    <row r="64" spans="1:69" ht="12.75" customHeight="1" x14ac:dyDescent="0.25">
      <c r="A64" s="329">
        <v>34274</v>
      </c>
      <c r="B64" s="159">
        <v>1993</v>
      </c>
      <c r="C64" s="241" t="s">
        <v>118</v>
      </c>
      <c r="D64" s="129">
        <v>54.15</v>
      </c>
      <c r="E64" s="137">
        <v>53.11</v>
      </c>
      <c r="F64" s="137">
        <v>49.38</v>
      </c>
      <c r="G64" s="137">
        <v>50.01</v>
      </c>
      <c r="H64" s="137">
        <v>13.68</v>
      </c>
      <c r="I64" s="137">
        <v>13.42</v>
      </c>
      <c r="J64" s="137"/>
      <c r="K64" s="137"/>
      <c r="L64" s="137"/>
      <c r="M64" s="214">
        <f t="shared" si="0"/>
        <v>0.62999999999999545</v>
      </c>
      <c r="N64" s="130"/>
      <c r="O64" s="130">
        <v>34.620002731791949</v>
      </c>
      <c r="P64" s="130">
        <v>54.289945823905988</v>
      </c>
      <c r="Q64" s="130">
        <v>93.78</v>
      </c>
      <c r="R64" s="364"/>
      <c r="S64" s="348"/>
      <c r="T64" s="133"/>
      <c r="U64" s="350"/>
      <c r="V64" s="349"/>
      <c r="W64" s="348"/>
      <c r="X64" s="348"/>
      <c r="Y64" s="355"/>
      <c r="Z64" s="348"/>
      <c r="AA64" s="355"/>
      <c r="AB64" s="364"/>
      <c r="AC64" s="348"/>
      <c r="AD64" s="133"/>
      <c r="AE64" s="348"/>
      <c r="AF64" s="349"/>
      <c r="AG64" s="348"/>
      <c r="AH64" s="349"/>
      <c r="AI64" s="349"/>
      <c r="AJ64" s="349"/>
      <c r="AK64" s="128"/>
      <c r="AL64" s="364"/>
      <c r="AM64" s="374"/>
      <c r="AN64" s="128"/>
      <c r="AW64" s="364"/>
      <c r="BG64" s="364"/>
      <c r="BQ64" s="364"/>
    </row>
    <row r="65" spans="1:69" ht="12.75" customHeight="1" x14ac:dyDescent="0.25">
      <c r="A65" s="329">
        <v>34304</v>
      </c>
      <c r="B65" s="159">
        <v>1993</v>
      </c>
      <c r="C65" s="241" t="s">
        <v>119</v>
      </c>
      <c r="D65" s="129">
        <v>55.78</v>
      </c>
      <c r="E65" s="137">
        <v>54.76</v>
      </c>
      <c r="F65" s="137">
        <v>50.79</v>
      </c>
      <c r="G65" s="137">
        <v>51.61</v>
      </c>
      <c r="H65" s="137">
        <v>13.35</v>
      </c>
      <c r="I65" s="137">
        <v>13.14</v>
      </c>
      <c r="J65" s="137"/>
      <c r="K65" s="137"/>
      <c r="L65" s="137"/>
      <c r="M65" s="214">
        <f t="shared" si="0"/>
        <v>0.82000000000000028</v>
      </c>
      <c r="N65" s="130"/>
      <c r="O65" s="130">
        <v>35.369401383375845</v>
      </c>
      <c r="P65" s="130">
        <v>55.46512805916435</v>
      </c>
      <c r="Q65" s="130">
        <v>95.81</v>
      </c>
      <c r="R65" s="364"/>
      <c r="S65" s="348"/>
      <c r="T65" s="133"/>
      <c r="U65" s="350"/>
      <c r="V65" s="349"/>
      <c r="W65" s="348"/>
      <c r="X65" s="348"/>
      <c r="Y65" s="355"/>
      <c r="Z65" s="348"/>
      <c r="AA65" s="355"/>
      <c r="AB65" s="364"/>
      <c r="AC65" s="348"/>
      <c r="AD65" s="133"/>
      <c r="AE65" s="348"/>
      <c r="AF65" s="349"/>
      <c r="AG65" s="348"/>
      <c r="AH65" s="349"/>
      <c r="AI65" s="349"/>
      <c r="AJ65" s="349"/>
      <c r="AK65" s="128"/>
      <c r="AL65" s="364"/>
      <c r="AM65" s="374"/>
      <c r="AN65" s="128"/>
      <c r="AW65" s="364"/>
      <c r="BG65" s="364"/>
      <c r="BQ65" s="364"/>
    </row>
    <row r="66" spans="1:69" ht="12.75" customHeight="1" x14ac:dyDescent="0.25">
      <c r="A66" s="329">
        <v>34335</v>
      </c>
      <c r="B66" s="159">
        <v>1994</v>
      </c>
      <c r="C66" s="241" t="s">
        <v>109</v>
      </c>
      <c r="D66" s="129">
        <v>55.5</v>
      </c>
      <c r="E66" s="137">
        <v>54.48</v>
      </c>
      <c r="F66" s="137">
        <v>50.83</v>
      </c>
      <c r="G66" s="137">
        <v>51.72</v>
      </c>
      <c r="H66" s="137">
        <v>12.94</v>
      </c>
      <c r="I66" s="137">
        <v>12.72</v>
      </c>
      <c r="J66" s="137"/>
      <c r="K66" s="137"/>
      <c r="L66" s="137"/>
      <c r="M66" s="214">
        <f t="shared" si="0"/>
        <v>0.89000000000000057</v>
      </c>
      <c r="N66" s="130"/>
      <c r="O66" s="130">
        <v>31.910354405375308</v>
      </c>
      <c r="P66" s="130">
        <v>50.040764736814182</v>
      </c>
      <c r="Q66" s="130">
        <v>86.44</v>
      </c>
      <c r="R66" s="364"/>
      <c r="S66" s="348"/>
      <c r="T66" s="133"/>
      <c r="U66" s="350"/>
      <c r="V66" s="349"/>
      <c r="W66" s="348"/>
      <c r="X66" s="348"/>
      <c r="Y66" s="355"/>
      <c r="Z66" s="348"/>
      <c r="AA66" s="355"/>
      <c r="AB66" s="364"/>
      <c r="AC66" s="348"/>
      <c r="AD66" s="133"/>
      <c r="AE66" s="348"/>
      <c r="AF66" s="349"/>
      <c r="AG66" s="348"/>
      <c r="AH66" s="349"/>
      <c r="AI66" s="349"/>
      <c r="AJ66" s="349"/>
      <c r="AK66" s="128"/>
      <c r="AL66" s="364"/>
      <c r="AM66" s="374"/>
      <c r="AN66" s="128"/>
      <c r="AW66" s="364"/>
      <c r="BG66" s="364"/>
      <c r="BQ66" s="364"/>
    </row>
    <row r="67" spans="1:69" ht="12.75" customHeight="1" x14ac:dyDescent="0.25">
      <c r="A67" s="329">
        <v>34366</v>
      </c>
      <c r="B67" s="159">
        <v>1994</v>
      </c>
      <c r="C67" s="241" t="s">
        <v>110</v>
      </c>
      <c r="D67" s="129">
        <v>55.91</v>
      </c>
      <c r="E67" s="137">
        <v>54.6</v>
      </c>
      <c r="F67" s="137">
        <v>50.52</v>
      </c>
      <c r="G67" s="137">
        <v>51.03</v>
      </c>
      <c r="H67" s="137">
        <v>12.87</v>
      </c>
      <c r="I67" s="137">
        <v>12.65</v>
      </c>
      <c r="J67" s="137"/>
      <c r="K67" s="137"/>
      <c r="L67" s="137"/>
      <c r="M67" s="214">
        <f t="shared" si="0"/>
        <v>0.50999999999999801</v>
      </c>
      <c r="N67" s="130"/>
      <c r="O67" s="130">
        <v>36.129874891879702</v>
      </c>
      <c r="P67" s="130">
        <v>56.657677519574314</v>
      </c>
      <c r="Q67" s="130">
        <v>97.87</v>
      </c>
      <c r="R67" s="364"/>
      <c r="S67" s="348"/>
      <c r="T67" s="133"/>
      <c r="U67" s="350"/>
      <c r="V67" s="349"/>
      <c r="W67" s="348"/>
      <c r="X67" s="348"/>
      <c r="Y67" s="355"/>
      <c r="Z67" s="348"/>
      <c r="AA67" s="355"/>
      <c r="AB67" s="364"/>
      <c r="AC67" s="348"/>
      <c r="AD67" s="133"/>
      <c r="AE67" s="348"/>
      <c r="AF67" s="349"/>
      <c r="AG67" s="348"/>
      <c r="AH67" s="349"/>
      <c r="AI67" s="349"/>
      <c r="AJ67" s="349"/>
      <c r="AK67" s="128"/>
      <c r="AL67" s="364"/>
      <c r="AM67" s="374"/>
      <c r="AN67" s="128"/>
      <c r="AW67" s="364"/>
      <c r="BG67" s="364"/>
      <c r="BQ67" s="364"/>
    </row>
    <row r="68" spans="1:69" ht="12.75" customHeight="1" x14ac:dyDescent="0.25">
      <c r="A68" s="329">
        <v>34394</v>
      </c>
      <c r="B68" s="159">
        <v>1994</v>
      </c>
      <c r="C68" s="241" t="s">
        <v>111</v>
      </c>
      <c r="D68" s="129">
        <v>55.73</v>
      </c>
      <c r="E68" s="137">
        <v>54.33</v>
      </c>
      <c r="F68" s="137">
        <v>50.35</v>
      </c>
      <c r="G68" s="137">
        <v>50.62</v>
      </c>
      <c r="H68" s="137">
        <v>12.63</v>
      </c>
      <c r="I68" s="137">
        <v>12.37</v>
      </c>
      <c r="J68" s="137"/>
      <c r="K68" s="137"/>
      <c r="L68" s="137"/>
      <c r="M68" s="214">
        <f t="shared" si="0"/>
        <v>0.26999999999999602</v>
      </c>
      <c r="N68" s="130"/>
      <c r="O68" s="130">
        <v>31.293854036830922</v>
      </c>
      <c r="P68" s="130">
        <v>49.073989203375035</v>
      </c>
      <c r="Q68" s="130">
        <v>84.77</v>
      </c>
      <c r="R68" s="364"/>
      <c r="S68" s="348"/>
      <c r="T68" s="133"/>
      <c r="U68" s="350"/>
      <c r="V68" s="349"/>
      <c r="W68" s="348"/>
      <c r="X68" s="348"/>
      <c r="Y68" s="355"/>
      <c r="Z68" s="348"/>
      <c r="AA68" s="355"/>
      <c r="AB68" s="364"/>
      <c r="AC68" s="348"/>
      <c r="AD68" s="133"/>
      <c r="AE68" s="348"/>
      <c r="AF68" s="349"/>
      <c r="AG68" s="348"/>
      <c r="AH68" s="349"/>
      <c r="AI68" s="349"/>
      <c r="AJ68" s="349"/>
      <c r="AK68" s="128"/>
      <c r="AL68" s="364"/>
      <c r="AM68" s="374"/>
      <c r="AN68" s="128"/>
      <c r="AW68" s="364"/>
      <c r="BG68" s="364"/>
      <c r="BQ68" s="364"/>
    </row>
    <row r="69" spans="1:69" ht="12.75" customHeight="1" x14ac:dyDescent="0.25">
      <c r="A69" s="329">
        <v>34425</v>
      </c>
      <c r="B69" s="159">
        <v>1994</v>
      </c>
      <c r="C69" s="241" t="s">
        <v>112</v>
      </c>
      <c r="D69" s="129">
        <v>56.4</v>
      </c>
      <c r="E69" s="137">
        <v>55.18</v>
      </c>
      <c r="F69" s="137">
        <v>51.21</v>
      </c>
      <c r="G69" s="137">
        <v>51.38</v>
      </c>
      <c r="H69" s="137">
        <v>13.64</v>
      </c>
      <c r="I69" s="137">
        <v>13.63</v>
      </c>
      <c r="J69" s="137"/>
      <c r="K69" s="137"/>
      <c r="L69" s="137"/>
      <c r="M69" s="214">
        <f t="shared" si="0"/>
        <v>0.17000000000000171</v>
      </c>
      <c r="N69" s="130"/>
      <c r="O69" s="130">
        <v>33.542049991582608</v>
      </c>
      <c r="P69" s="130">
        <v>52.59953590915012</v>
      </c>
      <c r="Q69" s="130">
        <v>90.86</v>
      </c>
      <c r="R69" s="364"/>
      <c r="S69" s="348"/>
      <c r="T69" s="133"/>
      <c r="U69" s="350"/>
      <c r="V69" s="349"/>
      <c r="W69" s="348"/>
      <c r="X69" s="348"/>
      <c r="Y69" s="355"/>
      <c r="Z69" s="348"/>
      <c r="AA69" s="355"/>
      <c r="AB69" s="364"/>
      <c r="AC69" s="348"/>
      <c r="AD69" s="133"/>
      <c r="AE69" s="348"/>
      <c r="AF69" s="349"/>
      <c r="AG69" s="348"/>
      <c r="AH69" s="349"/>
      <c r="AI69" s="349"/>
      <c r="AJ69" s="349"/>
      <c r="AK69" s="128"/>
      <c r="AL69" s="364"/>
      <c r="AM69" s="374"/>
      <c r="AN69" s="128"/>
      <c r="AW69" s="364"/>
      <c r="BG69" s="364"/>
      <c r="BQ69" s="364"/>
    </row>
    <row r="70" spans="1:69" ht="12.75" customHeight="1" x14ac:dyDescent="0.25">
      <c r="A70" s="329">
        <v>34455</v>
      </c>
      <c r="B70" s="159">
        <v>1994</v>
      </c>
      <c r="C70" s="241" t="s">
        <v>113</v>
      </c>
      <c r="D70" s="129">
        <v>56.72</v>
      </c>
      <c r="E70" s="137">
        <v>55.69</v>
      </c>
      <c r="F70" s="137">
        <v>51.32</v>
      </c>
      <c r="G70" s="137">
        <v>51.51</v>
      </c>
      <c r="H70" s="137">
        <v>13.62</v>
      </c>
      <c r="I70" s="137">
        <v>13.72</v>
      </c>
      <c r="J70" s="137"/>
      <c r="K70" s="137"/>
      <c r="L70" s="137"/>
      <c r="M70" s="214">
        <f t="shared" si="0"/>
        <v>0.18999999999999773</v>
      </c>
      <c r="N70" s="130"/>
      <c r="O70" s="130">
        <v>35.561365569988475</v>
      </c>
      <c r="P70" s="130">
        <v>55.766159961792113</v>
      </c>
      <c r="Q70" s="130">
        <v>96.33</v>
      </c>
      <c r="R70" s="364"/>
      <c r="S70" s="348"/>
      <c r="T70" s="133"/>
      <c r="U70" s="350"/>
      <c r="V70" s="349"/>
      <c r="W70" s="348"/>
      <c r="X70" s="348"/>
      <c r="Y70" s="355"/>
      <c r="Z70" s="348"/>
      <c r="AA70" s="355"/>
      <c r="AB70" s="364"/>
      <c r="AC70" s="348"/>
      <c r="AD70" s="133"/>
      <c r="AE70" s="348"/>
      <c r="AF70" s="349"/>
      <c r="AG70" s="348"/>
      <c r="AH70" s="349"/>
      <c r="AI70" s="349"/>
      <c r="AJ70" s="349"/>
      <c r="AK70" s="128"/>
      <c r="AL70" s="364"/>
      <c r="AM70" s="374"/>
      <c r="AN70" s="128"/>
      <c r="AW70" s="364"/>
      <c r="BG70" s="364"/>
      <c r="BQ70" s="364"/>
    </row>
    <row r="71" spans="1:69" ht="12.75" customHeight="1" x14ac:dyDescent="0.25">
      <c r="A71" s="329">
        <v>34486</v>
      </c>
      <c r="B71" s="159">
        <v>1994</v>
      </c>
      <c r="C71" s="241" t="s">
        <v>21</v>
      </c>
      <c r="D71" s="129">
        <v>57.18</v>
      </c>
      <c r="E71" s="137">
        <v>56.26</v>
      </c>
      <c r="F71" s="137">
        <v>51.84</v>
      </c>
      <c r="G71" s="137">
        <v>51.54</v>
      </c>
      <c r="H71" s="137">
        <v>13.19</v>
      </c>
      <c r="I71" s="137">
        <v>13.3</v>
      </c>
      <c r="J71" s="137"/>
      <c r="K71" s="137"/>
      <c r="L71" s="137"/>
      <c r="M71" s="214">
        <f t="shared" si="0"/>
        <v>-0.30000000000000426</v>
      </c>
      <c r="N71" s="130"/>
      <c r="O71" s="130">
        <v>36.377213363092118</v>
      </c>
      <c r="P71" s="130">
        <v>57.045545547960081</v>
      </c>
      <c r="Q71" s="130">
        <v>98.54</v>
      </c>
      <c r="R71" s="364"/>
      <c r="S71" s="348"/>
      <c r="T71" s="133"/>
      <c r="U71" s="350"/>
      <c r="V71" s="349"/>
      <c r="W71" s="348"/>
      <c r="X71" s="348"/>
      <c r="Y71" s="355"/>
      <c r="Z71" s="348"/>
      <c r="AA71" s="355"/>
      <c r="AB71" s="364"/>
      <c r="AC71" s="348"/>
      <c r="AD71" s="133"/>
      <c r="AE71" s="348"/>
      <c r="AF71" s="349"/>
      <c r="AG71" s="348"/>
      <c r="AH71" s="349"/>
      <c r="AI71" s="349"/>
      <c r="AJ71" s="349"/>
      <c r="AK71" s="128"/>
      <c r="AL71" s="364"/>
      <c r="AM71" s="374"/>
      <c r="AN71" s="128"/>
      <c r="AW71" s="364"/>
      <c r="BG71" s="364"/>
      <c r="BQ71" s="364"/>
    </row>
    <row r="72" spans="1:69" ht="12.75" customHeight="1" x14ac:dyDescent="0.25">
      <c r="A72" s="329">
        <v>34516</v>
      </c>
      <c r="B72" s="159">
        <v>1994</v>
      </c>
      <c r="C72" s="241" t="s">
        <v>114</v>
      </c>
      <c r="D72" s="129">
        <v>56.94</v>
      </c>
      <c r="E72" s="137">
        <v>56.2</v>
      </c>
      <c r="F72" s="137">
        <v>51.42</v>
      </c>
      <c r="G72" s="137">
        <v>51.38</v>
      </c>
      <c r="H72" s="137">
        <v>13.41</v>
      </c>
      <c r="I72" s="137">
        <v>13.25</v>
      </c>
      <c r="J72" s="137"/>
      <c r="K72" s="137"/>
      <c r="L72" s="137"/>
      <c r="M72" s="214">
        <f t="shared" si="0"/>
        <v>-3.9999999999999147E-2</v>
      </c>
      <c r="N72" s="130"/>
      <c r="O72" s="130">
        <v>38.045825139032615</v>
      </c>
      <c r="P72" s="130">
        <v>59.662207470801356</v>
      </c>
      <c r="Q72" s="130">
        <v>103.06</v>
      </c>
      <c r="R72" s="364"/>
      <c r="S72" s="348"/>
      <c r="T72" s="133"/>
      <c r="U72" s="350"/>
      <c r="V72" s="349"/>
      <c r="W72" s="348"/>
      <c r="X72" s="348"/>
      <c r="Y72" s="355"/>
      <c r="Z72" s="348"/>
      <c r="AA72" s="355"/>
      <c r="AB72" s="364"/>
      <c r="AC72" s="348"/>
      <c r="AD72" s="133"/>
      <c r="AE72" s="348"/>
      <c r="AF72" s="349"/>
      <c r="AG72" s="348"/>
      <c r="AH72" s="349"/>
      <c r="AI72" s="349"/>
      <c r="AJ72" s="349"/>
      <c r="AK72" s="128"/>
      <c r="AL72" s="364"/>
      <c r="AM72" s="374"/>
      <c r="AN72" s="128"/>
      <c r="AW72" s="364"/>
      <c r="BG72" s="364"/>
      <c r="BQ72" s="364"/>
    </row>
    <row r="73" spans="1:69" ht="12.75" customHeight="1" x14ac:dyDescent="0.25">
      <c r="A73" s="329">
        <v>34547</v>
      </c>
      <c r="B73" s="159">
        <v>1994</v>
      </c>
      <c r="C73" s="241" t="s">
        <v>115</v>
      </c>
      <c r="D73" s="129">
        <v>58.35</v>
      </c>
      <c r="E73" s="137">
        <v>57.65</v>
      </c>
      <c r="F73" s="137">
        <v>52.95</v>
      </c>
      <c r="G73" s="137">
        <v>52.1</v>
      </c>
      <c r="H73" s="137">
        <v>13.51</v>
      </c>
      <c r="I73" s="137">
        <v>13.32</v>
      </c>
      <c r="J73" s="137"/>
      <c r="K73" s="137"/>
      <c r="L73" s="137"/>
      <c r="M73" s="214">
        <f t="shared" si="0"/>
        <v>-0.85000000000000142</v>
      </c>
      <c r="N73" s="130"/>
      <c r="O73" s="130">
        <v>36.912498114223474</v>
      </c>
      <c r="P73" s="130">
        <v>57.884961430287483</v>
      </c>
      <c r="Q73" s="130">
        <v>99.99</v>
      </c>
      <c r="R73" s="364"/>
      <c r="S73" s="348"/>
      <c r="T73" s="133"/>
      <c r="U73" s="350"/>
      <c r="V73" s="349"/>
      <c r="W73" s="348"/>
      <c r="X73" s="348"/>
      <c r="Y73" s="355"/>
      <c r="Z73" s="348"/>
      <c r="AA73" s="355"/>
      <c r="AB73" s="364"/>
      <c r="AC73" s="348"/>
      <c r="AD73" s="133"/>
      <c r="AE73" s="348"/>
      <c r="AF73" s="349"/>
      <c r="AG73" s="348"/>
      <c r="AH73" s="349"/>
      <c r="AI73" s="349"/>
      <c r="AJ73" s="349"/>
      <c r="AK73" s="128"/>
      <c r="AL73" s="364"/>
      <c r="AM73" s="374"/>
      <c r="AN73" s="128"/>
      <c r="AW73" s="364"/>
      <c r="BG73" s="364"/>
      <c r="BQ73" s="364"/>
    </row>
    <row r="74" spans="1:69" ht="12.75" customHeight="1" x14ac:dyDescent="0.25">
      <c r="A74" s="329">
        <v>34578</v>
      </c>
      <c r="B74" s="159">
        <v>1994</v>
      </c>
      <c r="C74" s="241" t="s">
        <v>116</v>
      </c>
      <c r="D74" s="129">
        <v>57.68</v>
      </c>
      <c r="E74" s="137">
        <v>57.31</v>
      </c>
      <c r="F74" s="137">
        <v>52.67</v>
      </c>
      <c r="G74" s="137">
        <v>51.88</v>
      </c>
      <c r="H74" s="137">
        <v>13.53</v>
      </c>
      <c r="I74" s="137">
        <v>13.14</v>
      </c>
      <c r="J74" s="137"/>
      <c r="K74" s="137"/>
      <c r="L74" s="137"/>
      <c r="M74" s="214">
        <f t="shared" si="0"/>
        <v>-0.78999999999999915</v>
      </c>
      <c r="N74" s="130"/>
      <c r="O74" s="130">
        <v>34.67906863536507</v>
      </c>
      <c r="P74" s="130">
        <v>54.38257102471453</v>
      </c>
      <c r="Q74" s="130">
        <v>93.94</v>
      </c>
      <c r="R74" s="364"/>
      <c r="S74" s="348"/>
      <c r="T74" s="133"/>
      <c r="U74" s="350"/>
      <c r="V74" s="349"/>
      <c r="W74" s="348"/>
      <c r="X74" s="348"/>
      <c r="Y74" s="355"/>
      <c r="Z74" s="348"/>
      <c r="AA74" s="355"/>
      <c r="AB74" s="364"/>
      <c r="AC74" s="348"/>
      <c r="AD74" s="133"/>
      <c r="AE74" s="348"/>
      <c r="AF74" s="349"/>
      <c r="AG74" s="348"/>
      <c r="AH74" s="349"/>
      <c r="AI74" s="349"/>
      <c r="AJ74" s="349"/>
      <c r="AK74" s="128"/>
      <c r="AL74" s="364"/>
      <c r="AM74" s="374"/>
      <c r="AN74" s="128"/>
      <c r="AW74" s="364"/>
      <c r="BG74" s="364"/>
      <c r="BQ74" s="364"/>
    </row>
    <row r="75" spans="1:69" ht="12.75" customHeight="1" x14ac:dyDescent="0.25">
      <c r="A75" s="329">
        <v>34608</v>
      </c>
      <c r="B75" s="159">
        <v>1994</v>
      </c>
      <c r="C75" s="241" t="s">
        <v>117</v>
      </c>
      <c r="D75" s="129">
        <v>57.35</v>
      </c>
      <c r="E75" s="137">
        <v>56.7</v>
      </c>
      <c r="F75" s="137">
        <v>51.92</v>
      </c>
      <c r="G75" s="137">
        <v>51.33</v>
      </c>
      <c r="H75" s="137">
        <v>13.63</v>
      </c>
      <c r="I75" s="137">
        <v>13.27</v>
      </c>
      <c r="J75" s="137"/>
      <c r="K75" s="137"/>
      <c r="L75" s="137"/>
      <c r="M75" s="214">
        <f t="shared" si="0"/>
        <v>-0.59000000000000341</v>
      </c>
      <c r="N75" s="130"/>
      <c r="O75" s="130">
        <v>34.686451873311711</v>
      </c>
      <c r="P75" s="130">
        <v>54.394149174815603</v>
      </c>
      <c r="Q75" s="130">
        <v>93.96</v>
      </c>
      <c r="R75" s="364"/>
      <c r="S75" s="348"/>
      <c r="T75" s="133"/>
      <c r="U75" s="350"/>
      <c r="V75" s="349"/>
      <c r="W75" s="348"/>
      <c r="X75" s="348"/>
      <c r="Y75" s="355"/>
      <c r="Z75" s="348"/>
      <c r="AA75" s="355"/>
      <c r="AB75" s="364"/>
      <c r="AC75" s="348"/>
      <c r="AD75" s="133"/>
      <c r="AE75" s="348"/>
      <c r="AF75" s="349"/>
      <c r="AG75" s="348"/>
      <c r="AH75" s="349"/>
      <c r="AI75" s="349"/>
      <c r="AJ75" s="349"/>
      <c r="AK75" s="128"/>
      <c r="AL75" s="364"/>
      <c r="AM75" s="374"/>
      <c r="AN75" s="128"/>
      <c r="AW75" s="364"/>
      <c r="BG75" s="364"/>
      <c r="BQ75" s="364"/>
    </row>
    <row r="76" spans="1:69" ht="12.75" customHeight="1" x14ac:dyDescent="0.25">
      <c r="A76" s="329">
        <v>34639</v>
      </c>
      <c r="B76" s="159">
        <v>1994</v>
      </c>
      <c r="C76" s="241" t="s">
        <v>118</v>
      </c>
      <c r="D76" s="129">
        <v>56.41</v>
      </c>
      <c r="E76" s="137">
        <v>55.78</v>
      </c>
      <c r="F76" s="137">
        <v>51.11</v>
      </c>
      <c r="G76" s="137">
        <v>50.84</v>
      </c>
      <c r="H76" s="137">
        <v>13.73</v>
      </c>
      <c r="I76" s="137">
        <v>13.71</v>
      </c>
      <c r="J76" s="137"/>
      <c r="K76" s="137"/>
      <c r="L76" s="137"/>
      <c r="M76" s="214">
        <f t="shared" si="0"/>
        <v>-0.26999999999999602</v>
      </c>
      <c r="N76" s="130"/>
      <c r="O76" s="130">
        <v>37.004788588556465</v>
      </c>
      <c r="P76" s="130">
        <v>58.029688306550824</v>
      </c>
      <c r="Q76" s="130">
        <v>100.24</v>
      </c>
      <c r="R76" s="364"/>
      <c r="S76" s="348"/>
      <c r="T76" s="133"/>
      <c r="U76" s="350"/>
      <c r="V76" s="349"/>
      <c r="W76" s="348"/>
      <c r="X76" s="348"/>
      <c r="Y76" s="355"/>
      <c r="Z76" s="348"/>
      <c r="AA76" s="355"/>
      <c r="AB76" s="364"/>
      <c r="AC76" s="348"/>
      <c r="AD76" s="133"/>
      <c r="AE76" s="348"/>
      <c r="AF76" s="349"/>
      <c r="AG76" s="348"/>
      <c r="AH76" s="349"/>
      <c r="AI76" s="349"/>
      <c r="AJ76" s="349"/>
      <c r="AK76" s="128"/>
      <c r="AL76" s="364"/>
      <c r="AM76" s="374"/>
      <c r="AN76" s="128"/>
      <c r="AW76" s="364"/>
      <c r="BG76" s="364"/>
      <c r="BQ76" s="364"/>
    </row>
    <row r="77" spans="1:69" ht="12.75" customHeight="1" x14ac:dyDescent="0.25">
      <c r="A77" s="329">
        <v>34669</v>
      </c>
      <c r="B77" s="159">
        <v>1994</v>
      </c>
      <c r="C77" s="241" t="s">
        <v>119</v>
      </c>
      <c r="D77" s="129">
        <v>58.32</v>
      </c>
      <c r="E77" s="137">
        <v>57.57</v>
      </c>
      <c r="F77" s="137">
        <v>52.79</v>
      </c>
      <c r="G77" s="137">
        <v>53.04</v>
      </c>
      <c r="H77" s="137">
        <v>13.68</v>
      </c>
      <c r="I77" s="137">
        <v>14.1</v>
      </c>
      <c r="J77" s="137"/>
      <c r="K77" s="137"/>
      <c r="L77" s="137"/>
      <c r="M77" s="214">
        <f t="shared" si="0"/>
        <v>0.25</v>
      </c>
      <c r="N77" s="130"/>
      <c r="O77" s="130">
        <v>35.114679674216795</v>
      </c>
      <c r="P77" s="130">
        <v>55.065681880677523</v>
      </c>
      <c r="Q77" s="130">
        <v>95.12</v>
      </c>
      <c r="R77" s="364"/>
      <c r="S77" s="348"/>
      <c r="T77" s="133"/>
      <c r="U77" s="350"/>
      <c r="V77" s="349"/>
      <c r="W77" s="348"/>
      <c r="X77" s="348"/>
      <c r="Y77" s="355"/>
      <c r="Z77" s="348"/>
      <c r="AA77" s="355"/>
      <c r="AB77" s="364"/>
      <c r="AC77" s="348"/>
      <c r="AD77" s="133"/>
      <c r="AE77" s="348"/>
      <c r="AF77" s="349"/>
      <c r="AG77" s="348"/>
      <c r="AH77" s="349"/>
      <c r="AI77" s="349"/>
      <c r="AJ77" s="349"/>
      <c r="AK77" s="128"/>
      <c r="AL77" s="364"/>
      <c r="AM77" s="374"/>
      <c r="AN77" s="128"/>
      <c r="AW77" s="364"/>
      <c r="BG77" s="364"/>
      <c r="BQ77" s="364"/>
    </row>
    <row r="78" spans="1:69" ht="12.75" customHeight="1" x14ac:dyDescent="0.25">
      <c r="A78" s="329">
        <v>34700</v>
      </c>
      <c r="B78" s="159">
        <v>1995</v>
      </c>
      <c r="C78" s="241" t="s">
        <v>109</v>
      </c>
      <c r="D78" s="129">
        <v>59.11</v>
      </c>
      <c r="E78" s="137">
        <v>58</v>
      </c>
      <c r="F78" s="137">
        <v>53.44</v>
      </c>
      <c r="G78" s="137">
        <v>54.13</v>
      </c>
      <c r="H78" s="137">
        <v>13.32</v>
      </c>
      <c r="I78" s="137">
        <v>13.93</v>
      </c>
      <c r="J78" s="137"/>
      <c r="K78" s="137"/>
      <c r="L78" s="137"/>
      <c r="M78" s="214">
        <f t="shared" si="0"/>
        <v>0.69000000000000483</v>
      </c>
      <c r="N78" s="130"/>
      <c r="O78" s="130">
        <v>35.642581187401504</v>
      </c>
      <c r="P78" s="130">
        <v>55.893519612903852</v>
      </c>
      <c r="Q78" s="130">
        <v>96.55</v>
      </c>
      <c r="R78" s="364"/>
      <c r="S78" s="348"/>
      <c r="T78" s="133"/>
      <c r="U78" s="350"/>
      <c r="V78" s="349"/>
      <c r="W78" s="348"/>
      <c r="X78" s="348"/>
      <c r="Y78" s="355"/>
      <c r="Z78" s="348"/>
      <c r="AA78" s="355"/>
      <c r="AB78" s="364"/>
      <c r="AC78" s="348"/>
      <c r="AD78" s="133"/>
      <c r="AE78" s="348"/>
      <c r="AF78" s="349"/>
      <c r="AG78" s="348"/>
      <c r="AH78" s="349"/>
      <c r="AI78" s="349"/>
      <c r="AJ78" s="349"/>
      <c r="AK78" s="128"/>
      <c r="AL78" s="364"/>
      <c r="AM78" s="374"/>
      <c r="AN78" s="128"/>
      <c r="AW78" s="364"/>
      <c r="BG78" s="364"/>
      <c r="BQ78" s="364"/>
    </row>
    <row r="79" spans="1:69" ht="12.75" customHeight="1" x14ac:dyDescent="0.25">
      <c r="A79" s="329">
        <v>34731</v>
      </c>
      <c r="B79" s="159">
        <v>1995</v>
      </c>
      <c r="C79" s="241" t="s">
        <v>110</v>
      </c>
      <c r="D79" s="129">
        <v>58.6</v>
      </c>
      <c r="E79" s="137">
        <v>57.44</v>
      </c>
      <c r="F79" s="137">
        <v>52.82</v>
      </c>
      <c r="G79" s="137">
        <v>53.54</v>
      </c>
      <c r="H79" s="137">
        <v>13.6</v>
      </c>
      <c r="I79" s="137">
        <v>13.8</v>
      </c>
      <c r="J79" s="137"/>
      <c r="K79" s="137"/>
      <c r="L79" s="137"/>
      <c r="M79" s="214">
        <f t="shared" si="0"/>
        <v>0.71999999999999886</v>
      </c>
      <c r="N79" s="130"/>
      <c r="O79" s="130">
        <v>36.90142325730352</v>
      </c>
      <c r="P79" s="130">
        <v>57.86759420513588</v>
      </c>
      <c r="Q79" s="130">
        <v>99.96</v>
      </c>
      <c r="R79" s="364"/>
      <c r="S79" s="348"/>
      <c r="T79" s="133"/>
      <c r="U79" s="350"/>
      <c r="V79" s="349"/>
      <c r="W79" s="348"/>
      <c r="X79" s="348"/>
      <c r="Y79" s="355"/>
      <c r="Z79" s="348"/>
      <c r="AA79" s="355"/>
      <c r="AB79" s="364"/>
      <c r="AC79" s="348"/>
      <c r="AD79" s="133"/>
      <c r="AE79" s="348"/>
      <c r="AF79" s="349"/>
      <c r="AG79" s="348"/>
      <c r="AH79" s="349"/>
      <c r="AI79" s="349"/>
      <c r="AJ79" s="349"/>
      <c r="AK79" s="128"/>
      <c r="AL79" s="364"/>
      <c r="AM79" s="374"/>
      <c r="AN79" s="128"/>
      <c r="AW79" s="364"/>
      <c r="BG79" s="364"/>
      <c r="BQ79" s="364"/>
    </row>
    <row r="80" spans="1:69" ht="12.75" customHeight="1" x14ac:dyDescent="0.25">
      <c r="A80" s="329">
        <v>34759</v>
      </c>
      <c r="B80" s="159">
        <v>1995</v>
      </c>
      <c r="C80" s="241" t="s">
        <v>111</v>
      </c>
      <c r="D80" s="129">
        <v>58.98</v>
      </c>
      <c r="E80" s="137">
        <v>57.84</v>
      </c>
      <c r="F80" s="137">
        <v>53.2</v>
      </c>
      <c r="G80" s="137">
        <v>53.87</v>
      </c>
      <c r="H80" s="137">
        <v>13.7</v>
      </c>
      <c r="I80" s="137">
        <v>13.77</v>
      </c>
      <c r="J80" s="137"/>
      <c r="K80" s="137"/>
      <c r="L80" s="137"/>
      <c r="M80" s="214">
        <f t="shared" si="0"/>
        <v>0.6699999999999946</v>
      </c>
      <c r="N80" s="130"/>
      <c r="O80" s="130">
        <v>36.458428980505154</v>
      </c>
      <c r="P80" s="130">
        <v>57.172905199071828</v>
      </c>
      <c r="Q80" s="130">
        <v>98.76</v>
      </c>
      <c r="R80" s="364"/>
      <c r="S80" s="348"/>
      <c r="T80" s="133"/>
      <c r="U80" s="350"/>
      <c r="V80" s="349"/>
      <c r="W80" s="348"/>
      <c r="X80" s="348"/>
      <c r="Y80" s="355"/>
      <c r="Z80" s="348"/>
      <c r="AA80" s="355"/>
      <c r="AB80" s="364"/>
      <c r="AC80" s="348"/>
      <c r="AD80" s="133"/>
      <c r="AE80" s="348"/>
      <c r="AF80" s="349"/>
      <c r="AG80" s="348"/>
      <c r="AH80" s="349"/>
      <c r="AI80" s="349"/>
      <c r="AJ80" s="349"/>
      <c r="AK80" s="128"/>
      <c r="AL80" s="364"/>
      <c r="AM80" s="374"/>
      <c r="AN80" s="128"/>
      <c r="AW80" s="364"/>
      <c r="BG80" s="364"/>
      <c r="BQ80" s="364"/>
    </row>
    <row r="81" spans="1:69" ht="12.75" customHeight="1" x14ac:dyDescent="0.25">
      <c r="A81" s="329">
        <v>34790</v>
      </c>
      <c r="B81" s="159">
        <v>1995</v>
      </c>
      <c r="C81" s="241" t="s">
        <v>112</v>
      </c>
      <c r="D81" s="129">
        <v>60.09</v>
      </c>
      <c r="E81" s="137">
        <v>58.84</v>
      </c>
      <c r="F81" s="137">
        <v>54.08</v>
      </c>
      <c r="G81" s="137">
        <v>54.73</v>
      </c>
      <c r="H81" s="137">
        <v>13.89</v>
      </c>
      <c r="I81" s="137">
        <v>14.14</v>
      </c>
      <c r="J81" s="137"/>
      <c r="K81" s="137"/>
      <c r="L81" s="137"/>
      <c r="M81" s="214">
        <f t="shared" si="0"/>
        <v>0.64999999999999858</v>
      </c>
      <c r="N81" s="130"/>
      <c r="O81" s="130">
        <v>38.592184747083927</v>
      </c>
      <c r="P81" s="130">
        <v>60.518990578280359</v>
      </c>
      <c r="Q81" s="130">
        <v>104.54</v>
      </c>
      <c r="R81" s="364"/>
      <c r="S81" s="348"/>
      <c r="T81" s="133"/>
      <c r="U81" s="350"/>
      <c r="V81" s="349"/>
      <c r="W81" s="348"/>
      <c r="X81" s="348"/>
      <c r="Y81" s="355"/>
      <c r="Z81" s="348"/>
      <c r="AA81" s="355"/>
      <c r="AB81" s="364"/>
      <c r="AC81" s="348"/>
      <c r="AD81" s="133"/>
      <c r="AE81" s="348"/>
      <c r="AF81" s="349"/>
      <c r="AG81" s="348"/>
      <c r="AH81" s="349"/>
      <c r="AI81" s="349"/>
      <c r="AJ81" s="349"/>
      <c r="AK81" s="128"/>
      <c r="AL81" s="364"/>
      <c r="AM81" s="374"/>
      <c r="AN81" s="128"/>
      <c r="AW81" s="364"/>
      <c r="BG81" s="364"/>
      <c r="BQ81" s="364"/>
    </row>
    <row r="82" spans="1:69" ht="12.75" customHeight="1" x14ac:dyDescent="0.25">
      <c r="A82" s="329">
        <v>34820</v>
      </c>
      <c r="B82" s="159">
        <v>1995</v>
      </c>
      <c r="C82" s="241" t="s">
        <v>113</v>
      </c>
      <c r="D82" s="129">
        <v>60.42</v>
      </c>
      <c r="E82" s="137">
        <v>59.18</v>
      </c>
      <c r="F82" s="137">
        <v>54.61</v>
      </c>
      <c r="G82" s="137">
        <v>54.9</v>
      </c>
      <c r="H82" s="137">
        <v>13.78</v>
      </c>
      <c r="I82" s="137">
        <v>13.92</v>
      </c>
      <c r="J82" s="137"/>
      <c r="K82" s="137"/>
      <c r="L82" s="137"/>
      <c r="M82" s="214">
        <f t="shared" si="0"/>
        <v>0.28999999999999915</v>
      </c>
      <c r="N82" s="130"/>
      <c r="O82" s="130">
        <v>39.478173300680652</v>
      </c>
      <c r="P82" s="130">
        <v>61.908368590408472</v>
      </c>
      <c r="Q82" s="130">
        <v>106.94</v>
      </c>
      <c r="R82" s="364"/>
      <c r="S82" s="348"/>
      <c r="T82" s="133"/>
      <c r="U82" s="350"/>
      <c r="V82" s="349"/>
      <c r="W82" s="348"/>
      <c r="X82" s="348"/>
      <c r="Y82" s="355"/>
      <c r="Z82" s="348"/>
      <c r="AA82" s="355"/>
      <c r="AB82" s="364"/>
      <c r="AC82" s="348"/>
      <c r="AD82" s="133"/>
      <c r="AE82" s="348"/>
      <c r="AF82" s="349"/>
      <c r="AG82" s="348"/>
      <c r="AH82" s="349"/>
      <c r="AI82" s="349"/>
      <c r="AJ82" s="349"/>
      <c r="AK82" s="128"/>
      <c r="AL82" s="364"/>
      <c r="AM82" s="374"/>
      <c r="AN82" s="128"/>
      <c r="AW82" s="364"/>
      <c r="BG82" s="364"/>
      <c r="BQ82" s="364"/>
    </row>
    <row r="83" spans="1:69" ht="12.75" customHeight="1" x14ac:dyDescent="0.25">
      <c r="A83" s="329">
        <v>34851</v>
      </c>
      <c r="B83" s="159">
        <v>1995</v>
      </c>
      <c r="C83" s="241" t="s">
        <v>21</v>
      </c>
      <c r="D83" s="129">
        <v>60.37</v>
      </c>
      <c r="E83" s="137">
        <v>59.23</v>
      </c>
      <c r="F83" s="137">
        <v>54.56</v>
      </c>
      <c r="G83" s="137">
        <v>54.7</v>
      </c>
      <c r="H83" s="137">
        <v>13.3</v>
      </c>
      <c r="I83" s="137">
        <v>13.64</v>
      </c>
      <c r="J83" s="137"/>
      <c r="K83" s="137"/>
      <c r="L83" s="137"/>
      <c r="M83" s="214">
        <f t="shared" si="0"/>
        <v>0.14000000000000057</v>
      </c>
      <c r="N83" s="130"/>
      <c r="O83" s="130">
        <v>38.049516758005936</v>
      </c>
      <c r="P83" s="130">
        <v>59.667996545851892</v>
      </c>
      <c r="Q83" s="130">
        <v>103.07</v>
      </c>
      <c r="R83" s="364"/>
      <c r="S83" s="348"/>
      <c r="T83" s="133"/>
      <c r="U83" s="350"/>
      <c r="V83" s="349"/>
      <c r="W83" s="348"/>
      <c r="X83" s="348"/>
      <c r="Y83" s="355"/>
      <c r="Z83" s="348"/>
      <c r="AA83" s="355"/>
      <c r="AB83" s="364"/>
      <c r="AC83" s="348"/>
      <c r="AD83" s="133"/>
      <c r="AE83" s="348"/>
      <c r="AF83" s="349"/>
      <c r="AG83" s="348"/>
      <c r="AH83" s="349"/>
      <c r="AI83" s="349"/>
      <c r="AJ83" s="349"/>
      <c r="AK83" s="128"/>
      <c r="AL83" s="364"/>
      <c r="AM83" s="374"/>
      <c r="AN83" s="128"/>
      <c r="AW83" s="364"/>
      <c r="BG83" s="364"/>
      <c r="BQ83" s="364"/>
    </row>
    <row r="84" spans="1:69" ht="12.75" customHeight="1" x14ac:dyDescent="0.25">
      <c r="A84" s="329">
        <v>34881</v>
      </c>
      <c r="B84" s="159">
        <v>1995</v>
      </c>
      <c r="C84" s="241" t="s">
        <v>114</v>
      </c>
      <c r="D84" s="129">
        <v>60.51</v>
      </c>
      <c r="E84" s="137">
        <v>59.43</v>
      </c>
      <c r="F84" s="137">
        <v>54.5</v>
      </c>
      <c r="G84" s="137">
        <v>54.77</v>
      </c>
      <c r="H84" s="137">
        <v>13.54</v>
      </c>
      <c r="I84" s="137">
        <v>13.22</v>
      </c>
      <c r="J84" s="137"/>
      <c r="K84" s="137"/>
      <c r="L84" s="137"/>
      <c r="M84" s="214">
        <f t="shared" si="0"/>
        <v>0.27000000000000313</v>
      </c>
      <c r="N84" s="130"/>
      <c r="O84" s="130">
        <v>34.738134538938183</v>
      </c>
      <c r="P84" s="130">
        <v>54.475196225523071</v>
      </c>
      <c r="Q84" s="130">
        <v>94.1</v>
      </c>
      <c r="R84" s="364"/>
      <c r="S84" s="348"/>
      <c r="T84" s="133"/>
      <c r="U84" s="350"/>
      <c r="V84" s="349"/>
      <c r="W84" s="348"/>
      <c r="X84" s="348"/>
      <c r="Y84" s="355"/>
      <c r="Z84" s="348"/>
      <c r="AA84" s="355"/>
      <c r="AB84" s="364"/>
      <c r="AC84" s="348"/>
      <c r="AD84" s="133"/>
      <c r="AE84" s="348"/>
      <c r="AF84" s="349"/>
      <c r="AG84" s="348"/>
      <c r="AH84" s="349"/>
      <c r="AI84" s="349"/>
      <c r="AJ84" s="349"/>
      <c r="AK84" s="128"/>
      <c r="AL84" s="364"/>
      <c r="AM84" s="374"/>
      <c r="AN84" s="128"/>
      <c r="AW84" s="364"/>
      <c r="BG84" s="364"/>
      <c r="BQ84" s="364"/>
    </row>
    <row r="85" spans="1:69" ht="12.75" customHeight="1" x14ac:dyDescent="0.25">
      <c r="A85" s="329">
        <v>34912</v>
      </c>
      <c r="B85" s="159">
        <v>1995</v>
      </c>
      <c r="C85" s="241" t="s">
        <v>115</v>
      </c>
      <c r="D85" s="129">
        <v>60.14</v>
      </c>
      <c r="E85" s="137">
        <v>59.09</v>
      </c>
      <c r="F85" s="137">
        <v>54.19</v>
      </c>
      <c r="G85" s="137">
        <v>54.32</v>
      </c>
      <c r="H85" s="137">
        <v>13.82</v>
      </c>
      <c r="I85" s="137">
        <v>13.66</v>
      </c>
      <c r="J85" s="137"/>
      <c r="K85" s="137"/>
      <c r="L85" s="137"/>
      <c r="M85" s="214">
        <f t="shared" si="0"/>
        <v>0.13000000000000256</v>
      </c>
      <c r="N85" s="130"/>
      <c r="O85" s="130">
        <v>34.963323296310683</v>
      </c>
      <c r="P85" s="130">
        <v>54.828329803605634</v>
      </c>
      <c r="Q85" s="130">
        <v>94.71</v>
      </c>
      <c r="R85" s="364"/>
      <c r="S85" s="348"/>
      <c r="T85" s="133"/>
      <c r="U85" s="350"/>
      <c r="V85" s="349"/>
      <c r="W85" s="348"/>
      <c r="X85" s="348"/>
      <c r="Y85" s="355"/>
      <c r="Z85" s="348"/>
      <c r="AA85" s="355"/>
      <c r="AB85" s="364"/>
      <c r="AC85" s="348"/>
      <c r="AD85" s="133"/>
      <c r="AE85" s="348"/>
      <c r="AF85" s="349"/>
      <c r="AG85" s="348"/>
      <c r="AH85" s="349"/>
      <c r="AI85" s="349"/>
      <c r="AJ85" s="349"/>
      <c r="AK85" s="128"/>
      <c r="AL85" s="364"/>
      <c r="AM85" s="374"/>
      <c r="AN85" s="128"/>
      <c r="AW85" s="364"/>
      <c r="BG85" s="364"/>
      <c r="BQ85" s="364"/>
    </row>
    <row r="86" spans="1:69" ht="12.75" customHeight="1" x14ac:dyDescent="0.25">
      <c r="A86" s="329">
        <v>34943</v>
      </c>
      <c r="B86" s="159">
        <v>1995</v>
      </c>
      <c r="C86" s="241" t="s">
        <v>116</v>
      </c>
      <c r="D86" s="129">
        <v>59.3</v>
      </c>
      <c r="E86" s="137">
        <v>58.12</v>
      </c>
      <c r="F86" s="137">
        <v>53.38</v>
      </c>
      <c r="G86" s="137">
        <v>53.5</v>
      </c>
      <c r="H86" s="137">
        <v>14.12</v>
      </c>
      <c r="I86" s="137">
        <v>13.92</v>
      </c>
      <c r="J86" s="137"/>
      <c r="K86" s="137"/>
      <c r="L86" s="137"/>
      <c r="M86" s="214">
        <f t="shared" si="0"/>
        <v>0.11999999999999744</v>
      </c>
      <c r="N86" s="130"/>
      <c r="O86" s="130">
        <v>36.451045742558513</v>
      </c>
      <c r="P86" s="130">
        <v>57.161327048970755</v>
      </c>
      <c r="Q86" s="130">
        <v>98.74</v>
      </c>
      <c r="R86" s="364"/>
      <c r="S86" s="348"/>
      <c r="T86" s="133"/>
      <c r="U86" s="350"/>
      <c r="V86" s="349"/>
      <c r="W86" s="348"/>
      <c r="X86" s="348"/>
      <c r="Y86" s="355"/>
      <c r="Z86" s="348"/>
      <c r="AA86" s="355"/>
      <c r="AB86" s="364"/>
      <c r="AC86" s="348"/>
      <c r="AD86" s="133"/>
      <c r="AE86" s="348"/>
      <c r="AF86" s="349"/>
      <c r="AG86" s="348"/>
      <c r="AH86" s="349"/>
      <c r="AI86" s="349"/>
      <c r="AJ86" s="349"/>
      <c r="AK86" s="128"/>
      <c r="AL86" s="364"/>
      <c r="AM86" s="374"/>
      <c r="AN86" s="128"/>
      <c r="AW86" s="364"/>
      <c r="BG86" s="364"/>
      <c r="BQ86" s="364"/>
    </row>
    <row r="87" spans="1:69" ht="12.75" customHeight="1" x14ac:dyDescent="0.25">
      <c r="A87" s="329">
        <v>34973</v>
      </c>
      <c r="B87" s="159">
        <v>1995</v>
      </c>
      <c r="C87" s="241" t="s">
        <v>117</v>
      </c>
      <c r="D87" s="129">
        <v>58.81</v>
      </c>
      <c r="E87" s="137">
        <v>57.64</v>
      </c>
      <c r="F87" s="137">
        <v>52.78</v>
      </c>
      <c r="G87" s="137">
        <v>53.1</v>
      </c>
      <c r="H87" s="137">
        <v>13.91</v>
      </c>
      <c r="I87" s="137">
        <v>13.67</v>
      </c>
      <c r="J87" s="137"/>
      <c r="K87" s="137"/>
      <c r="L87" s="137"/>
      <c r="M87" s="214">
        <f t="shared" si="0"/>
        <v>0.32000000000000028</v>
      </c>
      <c r="N87" s="130"/>
      <c r="O87" s="130">
        <v>35.550290713068513</v>
      </c>
      <c r="P87" s="130">
        <v>55.74879273664051</v>
      </c>
      <c r="Q87" s="130">
        <v>96.3</v>
      </c>
      <c r="R87" s="364"/>
      <c r="S87" s="348"/>
      <c r="T87" s="133"/>
      <c r="U87" s="350"/>
      <c r="V87" s="349"/>
      <c r="W87" s="348"/>
      <c r="X87" s="348"/>
      <c r="Y87" s="355"/>
      <c r="Z87" s="348"/>
      <c r="AA87" s="355"/>
      <c r="AB87" s="364"/>
      <c r="AC87" s="348"/>
      <c r="AD87" s="133"/>
      <c r="AE87" s="348"/>
      <c r="AF87" s="349"/>
      <c r="AG87" s="348"/>
      <c r="AH87" s="349"/>
      <c r="AI87" s="349"/>
      <c r="AJ87" s="349"/>
      <c r="AK87" s="128"/>
      <c r="AL87" s="364"/>
      <c r="AM87" s="374"/>
      <c r="AN87" s="128"/>
      <c r="AW87" s="364"/>
      <c r="BG87" s="364"/>
      <c r="BQ87" s="364"/>
    </row>
    <row r="88" spans="1:69" ht="12.75" customHeight="1" x14ac:dyDescent="0.25">
      <c r="A88" s="329">
        <v>35004</v>
      </c>
      <c r="B88" s="159">
        <v>1995</v>
      </c>
      <c r="C88" s="241" t="s">
        <v>118</v>
      </c>
      <c r="D88" s="129">
        <v>58.22</v>
      </c>
      <c r="E88" s="137">
        <v>57.08</v>
      </c>
      <c r="F88" s="137">
        <v>51.97</v>
      </c>
      <c r="G88" s="137">
        <v>52.53</v>
      </c>
      <c r="H88" s="137">
        <v>13.93</v>
      </c>
      <c r="I88" s="137">
        <v>13.86</v>
      </c>
      <c r="J88" s="137"/>
      <c r="K88" s="137"/>
      <c r="L88" s="137"/>
      <c r="M88" s="214">
        <f t="shared" si="0"/>
        <v>0.56000000000000227</v>
      </c>
      <c r="N88" s="130"/>
      <c r="O88" s="130">
        <v>36.70576745171757</v>
      </c>
      <c r="P88" s="130">
        <v>57.560773227457588</v>
      </c>
      <c r="Q88" s="130">
        <v>99.43</v>
      </c>
      <c r="R88" s="364"/>
      <c r="S88" s="348"/>
      <c r="T88" s="133"/>
      <c r="U88" s="350"/>
      <c r="V88" s="349"/>
      <c r="W88" s="348"/>
      <c r="X88" s="348"/>
      <c r="Y88" s="355"/>
      <c r="Z88" s="348"/>
      <c r="AA88" s="355"/>
      <c r="AB88" s="364"/>
      <c r="AC88" s="348"/>
      <c r="AD88" s="133"/>
      <c r="AE88" s="348"/>
      <c r="AF88" s="349"/>
      <c r="AG88" s="348"/>
      <c r="AH88" s="349"/>
      <c r="AI88" s="349"/>
      <c r="AJ88" s="349"/>
      <c r="AK88" s="128"/>
      <c r="AL88" s="364"/>
      <c r="AM88" s="374"/>
      <c r="AN88" s="128"/>
      <c r="AW88" s="364"/>
      <c r="BG88" s="364"/>
      <c r="BQ88" s="364"/>
    </row>
    <row r="89" spans="1:69" ht="12.75" customHeight="1" x14ac:dyDescent="0.25">
      <c r="A89" s="329">
        <v>35034</v>
      </c>
      <c r="B89" s="159">
        <v>1995</v>
      </c>
      <c r="C89" s="241" t="s">
        <v>119</v>
      </c>
      <c r="D89" s="129">
        <v>61.83</v>
      </c>
      <c r="E89" s="137">
        <v>60.74</v>
      </c>
      <c r="F89" s="137">
        <v>55.7</v>
      </c>
      <c r="G89" s="137">
        <v>56.8</v>
      </c>
      <c r="H89" s="137">
        <v>14.69</v>
      </c>
      <c r="I89" s="137">
        <v>14.92</v>
      </c>
      <c r="J89" s="137"/>
      <c r="K89" s="137"/>
      <c r="L89" s="137"/>
      <c r="M89" s="214">
        <f t="shared" si="0"/>
        <v>1.0999999999999943</v>
      </c>
      <c r="N89" s="130"/>
      <c r="O89" s="130">
        <v>39.46340682478737</v>
      </c>
      <c r="P89" s="130">
        <v>61.88521229020634</v>
      </c>
      <c r="Q89" s="130">
        <v>106.9</v>
      </c>
      <c r="R89" s="364"/>
      <c r="S89" s="348"/>
      <c r="T89" s="133"/>
      <c r="U89" s="350"/>
      <c r="V89" s="349"/>
      <c r="W89" s="348"/>
      <c r="X89" s="348"/>
      <c r="Y89" s="355"/>
      <c r="Z89" s="348"/>
      <c r="AA89" s="355"/>
      <c r="AB89" s="364"/>
      <c r="AC89" s="348"/>
      <c r="AD89" s="133"/>
      <c r="AE89" s="348"/>
      <c r="AF89" s="349"/>
      <c r="AG89" s="348"/>
      <c r="AH89" s="349"/>
      <c r="AI89" s="349"/>
      <c r="AJ89" s="349"/>
      <c r="AK89" s="128"/>
      <c r="AL89" s="364"/>
      <c r="AM89" s="374"/>
      <c r="AN89" s="128"/>
      <c r="AW89" s="364"/>
      <c r="BG89" s="364"/>
      <c r="BQ89" s="364"/>
    </row>
    <row r="90" spans="1:69" ht="12.75" customHeight="1" x14ac:dyDescent="0.25">
      <c r="A90" s="329">
        <v>35065</v>
      </c>
      <c r="B90" s="159">
        <v>1996</v>
      </c>
      <c r="C90" s="241" t="s">
        <v>109</v>
      </c>
      <c r="D90" s="129">
        <v>61.97</v>
      </c>
      <c r="E90" s="137">
        <v>61.26</v>
      </c>
      <c r="F90" s="137">
        <v>55.93</v>
      </c>
      <c r="G90" s="137">
        <v>57.43</v>
      </c>
      <c r="H90" s="137">
        <v>15.38</v>
      </c>
      <c r="I90" s="137">
        <v>15.86</v>
      </c>
      <c r="J90" s="137"/>
      <c r="K90" s="137">
        <v>23.342422537246492</v>
      </c>
      <c r="L90" s="137"/>
      <c r="M90" s="214">
        <f t="shared" si="0"/>
        <v>1.5</v>
      </c>
      <c r="N90" s="130"/>
      <c r="O90" s="130">
        <v>40.9042029893562</v>
      </c>
      <c r="P90" s="130">
        <v>64.144621289209752</v>
      </c>
      <c r="Q90" s="130">
        <v>110.9</v>
      </c>
      <c r="R90" s="364"/>
      <c r="S90" s="348"/>
      <c r="T90" s="133"/>
      <c r="U90" s="350"/>
      <c r="V90" s="349"/>
      <c r="W90" s="348"/>
      <c r="X90" s="348"/>
      <c r="Y90" s="355"/>
      <c r="Z90" s="348"/>
      <c r="AA90" s="355"/>
      <c r="AB90" s="364"/>
      <c r="AC90" s="348"/>
      <c r="AD90" s="133"/>
      <c r="AE90" s="348"/>
      <c r="AF90" s="349"/>
      <c r="AG90" s="348"/>
      <c r="AH90" s="349"/>
      <c r="AI90" s="349"/>
      <c r="AJ90" s="349"/>
      <c r="AK90" s="128"/>
      <c r="AL90" s="364"/>
      <c r="AM90" s="374"/>
      <c r="AN90" s="128"/>
      <c r="AW90" s="364"/>
      <c r="BG90" s="364"/>
      <c r="BQ90" s="364"/>
    </row>
    <row r="91" spans="1:69" ht="12.75" customHeight="1" x14ac:dyDescent="0.25">
      <c r="A91" s="329">
        <v>35096</v>
      </c>
      <c r="B91" s="159">
        <v>1996</v>
      </c>
      <c r="C91" s="241" t="s">
        <v>110</v>
      </c>
      <c r="D91" s="129">
        <v>59.72</v>
      </c>
      <c r="E91" s="137">
        <v>59.22</v>
      </c>
      <c r="F91" s="137">
        <v>54.45</v>
      </c>
      <c r="G91" s="137">
        <v>55.65</v>
      </c>
      <c r="H91" s="137">
        <v>15.08</v>
      </c>
      <c r="I91" s="137">
        <v>15.61</v>
      </c>
      <c r="J91" s="137"/>
      <c r="K91" s="137">
        <v>22.889426026294153</v>
      </c>
      <c r="L91" s="137"/>
      <c r="M91" s="214">
        <f t="shared" si="0"/>
        <v>1.1999999999999957</v>
      </c>
      <c r="N91" s="130"/>
      <c r="O91" s="130">
        <v>40.074772850462153</v>
      </c>
      <c r="P91" s="130">
        <v>62.843936316590685</v>
      </c>
      <c r="Q91" s="130">
        <v>108.54</v>
      </c>
      <c r="R91" s="364"/>
      <c r="S91" s="348"/>
      <c r="T91" s="133"/>
      <c r="U91" s="350"/>
      <c r="V91" s="349"/>
      <c r="W91" s="348"/>
      <c r="X91" s="348"/>
      <c r="Y91" s="355"/>
      <c r="Z91" s="348"/>
      <c r="AA91" s="355"/>
      <c r="AB91" s="364"/>
      <c r="AC91" s="348"/>
      <c r="AD91" s="133"/>
      <c r="AE91" s="348"/>
      <c r="AF91" s="349"/>
      <c r="AG91" s="348"/>
      <c r="AH91" s="349"/>
      <c r="AI91" s="349"/>
      <c r="AJ91" s="349"/>
      <c r="AK91" s="128"/>
      <c r="AL91" s="364"/>
      <c r="AM91" s="374"/>
      <c r="AN91" s="128"/>
      <c r="AW91" s="364"/>
      <c r="BG91" s="364"/>
      <c r="BQ91" s="364"/>
    </row>
    <row r="92" spans="1:69" ht="12.75" customHeight="1" x14ac:dyDescent="0.25">
      <c r="A92" s="329">
        <v>35125</v>
      </c>
      <c r="B92" s="159">
        <v>1996</v>
      </c>
      <c r="C92" s="241" t="s">
        <v>111</v>
      </c>
      <c r="D92" s="129">
        <v>59.28</v>
      </c>
      <c r="E92" s="137">
        <v>59.12</v>
      </c>
      <c r="F92" s="137">
        <v>54.2</v>
      </c>
      <c r="G92" s="137">
        <v>55.4</v>
      </c>
      <c r="H92" s="137">
        <v>16.03</v>
      </c>
      <c r="I92" s="137">
        <v>16.329999999999998</v>
      </c>
      <c r="J92" s="137"/>
      <c r="K92" s="137">
        <v>25.607715013641123</v>
      </c>
      <c r="L92" s="137"/>
      <c r="M92" s="214">
        <f t="shared" si="0"/>
        <v>1.1999999999999957</v>
      </c>
      <c r="N92" s="130"/>
      <c r="O92" s="130">
        <v>44.652326254004777</v>
      </c>
      <c r="P92" s="130">
        <v>70.022304504763909</v>
      </c>
      <c r="Q92" s="130">
        <v>120.58</v>
      </c>
      <c r="R92" s="364"/>
      <c r="S92" s="348"/>
      <c r="T92" s="133"/>
      <c r="U92" s="350"/>
      <c r="V92" s="349"/>
      <c r="W92" s="348"/>
      <c r="X92" s="348"/>
      <c r="Y92" s="355"/>
      <c r="Z92" s="348"/>
      <c r="AA92" s="355"/>
      <c r="AB92" s="364"/>
      <c r="AC92" s="348"/>
      <c r="AD92" s="133"/>
      <c r="AE92" s="348"/>
      <c r="AF92" s="349"/>
      <c r="AG92" s="348"/>
      <c r="AH92" s="349"/>
      <c r="AI92" s="349"/>
      <c r="AJ92" s="349"/>
      <c r="AK92" s="128"/>
      <c r="AL92" s="364"/>
      <c r="AM92" s="374"/>
      <c r="AN92" s="128"/>
      <c r="AW92" s="364"/>
      <c r="BG92" s="364"/>
      <c r="BQ92" s="364"/>
    </row>
    <row r="93" spans="1:69" ht="12.75" customHeight="1" x14ac:dyDescent="0.25">
      <c r="A93" s="329">
        <v>35156</v>
      </c>
      <c r="B93" s="159">
        <v>1996</v>
      </c>
      <c r="C93" s="241" t="s">
        <v>112</v>
      </c>
      <c r="D93" s="129">
        <v>60.35</v>
      </c>
      <c r="E93" s="137">
        <v>60.19</v>
      </c>
      <c r="F93" s="137">
        <v>55.24</v>
      </c>
      <c r="G93" s="137">
        <v>56.42</v>
      </c>
      <c r="H93" s="137">
        <v>16.57</v>
      </c>
      <c r="I93" s="137">
        <v>17.05</v>
      </c>
      <c r="J93" s="137"/>
      <c r="K93" s="137">
        <v>27.415084152505099</v>
      </c>
      <c r="L93" s="137"/>
      <c r="M93" s="214">
        <f t="shared" si="0"/>
        <v>1.1799999999999997</v>
      </c>
      <c r="N93" s="130"/>
      <c r="O93" s="130">
        <v>47.90513539197029</v>
      </c>
      <c r="P93" s="130">
        <v>75.123252452219873</v>
      </c>
      <c r="Q93" s="130">
        <v>129.58000000000001</v>
      </c>
      <c r="R93" s="364"/>
      <c r="S93" s="348"/>
      <c r="T93" s="133"/>
      <c r="U93" s="350"/>
      <c r="V93" s="349"/>
      <c r="W93" s="348"/>
      <c r="X93" s="348"/>
      <c r="Y93" s="355"/>
      <c r="Z93" s="348"/>
      <c r="AA93" s="355"/>
      <c r="AB93" s="364"/>
      <c r="AC93" s="348"/>
      <c r="AD93" s="133"/>
      <c r="AE93" s="348"/>
      <c r="AF93" s="349"/>
      <c r="AG93" s="348"/>
      <c r="AH93" s="349"/>
      <c r="AI93" s="349"/>
      <c r="AJ93" s="349"/>
      <c r="AK93" s="128"/>
      <c r="AL93" s="364"/>
      <c r="AM93" s="374"/>
      <c r="AN93" s="128"/>
      <c r="AW93" s="364"/>
      <c r="BG93" s="364"/>
      <c r="BQ93" s="364"/>
    </row>
    <row r="94" spans="1:69" ht="12.75" customHeight="1" x14ac:dyDescent="0.25">
      <c r="A94" s="329">
        <v>35186</v>
      </c>
      <c r="B94" s="159">
        <v>1996</v>
      </c>
      <c r="C94" s="241" t="s">
        <v>113</v>
      </c>
      <c r="D94" s="129">
        <v>60.28</v>
      </c>
      <c r="E94" s="137">
        <v>62.92</v>
      </c>
      <c r="F94" s="137">
        <v>55.13</v>
      </c>
      <c r="G94" s="137">
        <v>56.23</v>
      </c>
      <c r="H94" s="137">
        <v>15.26</v>
      </c>
      <c r="I94" s="137">
        <v>15.78</v>
      </c>
      <c r="J94" s="137"/>
      <c r="K94" s="137">
        <v>25.160351712748728</v>
      </c>
      <c r="L94" s="137"/>
      <c r="M94" s="214">
        <f t="shared" ref="M94:M100" si="1">G94-F94</f>
        <v>1.0999999999999943</v>
      </c>
      <c r="N94" s="130"/>
      <c r="O94" s="130">
        <v>44.164004269056953</v>
      </c>
      <c r="P94" s="130">
        <v>69.256534082594229</v>
      </c>
      <c r="Q94" s="130">
        <v>119.69</v>
      </c>
      <c r="R94" s="364"/>
      <c r="S94" s="348"/>
      <c r="T94" s="133"/>
      <c r="U94" s="350"/>
      <c r="V94" s="349"/>
      <c r="W94" s="348"/>
      <c r="X94" s="348"/>
      <c r="Y94" s="355"/>
      <c r="Z94" s="348"/>
      <c r="AA94" s="355"/>
      <c r="AB94" s="364"/>
      <c r="AC94" s="348"/>
      <c r="AD94" s="133"/>
      <c r="AE94" s="348"/>
      <c r="AF94" s="349"/>
      <c r="AG94" s="348"/>
      <c r="AH94" s="349"/>
      <c r="AI94" s="349"/>
      <c r="AJ94" s="349"/>
      <c r="AK94" s="128"/>
      <c r="AL94" s="364"/>
      <c r="AM94" s="374"/>
      <c r="AN94" s="128"/>
      <c r="AW94" s="364"/>
      <c r="BG94" s="364"/>
      <c r="BQ94" s="364"/>
    </row>
    <row r="95" spans="1:69" ht="12.75" customHeight="1" x14ac:dyDescent="0.25">
      <c r="A95" s="329">
        <v>35217</v>
      </c>
      <c r="B95" s="159">
        <v>1996</v>
      </c>
      <c r="C95" s="241" t="s">
        <v>21</v>
      </c>
      <c r="D95" s="129">
        <v>59.64</v>
      </c>
      <c r="E95" s="137">
        <v>62.89</v>
      </c>
      <c r="F95" s="137">
        <v>54.67</v>
      </c>
      <c r="G95" s="137">
        <v>55.6</v>
      </c>
      <c r="H95" s="137">
        <v>14.45</v>
      </c>
      <c r="I95" s="137">
        <v>15.05</v>
      </c>
      <c r="J95" s="137"/>
      <c r="K95" s="137">
        <v>23.6594025754647</v>
      </c>
      <c r="L95" s="137"/>
      <c r="M95" s="214">
        <f t="shared" si="1"/>
        <v>0.92999999999999972</v>
      </c>
      <c r="N95" s="130"/>
      <c r="O95" s="130">
        <v>41.461883889141056</v>
      </c>
      <c r="P95" s="130">
        <v>65.019158072782659</v>
      </c>
      <c r="Q95" s="130">
        <v>112.37</v>
      </c>
      <c r="R95" s="364"/>
      <c r="S95" s="348"/>
      <c r="T95" s="133"/>
      <c r="U95" s="350"/>
      <c r="V95" s="349"/>
      <c r="W95" s="348"/>
      <c r="X95" s="348"/>
      <c r="Y95" s="355"/>
      <c r="Z95" s="348"/>
      <c r="AA95" s="355"/>
      <c r="AB95" s="364"/>
      <c r="AC95" s="348"/>
      <c r="AD95" s="133"/>
      <c r="AE95" s="348"/>
      <c r="AF95" s="349"/>
      <c r="AG95" s="348"/>
      <c r="AH95" s="349"/>
      <c r="AI95" s="349"/>
      <c r="AJ95" s="349"/>
      <c r="AK95" s="128"/>
      <c r="AL95" s="364"/>
      <c r="AM95" s="374"/>
      <c r="AN95" s="128"/>
      <c r="AW95" s="364"/>
      <c r="BG95" s="364"/>
      <c r="BQ95" s="364"/>
    </row>
    <row r="96" spans="1:69" ht="12.75" customHeight="1" x14ac:dyDescent="0.25">
      <c r="A96" s="329">
        <v>35247</v>
      </c>
      <c r="B96" s="159">
        <v>1996</v>
      </c>
      <c r="C96" s="241" t="s">
        <v>114</v>
      </c>
      <c r="D96" s="129">
        <v>59.49</v>
      </c>
      <c r="E96" s="137">
        <v>62.89</v>
      </c>
      <c r="F96" s="137">
        <v>54.34</v>
      </c>
      <c r="G96" s="137">
        <v>55.22</v>
      </c>
      <c r="H96" s="137">
        <v>14.63</v>
      </c>
      <c r="I96" s="137">
        <v>15.43</v>
      </c>
      <c r="J96" s="137"/>
      <c r="K96" s="137">
        <v>24.776133052172028</v>
      </c>
      <c r="L96" s="137"/>
      <c r="M96" s="214">
        <f t="shared" si="1"/>
        <v>0.87999999999999545</v>
      </c>
      <c r="N96" s="130"/>
      <c r="O96" s="130">
        <v>43.221876051396691</v>
      </c>
      <c r="P96" s="130">
        <v>67.779119701890593</v>
      </c>
      <c r="Q96" s="130">
        <v>116.81</v>
      </c>
      <c r="R96" s="364"/>
      <c r="S96" s="348"/>
      <c r="T96" s="133"/>
      <c r="U96" s="350"/>
      <c r="V96" s="349"/>
      <c r="W96" s="348"/>
      <c r="X96" s="348"/>
      <c r="Y96" s="355"/>
      <c r="Z96" s="348"/>
      <c r="AA96" s="355"/>
      <c r="AB96" s="364"/>
      <c r="AC96" s="348"/>
      <c r="AD96" s="133"/>
      <c r="AE96" s="348"/>
      <c r="AF96" s="349"/>
      <c r="AG96" s="348"/>
      <c r="AH96" s="349"/>
      <c r="AI96" s="349"/>
      <c r="AJ96" s="349"/>
      <c r="AK96" s="128"/>
      <c r="AL96" s="364"/>
      <c r="AM96" s="374"/>
      <c r="AN96" s="128"/>
      <c r="AW96" s="364"/>
      <c r="BG96" s="364"/>
      <c r="BQ96" s="364"/>
    </row>
    <row r="97" spans="1:69" ht="12.75" customHeight="1" x14ac:dyDescent="0.25">
      <c r="A97" s="329">
        <v>35278</v>
      </c>
      <c r="B97" s="159">
        <v>1996</v>
      </c>
      <c r="C97" s="241" t="s">
        <v>115</v>
      </c>
      <c r="D97" s="129">
        <v>61.51</v>
      </c>
      <c r="E97" s="137">
        <v>65.260000000000005</v>
      </c>
      <c r="F97" s="137">
        <v>56.77</v>
      </c>
      <c r="G97" s="137">
        <v>57.62</v>
      </c>
      <c r="H97" s="137">
        <v>14.93</v>
      </c>
      <c r="I97" s="137">
        <v>15.52</v>
      </c>
      <c r="J97" s="137"/>
      <c r="K97" s="137">
        <v>25.756687504739428</v>
      </c>
      <c r="L97" s="137"/>
      <c r="M97" s="214">
        <f t="shared" si="1"/>
        <v>0.84999999999999432</v>
      </c>
      <c r="N97" s="130"/>
      <c r="O97" s="130">
        <v>45.056648908881627</v>
      </c>
      <c r="P97" s="130">
        <v>70.656349949494171</v>
      </c>
      <c r="Q97" s="130">
        <v>121.96</v>
      </c>
      <c r="R97" s="364"/>
      <c r="S97" s="348"/>
      <c r="T97" s="133"/>
      <c r="U97" s="350"/>
      <c r="V97" s="349"/>
      <c r="W97" s="348"/>
      <c r="X97" s="348"/>
      <c r="Y97" s="355"/>
      <c r="Z97" s="348"/>
      <c r="AA97" s="355"/>
      <c r="AB97" s="364"/>
      <c r="AC97" s="348"/>
      <c r="AD97" s="133"/>
      <c r="AE97" s="348"/>
      <c r="AF97" s="349"/>
      <c r="AG97" s="348"/>
      <c r="AH97" s="349"/>
      <c r="AI97" s="349"/>
      <c r="AJ97" s="349"/>
      <c r="AK97" s="128"/>
      <c r="AL97" s="364"/>
      <c r="AM97" s="374"/>
      <c r="AN97" s="128"/>
      <c r="AW97" s="364"/>
      <c r="BG97" s="364"/>
      <c r="BQ97" s="364"/>
    </row>
    <row r="98" spans="1:69" ht="12.75" customHeight="1" x14ac:dyDescent="0.25">
      <c r="A98" s="329">
        <v>35309</v>
      </c>
      <c r="B98" s="159">
        <v>1996</v>
      </c>
      <c r="C98" s="241" t="s">
        <v>116</v>
      </c>
      <c r="D98" s="129">
        <v>63.04</v>
      </c>
      <c r="E98" s="137">
        <v>66.64</v>
      </c>
      <c r="F98" s="137">
        <v>58.24</v>
      </c>
      <c r="G98" s="137">
        <v>58.79</v>
      </c>
      <c r="H98" s="137">
        <v>17.05</v>
      </c>
      <c r="I98" s="137">
        <v>17.510000000000002</v>
      </c>
      <c r="J98" s="137"/>
      <c r="K98" s="137">
        <v>27.738946314563222</v>
      </c>
      <c r="L98" s="137"/>
      <c r="M98" s="214">
        <f t="shared" si="1"/>
        <v>0.54999999999999716</v>
      </c>
      <c r="N98" s="130"/>
      <c r="O98" s="130">
        <v>48.486941841799378</v>
      </c>
      <c r="P98" s="130">
        <v>76.035622127229004</v>
      </c>
      <c r="Q98" s="130">
        <v>131.07</v>
      </c>
      <c r="R98" s="364"/>
      <c r="S98" s="348"/>
      <c r="T98" s="133"/>
      <c r="U98" s="350"/>
      <c r="V98" s="349"/>
      <c r="W98" s="348"/>
      <c r="X98" s="348"/>
      <c r="Y98" s="355"/>
      <c r="Z98" s="348"/>
      <c r="AA98" s="355"/>
      <c r="AB98" s="364"/>
      <c r="AC98" s="348"/>
      <c r="AD98" s="133"/>
      <c r="AE98" s="348"/>
      <c r="AF98" s="349"/>
      <c r="AG98" s="348"/>
      <c r="AH98" s="349"/>
      <c r="AI98" s="349"/>
      <c r="AJ98" s="349"/>
      <c r="AK98" s="128"/>
      <c r="AL98" s="364"/>
      <c r="AM98" s="374"/>
      <c r="AN98" s="128"/>
      <c r="AW98" s="364"/>
      <c r="BG98" s="364"/>
      <c r="BQ98" s="364"/>
    </row>
    <row r="99" spans="1:69" ht="12.75" customHeight="1" x14ac:dyDescent="0.25">
      <c r="A99" s="329">
        <v>35339</v>
      </c>
      <c r="B99" s="159">
        <v>1996</v>
      </c>
      <c r="C99" s="241" t="s">
        <v>117</v>
      </c>
      <c r="D99" s="129">
        <v>63.71</v>
      </c>
      <c r="E99" s="137">
        <v>66.78</v>
      </c>
      <c r="F99" s="137">
        <v>58.78</v>
      </c>
      <c r="G99" s="137">
        <v>60.67</v>
      </c>
      <c r="H99" s="137">
        <v>17.989999999999998</v>
      </c>
      <c r="I99" s="137">
        <v>18.71</v>
      </c>
      <c r="J99" s="137"/>
      <c r="K99" s="137">
        <v>29.481854092901514</v>
      </c>
      <c r="L99" s="137"/>
      <c r="M99" s="214">
        <f t="shared" si="1"/>
        <v>1.8900000000000006</v>
      </c>
      <c r="N99" s="130"/>
      <c r="O99" s="130">
        <v>51.454780968580714</v>
      </c>
      <c r="P99" s="130">
        <v>80.689689507156316</v>
      </c>
      <c r="Q99" s="130">
        <v>138.84</v>
      </c>
      <c r="R99" s="364"/>
      <c r="S99" s="348"/>
      <c r="T99" s="133"/>
      <c r="U99" s="350"/>
      <c r="V99" s="349"/>
      <c r="W99" s="348"/>
      <c r="X99" s="348"/>
      <c r="Y99" s="355"/>
      <c r="Z99" s="348"/>
      <c r="AA99" s="355"/>
      <c r="AB99" s="364"/>
      <c r="AC99" s="348"/>
      <c r="AD99" s="133"/>
      <c r="AE99" s="348"/>
      <c r="AF99" s="349"/>
      <c r="AG99" s="348"/>
      <c r="AH99" s="349"/>
      <c r="AI99" s="349"/>
      <c r="AJ99" s="349"/>
      <c r="AK99" s="128"/>
      <c r="AL99" s="364"/>
      <c r="AM99" s="374"/>
      <c r="AN99" s="128"/>
      <c r="AW99" s="364"/>
      <c r="BG99" s="364"/>
      <c r="BQ99" s="364"/>
    </row>
    <row r="100" spans="1:69" ht="12.75" customHeight="1" x14ac:dyDescent="0.25">
      <c r="A100" s="329">
        <v>35370</v>
      </c>
      <c r="B100" s="159">
        <v>1996</v>
      </c>
      <c r="C100" s="241" t="s">
        <v>118</v>
      </c>
      <c r="D100" s="129">
        <v>64.260000000000005</v>
      </c>
      <c r="E100" s="137">
        <v>67.34</v>
      </c>
      <c r="F100" s="137">
        <v>59.25</v>
      </c>
      <c r="G100" s="137">
        <v>60.85</v>
      </c>
      <c r="H100" s="137">
        <v>16.79</v>
      </c>
      <c r="I100" s="137">
        <v>17.62</v>
      </c>
      <c r="J100" s="137"/>
      <c r="K100" s="137">
        <v>26.722949556488853</v>
      </c>
      <c r="L100" s="137"/>
      <c r="M100" s="214">
        <f t="shared" si="1"/>
        <v>1.6000000000000014</v>
      </c>
      <c r="N100" s="130"/>
      <c r="O100" s="130">
        <v>46.818254681298335</v>
      </c>
      <c r="P100" s="130">
        <v>73.418841988807571</v>
      </c>
      <c r="Q100" s="130">
        <v>126.89</v>
      </c>
      <c r="R100" s="364"/>
      <c r="S100" s="348"/>
      <c r="T100" s="133"/>
      <c r="U100" s="350"/>
      <c r="V100" s="349"/>
      <c r="W100" s="348"/>
      <c r="X100" s="348"/>
      <c r="Y100" s="355"/>
      <c r="Z100" s="348"/>
      <c r="AA100" s="355"/>
      <c r="AB100" s="364"/>
      <c r="AC100" s="348"/>
      <c r="AD100" s="133"/>
      <c r="AE100" s="348"/>
      <c r="AF100" s="349"/>
      <c r="AG100" s="348"/>
      <c r="AH100" s="349"/>
      <c r="AI100" s="349"/>
      <c r="AJ100" s="349"/>
      <c r="AK100" s="128"/>
      <c r="AL100" s="364"/>
      <c r="AM100" s="374"/>
      <c r="AN100" s="128"/>
      <c r="AW100" s="364"/>
      <c r="BG100" s="364"/>
      <c r="BQ100" s="364"/>
    </row>
    <row r="101" spans="1:69" ht="12.75" customHeight="1" x14ac:dyDescent="0.25">
      <c r="A101" s="329">
        <v>35400</v>
      </c>
      <c r="B101" s="159">
        <v>1996</v>
      </c>
      <c r="C101" s="241" t="s">
        <v>119</v>
      </c>
      <c r="D101" s="129">
        <v>66.33</v>
      </c>
      <c r="E101" s="137">
        <v>69.58</v>
      </c>
      <c r="F101" s="137">
        <v>61.25</v>
      </c>
      <c r="G101" s="137">
        <v>62.59</v>
      </c>
      <c r="H101" s="137">
        <v>17.02</v>
      </c>
      <c r="I101" s="137">
        <v>17.88</v>
      </c>
      <c r="J101" s="137"/>
      <c r="K101" s="137">
        <v>27.984003426768943</v>
      </c>
      <c r="L101" s="137"/>
      <c r="M101" s="214">
        <f>G101-F101</f>
        <v>1.3400000000000034</v>
      </c>
      <c r="N101" s="130"/>
      <c r="O101" s="130">
        <v>48.903144186946356</v>
      </c>
      <c r="P101" s="130">
        <v>76.688296910211108</v>
      </c>
      <c r="Q101" s="130">
        <v>132.26</v>
      </c>
      <c r="R101" s="364"/>
      <c r="S101" s="348"/>
      <c r="T101" s="133"/>
      <c r="U101" s="350"/>
      <c r="V101" s="349"/>
      <c r="W101" s="348"/>
      <c r="X101" s="348"/>
      <c r="Y101" s="355"/>
      <c r="Z101" s="348"/>
      <c r="AA101" s="355"/>
      <c r="AB101" s="364"/>
      <c r="AC101" s="348"/>
      <c r="AD101" s="133"/>
      <c r="AE101" s="348"/>
      <c r="AF101" s="349"/>
      <c r="AG101" s="348"/>
      <c r="AH101" s="349"/>
      <c r="AI101" s="349"/>
      <c r="AJ101" s="349"/>
      <c r="AK101" s="128"/>
      <c r="AL101" s="364"/>
      <c r="AM101" s="374"/>
      <c r="AN101" s="128"/>
      <c r="AW101" s="364"/>
      <c r="BG101" s="364"/>
      <c r="BQ101" s="364"/>
    </row>
    <row r="102" spans="1:69" ht="12.75" customHeight="1" x14ac:dyDescent="0.25">
      <c r="A102" s="329">
        <v>35431</v>
      </c>
      <c r="B102" s="159">
        <v>1997</v>
      </c>
      <c r="C102" s="241" t="s">
        <v>109</v>
      </c>
      <c r="D102" s="129">
        <v>65.459999999999994</v>
      </c>
      <c r="E102" s="137">
        <v>69.239999999999995</v>
      </c>
      <c r="F102" s="137">
        <v>61.09</v>
      </c>
      <c r="G102" s="137">
        <v>62.02</v>
      </c>
      <c r="H102" s="137">
        <v>17.13</v>
      </c>
      <c r="I102" s="137">
        <v>18.14</v>
      </c>
      <c r="J102" s="137"/>
      <c r="K102" s="137">
        <v>27.61384774072318</v>
      </c>
      <c r="L102" s="137"/>
      <c r="M102" s="214">
        <f t="shared" ref="M102:M165" si="2">G102-F102</f>
        <v>0.92999999999999972</v>
      </c>
      <c r="N102" s="130"/>
      <c r="O102" s="130">
        <v>48.397105294008298</v>
      </c>
      <c r="P102" s="130">
        <v>75.894743417589112</v>
      </c>
      <c r="Q102" s="130">
        <v>131.34</v>
      </c>
      <c r="R102" s="364"/>
      <c r="S102" s="348"/>
      <c r="T102" s="133"/>
      <c r="U102" s="350"/>
      <c r="V102" s="349"/>
      <c r="W102" s="348"/>
      <c r="X102" s="348"/>
      <c r="Y102" s="355"/>
      <c r="Z102" s="348"/>
      <c r="AA102" s="355"/>
      <c r="AB102" s="364"/>
      <c r="AC102" s="348"/>
      <c r="AD102" s="133"/>
      <c r="AE102" s="348"/>
      <c r="AF102" s="349"/>
      <c r="AG102" s="348"/>
      <c r="AH102" s="349"/>
      <c r="AI102" s="349"/>
      <c r="AJ102" s="349"/>
      <c r="AK102" s="128"/>
      <c r="AL102" s="364"/>
      <c r="AM102" s="374"/>
      <c r="AN102" s="128"/>
      <c r="AW102" s="364"/>
      <c r="BG102" s="364"/>
      <c r="BQ102" s="364"/>
    </row>
    <row r="103" spans="1:69" ht="12.75" customHeight="1" x14ac:dyDescent="0.25">
      <c r="A103" s="329">
        <v>35462</v>
      </c>
      <c r="B103" s="159">
        <v>1997</v>
      </c>
      <c r="C103" s="241" t="s">
        <v>110</v>
      </c>
      <c r="D103" s="129">
        <v>65.44</v>
      </c>
      <c r="E103" s="137">
        <v>68.95</v>
      </c>
      <c r="F103" s="137">
        <v>60.16</v>
      </c>
      <c r="G103" s="137">
        <v>61.38</v>
      </c>
      <c r="H103" s="137">
        <v>15.96</v>
      </c>
      <c r="I103" s="137">
        <v>17.010000000000002</v>
      </c>
      <c r="J103" s="137"/>
      <c r="K103" s="137">
        <v>25.60369526596056</v>
      </c>
      <c r="L103" s="137"/>
      <c r="M103" s="214">
        <f t="shared" si="2"/>
        <v>1.220000000000006</v>
      </c>
      <c r="N103" s="130"/>
      <c r="O103" s="130">
        <v>44.973681920876523</v>
      </c>
      <c r="P103" s="130">
        <v>70.526243856815171</v>
      </c>
      <c r="Q103" s="130">
        <v>122.15</v>
      </c>
      <c r="R103" s="364"/>
      <c r="S103" s="348"/>
      <c r="T103" s="133"/>
      <c r="U103" s="350"/>
      <c r="V103" s="349"/>
      <c r="W103" s="348"/>
      <c r="X103" s="348"/>
      <c r="Y103" s="355"/>
      <c r="Z103" s="348"/>
      <c r="AA103" s="355"/>
      <c r="AB103" s="364"/>
      <c r="AC103" s="348"/>
      <c r="AD103" s="133"/>
      <c r="AE103" s="348"/>
      <c r="AF103" s="349"/>
      <c r="AG103" s="348"/>
      <c r="AH103" s="349"/>
      <c r="AI103" s="349"/>
      <c r="AJ103" s="349"/>
      <c r="AK103" s="128"/>
      <c r="AL103" s="364"/>
      <c r="AM103" s="374"/>
      <c r="AN103" s="128"/>
      <c r="AW103" s="364"/>
      <c r="BG103" s="364"/>
      <c r="BQ103" s="364"/>
    </row>
    <row r="104" spans="1:69" ht="12.75" customHeight="1" x14ac:dyDescent="0.25">
      <c r="A104" s="329">
        <v>35490</v>
      </c>
      <c r="B104" s="159">
        <v>1997</v>
      </c>
      <c r="C104" s="241" t="s">
        <v>111</v>
      </c>
      <c r="D104" s="129">
        <v>64.239999999999995</v>
      </c>
      <c r="E104" s="137">
        <v>68.17</v>
      </c>
      <c r="F104" s="137">
        <v>58.97</v>
      </c>
      <c r="G104" s="137">
        <v>60.33</v>
      </c>
      <c r="H104" s="137">
        <v>14.62</v>
      </c>
      <c r="I104" s="137">
        <v>15.4</v>
      </c>
      <c r="J104" s="137"/>
      <c r="K104" s="137">
        <v>23.275549423690318</v>
      </c>
      <c r="L104" s="137"/>
      <c r="M104" s="214">
        <f t="shared" si="2"/>
        <v>1.3599999999999994</v>
      </c>
      <c r="N104" s="130"/>
      <c r="O104" s="130">
        <v>40.911123452647544</v>
      </c>
      <c r="P104" s="130">
        <v>64.155473731367934</v>
      </c>
      <c r="Q104" s="130">
        <v>111.17</v>
      </c>
      <c r="R104" s="364"/>
      <c r="S104" s="348"/>
      <c r="T104" s="133"/>
      <c r="U104" s="350"/>
      <c r="V104" s="349"/>
      <c r="W104" s="348"/>
      <c r="X104" s="348"/>
      <c r="Y104" s="355"/>
      <c r="Z104" s="348"/>
      <c r="AA104" s="355"/>
      <c r="AB104" s="364"/>
      <c r="AC104" s="348"/>
      <c r="AD104" s="133"/>
      <c r="AE104" s="348"/>
      <c r="AF104" s="349"/>
      <c r="AG104" s="348"/>
      <c r="AH104" s="349"/>
      <c r="AI104" s="349"/>
      <c r="AJ104" s="349"/>
      <c r="AK104" s="128"/>
      <c r="AL104" s="364"/>
      <c r="AM104" s="374"/>
      <c r="AN104" s="128"/>
      <c r="AW104" s="364"/>
      <c r="BG104" s="364"/>
      <c r="BQ104" s="364"/>
    </row>
    <row r="105" spans="1:69" ht="12.75" customHeight="1" x14ac:dyDescent="0.25">
      <c r="A105" s="329">
        <v>35521</v>
      </c>
      <c r="B105" s="159">
        <v>1997</v>
      </c>
      <c r="C105" s="241" t="s">
        <v>112</v>
      </c>
      <c r="D105" s="129">
        <v>64.59</v>
      </c>
      <c r="E105" s="137">
        <v>68.650000000000006</v>
      </c>
      <c r="F105" s="137">
        <v>59.24</v>
      </c>
      <c r="G105" s="137">
        <v>60.22</v>
      </c>
      <c r="H105" s="137">
        <v>14.21</v>
      </c>
      <c r="I105" s="137">
        <v>15.18</v>
      </c>
      <c r="J105" s="137"/>
      <c r="K105" s="137">
        <v>20.918540430591051</v>
      </c>
      <c r="L105" s="137"/>
      <c r="M105" s="214">
        <f t="shared" si="2"/>
        <v>0.97999999999999687</v>
      </c>
      <c r="N105" s="130"/>
      <c r="O105" s="130">
        <v>36.637665869372412</v>
      </c>
      <c r="P105" s="130">
        <v>57.453978573376126</v>
      </c>
      <c r="Q105" s="130">
        <v>99.27</v>
      </c>
      <c r="R105" s="364"/>
      <c r="S105" s="348"/>
      <c r="T105" s="133"/>
      <c r="U105" s="350"/>
      <c r="V105" s="349"/>
      <c r="W105" s="348"/>
      <c r="X105" s="348"/>
      <c r="Y105" s="355"/>
      <c r="Z105" s="348"/>
      <c r="AA105" s="355"/>
      <c r="AB105" s="364"/>
      <c r="AC105" s="348"/>
      <c r="AD105" s="133"/>
      <c r="AE105" s="348"/>
      <c r="AF105" s="349"/>
      <c r="AG105" s="348"/>
      <c r="AH105" s="349"/>
      <c r="AI105" s="349"/>
      <c r="AJ105" s="349"/>
      <c r="AK105" s="128"/>
      <c r="AL105" s="364"/>
      <c r="AM105" s="374"/>
      <c r="AN105" s="128"/>
      <c r="AW105" s="364"/>
      <c r="BG105" s="364"/>
      <c r="BQ105" s="364"/>
    </row>
    <row r="106" spans="1:69" ht="12.75" customHeight="1" x14ac:dyDescent="0.25">
      <c r="A106" s="329">
        <v>35551</v>
      </c>
      <c r="B106" s="159">
        <v>1997</v>
      </c>
      <c r="C106" s="241" t="s">
        <v>113</v>
      </c>
      <c r="D106" s="129">
        <v>64.91</v>
      </c>
      <c r="E106" s="137">
        <v>68.98</v>
      </c>
      <c r="F106" s="137">
        <v>59.41</v>
      </c>
      <c r="G106" s="137">
        <v>60.3</v>
      </c>
      <c r="H106" s="137">
        <v>13.94</v>
      </c>
      <c r="I106" s="137">
        <v>15.44</v>
      </c>
      <c r="J106" s="137"/>
      <c r="K106" s="137">
        <v>22.246186413924274</v>
      </c>
      <c r="L106" s="137"/>
      <c r="M106" s="214">
        <f t="shared" si="2"/>
        <v>0.89000000000000057</v>
      </c>
      <c r="N106" s="130"/>
      <c r="O106" s="130">
        <v>38.747493521253809</v>
      </c>
      <c r="P106" s="130">
        <v>60.762540672744024</v>
      </c>
      <c r="Q106" s="130">
        <v>104.81</v>
      </c>
      <c r="R106" s="364"/>
      <c r="S106" s="348"/>
      <c r="T106" s="133"/>
      <c r="U106" s="350"/>
      <c r="V106" s="349"/>
      <c r="W106" s="348"/>
      <c r="X106" s="348"/>
      <c r="Y106" s="355"/>
      <c r="Z106" s="348"/>
      <c r="AA106" s="355"/>
      <c r="AB106" s="364"/>
      <c r="AC106" s="348"/>
      <c r="AD106" s="133"/>
      <c r="AE106" s="348"/>
      <c r="AF106" s="349"/>
      <c r="AG106" s="348"/>
      <c r="AH106" s="349"/>
      <c r="AI106" s="349"/>
      <c r="AJ106" s="349"/>
      <c r="AK106" s="128"/>
      <c r="AL106" s="364"/>
      <c r="AM106" s="374"/>
      <c r="AN106" s="128"/>
      <c r="AW106" s="364"/>
      <c r="BG106" s="364"/>
      <c r="BQ106" s="364"/>
    </row>
    <row r="107" spans="1:69" ht="12.75" customHeight="1" x14ac:dyDescent="0.25">
      <c r="A107" s="329">
        <v>35582</v>
      </c>
      <c r="B107" s="159">
        <v>1997</v>
      </c>
      <c r="C107" s="241" t="s">
        <v>21</v>
      </c>
      <c r="D107" s="129">
        <v>65.39</v>
      </c>
      <c r="E107" s="137">
        <v>69.37</v>
      </c>
      <c r="F107" s="137">
        <v>59.86</v>
      </c>
      <c r="G107" s="137">
        <v>60.6</v>
      </c>
      <c r="H107" s="137">
        <v>13.77</v>
      </c>
      <c r="I107" s="137">
        <v>14.88</v>
      </c>
      <c r="J107" s="137"/>
      <c r="K107" s="137">
        <v>21.151001415479058</v>
      </c>
      <c r="L107" s="137"/>
      <c r="M107" s="214">
        <f t="shared" si="2"/>
        <v>0.74000000000000199</v>
      </c>
      <c r="N107" s="130"/>
      <c r="O107" s="130">
        <v>37.100603518352997</v>
      </c>
      <c r="P107" s="130">
        <v>58.179942117565062</v>
      </c>
      <c r="Q107" s="130">
        <v>100.34</v>
      </c>
      <c r="R107" s="364"/>
      <c r="S107" s="348"/>
      <c r="T107" s="133"/>
      <c r="U107" s="350"/>
      <c r="V107" s="349"/>
      <c r="W107" s="348"/>
      <c r="X107" s="348"/>
      <c r="Y107" s="355"/>
      <c r="Z107" s="348"/>
      <c r="AA107" s="355"/>
      <c r="AB107" s="364"/>
      <c r="AC107" s="348"/>
      <c r="AD107" s="133"/>
      <c r="AE107" s="348"/>
      <c r="AF107" s="349"/>
      <c r="AG107" s="348"/>
      <c r="AH107" s="349"/>
      <c r="AI107" s="349"/>
      <c r="AJ107" s="349"/>
      <c r="AK107" s="128"/>
      <c r="AL107" s="364"/>
      <c r="AM107" s="374"/>
      <c r="AN107" s="128"/>
      <c r="AW107" s="364"/>
      <c r="BG107" s="364"/>
      <c r="BQ107" s="364"/>
    </row>
    <row r="108" spans="1:69" ht="12.75" customHeight="1" x14ac:dyDescent="0.25">
      <c r="A108" s="329">
        <v>35612</v>
      </c>
      <c r="B108" s="159">
        <v>1997</v>
      </c>
      <c r="C108" s="241" t="s">
        <v>114</v>
      </c>
      <c r="D108" s="129">
        <v>68.2</v>
      </c>
      <c r="E108" s="137">
        <v>72.680000000000007</v>
      </c>
      <c r="F108" s="137">
        <v>62.69</v>
      </c>
      <c r="G108" s="137">
        <v>63.44</v>
      </c>
      <c r="H108" s="137">
        <v>13.25</v>
      </c>
      <c r="I108" s="137">
        <v>14.61</v>
      </c>
      <c r="J108" s="137"/>
      <c r="K108" s="137">
        <v>21.346592702234027</v>
      </c>
      <c r="L108" s="137"/>
      <c r="M108" s="214">
        <f t="shared" si="2"/>
        <v>0.75</v>
      </c>
      <c r="N108" s="130"/>
      <c r="O108" s="130">
        <v>37.294334549140615</v>
      </c>
      <c r="P108" s="130">
        <v>58.483744726922183</v>
      </c>
      <c r="Q108" s="130">
        <v>100.95</v>
      </c>
      <c r="R108" s="364"/>
      <c r="S108" s="348"/>
      <c r="T108" s="133"/>
      <c r="U108" s="350"/>
      <c r="V108" s="349"/>
      <c r="W108" s="348"/>
      <c r="X108" s="348"/>
      <c r="Y108" s="355"/>
      <c r="Z108" s="348"/>
      <c r="AA108" s="355"/>
      <c r="AB108" s="364"/>
      <c r="AC108" s="348"/>
      <c r="AD108" s="133"/>
      <c r="AE108" s="348"/>
      <c r="AF108" s="349"/>
      <c r="AG108" s="348"/>
      <c r="AH108" s="349"/>
      <c r="AI108" s="349"/>
      <c r="AJ108" s="349"/>
      <c r="AK108" s="128"/>
      <c r="AL108" s="364"/>
      <c r="AM108" s="374"/>
      <c r="AN108" s="128"/>
      <c r="AW108" s="364"/>
      <c r="BG108" s="364"/>
      <c r="BQ108" s="364"/>
    </row>
    <row r="109" spans="1:69" ht="12.75" customHeight="1" x14ac:dyDescent="0.25">
      <c r="A109" s="329">
        <v>35643</v>
      </c>
      <c r="B109" s="159">
        <v>1997</v>
      </c>
      <c r="C109" s="241" t="s">
        <v>115</v>
      </c>
      <c r="D109" s="129">
        <v>69.510000000000005</v>
      </c>
      <c r="E109" s="137">
        <v>73.58</v>
      </c>
      <c r="F109" s="137">
        <v>64.069999999999993</v>
      </c>
      <c r="G109" s="137">
        <v>64.48</v>
      </c>
      <c r="H109" s="137">
        <v>13.86</v>
      </c>
      <c r="I109" s="137">
        <v>15.2</v>
      </c>
      <c r="J109" s="137"/>
      <c r="K109" s="137">
        <v>22.44754952074236</v>
      </c>
      <c r="L109" s="137"/>
      <c r="M109" s="214">
        <f t="shared" si="2"/>
        <v>0.4100000000000108</v>
      </c>
      <c r="N109" s="130"/>
      <c r="O109" s="130">
        <v>39.300652733077634</v>
      </c>
      <c r="P109" s="130">
        <v>61.629986694472151</v>
      </c>
      <c r="Q109" s="130">
        <v>106.45</v>
      </c>
      <c r="R109" s="364"/>
      <c r="S109" s="348"/>
      <c r="T109" s="133"/>
      <c r="U109" s="350"/>
      <c r="V109" s="349"/>
      <c r="W109" s="348"/>
      <c r="X109" s="348"/>
      <c r="Y109" s="355"/>
      <c r="Z109" s="348"/>
      <c r="AA109" s="355"/>
      <c r="AB109" s="364"/>
      <c r="AC109" s="348"/>
      <c r="AD109" s="133"/>
      <c r="AE109" s="348"/>
      <c r="AF109" s="349"/>
      <c r="AG109" s="348"/>
      <c r="AH109" s="349"/>
      <c r="AI109" s="349"/>
      <c r="AJ109" s="349"/>
      <c r="AK109" s="128"/>
      <c r="AL109" s="364"/>
      <c r="AM109" s="374"/>
      <c r="AN109" s="128"/>
      <c r="AW109" s="364"/>
      <c r="BG109" s="364"/>
      <c r="BQ109" s="364"/>
    </row>
    <row r="110" spans="1:69" ht="12.75" customHeight="1" x14ac:dyDescent="0.25">
      <c r="A110" s="329">
        <v>35674</v>
      </c>
      <c r="B110" s="159">
        <v>1997</v>
      </c>
      <c r="C110" s="241" t="s">
        <v>116</v>
      </c>
      <c r="D110" s="129">
        <v>70.28</v>
      </c>
      <c r="E110" s="137">
        <v>74.23</v>
      </c>
      <c r="F110" s="137">
        <v>64.72</v>
      </c>
      <c r="G110" s="137">
        <v>64.760000000000005</v>
      </c>
      <c r="H110" s="137">
        <v>13.48</v>
      </c>
      <c r="I110" s="137">
        <v>14.69</v>
      </c>
      <c r="J110" s="137"/>
      <c r="K110" s="137">
        <v>22.390855980283391</v>
      </c>
      <c r="L110" s="137"/>
      <c r="M110" s="214">
        <f t="shared" si="2"/>
        <v>4.0000000000006253E-2</v>
      </c>
      <c r="N110" s="130"/>
      <c r="O110" s="130">
        <v>39.140398102994148</v>
      </c>
      <c r="P110" s="130">
        <v>61.378680671978017</v>
      </c>
      <c r="Q110" s="130">
        <v>105.92</v>
      </c>
      <c r="R110" s="364"/>
      <c r="S110" s="348"/>
      <c r="T110" s="133"/>
      <c r="U110" s="350"/>
      <c r="V110" s="349"/>
      <c r="W110" s="348"/>
      <c r="X110" s="348"/>
      <c r="Y110" s="355"/>
      <c r="Z110" s="348"/>
      <c r="AA110" s="355"/>
      <c r="AB110" s="364"/>
      <c r="AC110" s="348"/>
      <c r="AD110" s="133"/>
      <c r="AE110" s="348"/>
      <c r="AF110" s="349"/>
      <c r="AG110" s="348"/>
      <c r="AH110" s="349"/>
      <c r="AI110" s="349"/>
      <c r="AJ110" s="349"/>
      <c r="AK110" s="128"/>
      <c r="AL110" s="364"/>
      <c r="AM110" s="374"/>
      <c r="AN110" s="128"/>
      <c r="AW110" s="364"/>
      <c r="BG110" s="364"/>
      <c r="BQ110" s="364"/>
    </row>
    <row r="111" spans="1:69" ht="12.75" customHeight="1" x14ac:dyDescent="0.25">
      <c r="A111" s="329">
        <v>35704</v>
      </c>
      <c r="B111" s="159">
        <v>1997</v>
      </c>
      <c r="C111" s="241" t="s">
        <v>117</v>
      </c>
      <c r="D111" s="129">
        <v>69.75</v>
      </c>
      <c r="E111" s="137">
        <v>73.709999999999994</v>
      </c>
      <c r="F111" s="137">
        <v>64.209999999999994</v>
      </c>
      <c r="G111" s="137">
        <v>64.31</v>
      </c>
      <c r="H111" s="137">
        <v>14.27</v>
      </c>
      <c r="I111" s="137">
        <v>15.1</v>
      </c>
      <c r="J111" s="137"/>
      <c r="K111" s="137">
        <v>23.336271810522899</v>
      </c>
      <c r="L111" s="137"/>
      <c r="M111" s="214">
        <f t="shared" si="2"/>
        <v>0.10000000000000853</v>
      </c>
      <c r="N111" s="130"/>
      <c r="O111" s="130">
        <v>40.863768370184999</v>
      </c>
      <c r="P111" s="130">
        <v>64.081213053767897</v>
      </c>
      <c r="Q111" s="130">
        <v>110.7</v>
      </c>
      <c r="R111" s="364"/>
      <c r="S111" s="348"/>
      <c r="T111" s="133"/>
      <c r="U111" s="350"/>
      <c r="V111" s="349"/>
      <c r="W111" s="348"/>
      <c r="X111" s="348"/>
      <c r="Y111" s="355"/>
      <c r="Z111" s="348"/>
      <c r="AA111" s="355"/>
      <c r="AB111" s="364"/>
      <c r="AC111" s="348"/>
      <c r="AD111" s="133"/>
      <c r="AE111" s="348"/>
      <c r="AF111" s="349"/>
      <c r="AG111" s="348"/>
      <c r="AH111" s="349"/>
      <c r="AI111" s="349"/>
      <c r="AJ111" s="349"/>
      <c r="AK111" s="128"/>
      <c r="AL111" s="364"/>
      <c r="AM111" s="374"/>
      <c r="AN111" s="128"/>
      <c r="AW111" s="364"/>
      <c r="BG111" s="364"/>
      <c r="BQ111" s="364"/>
    </row>
    <row r="112" spans="1:69" ht="12.75" customHeight="1" x14ac:dyDescent="0.25">
      <c r="A112" s="329">
        <v>35735</v>
      </c>
      <c r="B112" s="159">
        <v>1997</v>
      </c>
      <c r="C112" s="241" t="s">
        <v>118</v>
      </c>
      <c r="D112" s="129">
        <v>69.55</v>
      </c>
      <c r="E112" s="137">
        <v>74.02</v>
      </c>
      <c r="F112" s="137">
        <v>63.89</v>
      </c>
      <c r="G112" s="137">
        <v>64.06</v>
      </c>
      <c r="H112" s="137">
        <v>14.18</v>
      </c>
      <c r="I112" s="137">
        <v>15.28</v>
      </c>
      <c r="J112" s="137"/>
      <c r="K112" s="137">
        <v>22.018993265405001</v>
      </c>
      <c r="L112" s="137"/>
      <c r="M112" s="214">
        <f t="shared" si="2"/>
        <v>0.17000000000000171</v>
      </c>
      <c r="N112" s="130"/>
      <c r="O112" s="130">
        <v>38.599105085335083</v>
      </c>
      <c r="P112" s="130">
        <v>60.52984282435466</v>
      </c>
      <c r="Q112" s="130">
        <v>104.66</v>
      </c>
      <c r="R112" s="364"/>
      <c r="S112" s="348"/>
      <c r="T112" s="133"/>
      <c r="U112" s="350"/>
      <c r="V112" s="349"/>
      <c r="W112" s="348"/>
      <c r="X112" s="348"/>
      <c r="Y112" s="355"/>
      <c r="Z112" s="348"/>
      <c r="AA112" s="355"/>
      <c r="AB112" s="364"/>
      <c r="AC112" s="348"/>
      <c r="AD112" s="133"/>
      <c r="AE112" s="348"/>
      <c r="AF112" s="349"/>
      <c r="AG112" s="348"/>
      <c r="AH112" s="349"/>
      <c r="AI112" s="349"/>
      <c r="AJ112" s="349"/>
      <c r="AK112" s="128"/>
      <c r="AL112" s="364"/>
      <c r="AM112" s="374"/>
      <c r="AN112" s="128"/>
      <c r="AW112" s="364"/>
      <c r="BG112" s="364"/>
      <c r="BQ112" s="364"/>
    </row>
    <row r="113" spans="1:69" ht="12.75" customHeight="1" x14ac:dyDescent="0.25">
      <c r="A113" s="329">
        <v>35765</v>
      </c>
      <c r="B113" s="159">
        <v>1997</v>
      </c>
      <c r="C113" s="241" t="s">
        <v>119</v>
      </c>
      <c r="D113" s="129">
        <v>69.290000000000006</v>
      </c>
      <c r="E113" s="137">
        <v>74.099999999999994</v>
      </c>
      <c r="F113" s="137">
        <v>63.53</v>
      </c>
      <c r="G113" s="137">
        <v>63.76</v>
      </c>
      <c r="H113" s="137">
        <v>13.6</v>
      </c>
      <c r="I113" s="137">
        <v>14.48</v>
      </c>
      <c r="J113" s="137" t="s">
        <v>8</v>
      </c>
      <c r="K113" s="137">
        <v>20.324699508818345</v>
      </c>
      <c r="L113" s="137"/>
      <c r="M113" s="214">
        <f t="shared" si="2"/>
        <v>0.22999999999999687</v>
      </c>
      <c r="N113" s="130"/>
      <c r="O113" s="130">
        <v>35.623756929875469</v>
      </c>
      <c r="P113" s="130">
        <v>55.864000033452015</v>
      </c>
      <c r="Q113" s="130">
        <v>96.59</v>
      </c>
      <c r="R113" s="364"/>
      <c r="S113" s="348"/>
      <c r="T113" s="133"/>
      <c r="U113" s="350"/>
      <c r="V113" s="349"/>
      <c r="W113" s="348"/>
      <c r="X113" s="348"/>
      <c r="Y113" s="355"/>
      <c r="Z113" s="348"/>
      <c r="AA113" s="355"/>
      <c r="AB113" s="364"/>
      <c r="AC113" s="348"/>
      <c r="AD113" s="133"/>
      <c r="AE113" s="348"/>
      <c r="AF113" s="349"/>
      <c r="AG113" s="348"/>
      <c r="AH113" s="349"/>
      <c r="AI113" s="349"/>
      <c r="AJ113" s="349"/>
      <c r="AK113" s="128"/>
      <c r="AL113" s="364"/>
      <c r="AM113" s="374"/>
      <c r="AN113" s="128"/>
      <c r="AW113" s="364"/>
      <c r="BG113" s="364"/>
      <c r="BQ113" s="364"/>
    </row>
    <row r="114" spans="1:69" ht="12.75" customHeight="1" x14ac:dyDescent="0.25">
      <c r="A114" s="329">
        <v>35796</v>
      </c>
      <c r="B114" s="159">
        <v>1998</v>
      </c>
      <c r="C114" s="241" t="s">
        <v>109</v>
      </c>
      <c r="D114" s="129">
        <v>69.03</v>
      </c>
      <c r="E114" s="137">
        <v>73.959999999999994</v>
      </c>
      <c r="F114" s="137">
        <v>63.13</v>
      </c>
      <c r="G114" s="137">
        <v>63.34</v>
      </c>
      <c r="H114" s="137">
        <v>12.92</v>
      </c>
      <c r="I114" s="137">
        <v>13.67</v>
      </c>
      <c r="J114" s="137"/>
      <c r="K114" s="137">
        <v>18.055256497947724</v>
      </c>
      <c r="L114" s="137"/>
      <c r="M114" s="214">
        <f t="shared" si="2"/>
        <v>0.21000000000000085</v>
      </c>
      <c r="N114" s="130"/>
      <c r="O114" s="130">
        <v>31.703436807818552</v>
      </c>
      <c r="P114" s="130">
        <v>49.716283388606399</v>
      </c>
      <c r="Q114" s="130">
        <v>86.15</v>
      </c>
      <c r="R114" s="364"/>
      <c r="S114" s="348"/>
      <c r="T114" s="133"/>
      <c r="U114" s="350"/>
      <c r="V114" s="349"/>
      <c r="W114" s="348"/>
      <c r="X114" s="348"/>
      <c r="Y114" s="355"/>
      <c r="Z114" s="348"/>
      <c r="AA114" s="355"/>
      <c r="AB114" s="364"/>
      <c r="AC114" s="348"/>
      <c r="AD114" s="133"/>
      <c r="AE114" s="348"/>
      <c r="AF114" s="349"/>
      <c r="AG114" s="348"/>
      <c r="AH114" s="349"/>
      <c r="AI114" s="349"/>
      <c r="AJ114" s="349"/>
      <c r="AK114" s="128"/>
      <c r="AL114" s="364"/>
      <c r="AM114" s="374"/>
      <c r="AN114" s="128"/>
      <c r="AW114" s="364"/>
      <c r="BG114" s="364"/>
      <c r="BQ114" s="364"/>
    </row>
    <row r="115" spans="1:69" ht="12.75" customHeight="1" x14ac:dyDescent="0.25">
      <c r="A115" s="329">
        <v>35827</v>
      </c>
      <c r="B115" s="159">
        <v>1998</v>
      </c>
      <c r="C115" s="241" t="s">
        <v>110</v>
      </c>
      <c r="D115" s="129">
        <v>68.64</v>
      </c>
      <c r="E115" s="137">
        <v>73.790000000000006</v>
      </c>
      <c r="F115" s="137">
        <v>62.63</v>
      </c>
      <c r="G115" s="137">
        <v>62.84</v>
      </c>
      <c r="H115" s="137">
        <v>12.53</v>
      </c>
      <c r="I115" s="137">
        <v>13.68</v>
      </c>
      <c r="J115" s="137"/>
      <c r="K115" s="137">
        <v>16.705168096932347</v>
      </c>
      <c r="L115" s="137"/>
      <c r="M115" s="214">
        <f t="shared" si="2"/>
        <v>0.21000000000000085</v>
      </c>
      <c r="N115" s="130"/>
      <c r="O115" s="130">
        <v>29.316930134296925</v>
      </c>
      <c r="P115" s="130">
        <v>45.97384237791001</v>
      </c>
      <c r="Q115" s="130">
        <v>79.66</v>
      </c>
      <c r="R115" s="364"/>
      <c r="S115" s="348"/>
      <c r="T115" s="133"/>
      <c r="U115" s="350"/>
      <c r="V115" s="349"/>
      <c r="W115" s="348"/>
      <c r="X115" s="348"/>
      <c r="Y115" s="355"/>
      <c r="Z115" s="348"/>
      <c r="AA115" s="355"/>
      <c r="AB115" s="364"/>
      <c r="AC115" s="348"/>
      <c r="AD115" s="133"/>
      <c r="AE115" s="348"/>
      <c r="AF115" s="349"/>
      <c r="AG115" s="348"/>
      <c r="AH115" s="349"/>
      <c r="AI115" s="349"/>
      <c r="AJ115" s="349"/>
      <c r="AK115" s="128"/>
      <c r="AL115" s="364"/>
      <c r="AM115" s="374"/>
      <c r="AN115" s="128"/>
      <c r="AW115" s="364"/>
      <c r="BG115" s="364"/>
      <c r="BQ115" s="364"/>
    </row>
    <row r="116" spans="1:69" ht="12.75" customHeight="1" x14ac:dyDescent="0.25">
      <c r="A116" s="329">
        <v>35855</v>
      </c>
      <c r="B116" s="159">
        <v>1998</v>
      </c>
      <c r="C116" s="241" t="s">
        <v>111</v>
      </c>
      <c r="D116" s="129">
        <v>68.2</v>
      </c>
      <c r="E116" s="137">
        <v>73.77</v>
      </c>
      <c r="F116" s="137">
        <v>62.09</v>
      </c>
      <c r="G116" s="137">
        <v>62.3</v>
      </c>
      <c r="H116" s="137">
        <v>11.61</v>
      </c>
      <c r="I116" s="137">
        <v>12.72</v>
      </c>
      <c r="J116" s="137"/>
      <c r="K116" s="137">
        <v>15.327661257427327</v>
      </c>
      <c r="L116" s="137"/>
      <c r="M116" s="214">
        <f t="shared" si="2"/>
        <v>0.20999999999999375</v>
      </c>
      <c r="N116" s="130"/>
      <c r="O116" s="130">
        <v>26.846560600248942</v>
      </c>
      <c r="P116" s="130">
        <v>42.099890396810579</v>
      </c>
      <c r="Q116" s="130">
        <v>72.73</v>
      </c>
      <c r="R116" s="364"/>
      <c r="S116" s="348"/>
      <c r="T116" s="133"/>
      <c r="U116" s="350"/>
      <c r="V116" s="349"/>
      <c r="W116" s="348"/>
      <c r="X116" s="348"/>
      <c r="Y116" s="355"/>
      <c r="Z116" s="348"/>
      <c r="AA116" s="355"/>
      <c r="AB116" s="364"/>
      <c r="AC116" s="348"/>
      <c r="AD116" s="133"/>
      <c r="AE116" s="348"/>
      <c r="AF116" s="349"/>
      <c r="AG116" s="348"/>
      <c r="AH116" s="349"/>
      <c r="AI116" s="349"/>
      <c r="AJ116" s="349"/>
      <c r="AK116" s="128"/>
      <c r="AL116" s="364"/>
      <c r="AM116" s="374"/>
      <c r="AN116" s="128"/>
      <c r="AW116" s="364"/>
      <c r="BG116" s="364"/>
      <c r="BQ116" s="364"/>
    </row>
    <row r="117" spans="1:69" ht="12.75" customHeight="1" x14ac:dyDescent="0.25">
      <c r="A117" s="329">
        <v>35886</v>
      </c>
      <c r="B117" s="159">
        <v>1998</v>
      </c>
      <c r="C117" s="241" t="s">
        <v>112</v>
      </c>
      <c r="D117" s="129">
        <v>72.38</v>
      </c>
      <c r="E117" s="137">
        <v>78.739999999999995</v>
      </c>
      <c r="F117" s="137">
        <v>65.77</v>
      </c>
      <c r="G117" s="137">
        <v>66.81</v>
      </c>
      <c r="H117" s="137">
        <v>11.67</v>
      </c>
      <c r="I117" s="137">
        <v>12.94</v>
      </c>
      <c r="J117" s="137"/>
      <c r="K117" s="137">
        <v>15.463466985861789</v>
      </c>
      <c r="L117" s="137"/>
      <c r="M117" s="214">
        <f t="shared" si="2"/>
        <v>1.0400000000000063</v>
      </c>
      <c r="N117" s="130"/>
      <c r="O117" s="130">
        <v>27.086810822935263</v>
      </c>
      <c r="P117" s="130">
        <v>42.476642867769925</v>
      </c>
      <c r="Q117" s="130">
        <v>73.400000000000006</v>
      </c>
      <c r="R117" s="364"/>
      <c r="S117" s="348"/>
      <c r="T117" s="133"/>
      <c r="U117" s="350"/>
      <c r="V117" s="349"/>
      <c r="W117" s="348"/>
      <c r="X117" s="348"/>
      <c r="Y117" s="355"/>
      <c r="Z117" s="348"/>
      <c r="AA117" s="355"/>
      <c r="AB117" s="364"/>
      <c r="AC117" s="348"/>
      <c r="AD117" s="133"/>
      <c r="AE117" s="348"/>
      <c r="AF117" s="349"/>
      <c r="AG117" s="348"/>
      <c r="AH117" s="349"/>
      <c r="AI117" s="349"/>
      <c r="AJ117" s="349"/>
      <c r="AK117" s="128"/>
      <c r="AL117" s="364"/>
      <c r="AM117" s="374"/>
      <c r="AN117" s="128"/>
      <c r="AW117" s="364"/>
      <c r="BG117" s="364"/>
      <c r="BQ117" s="364"/>
    </row>
    <row r="118" spans="1:69" ht="12.75" customHeight="1" x14ac:dyDescent="0.25">
      <c r="A118" s="329">
        <v>35916</v>
      </c>
      <c r="B118" s="159">
        <v>1998</v>
      </c>
      <c r="C118" s="241" t="s">
        <v>113</v>
      </c>
      <c r="D118" s="129">
        <v>72.41</v>
      </c>
      <c r="E118" s="137">
        <v>79.06</v>
      </c>
      <c r="F118" s="137">
        <v>65.72</v>
      </c>
      <c r="G118" s="137">
        <v>66.709999999999994</v>
      </c>
      <c r="H118" s="137">
        <v>11.64</v>
      </c>
      <c r="I118" s="137">
        <v>12.95</v>
      </c>
      <c r="J118" s="137"/>
      <c r="K118" s="137">
        <v>16.500504423746158</v>
      </c>
      <c r="L118" s="137"/>
      <c r="M118" s="214">
        <f t="shared" si="2"/>
        <v>0.98999999999999488</v>
      </c>
      <c r="N118" s="130"/>
      <c r="O118" s="130">
        <v>28.913922143258759</v>
      </c>
      <c r="P118" s="130">
        <v>45.341858545627652</v>
      </c>
      <c r="Q118" s="130">
        <v>78.36</v>
      </c>
      <c r="R118" s="364"/>
      <c r="S118" s="348"/>
      <c r="T118" s="133"/>
      <c r="U118" s="350"/>
      <c r="V118" s="349"/>
      <c r="W118" s="348"/>
      <c r="X118" s="348"/>
      <c r="Y118" s="355"/>
      <c r="Z118" s="348"/>
      <c r="AA118" s="355"/>
      <c r="AB118" s="364"/>
      <c r="AC118" s="348"/>
      <c r="AD118" s="133"/>
      <c r="AE118" s="348"/>
      <c r="AF118" s="349"/>
      <c r="AG118" s="348"/>
      <c r="AH118" s="349"/>
      <c r="AI118" s="349"/>
      <c r="AJ118" s="349"/>
      <c r="AK118" s="128"/>
      <c r="AL118" s="364"/>
      <c r="AM118" s="374"/>
      <c r="AN118" s="128"/>
      <c r="AW118" s="364"/>
      <c r="BG118" s="364"/>
      <c r="BQ118" s="364"/>
    </row>
    <row r="119" spans="1:69" ht="12.75" customHeight="1" x14ac:dyDescent="0.25">
      <c r="A119" s="329">
        <v>35947</v>
      </c>
      <c r="B119" s="159">
        <v>1998</v>
      </c>
      <c r="C119" s="241" t="s">
        <v>21</v>
      </c>
      <c r="D119" s="129">
        <v>72.209999999999994</v>
      </c>
      <c r="E119" s="137">
        <v>78.8</v>
      </c>
      <c r="F119" s="137">
        <v>65.62</v>
      </c>
      <c r="G119" s="137">
        <v>66.59</v>
      </c>
      <c r="H119" s="137">
        <v>11.15</v>
      </c>
      <c r="I119" s="137">
        <v>12.34</v>
      </c>
      <c r="J119" s="137"/>
      <c r="K119" s="137">
        <v>14.231645123154506</v>
      </c>
      <c r="L119" s="137"/>
      <c r="M119" s="214">
        <f t="shared" si="2"/>
        <v>0.96999999999999886</v>
      </c>
      <c r="N119" s="130"/>
      <c r="O119" s="130">
        <v>25.018159607306483</v>
      </c>
      <c r="P119" s="130">
        <v>39.232652296910985</v>
      </c>
      <c r="Q119" s="130">
        <v>67.819999999999993</v>
      </c>
      <c r="R119" s="364"/>
      <c r="S119" s="348"/>
      <c r="T119" s="133"/>
      <c r="U119" s="350"/>
      <c r="V119" s="349"/>
      <c r="W119" s="348"/>
      <c r="X119" s="348"/>
      <c r="Y119" s="355"/>
      <c r="Z119" s="348"/>
      <c r="AA119" s="355"/>
      <c r="AB119" s="364"/>
      <c r="AC119" s="348"/>
      <c r="AD119" s="133"/>
      <c r="AE119" s="348"/>
      <c r="AF119" s="349"/>
      <c r="AG119" s="348"/>
      <c r="AH119" s="349"/>
      <c r="AI119" s="349"/>
      <c r="AJ119" s="349"/>
      <c r="AK119" s="128"/>
      <c r="AL119" s="364"/>
      <c r="AM119" s="374"/>
      <c r="AN119" s="128"/>
      <c r="AW119" s="364"/>
      <c r="BG119" s="364"/>
      <c r="BQ119" s="364"/>
    </row>
    <row r="120" spans="1:69" ht="12.75" customHeight="1" x14ac:dyDescent="0.25">
      <c r="A120" s="329">
        <v>35977</v>
      </c>
      <c r="B120" s="159">
        <v>1998</v>
      </c>
      <c r="C120" s="241" t="s">
        <v>114</v>
      </c>
      <c r="D120" s="129">
        <v>72.37</v>
      </c>
      <c r="E120" s="137">
        <v>79.34</v>
      </c>
      <c r="F120" s="137">
        <v>66.040000000000006</v>
      </c>
      <c r="G120" s="137">
        <v>66.94</v>
      </c>
      <c r="H120" s="137">
        <v>10.7</v>
      </c>
      <c r="I120" s="137">
        <v>11.99</v>
      </c>
      <c r="J120" s="137"/>
      <c r="K120" s="137">
        <v>13.512062884191648</v>
      </c>
      <c r="L120" s="137"/>
      <c r="M120" s="214">
        <f t="shared" si="2"/>
        <v>0.89999999999999147</v>
      </c>
      <c r="N120" s="130"/>
      <c r="O120" s="130">
        <v>23.741300562050782</v>
      </c>
      <c r="P120" s="130">
        <v>37.230324078489488</v>
      </c>
      <c r="Q120" s="130">
        <v>64.34</v>
      </c>
      <c r="R120" s="364"/>
      <c r="S120" s="348"/>
      <c r="T120" s="133"/>
      <c r="U120" s="350"/>
      <c r="V120" s="349"/>
      <c r="W120" s="348"/>
      <c r="X120" s="348"/>
      <c r="Y120" s="355"/>
      <c r="Z120" s="348"/>
      <c r="AA120" s="355"/>
      <c r="AB120" s="364"/>
      <c r="AC120" s="348"/>
      <c r="AD120" s="133"/>
      <c r="AE120" s="348"/>
      <c r="AF120" s="349"/>
      <c r="AG120" s="348"/>
      <c r="AH120" s="349"/>
      <c r="AI120" s="349"/>
      <c r="AJ120" s="349"/>
      <c r="AK120" s="128"/>
      <c r="AL120" s="364"/>
      <c r="AM120" s="374"/>
      <c r="AN120" s="128"/>
      <c r="AW120" s="364"/>
      <c r="BG120" s="364"/>
      <c r="BQ120" s="364"/>
    </row>
    <row r="121" spans="1:69" ht="12.75" customHeight="1" x14ac:dyDescent="0.25">
      <c r="A121" s="329">
        <v>36008</v>
      </c>
      <c r="B121" s="159">
        <v>1998</v>
      </c>
      <c r="C121" s="241" t="s">
        <v>115</v>
      </c>
      <c r="D121" s="129">
        <v>72.48</v>
      </c>
      <c r="E121" s="137">
        <v>79.39</v>
      </c>
      <c r="F121" s="137">
        <v>66.14</v>
      </c>
      <c r="G121" s="137">
        <v>66.900000000000006</v>
      </c>
      <c r="H121" s="137">
        <v>10.29</v>
      </c>
      <c r="I121" s="137">
        <v>11.72</v>
      </c>
      <c r="J121" s="137"/>
      <c r="K121" s="137">
        <v>14.099125704037604</v>
      </c>
      <c r="L121" s="137"/>
      <c r="M121" s="214">
        <f t="shared" si="2"/>
        <v>0.76000000000000512</v>
      </c>
      <c r="N121" s="130"/>
      <c r="O121" s="130">
        <v>24.787260860485141</v>
      </c>
      <c r="P121" s="130">
        <v>38.870564501804402</v>
      </c>
      <c r="Q121" s="130">
        <v>67.540000000000006</v>
      </c>
      <c r="R121" s="364"/>
      <c r="S121" s="348"/>
      <c r="T121" s="133"/>
      <c r="U121" s="350"/>
      <c r="V121" s="349"/>
      <c r="W121" s="348"/>
      <c r="X121" s="348"/>
      <c r="Y121" s="355"/>
      <c r="Z121" s="348"/>
      <c r="AA121" s="355"/>
      <c r="AB121" s="364"/>
      <c r="AC121" s="348"/>
      <c r="AD121" s="133"/>
      <c r="AE121" s="348"/>
      <c r="AF121" s="349"/>
      <c r="AG121" s="348"/>
      <c r="AH121" s="349"/>
      <c r="AI121" s="349"/>
      <c r="AJ121" s="349"/>
      <c r="AK121" s="128"/>
      <c r="AL121" s="364"/>
      <c r="AM121" s="374"/>
      <c r="AN121" s="128"/>
      <c r="AW121" s="364"/>
      <c r="BG121" s="364"/>
      <c r="BQ121" s="364"/>
    </row>
    <row r="122" spans="1:69" ht="12.75" customHeight="1" x14ac:dyDescent="0.25">
      <c r="A122" s="329">
        <v>36039</v>
      </c>
      <c r="B122" s="159">
        <v>1998</v>
      </c>
      <c r="C122" s="241" t="s">
        <v>116</v>
      </c>
      <c r="D122" s="129">
        <v>72</v>
      </c>
      <c r="E122" s="137">
        <v>79.34</v>
      </c>
      <c r="F122" s="137">
        <v>65.8</v>
      </c>
      <c r="G122" s="137">
        <v>66.48</v>
      </c>
      <c r="H122" s="137">
        <v>10.62</v>
      </c>
      <c r="I122" s="137">
        <v>12.1</v>
      </c>
      <c r="J122" s="137"/>
      <c r="K122" s="137">
        <v>15.22153973277819</v>
      </c>
      <c r="L122" s="137"/>
      <c r="M122" s="214">
        <f t="shared" si="2"/>
        <v>0.68000000000000682</v>
      </c>
      <c r="N122" s="130"/>
      <c r="O122" s="130">
        <v>26.554403936047105</v>
      </c>
      <c r="P122" s="130">
        <v>41.641739957179183</v>
      </c>
      <c r="Q122" s="130">
        <v>71.5</v>
      </c>
      <c r="R122" s="364"/>
      <c r="S122" s="348"/>
      <c r="T122" s="133"/>
      <c r="U122" s="350"/>
      <c r="V122" s="349"/>
      <c r="W122" s="348"/>
      <c r="X122" s="348"/>
      <c r="Y122" s="355"/>
      <c r="Z122" s="348"/>
      <c r="AA122" s="355"/>
      <c r="AB122" s="364"/>
      <c r="AC122" s="348"/>
      <c r="AD122" s="133"/>
      <c r="AE122" s="348"/>
      <c r="AF122" s="349"/>
      <c r="AG122" s="348"/>
      <c r="AH122" s="349"/>
      <c r="AI122" s="349"/>
      <c r="AJ122" s="349"/>
      <c r="AK122" s="128"/>
      <c r="AL122" s="364"/>
      <c r="AM122" s="374"/>
      <c r="AN122" s="128"/>
      <c r="AW122" s="364"/>
      <c r="BG122" s="364"/>
      <c r="BQ122" s="364"/>
    </row>
    <row r="123" spans="1:69" ht="12.75" customHeight="1" x14ac:dyDescent="0.25">
      <c r="A123" s="329">
        <v>36069</v>
      </c>
      <c r="B123" s="159">
        <v>1998</v>
      </c>
      <c r="C123" s="241" t="s">
        <v>117</v>
      </c>
      <c r="D123" s="129">
        <v>71.78</v>
      </c>
      <c r="E123" s="137">
        <v>79.09</v>
      </c>
      <c r="F123" s="137">
        <v>65.75</v>
      </c>
      <c r="G123" s="137">
        <v>66.59</v>
      </c>
      <c r="H123" s="137">
        <v>10.88</v>
      </c>
      <c r="I123" s="137">
        <v>12.31</v>
      </c>
      <c r="J123" s="137"/>
      <c r="K123" s="137">
        <v>14.308558421659033</v>
      </c>
      <c r="L123" s="137"/>
      <c r="M123" s="214">
        <f t="shared" si="2"/>
        <v>0.84000000000000341</v>
      </c>
      <c r="N123" s="130"/>
      <c r="O123" s="130">
        <v>25.193320230520534</v>
      </c>
      <c r="P123" s="130">
        <v>39.507333405934688</v>
      </c>
      <c r="Q123" s="130">
        <v>68.73</v>
      </c>
      <c r="R123" s="364"/>
      <c r="S123" s="348"/>
      <c r="T123" s="133"/>
      <c r="U123" s="350"/>
      <c r="V123" s="349"/>
      <c r="W123" s="348"/>
      <c r="X123" s="348"/>
      <c r="Y123" s="355"/>
      <c r="Z123" s="348"/>
      <c r="AA123" s="355"/>
      <c r="AB123" s="364"/>
      <c r="AC123" s="348"/>
      <c r="AD123" s="133"/>
      <c r="AE123" s="348"/>
      <c r="AF123" s="349"/>
      <c r="AG123" s="348"/>
      <c r="AH123" s="349"/>
      <c r="AI123" s="349"/>
      <c r="AJ123" s="349"/>
      <c r="AK123" s="128"/>
      <c r="AL123" s="364"/>
      <c r="AM123" s="374"/>
      <c r="AN123" s="128"/>
      <c r="AW123" s="364"/>
      <c r="BG123" s="364"/>
      <c r="BQ123" s="364"/>
    </row>
    <row r="124" spans="1:69" ht="12.75" customHeight="1" x14ac:dyDescent="0.25">
      <c r="A124" s="329">
        <v>36100</v>
      </c>
      <c r="B124" s="159">
        <v>1998</v>
      </c>
      <c r="C124" s="241" t="s">
        <v>118</v>
      </c>
      <c r="D124" s="129">
        <v>71.33</v>
      </c>
      <c r="E124" s="137">
        <v>79.150000000000006</v>
      </c>
      <c r="F124" s="137">
        <v>65.02</v>
      </c>
      <c r="G124" s="137">
        <v>65.77</v>
      </c>
      <c r="H124" s="137">
        <v>10.61</v>
      </c>
      <c r="I124" s="137">
        <v>11.71</v>
      </c>
      <c r="J124" s="137"/>
      <c r="K124" s="137">
        <v>12.618598986615556</v>
      </c>
      <c r="L124" s="137"/>
      <c r="M124" s="214">
        <f t="shared" si="2"/>
        <v>0.75</v>
      </c>
      <c r="N124" s="130"/>
      <c r="O124" s="130">
        <v>22.206196239025168</v>
      </c>
      <c r="P124" s="130">
        <v>34.82302413756338</v>
      </c>
      <c r="Q124" s="130">
        <v>60.54</v>
      </c>
      <c r="R124" s="364"/>
      <c r="S124" s="348"/>
      <c r="T124" s="133"/>
      <c r="U124" s="350"/>
      <c r="V124" s="349"/>
      <c r="W124" s="348"/>
      <c r="X124" s="348"/>
      <c r="Y124" s="355"/>
      <c r="Z124" s="348"/>
      <c r="AA124" s="355"/>
      <c r="AB124" s="364"/>
      <c r="AC124" s="348"/>
      <c r="AD124" s="133"/>
      <c r="AE124" s="348"/>
      <c r="AF124" s="349"/>
      <c r="AG124" s="348"/>
      <c r="AH124" s="349"/>
      <c r="AI124" s="349"/>
      <c r="AJ124" s="349"/>
      <c r="AK124" s="128"/>
      <c r="AL124" s="364"/>
      <c r="AM124" s="374"/>
      <c r="AN124" s="128"/>
      <c r="AW124" s="364"/>
      <c r="BG124" s="364"/>
      <c r="BQ124" s="364"/>
    </row>
    <row r="125" spans="1:69" ht="12.75" customHeight="1" x14ac:dyDescent="0.25">
      <c r="A125" s="329">
        <v>36130</v>
      </c>
      <c r="B125" s="159">
        <v>1998</v>
      </c>
      <c r="C125" s="241" t="s">
        <v>119</v>
      </c>
      <c r="D125" s="129">
        <v>70.45</v>
      </c>
      <c r="E125" s="137">
        <v>79.13</v>
      </c>
      <c r="F125" s="137">
        <v>63.84</v>
      </c>
      <c r="G125" s="137">
        <v>64.77</v>
      </c>
      <c r="H125" s="137">
        <v>10.35</v>
      </c>
      <c r="I125" s="137">
        <v>11.49</v>
      </c>
      <c r="J125" s="137"/>
      <c r="K125" s="137">
        <v>11.530909749026172</v>
      </c>
      <c r="L125" s="137"/>
      <c r="M125" s="214">
        <f t="shared" si="2"/>
        <v>0.92999999999999261</v>
      </c>
      <c r="N125" s="130"/>
      <c r="O125" s="130">
        <v>20.234815660638205</v>
      </c>
      <c r="P125" s="130">
        <v>31.731570170096031</v>
      </c>
      <c r="Q125" s="130">
        <v>55.03</v>
      </c>
      <c r="R125" s="364"/>
      <c r="S125" s="348"/>
      <c r="T125" s="133"/>
      <c r="U125" s="350"/>
      <c r="V125" s="349"/>
      <c r="W125" s="348"/>
      <c r="X125" s="348"/>
      <c r="Y125" s="355"/>
      <c r="Z125" s="348"/>
      <c r="AA125" s="355"/>
      <c r="AB125" s="364"/>
      <c r="AC125" s="348"/>
      <c r="AD125" s="133"/>
      <c r="AE125" s="348"/>
      <c r="AF125" s="349"/>
      <c r="AG125" s="348"/>
      <c r="AH125" s="349"/>
      <c r="AI125" s="349"/>
      <c r="AJ125" s="349"/>
      <c r="AK125" s="128"/>
      <c r="AL125" s="364"/>
      <c r="AM125" s="374"/>
      <c r="AN125" s="128"/>
      <c r="AW125" s="364"/>
      <c r="BG125" s="364"/>
      <c r="BQ125" s="364"/>
    </row>
    <row r="126" spans="1:69" ht="12.75" customHeight="1" x14ac:dyDescent="0.25">
      <c r="A126" s="329">
        <v>36161</v>
      </c>
      <c r="B126" s="159">
        <v>1999</v>
      </c>
      <c r="C126" s="241" t="s">
        <v>109</v>
      </c>
      <c r="D126" s="129">
        <v>69.61</v>
      </c>
      <c r="E126" s="137">
        <v>79.23</v>
      </c>
      <c r="F126" s="137">
        <v>62.87</v>
      </c>
      <c r="G126" s="137">
        <v>63.95</v>
      </c>
      <c r="H126" s="137">
        <v>9.89</v>
      </c>
      <c r="I126" s="137">
        <v>11.36</v>
      </c>
      <c r="J126" s="137"/>
      <c r="K126" s="137">
        <v>13.241548736240798</v>
      </c>
      <c r="L126" s="137"/>
      <c r="M126" s="214">
        <f t="shared" si="2"/>
        <v>1.0800000000000054</v>
      </c>
      <c r="N126" s="130"/>
      <c r="O126" s="130">
        <v>23.101339651602594</v>
      </c>
      <c r="P126" s="130">
        <v>36.22675849743468</v>
      </c>
      <c r="Q126" s="130">
        <v>62.16</v>
      </c>
      <c r="R126" s="364"/>
      <c r="S126" s="348"/>
      <c r="T126" s="133"/>
      <c r="U126" s="350"/>
      <c r="V126" s="349"/>
      <c r="W126" s="348"/>
      <c r="X126" s="348"/>
      <c r="Y126" s="355"/>
      <c r="Z126" s="348"/>
      <c r="AA126" s="355"/>
      <c r="AB126" s="364"/>
      <c r="AC126" s="348"/>
      <c r="AD126" s="133"/>
      <c r="AE126" s="348"/>
      <c r="AF126" s="349"/>
      <c r="AG126" s="348"/>
      <c r="AH126" s="349"/>
      <c r="AI126" s="349"/>
      <c r="AJ126" s="349"/>
      <c r="AK126" s="128"/>
      <c r="AL126" s="364"/>
      <c r="AM126" s="374"/>
      <c r="AN126" s="128"/>
      <c r="AW126" s="364"/>
      <c r="BG126" s="364"/>
      <c r="BQ126" s="364"/>
    </row>
    <row r="127" spans="1:69" ht="12.75" customHeight="1" x14ac:dyDescent="0.25">
      <c r="A127" s="329">
        <v>36192</v>
      </c>
      <c r="B127" s="159">
        <v>1999</v>
      </c>
      <c r="C127" s="241" t="s">
        <v>110</v>
      </c>
      <c r="D127" s="129">
        <v>69.78</v>
      </c>
      <c r="E127" s="137">
        <v>78.260000000000005</v>
      </c>
      <c r="F127" s="137">
        <v>63.02</v>
      </c>
      <c r="G127" s="137">
        <v>64.17</v>
      </c>
      <c r="H127" s="137">
        <v>10.220000000000001</v>
      </c>
      <c r="I127" s="137">
        <v>11.33</v>
      </c>
      <c r="J127" s="137"/>
      <c r="K127" s="137">
        <v>12.479589348558008</v>
      </c>
      <c r="L127" s="137"/>
      <c r="M127" s="214">
        <f t="shared" si="2"/>
        <v>1.1499999999999986</v>
      </c>
      <c r="N127" s="130"/>
      <c r="O127" s="130">
        <v>21.793022349078424</v>
      </c>
      <c r="P127" s="130">
        <v>34.175098478087264</v>
      </c>
      <c r="Q127" s="130">
        <v>58.8</v>
      </c>
      <c r="R127" s="364"/>
      <c r="S127" s="348"/>
      <c r="T127" s="133"/>
      <c r="U127" s="350"/>
      <c r="V127" s="349"/>
      <c r="W127" s="348"/>
      <c r="X127" s="348"/>
      <c r="Y127" s="355"/>
      <c r="Z127" s="348"/>
      <c r="AA127" s="355"/>
      <c r="AB127" s="364"/>
      <c r="AC127" s="348"/>
      <c r="AD127" s="133"/>
      <c r="AE127" s="348"/>
      <c r="AF127" s="349"/>
      <c r="AG127" s="348"/>
      <c r="AH127" s="349"/>
      <c r="AI127" s="349"/>
      <c r="AJ127" s="349"/>
      <c r="AK127" s="128"/>
      <c r="AL127" s="364"/>
      <c r="AM127" s="374"/>
      <c r="AN127" s="128"/>
      <c r="AW127" s="364"/>
      <c r="BG127" s="364"/>
      <c r="BQ127" s="364"/>
    </row>
    <row r="128" spans="1:69" ht="12.75" customHeight="1" x14ac:dyDescent="0.25">
      <c r="A128" s="329">
        <v>36220</v>
      </c>
      <c r="B128" s="159">
        <v>1999</v>
      </c>
      <c r="C128" s="241" t="s">
        <v>111</v>
      </c>
      <c r="D128" s="129">
        <v>73.849999999999994</v>
      </c>
      <c r="E128" s="137">
        <v>82.24</v>
      </c>
      <c r="F128" s="137">
        <v>66.510000000000005</v>
      </c>
      <c r="G128" s="137">
        <v>69.94</v>
      </c>
      <c r="H128" s="137">
        <v>10.52</v>
      </c>
      <c r="I128" s="137">
        <v>12.06</v>
      </c>
      <c r="J128" s="137"/>
      <c r="K128" s="137">
        <v>14.74218918531319</v>
      </c>
      <c r="L128" s="137"/>
      <c r="M128" s="214">
        <f t="shared" si="2"/>
        <v>3.4299999999999926</v>
      </c>
      <c r="N128" s="130"/>
      <c r="O128" s="130">
        <v>25.74380181958248</v>
      </c>
      <c r="P128" s="130">
        <v>40.370580468009194</v>
      </c>
      <c r="Q128" s="130">
        <v>69.459999999999994</v>
      </c>
      <c r="R128" s="364"/>
      <c r="S128" s="348"/>
      <c r="T128" s="133"/>
      <c r="U128" s="350"/>
      <c r="V128" s="349"/>
      <c r="W128" s="348"/>
      <c r="X128" s="348"/>
      <c r="Y128" s="355"/>
      <c r="Z128" s="348"/>
      <c r="AA128" s="355"/>
      <c r="AB128" s="364"/>
      <c r="AC128" s="348"/>
      <c r="AD128" s="133"/>
      <c r="AE128" s="348"/>
      <c r="AF128" s="349"/>
      <c r="AG128" s="348"/>
      <c r="AH128" s="349"/>
      <c r="AI128" s="349"/>
      <c r="AJ128" s="349"/>
      <c r="AK128" s="128"/>
      <c r="AL128" s="364"/>
      <c r="AM128" s="374"/>
      <c r="AN128" s="128"/>
      <c r="AW128" s="364"/>
      <c r="BG128" s="364"/>
      <c r="BQ128" s="364"/>
    </row>
    <row r="129" spans="1:69" ht="12.75" customHeight="1" x14ac:dyDescent="0.25">
      <c r="A129" s="329">
        <v>36251</v>
      </c>
      <c r="B129" s="159">
        <v>1999</v>
      </c>
      <c r="C129" s="241" t="s">
        <v>112</v>
      </c>
      <c r="D129" s="129">
        <v>77.83</v>
      </c>
      <c r="E129" s="137">
        <v>83.39</v>
      </c>
      <c r="F129" s="137">
        <v>70.2</v>
      </c>
      <c r="G129" s="137">
        <v>73.23</v>
      </c>
      <c r="H129" s="137">
        <v>12</v>
      </c>
      <c r="I129" s="137">
        <v>12.64</v>
      </c>
      <c r="J129" s="137"/>
      <c r="K129" s="137">
        <v>18.353038802227786</v>
      </c>
      <c r="L129" s="137"/>
      <c r="M129" s="214">
        <f t="shared" si="2"/>
        <v>3.0300000000000011</v>
      </c>
      <c r="N129" s="130"/>
      <c r="O129" s="130">
        <v>32.016152515181304</v>
      </c>
      <c r="P129" s="130">
        <v>50.206673841274323</v>
      </c>
      <c r="Q129" s="130">
        <v>86.26</v>
      </c>
      <c r="R129" s="364"/>
      <c r="S129" s="348"/>
      <c r="T129" s="133"/>
      <c r="U129" s="350"/>
      <c r="V129" s="349"/>
      <c r="W129" s="348"/>
      <c r="X129" s="348"/>
      <c r="Y129" s="355"/>
      <c r="Z129" s="348"/>
      <c r="AA129" s="355"/>
      <c r="AB129" s="364"/>
      <c r="AC129" s="348"/>
      <c r="AD129" s="133"/>
      <c r="AE129" s="348"/>
      <c r="AF129" s="349"/>
      <c r="AG129" s="348"/>
      <c r="AH129" s="349"/>
      <c r="AI129" s="349"/>
      <c r="AJ129" s="349"/>
      <c r="AK129" s="128"/>
      <c r="AL129" s="364"/>
      <c r="AM129" s="374"/>
      <c r="AN129" s="128"/>
      <c r="AW129" s="364"/>
      <c r="BG129" s="364"/>
      <c r="BQ129" s="364"/>
    </row>
    <row r="130" spans="1:69" ht="12.75" customHeight="1" x14ac:dyDescent="0.25">
      <c r="A130" s="329">
        <v>36281</v>
      </c>
      <c r="B130" s="159">
        <v>1999</v>
      </c>
      <c r="C130" s="241" t="s">
        <v>113</v>
      </c>
      <c r="D130" s="129">
        <v>77.61</v>
      </c>
      <c r="E130" s="137">
        <v>83.82</v>
      </c>
      <c r="F130" s="137">
        <v>70.040000000000006</v>
      </c>
      <c r="G130" s="137">
        <v>73.09</v>
      </c>
      <c r="H130" s="137">
        <v>11.89</v>
      </c>
      <c r="I130" s="137">
        <v>12.9</v>
      </c>
      <c r="J130" s="137"/>
      <c r="K130" s="137">
        <v>18.080446940981489</v>
      </c>
      <c r="L130" s="137"/>
      <c r="M130" s="214">
        <f t="shared" si="2"/>
        <v>3.0499999999999972</v>
      </c>
      <c r="N130" s="130"/>
      <c r="O130" s="130">
        <v>31.638407116326452</v>
      </c>
      <c r="P130" s="130">
        <v>49.614305972388301</v>
      </c>
      <c r="Q130" s="130">
        <v>85.66</v>
      </c>
      <c r="R130" s="364"/>
      <c r="S130" s="348"/>
      <c r="T130" s="133"/>
      <c r="U130" s="350"/>
      <c r="V130" s="349"/>
      <c r="W130" s="348"/>
      <c r="X130" s="348"/>
      <c r="Y130" s="355"/>
      <c r="Z130" s="348"/>
      <c r="AA130" s="355"/>
      <c r="AB130" s="364"/>
      <c r="AC130" s="348"/>
      <c r="AD130" s="133"/>
      <c r="AE130" s="348"/>
      <c r="AF130" s="349"/>
      <c r="AG130" s="348"/>
      <c r="AH130" s="349"/>
      <c r="AI130" s="349"/>
      <c r="AJ130" s="349"/>
      <c r="AK130" s="128"/>
      <c r="AL130" s="364"/>
      <c r="AM130" s="374"/>
      <c r="AN130" s="128"/>
      <c r="AW130" s="364"/>
      <c r="BG130" s="364"/>
      <c r="BQ130" s="364"/>
    </row>
    <row r="131" spans="1:69" ht="12.75" customHeight="1" x14ac:dyDescent="0.25">
      <c r="A131" s="329">
        <v>36312</v>
      </c>
      <c r="B131" s="159">
        <v>1999</v>
      </c>
      <c r="C131" s="241" t="s">
        <v>21</v>
      </c>
      <c r="D131" s="129">
        <v>77.319999999999993</v>
      </c>
      <c r="E131" s="137">
        <v>83.74</v>
      </c>
      <c r="F131" s="137">
        <v>69.8</v>
      </c>
      <c r="G131" s="137">
        <v>72.78</v>
      </c>
      <c r="H131" s="137">
        <v>11.54</v>
      </c>
      <c r="I131" s="137">
        <v>12.79</v>
      </c>
      <c r="J131" s="137"/>
      <c r="K131" s="137">
        <v>18.982875484756654</v>
      </c>
      <c r="L131" s="137"/>
      <c r="M131" s="214">
        <f t="shared" si="2"/>
        <v>2.980000000000004</v>
      </c>
      <c r="N131" s="130"/>
      <c r="O131" s="130">
        <v>33.217701594913088</v>
      </c>
      <c r="P131" s="130">
        <v>52.09090345699007</v>
      </c>
      <c r="Q131" s="130">
        <v>89.91</v>
      </c>
      <c r="R131" s="364"/>
      <c r="S131" s="348"/>
      <c r="T131" s="133"/>
      <c r="U131" s="350"/>
      <c r="V131" s="349"/>
      <c r="W131" s="348"/>
      <c r="X131" s="348"/>
      <c r="Y131" s="355"/>
      <c r="Z131" s="348"/>
      <c r="AA131" s="355"/>
      <c r="AB131" s="364"/>
      <c r="AC131" s="348"/>
      <c r="AD131" s="133"/>
      <c r="AE131" s="348"/>
      <c r="AF131" s="349"/>
      <c r="AG131" s="348"/>
      <c r="AH131" s="349"/>
      <c r="AI131" s="349"/>
      <c r="AJ131" s="349"/>
      <c r="AK131" s="128"/>
      <c r="AL131" s="364"/>
      <c r="AM131" s="374"/>
      <c r="AN131" s="128"/>
      <c r="AW131" s="364"/>
      <c r="BG131" s="364"/>
      <c r="BQ131" s="364"/>
    </row>
    <row r="132" spans="1:69" ht="12.75" customHeight="1" x14ac:dyDescent="0.25">
      <c r="A132" s="329">
        <v>36342</v>
      </c>
      <c r="B132" s="159">
        <v>1999</v>
      </c>
      <c r="C132" s="241" t="s">
        <v>114</v>
      </c>
      <c r="D132" s="129">
        <v>78.260000000000005</v>
      </c>
      <c r="E132" s="137">
        <v>83.87</v>
      </c>
      <c r="F132" s="137">
        <v>70.98</v>
      </c>
      <c r="G132" s="137">
        <v>73.81</v>
      </c>
      <c r="H132" s="137">
        <v>12.74</v>
      </c>
      <c r="I132" s="137">
        <v>13.96</v>
      </c>
      <c r="J132" s="137"/>
      <c r="K132" s="137">
        <v>23.068769874493206</v>
      </c>
      <c r="L132" s="137"/>
      <c r="M132" s="214">
        <f t="shared" si="2"/>
        <v>2.8299999999999983</v>
      </c>
      <c r="N132" s="130"/>
      <c r="O132" s="130">
        <v>40.386549146259604</v>
      </c>
      <c r="P132" s="130">
        <v>63.332853615042481</v>
      </c>
      <c r="Q132" s="130">
        <v>109.38</v>
      </c>
      <c r="R132" s="364"/>
      <c r="S132" s="348"/>
      <c r="T132" s="133"/>
      <c r="U132" s="350"/>
      <c r="V132" s="349"/>
      <c r="W132" s="348"/>
      <c r="X132" s="348"/>
      <c r="Y132" s="355"/>
      <c r="Z132" s="348"/>
      <c r="AA132" s="355"/>
      <c r="AB132" s="364"/>
      <c r="AC132" s="348"/>
      <c r="AD132" s="133"/>
      <c r="AE132" s="348"/>
      <c r="AF132" s="349"/>
      <c r="AG132" s="348"/>
      <c r="AH132" s="349"/>
      <c r="AI132" s="349"/>
      <c r="AJ132" s="349"/>
      <c r="AK132" s="128"/>
      <c r="AL132" s="364"/>
      <c r="AM132" s="374"/>
      <c r="AN132" s="128"/>
      <c r="AW132" s="364"/>
      <c r="BG132" s="364"/>
      <c r="BQ132" s="364"/>
    </row>
    <row r="133" spans="1:69" ht="12.75" customHeight="1" x14ac:dyDescent="0.25">
      <c r="A133" s="329">
        <v>36373</v>
      </c>
      <c r="B133" s="159">
        <v>1999</v>
      </c>
      <c r="C133" s="241" t="s">
        <v>115</v>
      </c>
      <c r="D133" s="129">
        <v>79.760000000000005</v>
      </c>
      <c r="E133" s="137">
        <v>84.57</v>
      </c>
      <c r="F133" s="137">
        <v>72.87</v>
      </c>
      <c r="G133" s="137">
        <v>75.209999999999994</v>
      </c>
      <c r="H133" s="137">
        <v>13.31</v>
      </c>
      <c r="I133" s="137">
        <v>14.48</v>
      </c>
      <c r="J133" s="137"/>
      <c r="K133" s="137">
        <v>24.405361888024366</v>
      </c>
      <c r="L133" s="137"/>
      <c r="M133" s="214">
        <f t="shared" si="2"/>
        <v>2.3399999999999892</v>
      </c>
      <c r="N133" s="130"/>
      <c r="O133" s="130">
        <v>42.726422960994107</v>
      </c>
      <c r="P133" s="130">
        <v>67.002166515473249</v>
      </c>
      <c r="Q133" s="130">
        <v>115.71</v>
      </c>
      <c r="R133" s="364"/>
      <c r="S133" s="348"/>
      <c r="T133" s="133"/>
      <c r="U133" s="350"/>
      <c r="V133" s="349"/>
      <c r="W133" s="348"/>
      <c r="X133" s="348"/>
      <c r="Y133" s="355"/>
      <c r="Z133" s="348"/>
      <c r="AA133" s="355"/>
      <c r="AB133" s="364"/>
      <c r="AC133" s="348"/>
      <c r="AD133" s="133"/>
      <c r="AE133" s="348"/>
      <c r="AF133" s="349"/>
      <c r="AG133" s="348"/>
      <c r="AH133" s="349"/>
      <c r="AI133" s="349"/>
      <c r="AJ133" s="349"/>
      <c r="AK133" s="128"/>
      <c r="AL133" s="364"/>
      <c r="AM133" s="374"/>
      <c r="AN133" s="128"/>
      <c r="AW133" s="364"/>
      <c r="BG133" s="364"/>
      <c r="BQ133" s="364"/>
    </row>
    <row r="134" spans="1:69" ht="12.75" customHeight="1" x14ac:dyDescent="0.25">
      <c r="A134" s="329">
        <v>36404</v>
      </c>
      <c r="B134" s="159">
        <v>1999</v>
      </c>
      <c r="C134" s="241" t="s">
        <v>116</v>
      </c>
      <c r="D134" s="129">
        <v>80.05</v>
      </c>
      <c r="E134" s="137">
        <v>85.11</v>
      </c>
      <c r="F134" s="137">
        <v>73.02</v>
      </c>
      <c r="G134" s="137">
        <v>74.959999999999994</v>
      </c>
      <c r="H134" s="137">
        <v>14.31</v>
      </c>
      <c r="I134" s="137">
        <v>15.45</v>
      </c>
      <c r="J134" s="137"/>
      <c r="K134" s="137">
        <v>26.014710929041563</v>
      </c>
      <c r="L134" s="137"/>
      <c r="M134" s="214">
        <f t="shared" si="2"/>
        <v>1.9399999999999977</v>
      </c>
      <c r="N134" s="130"/>
      <c r="O134" s="130">
        <v>45.633394742179455</v>
      </c>
      <c r="P134" s="130">
        <v>71.560783732659331</v>
      </c>
      <c r="Q134" s="130">
        <v>123.78</v>
      </c>
      <c r="R134" s="364"/>
      <c r="S134" s="348"/>
      <c r="T134" s="133"/>
      <c r="U134" s="350"/>
      <c r="V134" s="349"/>
      <c r="W134" s="348"/>
      <c r="X134" s="348"/>
      <c r="Y134" s="355"/>
      <c r="Z134" s="348"/>
      <c r="AA134" s="355"/>
      <c r="AB134" s="364"/>
      <c r="AC134" s="348"/>
      <c r="AD134" s="133"/>
      <c r="AE134" s="348"/>
      <c r="AF134" s="349"/>
      <c r="AG134" s="348"/>
      <c r="AH134" s="349"/>
      <c r="AI134" s="349"/>
      <c r="AJ134" s="349"/>
      <c r="AK134" s="128"/>
      <c r="AL134" s="364"/>
      <c r="AM134" s="374"/>
      <c r="AN134" s="128"/>
      <c r="AW134" s="364"/>
      <c r="BG134" s="364"/>
      <c r="BQ134" s="364"/>
    </row>
    <row r="135" spans="1:69" ht="12.75" customHeight="1" x14ac:dyDescent="0.25">
      <c r="A135" s="329">
        <v>36434</v>
      </c>
      <c r="B135" s="159">
        <v>1999</v>
      </c>
      <c r="C135" s="241" t="s">
        <v>117</v>
      </c>
      <c r="D135" s="129">
        <v>80.989999999999995</v>
      </c>
      <c r="E135" s="137">
        <v>83.9</v>
      </c>
      <c r="F135" s="137">
        <v>73.849999999999994</v>
      </c>
      <c r="G135" s="137">
        <v>75.81</v>
      </c>
      <c r="H135" s="137">
        <v>14.27</v>
      </c>
      <c r="I135" s="137">
        <v>15.74</v>
      </c>
      <c r="J135" s="137"/>
      <c r="K135" s="137">
        <v>25.973987565028523</v>
      </c>
      <c r="L135" s="137"/>
      <c r="M135" s="214">
        <f t="shared" si="2"/>
        <v>1.960000000000008</v>
      </c>
      <c r="N135" s="130"/>
      <c r="O135" s="130">
        <v>45.383392395575541</v>
      </c>
      <c r="P135" s="130">
        <v>71.168738302792505</v>
      </c>
      <c r="Q135" s="130">
        <v>122.56</v>
      </c>
      <c r="R135" s="364"/>
      <c r="S135" s="348"/>
      <c r="T135" s="133"/>
      <c r="U135" s="350"/>
      <c r="V135" s="349"/>
      <c r="W135" s="348"/>
      <c r="X135" s="348"/>
      <c r="Y135" s="355"/>
      <c r="Z135" s="348"/>
      <c r="AA135" s="355"/>
      <c r="AB135" s="364"/>
      <c r="AC135" s="348"/>
      <c r="AD135" s="133"/>
      <c r="AE135" s="348"/>
      <c r="AF135" s="349"/>
      <c r="AG135" s="348"/>
      <c r="AH135" s="349"/>
      <c r="AI135" s="349"/>
      <c r="AJ135" s="349"/>
      <c r="AK135" s="128"/>
      <c r="AL135" s="364"/>
      <c r="AM135" s="374"/>
      <c r="AN135" s="128"/>
      <c r="AW135" s="364"/>
      <c r="BG135" s="364"/>
      <c r="BQ135" s="364"/>
    </row>
    <row r="136" spans="1:69" ht="12.75" customHeight="1" x14ac:dyDescent="0.25">
      <c r="A136" s="329">
        <v>36465</v>
      </c>
      <c r="B136" s="159">
        <v>1999</v>
      </c>
      <c r="C136" s="241" t="s">
        <v>118</v>
      </c>
      <c r="D136" s="129">
        <v>80.349999999999994</v>
      </c>
      <c r="E136" s="137">
        <v>83.4</v>
      </c>
      <c r="F136" s="137">
        <v>73.36</v>
      </c>
      <c r="G136" s="137">
        <v>75.23</v>
      </c>
      <c r="H136" s="137">
        <v>14.95</v>
      </c>
      <c r="I136" s="137">
        <v>16.27</v>
      </c>
      <c r="J136" s="137"/>
      <c r="K136" s="137">
        <v>29.304145825861966</v>
      </c>
      <c r="L136" s="137"/>
      <c r="M136" s="214">
        <f t="shared" si="2"/>
        <v>1.8700000000000045</v>
      </c>
      <c r="N136" s="130"/>
      <c r="O136" s="130">
        <v>51.326547303646308</v>
      </c>
      <c r="P136" s="130">
        <v>80.488597705517122</v>
      </c>
      <c r="Q136" s="130">
        <v>139.07</v>
      </c>
      <c r="R136" s="364"/>
      <c r="S136" s="348"/>
      <c r="T136" s="133"/>
      <c r="U136" s="350"/>
      <c r="V136" s="349"/>
      <c r="W136" s="348"/>
      <c r="X136" s="348"/>
      <c r="Y136" s="355"/>
      <c r="Z136" s="348"/>
      <c r="AA136" s="355"/>
      <c r="AB136" s="364"/>
      <c r="AC136" s="348"/>
      <c r="AD136" s="133"/>
      <c r="AE136" s="348"/>
      <c r="AF136" s="349"/>
      <c r="AG136" s="348"/>
      <c r="AH136" s="349"/>
      <c r="AI136" s="349"/>
      <c r="AJ136" s="349"/>
      <c r="AK136" s="128"/>
      <c r="AL136" s="364"/>
      <c r="AM136" s="374"/>
      <c r="AN136" s="128"/>
      <c r="AW136" s="364"/>
      <c r="BG136" s="364"/>
      <c r="BQ136" s="364"/>
    </row>
    <row r="137" spans="1:69" ht="12.75" customHeight="1" x14ac:dyDescent="0.25">
      <c r="A137" s="329">
        <v>36495</v>
      </c>
      <c r="B137" s="159">
        <v>1999</v>
      </c>
      <c r="C137" s="241" t="s">
        <v>119</v>
      </c>
      <c r="D137" s="129">
        <v>81.02</v>
      </c>
      <c r="E137" s="137">
        <v>83.54</v>
      </c>
      <c r="F137" s="137">
        <v>75.42</v>
      </c>
      <c r="G137" s="137">
        <v>77.650000000000006</v>
      </c>
      <c r="H137" s="137">
        <v>17.11</v>
      </c>
      <c r="I137" s="137">
        <v>17.73</v>
      </c>
      <c r="J137" s="137"/>
      <c r="K137" s="137">
        <v>31.032308619691385</v>
      </c>
      <c r="L137" s="137"/>
      <c r="M137" s="214">
        <f t="shared" si="2"/>
        <v>2.230000000000004</v>
      </c>
      <c r="N137" s="130"/>
      <c r="O137" s="130">
        <v>54.226502914267513</v>
      </c>
      <c r="P137" s="130">
        <v>85.036212395558152</v>
      </c>
      <c r="Q137" s="130">
        <v>146.54</v>
      </c>
      <c r="R137" s="364"/>
      <c r="S137" s="348"/>
      <c r="T137" s="133"/>
      <c r="U137" s="350"/>
      <c r="V137" s="349"/>
      <c r="W137" s="348"/>
      <c r="X137" s="348"/>
      <c r="Y137" s="355"/>
      <c r="Z137" s="348"/>
      <c r="AA137" s="355"/>
      <c r="AB137" s="364"/>
      <c r="AC137" s="348"/>
      <c r="AD137" s="133"/>
      <c r="AE137" s="348"/>
      <c r="AF137" s="349"/>
      <c r="AG137" s="348"/>
      <c r="AH137" s="349"/>
      <c r="AI137" s="349"/>
      <c r="AJ137" s="349"/>
      <c r="AK137" s="128"/>
      <c r="AL137" s="364"/>
      <c r="AM137" s="374"/>
      <c r="AN137" s="128"/>
      <c r="AW137" s="364"/>
      <c r="BG137" s="364"/>
      <c r="BQ137" s="364"/>
    </row>
    <row r="138" spans="1:69" ht="12.75" customHeight="1" x14ac:dyDescent="0.25">
      <c r="A138" s="329">
        <v>36526</v>
      </c>
      <c r="B138" s="159">
        <v>2000</v>
      </c>
      <c r="C138" s="241" t="s">
        <v>109</v>
      </c>
      <c r="D138" s="129">
        <v>80.84</v>
      </c>
      <c r="E138" s="137">
        <v>84.15</v>
      </c>
      <c r="F138" s="137">
        <v>75.38</v>
      </c>
      <c r="G138" s="137">
        <v>77.75</v>
      </c>
      <c r="H138" s="137">
        <v>17.84</v>
      </c>
      <c r="I138" s="137">
        <v>18.149999999999999</v>
      </c>
      <c r="J138" s="137"/>
      <c r="K138" s="137">
        <v>30.42123234214349</v>
      </c>
      <c r="L138" s="137"/>
      <c r="M138" s="214">
        <f t="shared" si="2"/>
        <v>2.3700000000000045</v>
      </c>
      <c r="N138" s="130"/>
      <c r="O138" s="130">
        <v>53.248920374752061</v>
      </c>
      <c r="P138" s="130">
        <v>83.503199717313819</v>
      </c>
      <c r="Q138" s="130">
        <v>144.22999999999999</v>
      </c>
      <c r="R138" s="364"/>
      <c r="S138" s="348"/>
      <c r="T138" s="133"/>
      <c r="U138" s="350"/>
      <c r="V138" s="349"/>
      <c r="W138" s="348"/>
      <c r="X138" s="348"/>
      <c r="Y138" s="355"/>
      <c r="Z138" s="348"/>
      <c r="AA138" s="355"/>
      <c r="AB138" s="364"/>
      <c r="AC138" s="348"/>
      <c r="AD138" s="133"/>
      <c r="AE138" s="348"/>
      <c r="AF138" s="349"/>
      <c r="AG138" s="348"/>
      <c r="AH138" s="349"/>
      <c r="AI138" s="349"/>
      <c r="AJ138" s="349"/>
      <c r="AK138" s="128"/>
      <c r="AL138" s="364"/>
      <c r="AM138" s="374"/>
      <c r="AN138" s="369">
        <f t="shared" ref="AN138:AN201" si="3">IF(ABS(E138-E137)&lt;0.05,0,E138-E137)</f>
        <v>0.60999999999999943</v>
      </c>
      <c r="AO138" s="133">
        <f t="shared" ref="AO138:AO201" si="4">IF((E138/E137-1)&lt;0.05,0,(E138/E137-1))</f>
        <v>0</v>
      </c>
      <c r="AP138" s="348">
        <f t="shared" ref="AP138:AP201" si="5">IF(ABS(E138-E126)&lt;0.05,0,E138-E126)</f>
        <v>4.9200000000000017</v>
      </c>
      <c r="AQ138" s="133">
        <f t="shared" ref="AQ138:AQ201" si="6">IF(ABS(E138/E126-1)&lt;0.05,0,(E138/E126-1))</f>
        <v>6.2097690268837491E-2</v>
      </c>
      <c r="AR138" s="369">
        <f t="shared" ref="AR138:AR201" si="7">(E138/1.2)-57.95</f>
        <v>12.175000000000011</v>
      </c>
      <c r="AW138" s="364"/>
      <c r="BG138" s="364"/>
      <c r="BQ138" s="364"/>
    </row>
    <row r="139" spans="1:69" ht="12.75" customHeight="1" x14ac:dyDescent="0.25">
      <c r="A139" s="329">
        <v>36557</v>
      </c>
      <c r="B139" s="159">
        <v>2000</v>
      </c>
      <c r="C139" s="241" t="s">
        <v>110</v>
      </c>
      <c r="D139" s="129">
        <v>80.75</v>
      </c>
      <c r="E139" s="137">
        <v>83.42</v>
      </c>
      <c r="F139" s="137">
        <v>75.14</v>
      </c>
      <c r="G139" s="137">
        <v>77.680000000000007</v>
      </c>
      <c r="H139" s="137">
        <v>17.920000000000002</v>
      </c>
      <c r="I139" s="137">
        <v>18.5</v>
      </c>
      <c r="J139" s="137"/>
      <c r="K139" s="137">
        <v>33.867543001626728</v>
      </c>
      <c r="L139" s="137"/>
      <c r="M139" s="214">
        <f t="shared" si="2"/>
        <v>2.5400000000000063</v>
      </c>
      <c r="N139" s="130"/>
      <c r="O139" s="130">
        <v>59.257314298853089</v>
      </c>
      <c r="P139" s="130">
        <v>92.925364792089553</v>
      </c>
      <c r="Q139" s="130">
        <v>160.44</v>
      </c>
      <c r="R139" s="364"/>
      <c r="S139" s="348"/>
      <c r="T139" s="133"/>
      <c r="U139" s="350"/>
      <c r="V139" s="349"/>
      <c r="W139" s="348"/>
      <c r="X139" s="348"/>
      <c r="Y139" s="355"/>
      <c r="Z139" s="348"/>
      <c r="AA139" s="355"/>
      <c r="AB139" s="364"/>
      <c r="AC139" s="348"/>
      <c r="AD139" s="133"/>
      <c r="AE139" s="348"/>
      <c r="AF139" s="349"/>
      <c r="AG139" s="348"/>
      <c r="AH139" s="349"/>
      <c r="AI139" s="349"/>
      <c r="AJ139" s="349"/>
      <c r="AK139" s="128"/>
      <c r="AL139" s="364"/>
      <c r="AM139" s="374"/>
      <c r="AN139" s="369">
        <f t="shared" si="3"/>
        <v>-0.73000000000000398</v>
      </c>
      <c r="AO139" s="133">
        <f t="shared" si="4"/>
        <v>0</v>
      </c>
      <c r="AP139" s="348">
        <f t="shared" si="5"/>
        <v>5.1599999999999966</v>
      </c>
      <c r="AQ139" s="133">
        <f t="shared" si="6"/>
        <v>6.5934065934065922E-2</v>
      </c>
      <c r="AR139" s="369">
        <f t="shared" si="7"/>
        <v>11.566666666666663</v>
      </c>
      <c r="AW139" s="364"/>
      <c r="BG139" s="364"/>
      <c r="BQ139" s="364"/>
    </row>
    <row r="140" spans="1:69" ht="12.75" customHeight="1" x14ac:dyDescent="0.25">
      <c r="A140" s="329">
        <v>36586</v>
      </c>
      <c r="B140" s="159">
        <v>2000</v>
      </c>
      <c r="C140" s="241" t="s">
        <v>111</v>
      </c>
      <c r="D140" s="129">
        <v>82.99</v>
      </c>
      <c r="E140" s="137">
        <v>85.24</v>
      </c>
      <c r="F140" s="137">
        <v>78.319999999999993</v>
      </c>
      <c r="G140" s="137">
        <v>79.819999999999993</v>
      </c>
      <c r="H140" s="137">
        <v>18.63</v>
      </c>
      <c r="I140" s="137">
        <v>19.059999999999999</v>
      </c>
      <c r="J140" s="137"/>
      <c r="K140" s="137">
        <v>33.629820296782512</v>
      </c>
      <c r="L140" s="137"/>
      <c r="M140" s="214">
        <f t="shared" si="2"/>
        <v>1.5</v>
      </c>
      <c r="N140" s="130"/>
      <c r="O140" s="130">
        <v>58.858002455929757</v>
      </c>
      <c r="P140" s="130">
        <v>92.299177137307993</v>
      </c>
      <c r="Q140" s="130">
        <v>159.38999999999999</v>
      </c>
      <c r="R140" s="364"/>
      <c r="S140" s="348"/>
      <c r="T140" s="133"/>
      <c r="U140" s="350"/>
      <c r="V140" s="349"/>
      <c r="W140" s="348"/>
      <c r="X140" s="348"/>
      <c r="Y140" s="355"/>
      <c r="Z140" s="348"/>
      <c r="AA140" s="355"/>
      <c r="AB140" s="364"/>
      <c r="AC140" s="348"/>
      <c r="AD140" s="133"/>
      <c r="AE140" s="348"/>
      <c r="AF140" s="349"/>
      <c r="AG140" s="348"/>
      <c r="AH140" s="349"/>
      <c r="AI140" s="349"/>
      <c r="AJ140" s="349"/>
      <c r="AK140" s="128"/>
      <c r="AL140" s="364"/>
      <c r="AM140" s="374"/>
      <c r="AN140" s="369">
        <f t="shared" si="3"/>
        <v>1.8199999999999932</v>
      </c>
      <c r="AO140" s="133">
        <f t="shared" si="4"/>
        <v>0</v>
      </c>
      <c r="AP140" s="348">
        <f t="shared" si="5"/>
        <v>3</v>
      </c>
      <c r="AQ140" s="133">
        <f t="shared" si="6"/>
        <v>0</v>
      </c>
      <c r="AR140" s="369">
        <f t="shared" si="7"/>
        <v>13.083333333333329</v>
      </c>
      <c r="AW140" s="364"/>
      <c r="BG140" s="364"/>
      <c r="BQ140" s="364"/>
    </row>
    <row r="141" spans="1:69" ht="12.75" customHeight="1" x14ac:dyDescent="0.25">
      <c r="A141" s="329">
        <v>36617</v>
      </c>
      <c r="B141" s="159">
        <v>2000</v>
      </c>
      <c r="C141" s="241" t="s">
        <v>112</v>
      </c>
      <c r="D141" s="129">
        <v>84.45</v>
      </c>
      <c r="E141" s="137">
        <v>87.18</v>
      </c>
      <c r="F141" s="137">
        <v>79.959999999999994</v>
      </c>
      <c r="G141" s="137">
        <v>81.069999999999993</v>
      </c>
      <c r="H141" s="137">
        <v>18.329999999999998</v>
      </c>
      <c r="I141" s="137">
        <v>18.61</v>
      </c>
      <c r="J141" s="137"/>
      <c r="K141" s="137">
        <v>28.377269424405405</v>
      </c>
      <c r="L141" s="137"/>
      <c r="M141" s="214">
        <f t="shared" si="2"/>
        <v>1.1099999999999994</v>
      </c>
      <c r="N141" s="130"/>
      <c r="O141" s="130">
        <v>49.67101339256488</v>
      </c>
      <c r="P141" s="130">
        <v>77.892444058778281</v>
      </c>
      <c r="Q141" s="130">
        <v>134.56</v>
      </c>
      <c r="R141" s="364"/>
      <c r="S141" s="348"/>
      <c r="T141" s="133"/>
      <c r="U141" s="350"/>
      <c r="V141" s="349"/>
      <c r="W141" s="348"/>
      <c r="X141" s="348"/>
      <c r="Y141" s="355"/>
      <c r="Z141" s="348"/>
      <c r="AA141" s="355"/>
      <c r="AB141" s="364"/>
      <c r="AC141" s="348"/>
      <c r="AD141" s="133"/>
      <c r="AE141" s="348"/>
      <c r="AF141" s="349"/>
      <c r="AG141" s="348"/>
      <c r="AH141" s="349"/>
      <c r="AI141" s="349"/>
      <c r="AJ141" s="349"/>
      <c r="AK141" s="128"/>
      <c r="AL141" s="364"/>
      <c r="AM141" s="374"/>
      <c r="AN141" s="369">
        <f t="shared" si="3"/>
        <v>1.9400000000000119</v>
      </c>
      <c r="AO141" s="133">
        <f t="shared" si="4"/>
        <v>0</v>
      </c>
      <c r="AP141" s="348">
        <f t="shared" si="5"/>
        <v>3.7900000000000063</v>
      </c>
      <c r="AQ141" s="133">
        <f t="shared" si="6"/>
        <v>0</v>
      </c>
      <c r="AR141" s="369">
        <f t="shared" si="7"/>
        <v>14.700000000000003</v>
      </c>
      <c r="AW141" s="364"/>
      <c r="BG141" s="364"/>
      <c r="BQ141" s="364"/>
    </row>
    <row r="142" spans="1:69" ht="12.75" customHeight="1" x14ac:dyDescent="0.25">
      <c r="A142" s="329">
        <v>36647</v>
      </c>
      <c r="B142" s="159">
        <v>2000</v>
      </c>
      <c r="C142" s="241" t="s">
        <v>113</v>
      </c>
      <c r="D142" s="129">
        <v>84.04</v>
      </c>
      <c r="E142" s="137">
        <v>86.93</v>
      </c>
      <c r="F142" s="137">
        <v>79.540000000000006</v>
      </c>
      <c r="G142" s="137">
        <v>80.56</v>
      </c>
      <c r="H142" s="137">
        <v>17.8</v>
      </c>
      <c r="I142" s="137">
        <v>19.170000000000002</v>
      </c>
      <c r="J142" s="137"/>
      <c r="K142" s="137">
        <v>35.23870046613623</v>
      </c>
      <c r="L142" s="137"/>
      <c r="M142" s="214">
        <f t="shared" si="2"/>
        <v>1.019999999999996</v>
      </c>
      <c r="N142" s="130"/>
      <c r="O142" s="130">
        <v>61.538553538885267</v>
      </c>
      <c r="P142" s="130">
        <v>96.502728887413085</v>
      </c>
      <c r="Q142" s="130">
        <v>166.83</v>
      </c>
      <c r="R142" s="364"/>
      <c r="S142" s="348"/>
      <c r="T142" s="133"/>
      <c r="U142" s="350"/>
      <c r="V142" s="349"/>
      <c r="W142" s="348"/>
      <c r="X142" s="348"/>
      <c r="Y142" s="355"/>
      <c r="Z142" s="348"/>
      <c r="AA142" s="355"/>
      <c r="AB142" s="364"/>
      <c r="AC142" s="348"/>
      <c r="AD142" s="133"/>
      <c r="AE142" s="348"/>
      <c r="AF142" s="349"/>
      <c r="AG142" s="348"/>
      <c r="AH142" s="349"/>
      <c r="AI142" s="349"/>
      <c r="AJ142" s="349"/>
      <c r="AK142" s="128"/>
      <c r="AL142" s="364"/>
      <c r="AM142" s="374"/>
      <c r="AN142" s="369">
        <f t="shared" si="3"/>
        <v>-0.25</v>
      </c>
      <c r="AO142" s="133">
        <f t="shared" si="4"/>
        <v>0</v>
      </c>
      <c r="AP142" s="348">
        <f t="shared" si="5"/>
        <v>3.1100000000000136</v>
      </c>
      <c r="AQ142" s="133">
        <f t="shared" si="6"/>
        <v>0</v>
      </c>
      <c r="AR142" s="369">
        <f t="shared" si="7"/>
        <v>14.491666666666674</v>
      </c>
      <c r="AW142" s="364"/>
      <c r="BG142" s="364"/>
      <c r="BQ142" s="364"/>
    </row>
    <row r="143" spans="1:69" ht="12.75" customHeight="1" x14ac:dyDescent="0.25">
      <c r="A143" s="329">
        <v>36678</v>
      </c>
      <c r="B143" s="159">
        <v>2000</v>
      </c>
      <c r="C143" s="241" t="s">
        <v>21</v>
      </c>
      <c r="D143" s="129">
        <v>88.34</v>
      </c>
      <c r="E143" s="137">
        <v>89.86</v>
      </c>
      <c r="F143" s="137">
        <v>84.28</v>
      </c>
      <c r="G143" s="137">
        <v>82.92</v>
      </c>
      <c r="H143" s="137">
        <v>18.96</v>
      </c>
      <c r="I143" s="137">
        <v>19.989999999999998</v>
      </c>
      <c r="J143" s="137"/>
      <c r="K143" s="137">
        <v>38.408884313605853</v>
      </c>
      <c r="L143" s="137"/>
      <c r="M143" s="214">
        <f t="shared" si="2"/>
        <v>-1.3599999999999994</v>
      </c>
      <c r="N143" s="130"/>
      <c r="O143" s="130">
        <v>67.200173820491671</v>
      </c>
      <c r="P143" s="130">
        <v>105.38109497955895</v>
      </c>
      <c r="Q143" s="130">
        <v>181.95</v>
      </c>
      <c r="R143" s="364"/>
      <c r="S143" s="348"/>
      <c r="T143" s="133"/>
      <c r="U143" s="350"/>
      <c r="V143" s="349"/>
      <c r="W143" s="348"/>
      <c r="X143" s="348"/>
      <c r="Y143" s="355"/>
      <c r="Z143" s="348"/>
      <c r="AA143" s="355"/>
      <c r="AB143" s="364"/>
      <c r="AC143" s="348"/>
      <c r="AD143" s="133"/>
      <c r="AE143" s="348"/>
      <c r="AF143" s="349"/>
      <c r="AG143" s="348"/>
      <c r="AH143" s="349"/>
      <c r="AI143" s="349"/>
      <c r="AJ143" s="349"/>
      <c r="AK143" s="128"/>
      <c r="AL143" s="364"/>
      <c r="AM143" s="374"/>
      <c r="AN143" s="369">
        <f t="shared" si="3"/>
        <v>2.9299999999999926</v>
      </c>
      <c r="AO143" s="133">
        <f t="shared" si="4"/>
        <v>0</v>
      </c>
      <c r="AP143" s="348">
        <f t="shared" si="5"/>
        <v>6.1200000000000045</v>
      </c>
      <c r="AQ143" s="133">
        <f t="shared" si="6"/>
        <v>7.3083353236207405E-2</v>
      </c>
      <c r="AR143" s="369">
        <f t="shared" si="7"/>
        <v>16.933333333333337</v>
      </c>
      <c r="AW143" s="364"/>
      <c r="BG143" s="364"/>
      <c r="BQ143" s="364"/>
    </row>
    <row r="144" spans="1:69" ht="12.75" customHeight="1" x14ac:dyDescent="0.25">
      <c r="A144" s="329">
        <v>36708</v>
      </c>
      <c r="B144" s="159">
        <v>2000</v>
      </c>
      <c r="C144" s="241" t="s">
        <v>114</v>
      </c>
      <c r="D144" s="129">
        <v>88.76</v>
      </c>
      <c r="E144" s="137">
        <v>89.94</v>
      </c>
      <c r="F144" s="137">
        <v>84.65</v>
      </c>
      <c r="G144" s="137">
        <v>83.18</v>
      </c>
      <c r="H144" s="137">
        <v>19.86</v>
      </c>
      <c r="I144" s="137">
        <v>20.81</v>
      </c>
      <c r="J144" s="137"/>
      <c r="K144" s="137">
        <v>36.387450495189704</v>
      </c>
      <c r="L144" s="137"/>
      <c r="M144" s="214">
        <f t="shared" si="2"/>
        <v>-1.4699999999999989</v>
      </c>
      <c r="N144" s="130"/>
      <c r="O144" s="130">
        <v>63.559414237098302</v>
      </c>
      <c r="P144" s="130">
        <v>99.671775945947729</v>
      </c>
      <c r="Q144" s="130">
        <v>172.28</v>
      </c>
      <c r="R144" s="364"/>
      <c r="S144" s="348"/>
      <c r="T144" s="133"/>
      <c r="U144" s="350"/>
      <c r="V144" s="349"/>
      <c r="W144" s="348"/>
      <c r="X144" s="348"/>
      <c r="Y144" s="355"/>
      <c r="Z144" s="348"/>
      <c r="AA144" s="355"/>
      <c r="AB144" s="364"/>
      <c r="AC144" s="348"/>
      <c r="AD144" s="133"/>
      <c r="AE144" s="348"/>
      <c r="AF144" s="349"/>
      <c r="AG144" s="348"/>
      <c r="AH144" s="349"/>
      <c r="AI144" s="349"/>
      <c r="AJ144" s="349"/>
      <c r="AK144" s="128"/>
      <c r="AL144" s="364"/>
      <c r="AM144" s="374"/>
      <c r="AN144" s="369">
        <f t="shared" si="3"/>
        <v>7.9999999999998295E-2</v>
      </c>
      <c r="AO144" s="133">
        <f t="shared" si="4"/>
        <v>0</v>
      </c>
      <c r="AP144" s="348">
        <f t="shared" si="5"/>
        <v>6.0699999999999932</v>
      </c>
      <c r="AQ144" s="133">
        <f t="shared" si="6"/>
        <v>7.2373912006676866E-2</v>
      </c>
      <c r="AR144" s="369">
        <f t="shared" si="7"/>
        <v>17</v>
      </c>
      <c r="AW144" s="364"/>
      <c r="BG144" s="364"/>
      <c r="BQ144" s="364"/>
    </row>
    <row r="145" spans="1:69" ht="12.75" customHeight="1" x14ac:dyDescent="0.25">
      <c r="A145" s="329">
        <v>36739</v>
      </c>
      <c r="B145" s="159">
        <v>2000</v>
      </c>
      <c r="C145" s="241" t="s">
        <v>115</v>
      </c>
      <c r="D145" s="129">
        <v>85.86</v>
      </c>
      <c r="E145" s="137">
        <v>87.87</v>
      </c>
      <c r="F145" s="137">
        <v>80.34</v>
      </c>
      <c r="G145" s="137">
        <v>80.7</v>
      </c>
      <c r="H145" s="137">
        <v>20.83</v>
      </c>
      <c r="I145" s="137">
        <v>21.77</v>
      </c>
      <c r="J145" s="137"/>
      <c r="K145" s="137">
        <v>38.42241562922267</v>
      </c>
      <c r="L145" s="137"/>
      <c r="M145" s="214">
        <f t="shared" si="2"/>
        <v>0.35999999999999943</v>
      </c>
      <c r="N145" s="130"/>
      <c r="O145" s="130">
        <v>67.148222594859902</v>
      </c>
      <c r="P145" s="130">
        <v>105.29962678191367</v>
      </c>
      <c r="Q145" s="130">
        <v>181.83</v>
      </c>
      <c r="R145" s="364"/>
      <c r="S145" s="348"/>
      <c r="T145" s="133"/>
      <c r="U145" s="350"/>
      <c r="V145" s="349"/>
      <c r="W145" s="348"/>
      <c r="X145" s="348"/>
      <c r="Y145" s="355"/>
      <c r="Z145" s="348"/>
      <c r="AA145" s="355"/>
      <c r="AB145" s="364"/>
      <c r="AC145" s="348"/>
      <c r="AD145" s="133"/>
      <c r="AE145" s="348"/>
      <c r="AF145" s="349"/>
      <c r="AG145" s="348"/>
      <c r="AH145" s="349"/>
      <c r="AI145" s="349"/>
      <c r="AJ145" s="349"/>
      <c r="AK145" s="128"/>
      <c r="AL145" s="364"/>
      <c r="AM145" s="374"/>
      <c r="AN145" s="369">
        <f t="shared" si="3"/>
        <v>-2.0699999999999932</v>
      </c>
      <c r="AO145" s="133">
        <f t="shared" si="4"/>
        <v>0</v>
      </c>
      <c r="AP145" s="348">
        <f t="shared" si="5"/>
        <v>3.3000000000000114</v>
      </c>
      <c r="AQ145" s="133">
        <f t="shared" si="6"/>
        <v>0</v>
      </c>
      <c r="AR145" s="369">
        <f t="shared" si="7"/>
        <v>15.275000000000006</v>
      </c>
      <c r="AW145" s="364"/>
      <c r="BG145" s="364"/>
      <c r="BQ145" s="364"/>
    </row>
    <row r="146" spans="1:69" ht="12.75" customHeight="1" x14ac:dyDescent="0.25">
      <c r="A146" s="329">
        <v>36770</v>
      </c>
      <c r="B146" s="159">
        <v>2000</v>
      </c>
      <c r="C146" s="241" t="s">
        <v>116</v>
      </c>
      <c r="D146" s="129">
        <v>85.7</v>
      </c>
      <c r="E146" s="137">
        <v>88.39</v>
      </c>
      <c r="F146" s="137">
        <v>80.17</v>
      </c>
      <c r="G146" s="137">
        <v>82.31</v>
      </c>
      <c r="H146" s="137">
        <v>24.77</v>
      </c>
      <c r="I146" s="137">
        <v>26.4</v>
      </c>
      <c r="J146" s="137"/>
      <c r="K146" s="137">
        <v>42.99146521561898</v>
      </c>
      <c r="L146" s="137"/>
      <c r="M146" s="214">
        <f t="shared" si="2"/>
        <v>2.1400000000000006</v>
      </c>
      <c r="N146" s="130"/>
      <c r="O146" s="130">
        <v>75.260327753436172</v>
      </c>
      <c r="P146" s="130">
        <v>118.02076239212273</v>
      </c>
      <c r="Q146" s="130">
        <v>203.84</v>
      </c>
      <c r="R146" s="364"/>
      <c r="S146" s="348"/>
      <c r="T146" s="133"/>
      <c r="U146" s="350"/>
      <c r="V146" s="349"/>
      <c r="W146" s="348"/>
      <c r="X146" s="348"/>
      <c r="Y146" s="355"/>
      <c r="Z146" s="348"/>
      <c r="AA146" s="355"/>
      <c r="AB146" s="364"/>
      <c r="AC146" s="348"/>
      <c r="AD146" s="133"/>
      <c r="AE146" s="348"/>
      <c r="AF146" s="349"/>
      <c r="AG146" s="348"/>
      <c r="AH146" s="349"/>
      <c r="AI146" s="349"/>
      <c r="AJ146" s="349"/>
      <c r="AK146" s="128"/>
      <c r="AL146" s="364"/>
      <c r="AM146" s="374"/>
      <c r="AN146" s="369">
        <f t="shared" si="3"/>
        <v>0.51999999999999602</v>
      </c>
      <c r="AO146" s="133">
        <f t="shared" si="4"/>
        <v>0</v>
      </c>
      <c r="AP146" s="348">
        <f t="shared" si="5"/>
        <v>3.2800000000000011</v>
      </c>
      <c r="AQ146" s="133">
        <f t="shared" si="6"/>
        <v>0</v>
      </c>
      <c r="AR146" s="369">
        <f t="shared" si="7"/>
        <v>15.708333333333329</v>
      </c>
      <c r="AW146" s="364"/>
      <c r="BG146" s="364"/>
      <c r="BQ146" s="364"/>
    </row>
    <row r="147" spans="1:69" ht="12.75" customHeight="1" x14ac:dyDescent="0.25">
      <c r="A147" s="329">
        <v>36800</v>
      </c>
      <c r="B147" s="159">
        <v>2000</v>
      </c>
      <c r="C147" s="241" t="s">
        <v>117</v>
      </c>
      <c r="D147" s="129">
        <v>85.07</v>
      </c>
      <c r="E147" s="137">
        <v>87.82</v>
      </c>
      <c r="F147" s="137">
        <v>79.459999999999994</v>
      </c>
      <c r="G147" s="137">
        <v>81.349999999999994</v>
      </c>
      <c r="H147" s="137">
        <v>24.99</v>
      </c>
      <c r="I147" s="137">
        <v>26.13</v>
      </c>
      <c r="J147" s="137"/>
      <c r="K147" s="137">
        <v>41.181236102410324</v>
      </c>
      <c r="L147" s="137"/>
      <c r="M147" s="214">
        <f t="shared" si="2"/>
        <v>1.8900000000000006</v>
      </c>
      <c r="N147" s="130"/>
      <c r="O147" s="130">
        <v>72.13849677790175</v>
      </c>
      <c r="P147" s="130">
        <v>113.12521007671185</v>
      </c>
      <c r="Q147" s="130">
        <v>195.44</v>
      </c>
      <c r="R147" s="364"/>
      <c r="S147" s="348"/>
      <c r="T147" s="133"/>
      <c r="U147" s="350"/>
      <c r="V147" s="349"/>
      <c r="W147" s="348"/>
      <c r="X147" s="348"/>
      <c r="Y147" s="355"/>
      <c r="Z147" s="348"/>
      <c r="AA147" s="355"/>
      <c r="AB147" s="364"/>
      <c r="AC147" s="348"/>
      <c r="AD147" s="133"/>
      <c r="AE147" s="348"/>
      <c r="AF147" s="349"/>
      <c r="AG147" s="348"/>
      <c r="AH147" s="349"/>
      <c r="AI147" s="349"/>
      <c r="AJ147" s="349"/>
      <c r="AK147" s="128"/>
      <c r="AL147" s="364"/>
      <c r="AM147" s="374"/>
      <c r="AN147" s="369">
        <f t="shared" si="3"/>
        <v>-0.57000000000000739</v>
      </c>
      <c r="AO147" s="133">
        <f t="shared" si="4"/>
        <v>0</v>
      </c>
      <c r="AP147" s="348">
        <f t="shared" si="5"/>
        <v>3.9199999999999875</v>
      </c>
      <c r="AQ147" s="133">
        <f t="shared" si="6"/>
        <v>0</v>
      </c>
      <c r="AR147" s="369">
        <f t="shared" si="7"/>
        <v>15.233333333333334</v>
      </c>
      <c r="AW147" s="364"/>
      <c r="BG147" s="364"/>
      <c r="BQ147" s="364"/>
    </row>
    <row r="148" spans="1:69" ht="12.75" customHeight="1" x14ac:dyDescent="0.25">
      <c r="A148" s="329">
        <v>36831</v>
      </c>
      <c r="B148" s="159">
        <v>2000</v>
      </c>
      <c r="C148" s="241" t="s">
        <v>118</v>
      </c>
      <c r="D148" s="129">
        <v>86.92</v>
      </c>
      <c r="E148" s="137">
        <v>88.83</v>
      </c>
      <c r="F148" s="137">
        <v>82.05</v>
      </c>
      <c r="G148" s="137">
        <v>84.22</v>
      </c>
      <c r="H148" s="137">
        <v>24.54</v>
      </c>
      <c r="I148" s="137">
        <v>25.73</v>
      </c>
      <c r="J148" s="137"/>
      <c r="K148" s="137">
        <v>43.964480839424091</v>
      </c>
      <c r="L148" s="137"/>
      <c r="M148" s="214">
        <f t="shared" si="2"/>
        <v>2.1700000000000017</v>
      </c>
      <c r="N148" s="130"/>
      <c r="O148" s="130">
        <v>76.936334625148987</v>
      </c>
      <c r="P148" s="130">
        <v>120.64902106011601</v>
      </c>
      <c r="Q148" s="130">
        <v>208.4</v>
      </c>
      <c r="R148" s="364"/>
      <c r="S148" s="348"/>
      <c r="T148" s="133"/>
      <c r="U148" s="350"/>
      <c r="V148" s="349"/>
      <c r="W148" s="348"/>
      <c r="X148" s="348"/>
      <c r="Y148" s="355"/>
      <c r="Z148" s="348"/>
      <c r="AA148" s="355"/>
      <c r="AB148" s="364"/>
      <c r="AC148" s="348"/>
      <c r="AD148" s="133"/>
      <c r="AE148" s="348"/>
      <c r="AF148" s="349"/>
      <c r="AG148" s="348"/>
      <c r="AH148" s="349"/>
      <c r="AI148" s="349"/>
      <c r="AJ148" s="349"/>
      <c r="AK148" s="128"/>
      <c r="AL148" s="364"/>
      <c r="AM148" s="374"/>
      <c r="AN148" s="369">
        <f t="shared" si="3"/>
        <v>1.0100000000000051</v>
      </c>
      <c r="AO148" s="133">
        <f t="shared" si="4"/>
        <v>0</v>
      </c>
      <c r="AP148" s="348">
        <f t="shared" si="5"/>
        <v>5.4299999999999926</v>
      </c>
      <c r="AQ148" s="133">
        <f t="shared" si="6"/>
        <v>6.5107913669064654E-2</v>
      </c>
      <c r="AR148" s="369">
        <f t="shared" si="7"/>
        <v>16.075000000000003</v>
      </c>
      <c r="AW148" s="364"/>
      <c r="BG148" s="364"/>
      <c r="BQ148" s="364"/>
    </row>
    <row r="149" spans="1:69" ht="12.75" customHeight="1" x14ac:dyDescent="0.25">
      <c r="A149" s="329">
        <v>36861</v>
      </c>
      <c r="B149" s="159">
        <v>2000</v>
      </c>
      <c r="C149" s="241" t="s">
        <v>119</v>
      </c>
      <c r="D149" s="129">
        <v>84.99</v>
      </c>
      <c r="E149" s="137">
        <v>88.16</v>
      </c>
      <c r="F149" s="137">
        <v>79.83</v>
      </c>
      <c r="G149" s="137">
        <v>84.56</v>
      </c>
      <c r="H149" s="137">
        <v>22.4</v>
      </c>
      <c r="I149" s="137">
        <v>23.81</v>
      </c>
      <c r="J149" s="137"/>
      <c r="K149" s="137">
        <v>34.552873859255179</v>
      </c>
      <c r="L149" s="137"/>
      <c r="M149" s="214">
        <f t="shared" si="2"/>
        <v>4.730000000000004</v>
      </c>
      <c r="N149" s="130"/>
      <c r="O149" s="130">
        <v>60.392499197888384</v>
      </c>
      <c r="P149" s="130">
        <v>94.705524289655031</v>
      </c>
      <c r="Q149" s="130">
        <v>163.68</v>
      </c>
      <c r="R149" s="364"/>
      <c r="S149" s="348"/>
      <c r="T149" s="133"/>
      <c r="U149" s="350"/>
      <c r="V149" s="349"/>
      <c r="W149" s="348"/>
      <c r="X149" s="348"/>
      <c r="Y149" s="355"/>
      <c r="Z149" s="348"/>
      <c r="AA149" s="355"/>
      <c r="AB149" s="364"/>
      <c r="AC149" s="348"/>
      <c r="AD149" s="133"/>
      <c r="AE149" s="348"/>
      <c r="AF149" s="349"/>
      <c r="AG149" s="348"/>
      <c r="AH149" s="349"/>
      <c r="AI149" s="349"/>
      <c r="AJ149" s="349"/>
      <c r="AK149" s="128"/>
      <c r="AL149" s="364"/>
      <c r="AM149" s="374"/>
      <c r="AN149" s="369">
        <f t="shared" si="3"/>
        <v>-0.67000000000000171</v>
      </c>
      <c r="AO149" s="133">
        <f t="shared" si="4"/>
        <v>0</v>
      </c>
      <c r="AP149" s="348">
        <f t="shared" si="5"/>
        <v>4.6199999999999903</v>
      </c>
      <c r="AQ149" s="133">
        <f t="shared" si="6"/>
        <v>5.5302848934641879E-2</v>
      </c>
      <c r="AR149" s="369">
        <f t="shared" si="7"/>
        <v>15.516666666666666</v>
      </c>
      <c r="AW149" s="364"/>
      <c r="BG149" s="364"/>
      <c r="BQ149" s="364"/>
    </row>
    <row r="150" spans="1:69" ht="12.75" customHeight="1" x14ac:dyDescent="0.25">
      <c r="A150" s="329">
        <v>36892</v>
      </c>
      <c r="B150" s="159">
        <v>2001</v>
      </c>
      <c r="C150" s="241" t="s">
        <v>109</v>
      </c>
      <c r="D150" s="129">
        <v>82.19</v>
      </c>
      <c r="E150" s="137">
        <v>85.06</v>
      </c>
      <c r="F150" s="137">
        <v>76.849999999999994</v>
      </c>
      <c r="G150" s="137">
        <v>81.63</v>
      </c>
      <c r="H150" s="137">
        <v>19.86</v>
      </c>
      <c r="I150" s="137">
        <v>20.46</v>
      </c>
      <c r="J150" s="137"/>
      <c r="K150" s="137">
        <v>33.559549891732104</v>
      </c>
      <c r="L150" s="137"/>
      <c r="M150" s="214">
        <f t="shared" si="2"/>
        <v>4.7800000000000011</v>
      </c>
      <c r="N150" s="130"/>
      <c r="O150" s="130">
        <v>58.672174325840146</v>
      </c>
      <c r="P150" s="130">
        <v>92.007767596029765</v>
      </c>
      <c r="Q150" s="130">
        <v>159.02000000000001</v>
      </c>
      <c r="R150" s="364"/>
      <c r="S150" s="348"/>
      <c r="T150" s="133"/>
      <c r="U150" s="350"/>
      <c r="V150" s="349"/>
      <c r="W150" s="348"/>
      <c r="X150" s="348"/>
      <c r="Y150" s="355"/>
      <c r="Z150" s="348"/>
      <c r="AA150" s="355"/>
      <c r="AB150" s="364"/>
      <c r="AC150" s="348"/>
      <c r="AD150" s="133"/>
      <c r="AE150" s="348"/>
      <c r="AF150" s="349"/>
      <c r="AG150" s="348"/>
      <c r="AH150" s="349"/>
      <c r="AI150" s="349"/>
      <c r="AJ150" s="349"/>
      <c r="AK150" s="128"/>
      <c r="AL150" s="364"/>
      <c r="AM150" s="374"/>
      <c r="AN150" s="369">
        <f t="shared" si="3"/>
        <v>-3.0999999999999943</v>
      </c>
      <c r="AO150" s="133">
        <f t="shared" si="4"/>
        <v>0</v>
      </c>
      <c r="AP150" s="348">
        <f t="shared" si="5"/>
        <v>0.90999999999999659</v>
      </c>
      <c r="AQ150" s="133">
        <f t="shared" si="6"/>
        <v>0</v>
      </c>
      <c r="AR150" s="369">
        <f t="shared" si="7"/>
        <v>12.933333333333337</v>
      </c>
      <c r="AW150" s="364"/>
      <c r="BG150" s="364"/>
      <c r="BQ150" s="364"/>
    </row>
    <row r="151" spans="1:69" ht="12.75" customHeight="1" x14ac:dyDescent="0.25">
      <c r="A151" s="329">
        <v>36923</v>
      </c>
      <c r="B151" s="159">
        <v>2001</v>
      </c>
      <c r="C151" s="241" t="s">
        <v>110</v>
      </c>
      <c r="D151" s="129">
        <v>81.97</v>
      </c>
      <c r="E151" s="137">
        <v>85.1</v>
      </c>
      <c r="F151" s="137">
        <v>77.17</v>
      </c>
      <c r="G151" s="137">
        <v>81.150000000000006</v>
      </c>
      <c r="H151" s="137">
        <v>19.87</v>
      </c>
      <c r="I151" s="137">
        <v>20.73</v>
      </c>
      <c r="J151" s="137"/>
      <c r="K151" s="137">
        <v>36.353300330816907</v>
      </c>
      <c r="L151" s="137"/>
      <c r="M151" s="214">
        <f t="shared" si="2"/>
        <v>3.980000000000004</v>
      </c>
      <c r="N151" s="130"/>
      <c r="O151" s="130">
        <v>63.709423642525906</v>
      </c>
      <c r="P151" s="130">
        <v>99.907015745228932</v>
      </c>
      <c r="Q151" s="130">
        <v>172.4</v>
      </c>
      <c r="R151" s="364"/>
      <c r="S151" s="348"/>
      <c r="T151" s="133"/>
      <c r="U151" s="350"/>
      <c r="V151" s="349"/>
      <c r="W151" s="348"/>
      <c r="X151" s="348"/>
      <c r="Y151" s="355"/>
      <c r="Z151" s="348"/>
      <c r="AA151" s="355"/>
      <c r="AB151" s="364"/>
      <c r="AC151" s="348"/>
      <c r="AD151" s="133"/>
      <c r="AE151" s="348"/>
      <c r="AF151" s="349"/>
      <c r="AG151" s="348"/>
      <c r="AH151" s="349"/>
      <c r="AI151" s="349"/>
      <c r="AJ151" s="349"/>
      <c r="AK151" s="128"/>
      <c r="AL151" s="364"/>
      <c r="AM151" s="374"/>
      <c r="AN151" s="369">
        <f t="shared" si="3"/>
        <v>0</v>
      </c>
      <c r="AO151" s="133">
        <f t="shared" si="4"/>
        <v>0</v>
      </c>
      <c r="AP151" s="348">
        <f t="shared" si="5"/>
        <v>1.6799999999999926</v>
      </c>
      <c r="AQ151" s="133">
        <f t="shared" si="6"/>
        <v>0</v>
      </c>
      <c r="AR151" s="369">
        <f t="shared" si="7"/>
        <v>12.966666666666669</v>
      </c>
      <c r="AW151" s="364"/>
      <c r="BG151" s="364"/>
      <c r="BQ151" s="364"/>
    </row>
    <row r="152" spans="1:69" ht="12.75" customHeight="1" x14ac:dyDescent="0.25">
      <c r="A152" s="329">
        <v>36951</v>
      </c>
      <c r="B152" s="159">
        <v>2001</v>
      </c>
      <c r="C152" s="241" t="s">
        <v>111</v>
      </c>
      <c r="D152" s="129">
        <v>77.8</v>
      </c>
      <c r="E152" s="137">
        <v>81.239999999999995</v>
      </c>
      <c r="F152" s="137">
        <v>74.87</v>
      </c>
      <c r="G152" s="137">
        <v>77.73</v>
      </c>
      <c r="H152" s="137">
        <v>19.54</v>
      </c>
      <c r="I152" s="137">
        <v>20.02</v>
      </c>
      <c r="J152" s="137"/>
      <c r="K152" s="137">
        <v>32.431889192033672</v>
      </c>
      <c r="L152" s="137"/>
      <c r="M152" s="214">
        <f t="shared" si="2"/>
        <v>2.8599999999999994</v>
      </c>
      <c r="N152" s="130"/>
      <c r="O152" s="130">
        <v>56.934483607720409</v>
      </c>
      <c r="P152" s="130">
        <v>89.282778355668086</v>
      </c>
      <c r="Q152" s="130">
        <v>154.19999999999999</v>
      </c>
      <c r="R152" s="364"/>
      <c r="S152" s="348"/>
      <c r="T152" s="133"/>
      <c r="U152" s="350"/>
      <c r="V152" s="349"/>
      <c r="W152" s="348"/>
      <c r="X152" s="348"/>
      <c r="Y152" s="355"/>
      <c r="Z152" s="348"/>
      <c r="AA152" s="355"/>
      <c r="AB152" s="364"/>
      <c r="AC152" s="348"/>
      <c r="AD152" s="133"/>
      <c r="AE152" s="348"/>
      <c r="AF152" s="349"/>
      <c r="AG152" s="348"/>
      <c r="AH152" s="349"/>
      <c r="AI152" s="349"/>
      <c r="AJ152" s="349"/>
      <c r="AK152" s="128"/>
      <c r="AL152" s="364"/>
      <c r="AM152" s="374"/>
      <c r="AN152" s="369">
        <f t="shared" si="3"/>
        <v>-3.8599999999999994</v>
      </c>
      <c r="AO152" s="133">
        <f t="shared" si="4"/>
        <v>0</v>
      </c>
      <c r="AP152" s="348">
        <f t="shared" si="5"/>
        <v>-4</v>
      </c>
      <c r="AQ152" s="133">
        <f t="shared" si="6"/>
        <v>0</v>
      </c>
      <c r="AR152" s="369">
        <f t="shared" si="7"/>
        <v>9.75</v>
      </c>
      <c r="AW152" s="364"/>
      <c r="BG152" s="364"/>
      <c r="BQ152" s="364"/>
    </row>
    <row r="153" spans="1:69" ht="12.75" customHeight="1" x14ac:dyDescent="0.25">
      <c r="A153" s="329">
        <v>36982</v>
      </c>
      <c r="B153" s="159">
        <v>2001</v>
      </c>
      <c r="C153" s="241" t="s">
        <v>112</v>
      </c>
      <c r="D153" s="129">
        <v>78.23</v>
      </c>
      <c r="E153" s="137">
        <v>82.27</v>
      </c>
      <c r="F153" s="137">
        <v>75.88</v>
      </c>
      <c r="G153" s="137">
        <v>77.31</v>
      </c>
      <c r="H153" s="137">
        <v>19.46</v>
      </c>
      <c r="I153" s="137">
        <v>20.29</v>
      </c>
      <c r="J153" s="137"/>
      <c r="K153" s="137">
        <v>34.056697914772137</v>
      </c>
      <c r="L153" s="137"/>
      <c r="M153" s="214">
        <f t="shared" si="2"/>
        <v>1.4300000000000068</v>
      </c>
      <c r="N153" s="130"/>
      <c r="O153" s="130">
        <v>59.514791654888342</v>
      </c>
      <c r="P153" s="130">
        <v>93.329132285071282</v>
      </c>
      <c r="Q153" s="130">
        <v>161.4</v>
      </c>
      <c r="R153" s="364"/>
      <c r="S153" s="348"/>
      <c r="T153" s="133"/>
      <c r="U153" s="350"/>
      <c r="V153" s="349"/>
      <c r="W153" s="348"/>
      <c r="X153" s="348"/>
      <c r="Y153" s="355"/>
      <c r="Z153" s="348"/>
      <c r="AA153" s="355"/>
      <c r="AB153" s="364"/>
      <c r="AC153" s="348"/>
      <c r="AD153" s="133"/>
      <c r="AE153" s="348"/>
      <c r="AF153" s="349"/>
      <c r="AG153" s="348"/>
      <c r="AH153" s="349"/>
      <c r="AI153" s="349"/>
      <c r="AJ153" s="349"/>
      <c r="AK153" s="128"/>
      <c r="AL153" s="364"/>
      <c r="AM153" s="374"/>
      <c r="AN153" s="369">
        <f t="shared" si="3"/>
        <v>1.0300000000000011</v>
      </c>
      <c r="AO153" s="133">
        <f t="shared" si="4"/>
        <v>0</v>
      </c>
      <c r="AP153" s="348">
        <f t="shared" si="5"/>
        <v>-4.9100000000000108</v>
      </c>
      <c r="AQ153" s="133">
        <f t="shared" si="6"/>
        <v>-5.6320256939665136E-2</v>
      </c>
      <c r="AR153" s="369">
        <f t="shared" si="7"/>
        <v>10.608333333333334</v>
      </c>
      <c r="AW153" s="364"/>
      <c r="BG153" s="364"/>
      <c r="BQ153" s="364"/>
    </row>
    <row r="154" spans="1:69" ht="12.75" customHeight="1" x14ac:dyDescent="0.25">
      <c r="A154" s="329">
        <v>37012</v>
      </c>
      <c r="B154" s="159">
        <v>2001</v>
      </c>
      <c r="C154" s="241" t="s">
        <v>113</v>
      </c>
      <c r="D154" s="129">
        <v>80.09</v>
      </c>
      <c r="E154" s="137">
        <v>83.31</v>
      </c>
      <c r="F154" s="137">
        <v>78.180000000000007</v>
      </c>
      <c r="G154" s="137">
        <v>77.760000000000005</v>
      </c>
      <c r="H154" s="137">
        <v>19.079999999999998</v>
      </c>
      <c r="I154" s="137">
        <v>19.68</v>
      </c>
      <c r="J154" s="137"/>
      <c r="K154" s="137">
        <v>38.313200548734571</v>
      </c>
      <c r="L154" s="137"/>
      <c r="M154" s="214">
        <f t="shared" si="2"/>
        <v>-0.42000000000000171</v>
      </c>
      <c r="N154" s="130"/>
      <c r="O154" s="130">
        <v>67.076668954332291</v>
      </c>
      <c r="P154" s="130">
        <v>105.1874187241084</v>
      </c>
      <c r="Q154" s="130">
        <v>181.7</v>
      </c>
      <c r="R154" s="364"/>
      <c r="S154" s="348"/>
      <c r="T154" s="133"/>
      <c r="U154" s="350"/>
      <c r="V154" s="349"/>
      <c r="W154" s="348"/>
      <c r="X154" s="348"/>
      <c r="Y154" s="355"/>
      <c r="Z154" s="348"/>
      <c r="AA154" s="355"/>
      <c r="AB154" s="364"/>
      <c r="AC154" s="348"/>
      <c r="AD154" s="133"/>
      <c r="AE154" s="348"/>
      <c r="AF154" s="349"/>
      <c r="AG154" s="348"/>
      <c r="AH154" s="349"/>
      <c r="AI154" s="349"/>
      <c r="AJ154" s="349"/>
      <c r="AK154" s="128"/>
      <c r="AL154" s="364"/>
      <c r="AM154" s="374"/>
      <c r="AN154" s="369">
        <f t="shared" si="3"/>
        <v>1.0400000000000063</v>
      </c>
      <c r="AO154" s="133">
        <f t="shared" si="4"/>
        <v>0</v>
      </c>
      <c r="AP154" s="348">
        <f t="shared" si="5"/>
        <v>-3.6200000000000045</v>
      </c>
      <c r="AQ154" s="133">
        <f t="shared" si="6"/>
        <v>0</v>
      </c>
      <c r="AR154" s="369">
        <f t="shared" si="7"/>
        <v>11.475000000000009</v>
      </c>
      <c r="AW154" s="364"/>
      <c r="BG154" s="364"/>
      <c r="BQ154" s="364"/>
    </row>
    <row r="155" spans="1:69" ht="12.75" customHeight="1" x14ac:dyDescent="0.25">
      <c r="A155" s="329">
        <v>37043</v>
      </c>
      <c r="B155" s="159">
        <v>2001</v>
      </c>
      <c r="C155" s="241" t="s">
        <v>21</v>
      </c>
      <c r="D155" s="131">
        <v>82.34</v>
      </c>
      <c r="E155" s="137">
        <v>84.54</v>
      </c>
      <c r="F155" s="137">
        <v>78.92</v>
      </c>
      <c r="G155" s="137">
        <v>78.22</v>
      </c>
      <c r="H155" s="137">
        <v>19.420000000000002</v>
      </c>
      <c r="I155" s="137">
        <v>20.23</v>
      </c>
      <c r="J155" s="137"/>
      <c r="K155" s="137">
        <v>38.634354339700963</v>
      </c>
      <c r="L155" s="137"/>
      <c r="M155" s="214">
        <f t="shared" si="2"/>
        <v>-0.70000000000000284</v>
      </c>
      <c r="N155" s="130"/>
      <c r="O155" s="130">
        <v>67.589689142293324</v>
      </c>
      <c r="P155" s="130">
        <v>105.99192005320268</v>
      </c>
      <c r="Q155" s="130">
        <v>183.2</v>
      </c>
      <c r="R155" s="364"/>
      <c r="S155" s="348"/>
      <c r="T155" s="133"/>
      <c r="U155" s="350"/>
      <c r="V155" s="349"/>
      <c r="W155" s="348"/>
      <c r="X155" s="348"/>
      <c r="Y155" s="355"/>
      <c r="Z155" s="348"/>
      <c r="AA155" s="355"/>
      <c r="AB155" s="364"/>
      <c r="AC155" s="348"/>
      <c r="AD155" s="133"/>
      <c r="AE155" s="348"/>
      <c r="AF155" s="349"/>
      <c r="AG155" s="348"/>
      <c r="AH155" s="349"/>
      <c r="AI155" s="349"/>
      <c r="AJ155" s="349"/>
      <c r="AK155" s="128"/>
      <c r="AL155" s="364"/>
      <c r="AM155" s="374"/>
      <c r="AN155" s="369">
        <f t="shared" si="3"/>
        <v>1.230000000000004</v>
      </c>
      <c r="AO155" s="133">
        <f t="shared" si="4"/>
        <v>0</v>
      </c>
      <c r="AP155" s="348">
        <f t="shared" si="5"/>
        <v>-5.3199999999999932</v>
      </c>
      <c r="AQ155" s="133">
        <f t="shared" si="6"/>
        <v>-5.9203204985532998E-2</v>
      </c>
      <c r="AR155" s="369">
        <f t="shared" si="7"/>
        <v>12.5</v>
      </c>
      <c r="AW155" s="364"/>
      <c r="BG155" s="364"/>
      <c r="BQ155" s="364"/>
    </row>
    <row r="156" spans="1:69" ht="12.75" customHeight="1" x14ac:dyDescent="0.25">
      <c r="A156" s="329">
        <v>37073</v>
      </c>
      <c r="B156" s="159">
        <v>2001</v>
      </c>
      <c r="C156" s="241" t="s">
        <v>114</v>
      </c>
      <c r="D156" s="131">
        <v>81.44</v>
      </c>
      <c r="E156" s="137">
        <v>83.99</v>
      </c>
      <c r="F156" s="137">
        <v>77.8</v>
      </c>
      <c r="G156" s="137">
        <v>77.88</v>
      </c>
      <c r="H156" s="137">
        <v>18.5</v>
      </c>
      <c r="I156" s="137">
        <v>19.579999999999998</v>
      </c>
      <c r="J156" s="137"/>
      <c r="K156" s="137">
        <v>33.458402929896501</v>
      </c>
      <c r="L156" s="137"/>
      <c r="M156" s="214">
        <f t="shared" si="2"/>
        <v>7.9999999999998295E-2</v>
      </c>
      <c r="N156" s="130"/>
      <c r="O156" s="130">
        <v>58.454136989766937</v>
      </c>
      <c r="P156" s="130">
        <v>91.665848640831854</v>
      </c>
      <c r="Q156" s="130">
        <v>158.6</v>
      </c>
      <c r="R156" s="364"/>
      <c r="S156" s="348"/>
      <c r="T156" s="133"/>
      <c r="U156" s="350"/>
      <c r="V156" s="349"/>
      <c r="W156" s="348"/>
      <c r="X156" s="348"/>
      <c r="Y156" s="355"/>
      <c r="Z156" s="348"/>
      <c r="AA156" s="355"/>
      <c r="AB156" s="364"/>
      <c r="AC156" s="348"/>
      <c r="AD156" s="133"/>
      <c r="AE156" s="348"/>
      <c r="AF156" s="349"/>
      <c r="AG156" s="348"/>
      <c r="AH156" s="349"/>
      <c r="AI156" s="349"/>
      <c r="AJ156" s="349"/>
      <c r="AK156" s="128"/>
      <c r="AL156" s="364"/>
      <c r="AM156" s="374"/>
      <c r="AN156" s="369">
        <f t="shared" si="3"/>
        <v>-0.55000000000001137</v>
      </c>
      <c r="AO156" s="133">
        <f t="shared" si="4"/>
        <v>0</v>
      </c>
      <c r="AP156" s="348">
        <f t="shared" si="5"/>
        <v>-5.9500000000000028</v>
      </c>
      <c r="AQ156" s="133">
        <f t="shared" si="6"/>
        <v>-6.6155214587502842E-2</v>
      </c>
      <c r="AR156" s="369">
        <f t="shared" si="7"/>
        <v>12.041666666666657</v>
      </c>
      <c r="AW156" s="364"/>
      <c r="BG156" s="364"/>
      <c r="BQ156" s="364"/>
    </row>
    <row r="157" spans="1:69" ht="12.75" customHeight="1" x14ac:dyDescent="0.25">
      <c r="A157" s="329">
        <v>37104</v>
      </c>
      <c r="B157" s="159">
        <v>2001</v>
      </c>
      <c r="C157" s="241" t="s">
        <v>115</v>
      </c>
      <c r="D157" s="129">
        <v>80.349999999999994</v>
      </c>
      <c r="E157" s="137">
        <v>84.24</v>
      </c>
      <c r="F157" s="137">
        <v>76.819999999999993</v>
      </c>
      <c r="G157" s="137">
        <v>77.540000000000006</v>
      </c>
      <c r="H157" s="137">
        <v>17.88</v>
      </c>
      <c r="I157" s="137">
        <v>19.489999999999998</v>
      </c>
      <c r="J157" s="137"/>
      <c r="K157" s="137">
        <v>34.326308331043677</v>
      </c>
      <c r="L157" s="137"/>
      <c r="M157" s="214">
        <f t="shared" si="2"/>
        <v>0.72000000000001307</v>
      </c>
      <c r="N157" s="130"/>
      <c r="O157" s="130">
        <v>59.95086135169818</v>
      </c>
      <c r="P157" s="130">
        <v>94.012962393308484</v>
      </c>
      <c r="Q157" s="130">
        <v>162.69999999999999</v>
      </c>
      <c r="R157" s="364"/>
      <c r="S157" s="348"/>
      <c r="T157" s="133"/>
      <c r="U157" s="350"/>
      <c r="V157" s="349"/>
      <c r="W157" s="348"/>
      <c r="X157" s="348"/>
      <c r="Y157" s="355"/>
      <c r="Z157" s="348"/>
      <c r="AA157" s="355"/>
      <c r="AB157" s="364"/>
      <c r="AC157" s="348"/>
      <c r="AD157" s="133"/>
      <c r="AE157" s="348"/>
      <c r="AF157" s="349"/>
      <c r="AG157" s="348"/>
      <c r="AH157" s="349"/>
      <c r="AI157" s="349"/>
      <c r="AJ157" s="349"/>
      <c r="AK157" s="128"/>
      <c r="AL157" s="364"/>
      <c r="AM157" s="374"/>
      <c r="AN157" s="369">
        <f t="shared" si="3"/>
        <v>0.25</v>
      </c>
      <c r="AO157" s="133">
        <f t="shared" si="4"/>
        <v>0</v>
      </c>
      <c r="AP157" s="348">
        <f t="shared" si="5"/>
        <v>-3.6300000000000097</v>
      </c>
      <c r="AQ157" s="133">
        <f t="shared" si="6"/>
        <v>0</v>
      </c>
      <c r="AR157" s="369">
        <f t="shared" si="7"/>
        <v>12.25</v>
      </c>
      <c r="AW157" s="364"/>
      <c r="BG157" s="364"/>
      <c r="BQ157" s="364"/>
    </row>
    <row r="158" spans="1:69" ht="12.75" customHeight="1" x14ac:dyDescent="0.25">
      <c r="A158" s="329">
        <v>37135</v>
      </c>
      <c r="B158" s="159">
        <v>2001</v>
      </c>
      <c r="C158" s="241" t="s">
        <v>116</v>
      </c>
      <c r="D158" s="129">
        <v>79.989999999999995</v>
      </c>
      <c r="E158" s="137">
        <v>83.04</v>
      </c>
      <c r="F158" s="137">
        <v>76.42</v>
      </c>
      <c r="G158" s="137">
        <v>77.2</v>
      </c>
      <c r="H158" s="137">
        <v>18.88</v>
      </c>
      <c r="I158" s="137">
        <v>19.920000000000002</v>
      </c>
      <c r="J158" s="137"/>
      <c r="K158" s="137">
        <v>33.879082261208829</v>
      </c>
      <c r="L158" s="137"/>
      <c r="M158" s="214">
        <f t="shared" si="2"/>
        <v>0.78000000000000114</v>
      </c>
      <c r="N158" s="130"/>
      <c r="O158" s="130">
        <v>59.168526673945962</v>
      </c>
      <c r="P158" s="130">
        <v>92.786130968701826</v>
      </c>
      <c r="Q158" s="130">
        <v>160.4</v>
      </c>
      <c r="R158" s="364"/>
      <c r="S158" s="348"/>
      <c r="T158" s="133"/>
      <c r="U158" s="350"/>
      <c r="V158" s="349"/>
      <c r="W158" s="348"/>
      <c r="X158" s="348"/>
      <c r="Y158" s="355"/>
      <c r="Z158" s="348"/>
      <c r="AA158" s="355"/>
      <c r="AB158" s="364"/>
      <c r="AC158" s="348"/>
      <c r="AD158" s="133"/>
      <c r="AE158" s="348"/>
      <c r="AF158" s="349"/>
      <c r="AG158" s="348"/>
      <c r="AH158" s="349"/>
      <c r="AI158" s="349"/>
      <c r="AJ158" s="349"/>
      <c r="AK158" s="128"/>
      <c r="AL158" s="364"/>
      <c r="AM158" s="374"/>
      <c r="AN158" s="369">
        <f t="shared" si="3"/>
        <v>-1.1999999999999886</v>
      </c>
      <c r="AO158" s="133">
        <f t="shared" si="4"/>
        <v>0</v>
      </c>
      <c r="AP158" s="348">
        <f t="shared" si="5"/>
        <v>-5.3499999999999943</v>
      </c>
      <c r="AQ158" s="133">
        <f t="shared" si="6"/>
        <v>-6.0527208960289514E-2</v>
      </c>
      <c r="AR158" s="369">
        <f t="shared" si="7"/>
        <v>11.25</v>
      </c>
      <c r="AW158" s="364"/>
      <c r="BG158" s="364"/>
      <c r="BQ158" s="364"/>
    </row>
    <row r="159" spans="1:69" ht="12.75" customHeight="1" x14ac:dyDescent="0.25">
      <c r="A159" s="329">
        <v>37165</v>
      </c>
      <c r="B159" s="159">
        <v>2001</v>
      </c>
      <c r="C159" s="241" t="s">
        <v>117</v>
      </c>
      <c r="D159" s="129">
        <v>79.23</v>
      </c>
      <c r="E159" s="137">
        <v>82.25</v>
      </c>
      <c r="F159" s="137">
        <v>75.11</v>
      </c>
      <c r="G159" s="137">
        <v>76.86</v>
      </c>
      <c r="H159" s="137">
        <v>15.77</v>
      </c>
      <c r="I159" s="137">
        <v>17.46</v>
      </c>
      <c r="J159" s="137"/>
      <c r="K159" s="137">
        <v>27.274442400473959</v>
      </c>
      <c r="L159" s="137"/>
      <c r="M159" s="214">
        <f t="shared" si="2"/>
        <v>1.75</v>
      </c>
      <c r="N159" s="130"/>
      <c r="O159" s="130">
        <v>47.687564199796803</v>
      </c>
      <c r="P159" s="130">
        <v>74.782064488502755</v>
      </c>
      <c r="Q159" s="130">
        <v>129.30000000000001</v>
      </c>
      <c r="R159" s="364"/>
      <c r="S159" s="348"/>
      <c r="T159" s="133"/>
      <c r="U159" s="350"/>
      <c r="V159" s="349"/>
      <c r="W159" s="348"/>
      <c r="X159" s="348"/>
      <c r="Y159" s="355"/>
      <c r="Z159" s="348"/>
      <c r="AA159" s="355"/>
      <c r="AB159" s="364"/>
      <c r="AC159" s="348"/>
      <c r="AD159" s="133"/>
      <c r="AE159" s="348"/>
      <c r="AF159" s="349"/>
      <c r="AG159" s="348"/>
      <c r="AH159" s="349"/>
      <c r="AI159" s="349"/>
      <c r="AJ159" s="349"/>
      <c r="AK159" s="128"/>
      <c r="AL159" s="364"/>
      <c r="AM159" s="374"/>
      <c r="AN159" s="369">
        <f t="shared" si="3"/>
        <v>-0.79000000000000625</v>
      </c>
      <c r="AO159" s="133">
        <f t="shared" si="4"/>
        <v>0</v>
      </c>
      <c r="AP159" s="348">
        <f t="shared" si="5"/>
        <v>-5.5699999999999932</v>
      </c>
      <c r="AQ159" s="133">
        <f t="shared" si="6"/>
        <v>-6.3425187884308731E-2</v>
      </c>
      <c r="AR159" s="369">
        <f t="shared" si="7"/>
        <v>10.591666666666669</v>
      </c>
      <c r="AW159" s="364"/>
      <c r="BG159" s="364"/>
      <c r="BQ159" s="364"/>
    </row>
    <row r="160" spans="1:69" ht="12.75" customHeight="1" x14ac:dyDescent="0.25">
      <c r="A160" s="329">
        <v>37196</v>
      </c>
      <c r="B160" s="159">
        <v>2001</v>
      </c>
      <c r="C160" s="241" t="s">
        <v>118</v>
      </c>
      <c r="D160" s="132">
        <v>77.099999999999994</v>
      </c>
      <c r="E160" s="137">
        <v>79.5</v>
      </c>
      <c r="F160" s="308">
        <v>70.42</v>
      </c>
      <c r="G160" s="308">
        <v>75.98</v>
      </c>
      <c r="H160" s="137">
        <v>14.83</v>
      </c>
      <c r="I160" s="137">
        <v>16.21</v>
      </c>
      <c r="J160" s="308"/>
      <c r="K160" s="137">
        <v>25.97079948636086</v>
      </c>
      <c r="L160" s="137"/>
      <c r="M160" s="214">
        <f t="shared" si="2"/>
        <v>5.5600000000000023</v>
      </c>
      <c r="N160" s="130"/>
      <c r="O160" s="130">
        <v>45.376712630916479</v>
      </c>
      <c r="P160" s="130">
        <v>71.158263316286394</v>
      </c>
      <c r="Q160" s="130">
        <v>123.1</v>
      </c>
      <c r="R160" s="364"/>
      <c r="S160" s="348"/>
      <c r="T160" s="133"/>
      <c r="U160" s="350"/>
      <c r="V160" s="349"/>
      <c r="W160" s="348"/>
      <c r="X160" s="348"/>
      <c r="Y160" s="355"/>
      <c r="Z160" s="348"/>
      <c r="AA160" s="355"/>
      <c r="AB160" s="364"/>
      <c r="AC160" s="348"/>
      <c r="AD160" s="133"/>
      <c r="AE160" s="348"/>
      <c r="AF160" s="349"/>
      <c r="AG160" s="348"/>
      <c r="AH160" s="349"/>
      <c r="AI160" s="349"/>
      <c r="AJ160" s="349"/>
      <c r="AK160" s="128"/>
      <c r="AL160" s="364"/>
      <c r="AM160" s="374"/>
      <c r="AN160" s="369">
        <f t="shared" si="3"/>
        <v>-2.75</v>
      </c>
      <c r="AO160" s="133">
        <f t="shared" si="4"/>
        <v>0</v>
      </c>
      <c r="AP160" s="348">
        <f t="shared" si="5"/>
        <v>-9.3299999999999983</v>
      </c>
      <c r="AQ160" s="133">
        <f t="shared" si="6"/>
        <v>-0.105032083755488</v>
      </c>
      <c r="AR160" s="369">
        <f t="shared" si="7"/>
        <v>8.2999999999999972</v>
      </c>
      <c r="AW160" s="364"/>
      <c r="BG160" s="364"/>
      <c r="BQ160" s="364"/>
    </row>
    <row r="161" spans="1:69" ht="12.75" customHeight="1" x14ac:dyDescent="0.25">
      <c r="A161" s="329">
        <v>37226</v>
      </c>
      <c r="B161" s="159">
        <v>2001</v>
      </c>
      <c r="C161" s="241" t="s">
        <v>119</v>
      </c>
      <c r="D161" s="129">
        <v>75.84</v>
      </c>
      <c r="E161" s="137">
        <v>78.36</v>
      </c>
      <c r="F161" s="137">
        <v>70.16</v>
      </c>
      <c r="G161" s="137">
        <v>74.77</v>
      </c>
      <c r="H161" s="137">
        <v>14.44</v>
      </c>
      <c r="I161" s="137">
        <v>15.31</v>
      </c>
      <c r="J161" s="137"/>
      <c r="K161" s="137">
        <v>25.244201967902669</v>
      </c>
      <c r="L161" s="137"/>
      <c r="M161" s="214">
        <f t="shared" si="2"/>
        <v>4.6099999999999994</v>
      </c>
      <c r="N161" s="130"/>
      <c r="O161" s="130">
        <v>44.09756826382479</v>
      </c>
      <c r="P161" s="130">
        <v>69.152351331577336</v>
      </c>
      <c r="Q161" s="130">
        <v>119.4</v>
      </c>
      <c r="R161" s="364"/>
      <c r="S161" s="348"/>
      <c r="T161" s="133"/>
      <c r="U161" s="350"/>
      <c r="V161" s="349"/>
      <c r="W161" s="348"/>
      <c r="X161" s="348"/>
      <c r="Y161" s="355"/>
      <c r="Z161" s="348"/>
      <c r="AA161" s="355"/>
      <c r="AB161" s="364"/>
      <c r="AC161" s="348"/>
      <c r="AD161" s="133"/>
      <c r="AE161" s="348"/>
      <c r="AF161" s="349"/>
      <c r="AG161" s="348"/>
      <c r="AH161" s="349"/>
      <c r="AI161" s="349"/>
      <c r="AJ161" s="349"/>
      <c r="AK161" s="128"/>
      <c r="AL161" s="364"/>
      <c r="AM161" s="374"/>
      <c r="AN161" s="369">
        <f t="shared" si="3"/>
        <v>-1.1400000000000006</v>
      </c>
      <c r="AO161" s="133">
        <f t="shared" si="4"/>
        <v>0</v>
      </c>
      <c r="AP161" s="348">
        <f t="shared" si="5"/>
        <v>-9.7999999999999972</v>
      </c>
      <c r="AQ161" s="133">
        <f t="shared" si="6"/>
        <v>-0.11116152450090744</v>
      </c>
      <c r="AR161" s="369">
        <f t="shared" si="7"/>
        <v>7.3499999999999943</v>
      </c>
      <c r="AW161" s="364"/>
      <c r="BG161" s="364"/>
      <c r="BQ161" s="364"/>
    </row>
    <row r="162" spans="1:69" ht="12.75" customHeight="1" x14ac:dyDescent="0.25">
      <c r="A162" s="329">
        <v>37257</v>
      </c>
      <c r="B162" s="159">
        <v>2002</v>
      </c>
      <c r="C162" s="241" t="s">
        <v>109</v>
      </c>
      <c r="D162" s="132">
        <v>75.94</v>
      </c>
      <c r="E162" s="137">
        <v>78.48</v>
      </c>
      <c r="F162" s="308">
        <v>69.900000000000006</v>
      </c>
      <c r="G162" s="308">
        <v>74.650000000000006</v>
      </c>
      <c r="H162" s="137">
        <v>14.61</v>
      </c>
      <c r="I162" s="137">
        <v>14.71</v>
      </c>
      <c r="J162" s="137"/>
      <c r="K162" s="137">
        <v>26.111463696776518</v>
      </c>
      <c r="L162" s="137"/>
      <c r="M162" s="214">
        <f t="shared" si="2"/>
        <v>4.75</v>
      </c>
      <c r="N162" s="130"/>
      <c r="O162" s="130">
        <v>45.673351656162957</v>
      </c>
      <c r="P162" s="130">
        <v>71.623442846590095</v>
      </c>
      <c r="Q162" s="130">
        <v>123.7</v>
      </c>
      <c r="R162" s="364"/>
      <c r="S162" s="348"/>
      <c r="T162" s="133"/>
      <c r="U162" s="350"/>
      <c r="V162" s="349"/>
      <c r="W162" s="348"/>
      <c r="X162" s="348"/>
      <c r="Y162" s="355"/>
      <c r="Z162" s="348"/>
      <c r="AA162" s="355"/>
      <c r="AB162" s="364"/>
      <c r="AC162" s="348"/>
      <c r="AD162" s="133"/>
      <c r="AE162" s="348"/>
      <c r="AF162" s="349"/>
      <c r="AG162" s="348"/>
      <c r="AH162" s="349"/>
      <c r="AI162" s="349"/>
      <c r="AJ162" s="349"/>
      <c r="AK162" s="128"/>
      <c r="AL162" s="364"/>
      <c r="AM162" s="374"/>
      <c r="AN162" s="369">
        <f t="shared" si="3"/>
        <v>0.12000000000000455</v>
      </c>
      <c r="AO162" s="133">
        <f t="shared" si="4"/>
        <v>0</v>
      </c>
      <c r="AP162" s="348">
        <f t="shared" si="5"/>
        <v>-6.5799999999999983</v>
      </c>
      <c r="AQ162" s="133">
        <f t="shared" si="6"/>
        <v>-7.7357159652010288E-2</v>
      </c>
      <c r="AR162" s="369">
        <f t="shared" si="7"/>
        <v>7.4500000000000028</v>
      </c>
      <c r="AW162" s="364"/>
      <c r="BG162" s="364"/>
      <c r="BQ162" s="364"/>
    </row>
    <row r="163" spans="1:69" ht="12.75" customHeight="1" x14ac:dyDescent="0.25">
      <c r="A163" s="329">
        <v>37288</v>
      </c>
      <c r="B163" s="159">
        <v>2002</v>
      </c>
      <c r="C163" s="241" t="s">
        <v>110</v>
      </c>
      <c r="D163" s="129">
        <v>75.680000000000007</v>
      </c>
      <c r="E163" s="137">
        <v>78.52</v>
      </c>
      <c r="F163" s="137">
        <v>70</v>
      </c>
      <c r="G163" s="137">
        <v>74.400000000000006</v>
      </c>
      <c r="H163" s="137">
        <v>14.22</v>
      </c>
      <c r="I163" s="137">
        <v>14.45</v>
      </c>
      <c r="J163" s="137"/>
      <c r="K163" s="137">
        <v>26.992758937580493</v>
      </c>
      <c r="L163" s="137"/>
      <c r="M163" s="214">
        <f t="shared" si="2"/>
        <v>4.4000000000000057</v>
      </c>
      <c r="N163" s="130"/>
      <c r="O163" s="130">
        <v>47.217115799417954</v>
      </c>
      <c r="P163" s="130">
        <v>74.044322831825852</v>
      </c>
      <c r="Q163" s="130">
        <v>128</v>
      </c>
      <c r="R163" s="364"/>
      <c r="S163" s="348"/>
      <c r="T163" s="133"/>
      <c r="U163" s="350"/>
      <c r="V163" s="349"/>
      <c r="W163" s="348"/>
      <c r="X163" s="348"/>
      <c r="Y163" s="355"/>
      <c r="Z163" s="348"/>
      <c r="AA163" s="355"/>
      <c r="AB163" s="364"/>
      <c r="AC163" s="348"/>
      <c r="AD163" s="133"/>
      <c r="AE163" s="348"/>
      <c r="AF163" s="349"/>
      <c r="AG163" s="348"/>
      <c r="AH163" s="349"/>
      <c r="AI163" s="349"/>
      <c r="AJ163" s="349"/>
      <c r="AK163" s="128"/>
      <c r="AL163" s="364"/>
      <c r="AM163" s="374"/>
      <c r="AN163" s="369">
        <f t="shared" si="3"/>
        <v>0</v>
      </c>
      <c r="AO163" s="133">
        <f t="shared" si="4"/>
        <v>0</v>
      </c>
      <c r="AP163" s="348">
        <f t="shared" si="5"/>
        <v>-6.5799999999999983</v>
      </c>
      <c r="AQ163" s="133">
        <f t="shared" si="6"/>
        <v>-7.7320799059929501E-2</v>
      </c>
      <c r="AR163" s="369">
        <f t="shared" si="7"/>
        <v>7.4833333333333343</v>
      </c>
      <c r="AW163" s="364"/>
      <c r="BG163" s="364"/>
      <c r="BQ163" s="364"/>
    </row>
    <row r="164" spans="1:69" ht="12.75" customHeight="1" x14ac:dyDescent="0.25">
      <c r="A164" s="329">
        <v>37316</v>
      </c>
      <c r="B164" s="159">
        <v>2002</v>
      </c>
      <c r="C164" s="241" t="s">
        <v>111</v>
      </c>
      <c r="D164" s="129">
        <v>76.150000000000006</v>
      </c>
      <c r="E164" s="137">
        <v>79.17</v>
      </c>
      <c r="F164" s="137">
        <v>71.5</v>
      </c>
      <c r="G164" s="137">
        <v>74.83</v>
      </c>
      <c r="H164" s="137">
        <v>15.02</v>
      </c>
      <c r="I164" s="137">
        <v>14.96</v>
      </c>
      <c r="J164" s="137"/>
      <c r="K164" s="137">
        <v>30.316244543367624</v>
      </c>
      <c r="L164" s="137"/>
      <c r="M164" s="214">
        <f t="shared" si="2"/>
        <v>3.3299999999999983</v>
      </c>
      <c r="N164" s="130"/>
      <c r="O164" s="130">
        <v>53.301487733390537</v>
      </c>
      <c r="P164" s="130">
        <v>83.585634114407839</v>
      </c>
      <c r="Q164" s="130">
        <v>143.69999999999999</v>
      </c>
      <c r="R164" s="364"/>
      <c r="S164" s="348"/>
      <c r="T164" s="133"/>
      <c r="U164" s="350"/>
      <c r="V164" s="349"/>
      <c r="W164" s="348"/>
      <c r="X164" s="348"/>
      <c r="Y164" s="355"/>
      <c r="Z164" s="348"/>
      <c r="AA164" s="355"/>
      <c r="AB164" s="364"/>
      <c r="AC164" s="348"/>
      <c r="AD164" s="133"/>
      <c r="AE164" s="348"/>
      <c r="AF164" s="349"/>
      <c r="AG164" s="348"/>
      <c r="AH164" s="349"/>
      <c r="AI164" s="349"/>
      <c r="AJ164" s="349"/>
      <c r="AK164" s="128"/>
      <c r="AL164" s="364"/>
      <c r="AM164" s="374"/>
      <c r="AN164" s="369">
        <f t="shared" si="3"/>
        <v>0.65000000000000568</v>
      </c>
      <c r="AO164" s="133">
        <f t="shared" si="4"/>
        <v>0</v>
      </c>
      <c r="AP164" s="348">
        <f t="shared" si="5"/>
        <v>-2.0699999999999932</v>
      </c>
      <c r="AQ164" s="133">
        <f t="shared" si="6"/>
        <v>0</v>
      </c>
      <c r="AR164" s="369">
        <f t="shared" si="7"/>
        <v>8.0250000000000057</v>
      </c>
      <c r="AW164" s="364"/>
      <c r="BG164" s="364"/>
      <c r="BQ164" s="364"/>
    </row>
    <row r="165" spans="1:69" ht="12.75" customHeight="1" x14ac:dyDescent="0.25">
      <c r="A165" s="329">
        <v>37347</v>
      </c>
      <c r="B165" s="159">
        <v>2002</v>
      </c>
      <c r="C165" s="241" t="s">
        <v>112</v>
      </c>
      <c r="D165" s="129">
        <v>77.84</v>
      </c>
      <c r="E165" s="137">
        <v>80.61</v>
      </c>
      <c r="F165" s="137">
        <v>74.95</v>
      </c>
      <c r="G165" s="137">
        <v>76.88</v>
      </c>
      <c r="H165" s="137">
        <v>16.079999999999998</v>
      </c>
      <c r="I165" s="137">
        <v>16.07</v>
      </c>
      <c r="J165" s="308"/>
      <c r="K165" s="137">
        <v>33.441751099387567</v>
      </c>
      <c r="L165" s="137"/>
      <c r="M165" s="214">
        <f t="shared" si="2"/>
        <v>1.9299999999999926</v>
      </c>
      <c r="N165" s="130"/>
      <c r="O165" s="130">
        <v>58.557445786451467</v>
      </c>
      <c r="P165" s="130">
        <v>91.82785408660223</v>
      </c>
      <c r="Q165" s="130">
        <v>158.6</v>
      </c>
      <c r="R165" s="364"/>
      <c r="S165" s="348"/>
      <c r="T165" s="133"/>
      <c r="U165" s="350"/>
      <c r="V165" s="349"/>
      <c r="W165" s="348"/>
      <c r="X165" s="348"/>
      <c r="Y165" s="355"/>
      <c r="Z165" s="348"/>
      <c r="AA165" s="355"/>
      <c r="AB165" s="364"/>
      <c r="AC165" s="348"/>
      <c r="AD165" s="133"/>
      <c r="AE165" s="348"/>
      <c r="AF165" s="349"/>
      <c r="AG165" s="348"/>
      <c r="AH165" s="349"/>
      <c r="AI165" s="349"/>
      <c r="AJ165" s="349"/>
      <c r="AK165" s="128"/>
      <c r="AL165" s="364"/>
      <c r="AM165" s="374"/>
      <c r="AN165" s="369">
        <f t="shared" si="3"/>
        <v>1.4399999999999977</v>
      </c>
      <c r="AO165" s="133">
        <f t="shared" si="4"/>
        <v>0</v>
      </c>
      <c r="AP165" s="348">
        <f t="shared" si="5"/>
        <v>-1.6599999999999966</v>
      </c>
      <c r="AQ165" s="133">
        <f t="shared" si="6"/>
        <v>0</v>
      </c>
      <c r="AR165" s="369">
        <f t="shared" si="7"/>
        <v>9.2249999999999943</v>
      </c>
      <c r="AW165" s="364"/>
      <c r="BG165" s="364"/>
      <c r="BQ165" s="364"/>
    </row>
    <row r="166" spans="1:69" ht="12.75" customHeight="1" x14ac:dyDescent="0.25">
      <c r="A166" s="329">
        <v>37377</v>
      </c>
      <c r="B166" s="159">
        <v>2002</v>
      </c>
      <c r="C166" s="241" t="s">
        <v>113</v>
      </c>
      <c r="D166" s="129">
        <v>77.78</v>
      </c>
      <c r="E166" s="137">
        <v>80.41</v>
      </c>
      <c r="F166" s="137">
        <v>74.739999999999995</v>
      </c>
      <c r="G166" s="137">
        <v>76.37</v>
      </c>
      <c r="H166" s="137">
        <v>16.13</v>
      </c>
      <c r="I166" s="137">
        <v>16</v>
      </c>
      <c r="J166" s="137"/>
      <c r="K166" s="137">
        <v>32.571355860104269</v>
      </c>
      <c r="L166" s="137"/>
      <c r="M166" s="214">
        <f t="shared" ref="M166:M229" si="8">G166-F166</f>
        <v>1.6300000000000097</v>
      </c>
      <c r="N166" s="130"/>
      <c r="O166" s="130">
        <v>57.051728420243975</v>
      </c>
      <c r="P166" s="130">
        <v>89.466637801588732</v>
      </c>
      <c r="Q166" s="130">
        <v>154.6</v>
      </c>
      <c r="R166" s="364"/>
      <c r="S166" s="348"/>
      <c r="T166" s="133"/>
      <c r="U166" s="350"/>
      <c r="V166" s="349"/>
      <c r="W166" s="348"/>
      <c r="X166" s="348"/>
      <c r="Y166" s="355"/>
      <c r="Z166" s="348"/>
      <c r="AA166" s="355"/>
      <c r="AB166" s="364"/>
      <c r="AC166" s="348"/>
      <c r="AD166" s="133"/>
      <c r="AE166" s="348"/>
      <c r="AF166" s="349"/>
      <c r="AG166" s="348"/>
      <c r="AH166" s="349"/>
      <c r="AI166" s="349"/>
      <c r="AJ166" s="349"/>
      <c r="AK166" s="128"/>
      <c r="AL166" s="364"/>
      <c r="AM166" s="374"/>
      <c r="AN166" s="369">
        <f t="shared" si="3"/>
        <v>-0.20000000000000284</v>
      </c>
      <c r="AO166" s="133">
        <f t="shared" si="4"/>
        <v>0</v>
      </c>
      <c r="AP166" s="348">
        <f t="shared" si="5"/>
        <v>-2.9000000000000057</v>
      </c>
      <c r="AQ166" s="133">
        <f t="shared" si="6"/>
        <v>0</v>
      </c>
      <c r="AR166" s="369">
        <f t="shared" si="7"/>
        <v>9.0583333333333371</v>
      </c>
      <c r="AW166" s="364"/>
      <c r="BG166" s="364"/>
      <c r="BQ166" s="364"/>
    </row>
    <row r="167" spans="1:69" ht="12.75" customHeight="1" x14ac:dyDescent="0.25">
      <c r="A167" s="329">
        <v>37408</v>
      </c>
      <c r="B167" s="159">
        <v>2002</v>
      </c>
      <c r="C167" s="241" t="s">
        <v>21</v>
      </c>
      <c r="D167" s="131">
        <v>77.31</v>
      </c>
      <c r="E167" s="137">
        <v>80.319999999999993</v>
      </c>
      <c r="F167" s="137">
        <v>74.010000000000005</v>
      </c>
      <c r="G167" s="137">
        <v>75.64</v>
      </c>
      <c r="H167" s="137">
        <v>15.37</v>
      </c>
      <c r="I167" s="137">
        <v>15.42</v>
      </c>
      <c r="J167" s="137"/>
      <c r="K167" s="137">
        <v>31.274601300555606</v>
      </c>
      <c r="L167" s="137"/>
      <c r="M167" s="214">
        <f t="shared" si="8"/>
        <v>1.6299999999999955</v>
      </c>
      <c r="N167" s="134"/>
      <c r="O167" s="130">
        <v>54.731789466031557</v>
      </c>
      <c r="P167" s="130">
        <v>85.828586091578302</v>
      </c>
      <c r="Q167" s="134">
        <v>148.30000000000001</v>
      </c>
      <c r="R167" s="364"/>
      <c r="S167" s="348"/>
      <c r="T167" s="133"/>
      <c r="U167" s="350"/>
      <c r="V167" s="349"/>
      <c r="W167" s="348"/>
      <c r="X167" s="348"/>
      <c r="Y167" s="355"/>
      <c r="Z167" s="348"/>
      <c r="AA167" s="355"/>
      <c r="AB167" s="364"/>
      <c r="AC167" s="348"/>
      <c r="AD167" s="133"/>
      <c r="AE167" s="348"/>
      <c r="AF167" s="349"/>
      <c r="AG167" s="348"/>
      <c r="AH167" s="349"/>
      <c r="AI167" s="349"/>
      <c r="AJ167" s="349"/>
      <c r="AK167" s="128"/>
      <c r="AL167" s="364"/>
      <c r="AM167" s="374"/>
      <c r="AN167" s="369">
        <f t="shared" si="3"/>
        <v>-9.0000000000003411E-2</v>
      </c>
      <c r="AO167" s="133">
        <f t="shared" si="4"/>
        <v>0</v>
      </c>
      <c r="AP167" s="348">
        <f t="shared" si="5"/>
        <v>-4.2200000000000131</v>
      </c>
      <c r="AQ167" s="133">
        <f t="shared" si="6"/>
        <v>0</v>
      </c>
      <c r="AR167" s="369">
        <f t="shared" si="7"/>
        <v>8.9833333333333343</v>
      </c>
      <c r="AW167" s="364"/>
      <c r="BG167" s="364"/>
      <c r="BQ167" s="364"/>
    </row>
    <row r="168" spans="1:69" ht="12.75" customHeight="1" x14ac:dyDescent="0.25">
      <c r="A168" s="329">
        <v>37438</v>
      </c>
      <c r="B168" s="159">
        <v>2002</v>
      </c>
      <c r="C168" s="241" t="s">
        <v>114</v>
      </c>
      <c r="D168" s="131">
        <v>76.95</v>
      </c>
      <c r="E168" s="137">
        <v>80.08</v>
      </c>
      <c r="F168" s="137">
        <v>73.62</v>
      </c>
      <c r="G168" s="137">
        <v>75.290000000000006</v>
      </c>
      <c r="H168" s="137">
        <v>15.19</v>
      </c>
      <c r="I168" s="137">
        <v>15.61</v>
      </c>
      <c r="J168" s="137"/>
      <c r="K168" s="137">
        <v>31.858378397629536</v>
      </c>
      <c r="L168" s="137"/>
      <c r="M168" s="214">
        <f t="shared" si="8"/>
        <v>1.6700000000000017</v>
      </c>
      <c r="N168" s="134"/>
      <c r="O168" s="130">
        <v>55.782913467416563</v>
      </c>
      <c r="P168" s="130">
        <v>87.476924063458227</v>
      </c>
      <c r="Q168" s="134">
        <v>151.1</v>
      </c>
      <c r="R168" s="364"/>
      <c r="S168" s="348"/>
      <c r="T168" s="133"/>
      <c r="U168" s="350"/>
      <c r="V168" s="349"/>
      <c r="W168" s="348"/>
      <c r="X168" s="348"/>
      <c r="Y168" s="355"/>
      <c r="Z168" s="348"/>
      <c r="AA168" s="355"/>
      <c r="AB168" s="364"/>
      <c r="AC168" s="348"/>
      <c r="AD168" s="133"/>
      <c r="AE168" s="348"/>
      <c r="AF168" s="349"/>
      <c r="AG168" s="348"/>
      <c r="AH168" s="349"/>
      <c r="AI168" s="349"/>
      <c r="AJ168" s="349"/>
      <c r="AK168" s="128"/>
      <c r="AL168" s="364"/>
      <c r="AM168" s="374"/>
      <c r="AN168" s="369">
        <f t="shared" si="3"/>
        <v>-0.23999999999999488</v>
      </c>
      <c r="AO168" s="133">
        <f t="shared" si="4"/>
        <v>0</v>
      </c>
      <c r="AP168" s="348">
        <f t="shared" si="5"/>
        <v>-3.9099999999999966</v>
      </c>
      <c r="AQ168" s="133">
        <f t="shared" si="6"/>
        <v>0</v>
      </c>
      <c r="AR168" s="369">
        <f t="shared" si="7"/>
        <v>8.7833333333333314</v>
      </c>
      <c r="AW168" s="364"/>
      <c r="BG168" s="364"/>
      <c r="BQ168" s="364"/>
    </row>
    <row r="169" spans="1:69" ht="12.75" customHeight="1" x14ac:dyDescent="0.25">
      <c r="A169" s="329">
        <v>37469</v>
      </c>
      <c r="B169" s="159">
        <v>2002</v>
      </c>
      <c r="C169" s="241" t="s">
        <v>115</v>
      </c>
      <c r="D169" s="135">
        <v>77.09</v>
      </c>
      <c r="E169" s="137">
        <v>80</v>
      </c>
      <c r="F169" s="308">
        <v>73.69</v>
      </c>
      <c r="G169" s="308">
        <v>75.290000000000006</v>
      </c>
      <c r="H169" s="137">
        <v>15.59</v>
      </c>
      <c r="I169" s="137">
        <v>16.23</v>
      </c>
      <c r="J169" s="308"/>
      <c r="K169" s="137">
        <v>33.581937483585456</v>
      </c>
      <c r="L169" s="137"/>
      <c r="M169" s="214">
        <f t="shared" si="8"/>
        <v>1.6000000000000085</v>
      </c>
      <c r="N169" s="134"/>
      <c r="O169" s="130">
        <v>58.795681332689654</v>
      </c>
      <c r="P169" s="130">
        <v>92.20144720843993</v>
      </c>
      <c r="Q169" s="134">
        <v>159.30000000000001</v>
      </c>
      <c r="R169" s="364"/>
      <c r="S169" s="348"/>
      <c r="T169" s="133"/>
      <c r="U169" s="350"/>
      <c r="V169" s="349"/>
      <c r="W169" s="348"/>
      <c r="X169" s="348"/>
      <c r="Y169" s="355"/>
      <c r="Z169" s="348"/>
      <c r="AA169" s="355"/>
      <c r="AB169" s="364"/>
      <c r="AC169" s="348"/>
      <c r="AD169" s="133"/>
      <c r="AE169" s="348"/>
      <c r="AF169" s="349"/>
      <c r="AG169" s="348"/>
      <c r="AH169" s="349"/>
      <c r="AI169" s="349"/>
      <c r="AJ169" s="349"/>
      <c r="AK169" s="128"/>
      <c r="AL169" s="364"/>
      <c r="AM169" s="374"/>
      <c r="AN169" s="369">
        <f t="shared" si="3"/>
        <v>-7.9999999999998295E-2</v>
      </c>
      <c r="AO169" s="133">
        <f t="shared" si="4"/>
        <v>0</v>
      </c>
      <c r="AP169" s="348">
        <f t="shared" si="5"/>
        <v>-4.2399999999999949</v>
      </c>
      <c r="AQ169" s="133">
        <f t="shared" si="6"/>
        <v>-5.0332383665716907E-2</v>
      </c>
      <c r="AR169" s="369">
        <f t="shared" si="7"/>
        <v>8.7166666666666686</v>
      </c>
      <c r="AW169" s="364"/>
      <c r="BG169" s="364"/>
      <c r="BQ169" s="364"/>
    </row>
    <row r="170" spans="1:69" ht="12.75" customHeight="1" x14ac:dyDescent="0.25">
      <c r="A170" s="329">
        <v>37500</v>
      </c>
      <c r="B170" s="159">
        <v>2002</v>
      </c>
      <c r="C170" s="241" t="s">
        <v>116</v>
      </c>
      <c r="D170" s="135">
        <v>77.39</v>
      </c>
      <c r="E170" s="137">
        <v>80.02</v>
      </c>
      <c r="F170" s="308">
        <v>74.23</v>
      </c>
      <c r="G170" s="308">
        <v>75.650000000000006</v>
      </c>
      <c r="H170" s="137">
        <v>16.940000000000001</v>
      </c>
      <c r="I170" s="137">
        <v>17.059999999999999</v>
      </c>
      <c r="J170" s="308"/>
      <c r="K170" s="137">
        <v>34.97487518124948</v>
      </c>
      <c r="L170" s="137"/>
      <c r="M170" s="214">
        <f t="shared" si="8"/>
        <v>1.4200000000000017</v>
      </c>
      <c r="N170" s="134"/>
      <c r="O170" s="130">
        <v>61.205342166034008</v>
      </c>
      <c r="P170" s="130">
        <v>95.980197808483041</v>
      </c>
      <c r="Q170" s="134">
        <v>165.8</v>
      </c>
      <c r="R170" s="364"/>
      <c r="S170" s="348"/>
      <c r="T170" s="133"/>
      <c r="U170" s="350"/>
      <c r="V170" s="349"/>
      <c r="W170" s="348"/>
      <c r="X170" s="348"/>
      <c r="Y170" s="355"/>
      <c r="Z170" s="348"/>
      <c r="AA170" s="355"/>
      <c r="AB170" s="364"/>
      <c r="AC170" s="348"/>
      <c r="AD170" s="133"/>
      <c r="AE170" s="348"/>
      <c r="AF170" s="349"/>
      <c r="AG170" s="348"/>
      <c r="AH170" s="349"/>
      <c r="AI170" s="349"/>
      <c r="AJ170" s="349"/>
      <c r="AK170" s="128"/>
      <c r="AL170" s="364"/>
      <c r="AM170" s="374"/>
      <c r="AN170" s="369">
        <f t="shared" si="3"/>
        <v>0</v>
      </c>
      <c r="AO170" s="133">
        <f t="shared" si="4"/>
        <v>0</v>
      </c>
      <c r="AP170" s="348">
        <f t="shared" si="5"/>
        <v>-3.0200000000000102</v>
      </c>
      <c r="AQ170" s="133">
        <f t="shared" si="6"/>
        <v>0</v>
      </c>
      <c r="AR170" s="369">
        <f t="shared" si="7"/>
        <v>8.7333333333333343</v>
      </c>
      <c r="AW170" s="364"/>
      <c r="BG170" s="364"/>
      <c r="BQ170" s="364"/>
    </row>
    <row r="171" spans="1:69" ht="12.75" customHeight="1" x14ac:dyDescent="0.25">
      <c r="A171" s="329">
        <v>37530</v>
      </c>
      <c r="B171" s="159">
        <v>2002</v>
      </c>
      <c r="C171" s="241" t="s">
        <v>117</v>
      </c>
      <c r="D171" s="135">
        <v>77.55</v>
      </c>
      <c r="E171" s="137">
        <v>80.05</v>
      </c>
      <c r="F171" s="308">
        <v>74.44</v>
      </c>
      <c r="G171" s="308">
        <v>75.81</v>
      </c>
      <c r="H171" s="137">
        <v>17.420000000000002</v>
      </c>
      <c r="I171" s="137">
        <v>17.63</v>
      </c>
      <c r="J171" s="308"/>
      <c r="K171" s="137">
        <v>33.983529669707252</v>
      </c>
      <c r="L171" s="137"/>
      <c r="M171" s="214">
        <f t="shared" si="8"/>
        <v>1.3700000000000045</v>
      </c>
      <c r="N171" s="134"/>
      <c r="O171" s="130">
        <v>59.48680120862754</v>
      </c>
      <c r="P171" s="130">
        <v>93.285238590929822</v>
      </c>
      <c r="Q171" s="134">
        <v>161.1</v>
      </c>
      <c r="R171" s="364"/>
      <c r="S171" s="348"/>
      <c r="T171" s="133"/>
      <c r="U171" s="350"/>
      <c r="V171" s="349"/>
      <c r="W171" s="348"/>
      <c r="X171" s="348"/>
      <c r="Y171" s="355"/>
      <c r="Z171" s="348"/>
      <c r="AA171" s="355"/>
      <c r="AB171" s="364"/>
      <c r="AC171" s="348"/>
      <c r="AD171" s="133"/>
      <c r="AE171" s="348"/>
      <c r="AF171" s="349"/>
      <c r="AG171" s="348"/>
      <c r="AH171" s="349"/>
      <c r="AI171" s="349"/>
      <c r="AJ171" s="349"/>
      <c r="AK171" s="128"/>
      <c r="AL171" s="364"/>
      <c r="AM171" s="374"/>
      <c r="AN171" s="369">
        <f t="shared" si="3"/>
        <v>0</v>
      </c>
      <c r="AO171" s="133">
        <f t="shared" si="4"/>
        <v>0</v>
      </c>
      <c r="AP171" s="348">
        <f t="shared" si="5"/>
        <v>-2.2000000000000028</v>
      </c>
      <c r="AQ171" s="133">
        <f t="shared" si="6"/>
        <v>0</v>
      </c>
      <c r="AR171" s="369">
        <f t="shared" si="7"/>
        <v>8.7583333333333258</v>
      </c>
      <c r="AW171" s="364"/>
      <c r="BG171" s="364"/>
      <c r="BQ171" s="364"/>
    </row>
    <row r="172" spans="1:69" ht="12.75" customHeight="1" x14ac:dyDescent="0.25">
      <c r="A172" s="329">
        <v>37561</v>
      </c>
      <c r="B172" s="159">
        <v>2002</v>
      </c>
      <c r="C172" s="241" t="s">
        <v>118</v>
      </c>
      <c r="D172" s="135">
        <v>77.39</v>
      </c>
      <c r="E172" s="137">
        <v>79.95</v>
      </c>
      <c r="F172" s="308">
        <v>74.099999999999994</v>
      </c>
      <c r="G172" s="308">
        <v>75.55</v>
      </c>
      <c r="H172" s="137">
        <v>15.1</v>
      </c>
      <c r="I172" s="137">
        <v>15.82</v>
      </c>
      <c r="J172" s="308"/>
      <c r="K172" s="137">
        <v>29.695273682558309</v>
      </c>
      <c r="L172" s="137"/>
      <c r="M172" s="214">
        <f t="shared" si="8"/>
        <v>1.4500000000000028</v>
      </c>
      <c r="N172" s="134"/>
      <c r="O172" s="130">
        <v>51.974052057970134</v>
      </c>
      <c r="P172" s="130">
        <v>81.503993293590852</v>
      </c>
      <c r="Q172" s="134">
        <v>140.80000000000001</v>
      </c>
      <c r="R172" s="364"/>
      <c r="S172" s="348"/>
      <c r="T172" s="133"/>
      <c r="U172" s="350"/>
      <c r="V172" s="349"/>
      <c r="W172" s="348"/>
      <c r="X172" s="348"/>
      <c r="Y172" s="355"/>
      <c r="Z172" s="348"/>
      <c r="AA172" s="355"/>
      <c r="AB172" s="364"/>
      <c r="AC172" s="348"/>
      <c r="AD172" s="133"/>
      <c r="AE172" s="348"/>
      <c r="AF172" s="349"/>
      <c r="AG172" s="348"/>
      <c r="AH172" s="349"/>
      <c r="AI172" s="349"/>
      <c r="AJ172" s="349"/>
      <c r="AK172" s="128"/>
      <c r="AL172" s="364"/>
      <c r="AM172" s="374"/>
      <c r="AN172" s="369">
        <f t="shared" si="3"/>
        <v>-9.9999999999994316E-2</v>
      </c>
      <c r="AO172" s="133">
        <f t="shared" si="4"/>
        <v>0</v>
      </c>
      <c r="AP172" s="348">
        <f t="shared" si="5"/>
        <v>0.45000000000000284</v>
      </c>
      <c r="AQ172" s="133">
        <f t="shared" si="6"/>
        <v>0</v>
      </c>
      <c r="AR172" s="369">
        <f t="shared" si="7"/>
        <v>8.6749999999999972</v>
      </c>
      <c r="AW172" s="364"/>
      <c r="BG172" s="364"/>
      <c r="BQ172" s="364"/>
    </row>
    <row r="173" spans="1:69" ht="12.75" customHeight="1" x14ac:dyDescent="0.25">
      <c r="A173" s="329">
        <v>37591</v>
      </c>
      <c r="B173" s="159">
        <v>2002</v>
      </c>
      <c r="C173" s="241" t="s">
        <v>119</v>
      </c>
      <c r="D173" s="135">
        <v>77.34</v>
      </c>
      <c r="E173" s="137">
        <v>79.849999999999994</v>
      </c>
      <c r="F173" s="308">
        <v>73.66</v>
      </c>
      <c r="G173" s="308">
        <v>75.150000000000006</v>
      </c>
      <c r="H173" s="137">
        <v>16.21</v>
      </c>
      <c r="I173" s="137">
        <v>17.21</v>
      </c>
      <c r="J173" s="308"/>
      <c r="K173" s="137">
        <v>34.565765017857856</v>
      </c>
      <c r="L173" s="137"/>
      <c r="M173" s="214">
        <f t="shared" si="8"/>
        <v>1.4900000000000091</v>
      </c>
      <c r="N173" s="134"/>
      <c r="O173" s="130">
        <v>60.447094158045559</v>
      </c>
      <c r="P173" s="130">
        <v>94.791138304539828</v>
      </c>
      <c r="Q173" s="134">
        <v>163.69999999999999</v>
      </c>
      <c r="R173" s="364"/>
      <c r="S173" s="348"/>
      <c r="T173" s="133"/>
      <c r="U173" s="350"/>
      <c r="V173" s="349"/>
      <c r="W173" s="348"/>
      <c r="X173" s="348"/>
      <c r="Y173" s="355"/>
      <c r="Z173" s="348"/>
      <c r="AA173" s="355"/>
      <c r="AB173" s="364"/>
      <c r="AC173" s="348"/>
      <c r="AD173" s="133"/>
      <c r="AE173" s="348"/>
      <c r="AF173" s="349"/>
      <c r="AG173" s="348"/>
      <c r="AH173" s="349"/>
      <c r="AI173" s="349"/>
      <c r="AJ173" s="349"/>
      <c r="AK173" s="128"/>
      <c r="AL173" s="364"/>
      <c r="AM173" s="374"/>
      <c r="AN173" s="369">
        <f t="shared" si="3"/>
        <v>-0.10000000000000853</v>
      </c>
      <c r="AO173" s="133">
        <f t="shared" si="4"/>
        <v>0</v>
      </c>
      <c r="AP173" s="348">
        <f t="shared" si="5"/>
        <v>1.4899999999999949</v>
      </c>
      <c r="AQ173" s="133">
        <f t="shared" si="6"/>
        <v>0</v>
      </c>
      <c r="AR173" s="369">
        <f t="shared" si="7"/>
        <v>8.5916666666666686</v>
      </c>
      <c r="AW173" s="364"/>
      <c r="BG173" s="364"/>
      <c r="BQ173" s="364"/>
    </row>
    <row r="174" spans="1:69" ht="12.75" customHeight="1" x14ac:dyDescent="0.25">
      <c r="A174" s="329">
        <v>37622</v>
      </c>
      <c r="B174" s="159">
        <v>2003</v>
      </c>
      <c r="C174" s="241" t="s">
        <v>109</v>
      </c>
      <c r="D174" s="135">
        <v>78.150000000000006</v>
      </c>
      <c r="E174" s="137">
        <v>80.47</v>
      </c>
      <c r="F174" s="308">
        <v>74.95</v>
      </c>
      <c r="G174" s="308">
        <v>76.38</v>
      </c>
      <c r="H174" s="137">
        <v>17.829999999999998</v>
      </c>
      <c r="I174" s="137">
        <v>18.63</v>
      </c>
      <c r="J174" s="308"/>
      <c r="K174" s="137">
        <v>38.194510058182232</v>
      </c>
      <c r="L174" s="137"/>
      <c r="M174" s="214">
        <f t="shared" si="8"/>
        <v>1.4299999999999926</v>
      </c>
      <c r="N174" s="134"/>
      <c r="O174" s="130">
        <v>66.822497150298602</v>
      </c>
      <c r="P174" s="130">
        <v>104.70284025779881</v>
      </c>
      <c r="Q174" s="134">
        <v>180.9</v>
      </c>
      <c r="R174" s="364"/>
      <c r="S174" s="348"/>
      <c r="T174" s="133"/>
      <c r="U174" s="350"/>
      <c r="V174" s="349"/>
      <c r="W174" s="348"/>
      <c r="X174" s="348"/>
      <c r="Y174" s="355"/>
      <c r="Z174" s="348"/>
      <c r="AA174" s="355"/>
      <c r="AB174" s="364"/>
      <c r="AC174" s="348"/>
      <c r="AD174" s="133"/>
      <c r="AE174" s="348"/>
      <c r="AF174" s="349"/>
      <c r="AG174" s="348"/>
      <c r="AH174" s="349"/>
      <c r="AI174" s="349"/>
      <c r="AJ174" s="349"/>
      <c r="AK174" s="128"/>
      <c r="AL174" s="364"/>
      <c r="AM174" s="374"/>
      <c r="AN174" s="369">
        <f t="shared" si="3"/>
        <v>0.62000000000000455</v>
      </c>
      <c r="AO174" s="133">
        <f t="shared" si="4"/>
        <v>0</v>
      </c>
      <c r="AP174" s="348">
        <f t="shared" si="5"/>
        <v>1.9899999999999949</v>
      </c>
      <c r="AQ174" s="133">
        <f t="shared" si="6"/>
        <v>0</v>
      </c>
      <c r="AR174" s="369">
        <f t="shared" si="7"/>
        <v>9.1083333333333343</v>
      </c>
      <c r="AW174" s="364"/>
      <c r="BG174" s="364"/>
      <c r="BQ174" s="364"/>
    </row>
    <row r="175" spans="1:69" ht="12.75" customHeight="1" x14ac:dyDescent="0.25">
      <c r="A175" s="329">
        <v>37653</v>
      </c>
      <c r="B175" s="159">
        <v>2003</v>
      </c>
      <c r="C175" s="241" t="s">
        <v>110</v>
      </c>
      <c r="D175" s="137">
        <v>79.31</v>
      </c>
      <c r="E175" s="137">
        <v>81.31</v>
      </c>
      <c r="F175" s="137">
        <v>76.66</v>
      </c>
      <c r="G175" s="137">
        <v>78.010000000000005</v>
      </c>
      <c r="H175" s="137">
        <v>20.239999999999998</v>
      </c>
      <c r="I175" s="137">
        <v>20.5</v>
      </c>
      <c r="J175" s="308"/>
      <c r="K175" s="137">
        <v>39.713512155774367</v>
      </c>
      <c r="L175" s="137"/>
      <c r="M175" s="214">
        <f t="shared" si="8"/>
        <v>1.3500000000000085</v>
      </c>
      <c r="N175" s="134"/>
      <c r="O175" s="130">
        <v>69.494282055871395</v>
      </c>
      <c r="P175" s="130">
        <v>108.96431273326988</v>
      </c>
      <c r="Q175" s="134">
        <v>188.3</v>
      </c>
      <c r="R175" s="364"/>
      <c r="S175" s="348"/>
      <c r="T175" s="133"/>
      <c r="U175" s="350"/>
      <c r="V175" s="349"/>
      <c r="W175" s="348"/>
      <c r="X175" s="348"/>
      <c r="Y175" s="355"/>
      <c r="Z175" s="348"/>
      <c r="AA175" s="355"/>
      <c r="AB175" s="364"/>
      <c r="AC175" s="348"/>
      <c r="AD175" s="133"/>
      <c r="AE175" s="348"/>
      <c r="AF175" s="349"/>
      <c r="AG175" s="348"/>
      <c r="AH175" s="349"/>
      <c r="AI175" s="349"/>
      <c r="AJ175" s="349"/>
      <c r="AK175" s="128"/>
      <c r="AL175" s="364"/>
      <c r="AM175" s="374"/>
      <c r="AN175" s="369">
        <f t="shared" si="3"/>
        <v>0.84000000000000341</v>
      </c>
      <c r="AO175" s="133">
        <f t="shared" si="4"/>
        <v>0</v>
      </c>
      <c r="AP175" s="348">
        <f t="shared" si="5"/>
        <v>2.7900000000000063</v>
      </c>
      <c r="AQ175" s="133">
        <f t="shared" si="6"/>
        <v>0</v>
      </c>
      <c r="AR175" s="369">
        <f t="shared" si="7"/>
        <v>9.8083333333333371</v>
      </c>
      <c r="AW175" s="364"/>
      <c r="BG175" s="364"/>
      <c r="BQ175" s="364"/>
    </row>
    <row r="176" spans="1:69" ht="12.75" customHeight="1" x14ac:dyDescent="0.25">
      <c r="A176" s="329">
        <v>37681</v>
      </c>
      <c r="B176" s="159">
        <v>2003</v>
      </c>
      <c r="C176" s="241" t="s">
        <v>111</v>
      </c>
      <c r="D176" s="135">
        <v>81.36</v>
      </c>
      <c r="E176" s="137">
        <v>82.92</v>
      </c>
      <c r="F176" s="308">
        <v>78.55</v>
      </c>
      <c r="G176" s="308">
        <v>81.099999999999994</v>
      </c>
      <c r="H176" s="137">
        <v>22.49</v>
      </c>
      <c r="I176" s="137">
        <v>22.87</v>
      </c>
      <c r="J176" s="308"/>
      <c r="K176" s="137">
        <v>38.077279268683718</v>
      </c>
      <c r="L176" s="137"/>
      <c r="M176" s="214">
        <f t="shared" si="8"/>
        <v>2.5499999999999972</v>
      </c>
      <c r="N176" s="134"/>
      <c r="O176" s="130">
        <v>66.577231410429235</v>
      </c>
      <c r="P176" s="130">
        <v>104.10673066430282</v>
      </c>
      <c r="Q176" s="134">
        <v>180.6</v>
      </c>
      <c r="R176" s="364"/>
      <c r="S176" s="348"/>
      <c r="T176" s="133"/>
      <c r="U176" s="350"/>
      <c r="V176" s="349"/>
      <c r="W176" s="348"/>
      <c r="X176" s="348"/>
      <c r="Y176" s="355"/>
      <c r="Z176" s="348"/>
      <c r="AA176" s="355"/>
      <c r="AB176" s="364"/>
      <c r="AC176" s="348"/>
      <c r="AD176" s="133"/>
      <c r="AE176" s="348"/>
      <c r="AF176" s="349"/>
      <c r="AG176" s="348"/>
      <c r="AH176" s="349"/>
      <c r="AI176" s="349"/>
      <c r="AJ176" s="349"/>
      <c r="AK176" s="128"/>
      <c r="AL176" s="364"/>
      <c r="AM176" s="374"/>
      <c r="AN176" s="369">
        <f t="shared" si="3"/>
        <v>1.6099999999999994</v>
      </c>
      <c r="AO176" s="133">
        <f t="shared" si="4"/>
        <v>0</v>
      </c>
      <c r="AP176" s="348">
        <f t="shared" si="5"/>
        <v>3.75</v>
      </c>
      <c r="AQ176" s="133">
        <f t="shared" si="6"/>
        <v>0</v>
      </c>
      <c r="AR176" s="369">
        <f t="shared" si="7"/>
        <v>11.150000000000006</v>
      </c>
      <c r="AW176" s="364"/>
      <c r="BG176" s="364"/>
      <c r="BQ176" s="364"/>
    </row>
    <row r="177" spans="1:69" ht="12.75" customHeight="1" x14ac:dyDescent="0.25">
      <c r="A177" s="329">
        <v>37712</v>
      </c>
      <c r="B177" s="159">
        <v>2003</v>
      </c>
      <c r="C177" s="241" t="s">
        <v>112</v>
      </c>
      <c r="D177" s="131">
        <v>81.42</v>
      </c>
      <c r="E177" s="137">
        <v>83.1</v>
      </c>
      <c r="F177" s="137">
        <v>78.2</v>
      </c>
      <c r="G177" s="137">
        <v>80.849999999999994</v>
      </c>
      <c r="H177" s="137">
        <v>16.170000000000002</v>
      </c>
      <c r="I177" s="137">
        <v>17.5</v>
      </c>
      <c r="J177" s="137"/>
      <c r="K177" s="137">
        <v>31.185668976610135</v>
      </c>
      <c r="L177" s="137"/>
      <c r="M177" s="214">
        <f t="shared" si="8"/>
        <v>2.6499999999999915</v>
      </c>
      <c r="N177" s="134"/>
      <c r="O177" s="130">
        <v>54.601295993253942</v>
      </c>
      <c r="P177" s="130">
        <v>85.769815468116349</v>
      </c>
      <c r="Q177" s="134">
        <v>148.19999999999999</v>
      </c>
      <c r="R177" s="364"/>
      <c r="S177" s="348"/>
      <c r="T177" s="133"/>
      <c r="U177" s="350"/>
      <c r="V177" s="349"/>
      <c r="W177" s="348"/>
      <c r="X177" s="348"/>
      <c r="Y177" s="355"/>
      <c r="Z177" s="348"/>
      <c r="AA177" s="355"/>
      <c r="AB177" s="364"/>
      <c r="AC177" s="348"/>
      <c r="AD177" s="133"/>
      <c r="AE177" s="348"/>
      <c r="AF177" s="349"/>
      <c r="AG177" s="348"/>
      <c r="AH177" s="349"/>
      <c r="AI177" s="349"/>
      <c r="AJ177" s="349"/>
      <c r="AK177" s="128"/>
      <c r="AL177" s="364"/>
      <c r="AM177" s="374"/>
      <c r="AN177" s="369">
        <f t="shared" si="3"/>
        <v>0.17999999999999261</v>
      </c>
      <c r="AO177" s="133">
        <f t="shared" si="4"/>
        <v>0</v>
      </c>
      <c r="AP177" s="348">
        <f t="shared" si="5"/>
        <v>2.4899999999999949</v>
      </c>
      <c r="AQ177" s="133">
        <f t="shared" si="6"/>
        <v>0</v>
      </c>
      <c r="AR177" s="369">
        <f t="shared" si="7"/>
        <v>11.299999999999997</v>
      </c>
      <c r="AW177" s="364"/>
      <c r="BG177" s="364"/>
      <c r="BQ177" s="364"/>
    </row>
    <row r="178" spans="1:69" ht="12.75" customHeight="1" x14ac:dyDescent="0.25">
      <c r="A178" s="329">
        <v>37742</v>
      </c>
      <c r="B178" s="159">
        <v>2003</v>
      </c>
      <c r="C178" s="241" t="s">
        <v>113</v>
      </c>
      <c r="D178" s="131">
        <v>80.040000000000006</v>
      </c>
      <c r="E178" s="137">
        <v>81.209999999999994</v>
      </c>
      <c r="F178" s="137">
        <v>75.84</v>
      </c>
      <c r="G178" s="137">
        <v>78.2</v>
      </c>
      <c r="H178" s="137">
        <v>15.71</v>
      </c>
      <c r="I178" s="137">
        <v>16.88</v>
      </c>
      <c r="J178" s="137"/>
      <c r="K178" s="137">
        <v>30.16141612726091</v>
      </c>
      <c r="L178" s="137"/>
      <c r="M178" s="214">
        <f t="shared" si="8"/>
        <v>2.3599999999999994</v>
      </c>
      <c r="N178" s="134"/>
      <c r="O178" s="130">
        <v>52.804207119208996</v>
      </c>
      <c r="P178" s="130">
        <v>82.926960751813056</v>
      </c>
      <c r="Q178" s="134">
        <v>143.19999999999999</v>
      </c>
      <c r="R178" s="364"/>
      <c r="S178" s="348"/>
      <c r="T178" s="133"/>
      <c r="U178" s="350"/>
      <c r="V178" s="349"/>
      <c r="W178" s="348"/>
      <c r="X178" s="348"/>
      <c r="Y178" s="355"/>
      <c r="Z178" s="348"/>
      <c r="AA178" s="355"/>
      <c r="AB178" s="364"/>
      <c r="AC178" s="348"/>
      <c r="AD178" s="133"/>
      <c r="AE178" s="348"/>
      <c r="AF178" s="349"/>
      <c r="AG178" s="348"/>
      <c r="AH178" s="349"/>
      <c r="AI178" s="349"/>
      <c r="AJ178" s="349"/>
      <c r="AK178" s="128"/>
      <c r="AL178" s="364"/>
      <c r="AM178" s="374"/>
      <c r="AN178" s="369">
        <f t="shared" si="3"/>
        <v>-1.8900000000000006</v>
      </c>
      <c r="AO178" s="133">
        <f t="shared" si="4"/>
        <v>0</v>
      </c>
      <c r="AP178" s="348">
        <f t="shared" si="5"/>
        <v>0.79999999999999716</v>
      </c>
      <c r="AQ178" s="133">
        <f t="shared" si="6"/>
        <v>0</v>
      </c>
      <c r="AR178" s="369">
        <f t="shared" si="7"/>
        <v>9.7249999999999943</v>
      </c>
      <c r="AW178" s="364"/>
      <c r="BG178" s="364"/>
      <c r="BQ178" s="364"/>
    </row>
    <row r="179" spans="1:69" ht="12.75" customHeight="1" x14ac:dyDescent="0.25">
      <c r="A179" s="329">
        <v>37773</v>
      </c>
      <c r="B179" s="159">
        <v>2003</v>
      </c>
      <c r="C179" s="241" t="s">
        <v>21</v>
      </c>
      <c r="D179" s="131">
        <v>79.36</v>
      </c>
      <c r="E179" s="137">
        <v>80.39</v>
      </c>
      <c r="F179" s="137">
        <v>74.39</v>
      </c>
      <c r="G179" s="137">
        <v>76.66</v>
      </c>
      <c r="H179" s="137">
        <v>15.16</v>
      </c>
      <c r="I179" s="137">
        <v>16.77</v>
      </c>
      <c r="J179" s="137"/>
      <c r="K179" s="137">
        <v>32.055301599412061</v>
      </c>
      <c r="L179" s="137"/>
      <c r="M179" s="214">
        <f t="shared" si="8"/>
        <v>2.269999999999996</v>
      </c>
      <c r="N179" s="134"/>
      <c r="O179" s="130">
        <v>56.105084929640896</v>
      </c>
      <c r="P179" s="130">
        <v>88.032943960683141</v>
      </c>
      <c r="Q179" s="134">
        <v>152</v>
      </c>
      <c r="R179" s="364"/>
      <c r="S179" s="348"/>
      <c r="T179" s="133"/>
      <c r="U179" s="350"/>
      <c r="V179" s="349"/>
      <c r="W179" s="348"/>
      <c r="X179" s="348"/>
      <c r="Y179" s="355"/>
      <c r="Z179" s="348"/>
      <c r="AA179" s="355"/>
      <c r="AB179" s="364"/>
      <c r="AC179" s="348"/>
      <c r="AD179" s="133"/>
      <c r="AE179" s="348"/>
      <c r="AF179" s="349"/>
      <c r="AG179" s="348"/>
      <c r="AH179" s="349"/>
      <c r="AI179" s="349"/>
      <c r="AJ179" s="349"/>
      <c r="AK179" s="128"/>
      <c r="AL179" s="364"/>
      <c r="AM179" s="374"/>
      <c r="AN179" s="369">
        <f t="shared" si="3"/>
        <v>-0.81999999999999318</v>
      </c>
      <c r="AO179" s="133">
        <f t="shared" si="4"/>
        <v>0</v>
      </c>
      <c r="AP179" s="348">
        <f t="shared" si="5"/>
        <v>7.000000000000739E-2</v>
      </c>
      <c r="AQ179" s="133">
        <f t="shared" si="6"/>
        <v>0</v>
      </c>
      <c r="AR179" s="369">
        <f t="shared" si="7"/>
        <v>9.0416666666666714</v>
      </c>
      <c r="AW179" s="364"/>
      <c r="BG179" s="364"/>
      <c r="BQ179" s="364"/>
    </row>
    <row r="180" spans="1:69" ht="12.75" customHeight="1" x14ac:dyDescent="0.25">
      <c r="A180" s="329">
        <v>37803</v>
      </c>
      <c r="B180" s="159">
        <v>2003</v>
      </c>
      <c r="C180" s="241" t="s">
        <v>114</v>
      </c>
      <c r="D180" s="131">
        <v>79.59</v>
      </c>
      <c r="E180" s="137">
        <v>80.510000000000005</v>
      </c>
      <c r="F180" s="137">
        <v>74.47</v>
      </c>
      <c r="G180" s="137">
        <v>76.569999999999993</v>
      </c>
      <c r="H180" s="137">
        <v>16.3</v>
      </c>
      <c r="I180" s="137">
        <v>17.57</v>
      </c>
      <c r="J180" s="137"/>
      <c r="K180" s="137">
        <v>33.700338323330215</v>
      </c>
      <c r="L180" s="137"/>
      <c r="M180" s="214">
        <f t="shared" si="8"/>
        <v>2.0999999999999943</v>
      </c>
      <c r="N180" s="134"/>
      <c r="O180" s="130">
        <v>58.984472821843809</v>
      </c>
      <c r="P180" s="130">
        <v>92.551688715212705</v>
      </c>
      <c r="Q180" s="134">
        <v>159.5</v>
      </c>
      <c r="R180" s="364"/>
      <c r="S180" s="348"/>
      <c r="T180" s="133"/>
      <c r="U180" s="350"/>
      <c r="V180" s="349"/>
      <c r="W180" s="348"/>
      <c r="X180" s="348"/>
      <c r="Y180" s="355"/>
      <c r="Z180" s="348"/>
      <c r="AA180" s="355"/>
      <c r="AB180" s="364"/>
      <c r="AC180" s="348"/>
      <c r="AD180" s="133"/>
      <c r="AE180" s="348"/>
      <c r="AF180" s="349"/>
      <c r="AG180" s="348"/>
      <c r="AH180" s="349"/>
      <c r="AI180" s="349"/>
      <c r="AJ180" s="349"/>
      <c r="AK180" s="128"/>
      <c r="AL180" s="364"/>
      <c r="AM180" s="374"/>
      <c r="AN180" s="369">
        <f t="shared" si="3"/>
        <v>0.12000000000000455</v>
      </c>
      <c r="AO180" s="133">
        <f t="shared" si="4"/>
        <v>0</v>
      </c>
      <c r="AP180" s="348">
        <f t="shared" si="5"/>
        <v>0.43000000000000682</v>
      </c>
      <c r="AQ180" s="133">
        <f t="shared" si="6"/>
        <v>0</v>
      </c>
      <c r="AR180" s="369">
        <f t="shared" si="7"/>
        <v>9.1416666666666657</v>
      </c>
      <c r="AW180" s="364"/>
      <c r="BG180" s="364"/>
      <c r="BQ180" s="364"/>
    </row>
    <row r="181" spans="1:69" ht="12.75" customHeight="1" x14ac:dyDescent="0.25">
      <c r="A181" s="329">
        <v>37834</v>
      </c>
      <c r="B181" s="159">
        <v>2003</v>
      </c>
      <c r="C181" s="241" t="s">
        <v>115</v>
      </c>
      <c r="D181" s="131">
        <v>79.77</v>
      </c>
      <c r="E181" s="137">
        <v>81.260000000000005</v>
      </c>
      <c r="F181" s="137">
        <v>75.73</v>
      </c>
      <c r="G181" s="137">
        <v>77.319999999999993</v>
      </c>
      <c r="H181" s="137">
        <v>17.32</v>
      </c>
      <c r="I181" s="137">
        <v>18.510000000000002</v>
      </c>
      <c r="J181" s="137"/>
      <c r="K181" s="137">
        <v>35.757177289812489</v>
      </c>
      <c r="L181" s="137"/>
      <c r="M181" s="214">
        <f t="shared" si="8"/>
        <v>1.5899999999999892</v>
      </c>
      <c r="N181" s="134"/>
      <c r="O181" s="130">
        <v>62.576832108137943</v>
      </c>
      <c r="P181" s="130">
        <v>98.148080043477421</v>
      </c>
      <c r="Q181" s="134">
        <v>170.3</v>
      </c>
      <c r="R181" s="364"/>
      <c r="S181" s="348"/>
      <c r="T181" s="133"/>
      <c r="U181" s="350"/>
      <c r="V181" s="349"/>
      <c r="W181" s="348"/>
      <c r="X181" s="348"/>
      <c r="Y181" s="355"/>
      <c r="Z181" s="348"/>
      <c r="AA181" s="355"/>
      <c r="AB181" s="364"/>
      <c r="AC181" s="348"/>
      <c r="AD181" s="133"/>
      <c r="AE181" s="348"/>
      <c r="AF181" s="349"/>
      <c r="AG181" s="348"/>
      <c r="AH181" s="349"/>
      <c r="AI181" s="349"/>
      <c r="AJ181" s="349"/>
      <c r="AK181" s="128"/>
      <c r="AL181" s="364"/>
      <c r="AM181" s="374"/>
      <c r="AN181" s="369">
        <f t="shared" si="3"/>
        <v>0.75</v>
      </c>
      <c r="AO181" s="133">
        <f t="shared" si="4"/>
        <v>0</v>
      </c>
      <c r="AP181" s="348">
        <f t="shared" si="5"/>
        <v>1.2600000000000051</v>
      </c>
      <c r="AQ181" s="133">
        <f t="shared" si="6"/>
        <v>0</v>
      </c>
      <c r="AR181" s="369">
        <f t="shared" si="7"/>
        <v>9.7666666666666657</v>
      </c>
      <c r="AW181" s="364"/>
      <c r="BG181" s="364"/>
      <c r="BQ181" s="364"/>
    </row>
    <row r="182" spans="1:69" ht="12.75" customHeight="1" x14ac:dyDescent="0.25">
      <c r="A182" s="329">
        <v>37865</v>
      </c>
      <c r="B182" s="159">
        <v>2003</v>
      </c>
      <c r="C182" s="241" t="s">
        <v>116</v>
      </c>
      <c r="D182" s="131">
        <v>79.81</v>
      </c>
      <c r="E182" s="137">
        <v>81.17</v>
      </c>
      <c r="F182" s="137">
        <v>76.099999999999994</v>
      </c>
      <c r="G182" s="137">
        <v>77.55</v>
      </c>
      <c r="H182" s="137">
        <v>16.809999999999999</v>
      </c>
      <c r="I182" s="137">
        <v>17.940000000000001</v>
      </c>
      <c r="J182" s="137"/>
      <c r="K182" s="137">
        <v>32.181094762251192</v>
      </c>
      <c r="L182" s="137"/>
      <c r="M182" s="214">
        <f t="shared" si="8"/>
        <v>1.4500000000000028</v>
      </c>
      <c r="N182" s="134"/>
      <c r="O182" s="130">
        <v>56.280487380397588</v>
      </c>
      <c r="P182" s="130">
        <v>88.072189569807136</v>
      </c>
      <c r="Q182" s="131" t="s">
        <v>30</v>
      </c>
      <c r="R182" s="364"/>
      <c r="S182" s="348"/>
      <c r="T182" s="133"/>
      <c r="U182" s="350"/>
      <c r="V182" s="349"/>
      <c r="W182" s="348"/>
      <c r="X182" s="348"/>
      <c r="Y182" s="355"/>
      <c r="Z182" s="348"/>
      <c r="AA182" s="355"/>
      <c r="AB182" s="364"/>
      <c r="AC182" s="348"/>
      <c r="AD182" s="133"/>
      <c r="AE182" s="348"/>
      <c r="AF182" s="349"/>
      <c r="AG182" s="348"/>
      <c r="AH182" s="349"/>
      <c r="AI182" s="349"/>
      <c r="AJ182" s="349"/>
      <c r="AK182" s="128"/>
      <c r="AL182" s="364"/>
      <c r="AM182" s="374"/>
      <c r="AN182" s="369">
        <f t="shared" si="3"/>
        <v>-9.0000000000003411E-2</v>
      </c>
      <c r="AO182" s="133">
        <f t="shared" si="4"/>
        <v>0</v>
      </c>
      <c r="AP182" s="348">
        <f t="shared" si="5"/>
        <v>1.1500000000000057</v>
      </c>
      <c r="AQ182" s="133">
        <f t="shared" si="6"/>
        <v>0</v>
      </c>
      <c r="AR182" s="369">
        <f t="shared" si="7"/>
        <v>9.6916666666666629</v>
      </c>
      <c r="AW182" s="364"/>
      <c r="BG182" s="364"/>
      <c r="BQ182" s="364"/>
    </row>
    <row r="183" spans="1:69" ht="12.75" customHeight="1" x14ac:dyDescent="0.25">
      <c r="A183" s="329">
        <v>37895</v>
      </c>
      <c r="B183" s="159">
        <v>2003</v>
      </c>
      <c r="C183" s="241" t="s">
        <v>117</v>
      </c>
      <c r="D183" s="131">
        <v>80.05</v>
      </c>
      <c r="E183" s="137">
        <v>81.31</v>
      </c>
      <c r="F183" s="137">
        <v>75.84</v>
      </c>
      <c r="G183" s="137">
        <v>77.38</v>
      </c>
      <c r="H183" s="137">
        <v>17.07</v>
      </c>
      <c r="I183" s="137">
        <v>18.600000000000001</v>
      </c>
      <c r="J183" s="137"/>
      <c r="K183" s="137">
        <v>33.971065889613335</v>
      </c>
      <c r="L183" s="137"/>
      <c r="M183" s="214">
        <f t="shared" si="8"/>
        <v>1.539999999999992</v>
      </c>
      <c r="N183" s="134"/>
      <c r="O183" s="130">
        <v>59.465650670943205</v>
      </c>
      <c r="P183" s="130">
        <v>93.345351584420712</v>
      </c>
      <c r="Q183" s="129"/>
      <c r="R183" s="364"/>
      <c r="S183" s="348"/>
      <c r="T183" s="133"/>
      <c r="U183" s="350"/>
      <c r="V183" s="349"/>
      <c r="W183" s="348"/>
      <c r="X183" s="348"/>
      <c r="Y183" s="355"/>
      <c r="Z183" s="348"/>
      <c r="AA183" s="355"/>
      <c r="AB183" s="364"/>
      <c r="AC183" s="348"/>
      <c r="AD183" s="133"/>
      <c r="AE183" s="348"/>
      <c r="AF183" s="349"/>
      <c r="AG183" s="348"/>
      <c r="AH183" s="349"/>
      <c r="AI183" s="349"/>
      <c r="AJ183" s="349"/>
      <c r="AK183" s="128"/>
      <c r="AL183" s="364"/>
      <c r="AM183" s="374"/>
      <c r="AN183" s="369">
        <f t="shared" si="3"/>
        <v>0.14000000000000057</v>
      </c>
      <c r="AO183" s="133">
        <f t="shared" si="4"/>
        <v>0</v>
      </c>
      <c r="AP183" s="348">
        <f t="shared" si="5"/>
        <v>1.2600000000000051</v>
      </c>
      <c r="AQ183" s="133">
        <f t="shared" si="6"/>
        <v>0</v>
      </c>
      <c r="AR183" s="369">
        <f t="shared" si="7"/>
        <v>9.8083333333333371</v>
      </c>
      <c r="AW183" s="364"/>
      <c r="BG183" s="364"/>
      <c r="BQ183" s="364"/>
    </row>
    <row r="184" spans="1:69" ht="12.75" customHeight="1" x14ac:dyDescent="0.25">
      <c r="A184" s="329">
        <v>37926</v>
      </c>
      <c r="B184" s="159">
        <v>2003</v>
      </c>
      <c r="C184" s="241" t="s">
        <v>118</v>
      </c>
      <c r="D184" s="131">
        <v>80.19</v>
      </c>
      <c r="E184" s="137">
        <v>81.400000000000006</v>
      </c>
      <c r="F184" s="137">
        <v>75.86</v>
      </c>
      <c r="G184" s="137">
        <v>77.45</v>
      </c>
      <c r="H184" s="137">
        <v>17.55</v>
      </c>
      <c r="I184" s="137">
        <v>18.739999999999998</v>
      </c>
      <c r="J184" s="137"/>
      <c r="K184" s="137">
        <v>33.036261045806739</v>
      </c>
      <c r="L184" s="137"/>
      <c r="M184" s="214">
        <f t="shared" si="8"/>
        <v>1.5900000000000034</v>
      </c>
      <c r="N184" s="134"/>
      <c r="O184" s="130">
        <v>57.808322160618204</v>
      </c>
      <c r="P184" s="130">
        <v>90.633254765134694</v>
      </c>
      <c r="Q184" s="129"/>
      <c r="R184" s="364"/>
      <c r="S184" s="348"/>
      <c r="T184" s="133"/>
      <c r="U184" s="350"/>
      <c r="V184" s="349"/>
      <c r="W184" s="348"/>
      <c r="X184" s="348"/>
      <c r="Y184" s="355"/>
      <c r="Z184" s="348"/>
      <c r="AA184" s="355"/>
      <c r="AB184" s="364"/>
      <c r="AC184" s="348"/>
      <c r="AD184" s="133"/>
      <c r="AE184" s="348"/>
      <c r="AF184" s="349"/>
      <c r="AG184" s="348"/>
      <c r="AH184" s="349"/>
      <c r="AI184" s="349"/>
      <c r="AJ184" s="349"/>
      <c r="AK184" s="128"/>
      <c r="AL184" s="364"/>
      <c r="AM184" s="374"/>
      <c r="AN184" s="369">
        <f t="shared" si="3"/>
        <v>9.0000000000003411E-2</v>
      </c>
      <c r="AO184" s="133">
        <f t="shared" si="4"/>
        <v>0</v>
      </c>
      <c r="AP184" s="348">
        <f t="shared" si="5"/>
        <v>1.4500000000000028</v>
      </c>
      <c r="AQ184" s="133">
        <f t="shared" si="6"/>
        <v>0</v>
      </c>
      <c r="AR184" s="369">
        <f t="shared" si="7"/>
        <v>9.88333333333334</v>
      </c>
      <c r="AW184" s="364"/>
      <c r="BG184" s="364"/>
      <c r="BQ184" s="364"/>
    </row>
    <row r="185" spans="1:69" ht="12.75" customHeight="1" x14ac:dyDescent="0.25">
      <c r="A185" s="329">
        <v>37956</v>
      </c>
      <c r="B185" s="159">
        <v>2003</v>
      </c>
      <c r="C185" s="241" t="s">
        <v>119</v>
      </c>
      <c r="D185" s="131">
        <v>80.25</v>
      </c>
      <c r="E185" s="137">
        <v>81.319999999999993</v>
      </c>
      <c r="F185" s="137">
        <v>75.88</v>
      </c>
      <c r="G185" s="137">
        <v>77.56</v>
      </c>
      <c r="H185" s="137">
        <v>18.2</v>
      </c>
      <c r="I185" s="137">
        <v>18.47</v>
      </c>
      <c r="J185" s="137"/>
      <c r="K185" s="137">
        <v>33.104106477284972</v>
      </c>
      <c r="L185" s="137"/>
      <c r="M185" s="214">
        <f t="shared" si="8"/>
        <v>1.6800000000000068</v>
      </c>
      <c r="N185" s="134"/>
      <c r="O185" s="130">
        <v>57.940185128364448</v>
      </c>
      <c r="P185" s="130">
        <v>90.909291255596372</v>
      </c>
      <c r="Q185" s="129"/>
      <c r="R185" s="364"/>
      <c r="S185" s="348"/>
      <c r="T185" s="133"/>
      <c r="U185" s="350"/>
      <c r="V185" s="349"/>
      <c r="W185" s="348"/>
      <c r="X185" s="348"/>
      <c r="Y185" s="355"/>
      <c r="Z185" s="348"/>
      <c r="AA185" s="355"/>
      <c r="AB185" s="364"/>
      <c r="AC185" s="348"/>
      <c r="AD185" s="133"/>
      <c r="AE185" s="348"/>
      <c r="AF185" s="349"/>
      <c r="AG185" s="348"/>
      <c r="AH185" s="349"/>
      <c r="AI185" s="349"/>
      <c r="AJ185" s="349"/>
      <c r="AK185" s="128"/>
      <c r="AL185" s="364"/>
      <c r="AM185" s="374"/>
      <c r="AN185" s="369">
        <f t="shared" si="3"/>
        <v>-8.0000000000012506E-2</v>
      </c>
      <c r="AO185" s="133">
        <f t="shared" si="4"/>
        <v>0</v>
      </c>
      <c r="AP185" s="348">
        <f t="shared" si="5"/>
        <v>1.4699999999999989</v>
      </c>
      <c r="AQ185" s="133">
        <f t="shared" si="6"/>
        <v>0</v>
      </c>
      <c r="AR185" s="369">
        <f t="shared" si="7"/>
        <v>9.8166666666666629</v>
      </c>
      <c r="AW185" s="364"/>
      <c r="BG185" s="364"/>
      <c r="BQ185" s="364"/>
    </row>
    <row r="186" spans="1:69" ht="12.75" customHeight="1" x14ac:dyDescent="0.25">
      <c r="A186" s="329">
        <v>37987</v>
      </c>
      <c r="B186" s="159">
        <v>2004</v>
      </c>
      <c r="C186" s="241" t="s">
        <v>109</v>
      </c>
      <c r="D186" s="129">
        <v>80.040000000000006</v>
      </c>
      <c r="E186" s="137">
        <v>81.489999999999995</v>
      </c>
      <c r="F186" s="137">
        <v>76.2</v>
      </c>
      <c r="G186" s="137">
        <v>77.92</v>
      </c>
      <c r="H186" s="137">
        <v>18.329999999999998</v>
      </c>
      <c r="I186" s="137">
        <v>18.95</v>
      </c>
      <c r="J186" s="137"/>
      <c r="K186" s="137">
        <v>32.255456934479426</v>
      </c>
      <c r="L186" s="137"/>
      <c r="M186" s="214">
        <f t="shared" si="8"/>
        <v>1.7199999999999989</v>
      </c>
      <c r="N186" s="134"/>
      <c r="O186" s="130">
        <v>56.391294493045322</v>
      </c>
      <c r="P186" s="130">
        <v>88.3</v>
      </c>
      <c r="Q186" s="129"/>
      <c r="R186" s="364"/>
      <c r="S186" s="348"/>
      <c r="T186" s="133"/>
      <c r="U186" s="350"/>
      <c r="V186" s="349"/>
      <c r="W186" s="348"/>
      <c r="X186" s="348"/>
      <c r="Y186" s="355"/>
      <c r="Z186" s="348"/>
      <c r="AA186" s="355"/>
      <c r="AB186" s="364"/>
      <c r="AC186" s="348"/>
      <c r="AD186" s="133"/>
      <c r="AE186" s="348"/>
      <c r="AF186" s="349"/>
      <c r="AG186" s="348"/>
      <c r="AH186" s="349"/>
      <c r="AI186" s="349"/>
      <c r="AJ186" s="349"/>
      <c r="AK186" s="128"/>
      <c r="AL186" s="364"/>
      <c r="AM186" s="374"/>
      <c r="AN186" s="369">
        <f t="shared" si="3"/>
        <v>0.17000000000000171</v>
      </c>
      <c r="AO186" s="133">
        <f t="shared" si="4"/>
        <v>0</v>
      </c>
      <c r="AP186" s="348">
        <f t="shared" si="5"/>
        <v>1.019999999999996</v>
      </c>
      <c r="AQ186" s="133">
        <f t="shared" si="6"/>
        <v>0</v>
      </c>
      <c r="AR186" s="369">
        <f t="shared" si="7"/>
        <v>9.9583333333333286</v>
      </c>
      <c r="AW186" s="364"/>
      <c r="BG186" s="364"/>
      <c r="BQ186" s="364"/>
    </row>
    <row r="187" spans="1:69" ht="12.75" customHeight="1" x14ac:dyDescent="0.25">
      <c r="A187" s="329">
        <v>38018</v>
      </c>
      <c r="B187" s="159">
        <v>2004</v>
      </c>
      <c r="C187" s="241" t="s">
        <v>110</v>
      </c>
      <c r="D187" s="129">
        <v>79.89</v>
      </c>
      <c r="E187" s="137">
        <v>81.42</v>
      </c>
      <c r="F187" s="137">
        <v>76.36</v>
      </c>
      <c r="G187" s="137">
        <v>77.930000000000007</v>
      </c>
      <c r="H187" s="137">
        <v>17.73</v>
      </c>
      <c r="I187" s="137">
        <v>17.579999999999998</v>
      </c>
      <c r="J187" s="137"/>
      <c r="K187" s="137">
        <v>31.821074428850473</v>
      </c>
      <c r="L187" s="137"/>
      <c r="M187" s="214">
        <f t="shared" si="8"/>
        <v>1.5700000000000074</v>
      </c>
      <c r="N187" s="134"/>
      <c r="O187" s="130">
        <v>55.699719666374378</v>
      </c>
      <c r="P187" s="130">
        <v>87.4</v>
      </c>
      <c r="Q187" s="129"/>
      <c r="R187" s="364"/>
      <c r="S187" s="348"/>
      <c r="T187" s="133"/>
      <c r="U187" s="350"/>
      <c r="V187" s="349"/>
      <c r="W187" s="348"/>
      <c r="X187" s="348"/>
      <c r="Y187" s="355"/>
      <c r="Z187" s="348"/>
      <c r="AA187" s="355"/>
      <c r="AB187" s="364"/>
      <c r="AC187" s="348"/>
      <c r="AD187" s="133"/>
      <c r="AE187" s="348"/>
      <c r="AF187" s="349"/>
      <c r="AG187" s="348"/>
      <c r="AH187" s="349"/>
      <c r="AI187" s="349"/>
      <c r="AJ187" s="349"/>
      <c r="AK187" s="128"/>
      <c r="AL187" s="364"/>
      <c r="AM187" s="374"/>
      <c r="AN187" s="369">
        <f t="shared" si="3"/>
        <v>-6.9999999999993179E-2</v>
      </c>
      <c r="AO187" s="133">
        <f t="shared" si="4"/>
        <v>0</v>
      </c>
      <c r="AP187" s="348">
        <f t="shared" si="5"/>
        <v>0.10999999999999943</v>
      </c>
      <c r="AQ187" s="133">
        <f t="shared" si="6"/>
        <v>0</v>
      </c>
      <c r="AR187" s="369">
        <f t="shared" si="7"/>
        <v>9.9000000000000057</v>
      </c>
      <c r="AW187" s="364"/>
      <c r="BG187" s="364"/>
      <c r="BQ187" s="364"/>
    </row>
    <row r="188" spans="1:69" ht="12.75" customHeight="1" x14ac:dyDescent="0.25">
      <c r="A188" s="329">
        <v>38047</v>
      </c>
      <c r="B188" s="159">
        <v>2004</v>
      </c>
      <c r="C188" s="241" t="s">
        <v>111</v>
      </c>
      <c r="D188" s="129">
        <v>80.959999999999994</v>
      </c>
      <c r="E188" s="137">
        <v>82.36</v>
      </c>
      <c r="F188" s="137">
        <v>77.150000000000006</v>
      </c>
      <c r="G188" s="137">
        <v>78.599999999999994</v>
      </c>
      <c r="H188" s="137">
        <v>17.97</v>
      </c>
      <c r="I188" s="137">
        <v>18.71</v>
      </c>
      <c r="J188" s="137"/>
      <c r="K188" s="137">
        <v>35.284163949263295</v>
      </c>
      <c r="L188" s="137"/>
      <c r="M188" s="214">
        <f t="shared" si="8"/>
        <v>1.4499999999999886</v>
      </c>
      <c r="N188" s="134"/>
      <c r="O188" s="130">
        <v>61.740841118308829</v>
      </c>
      <c r="P188" s="130">
        <v>96.9</v>
      </c>
      <c r="Q188" s="129"/>
      <c r="R188" s="364"/>
      <c r="S188" s="348"/>
      <c r="T188" s="133"/>
      <c r="U188" s="350"/>
      <c r="V188" s="349"/>
      <c r="W188" s="348"/>
      <c r="X188" s="348"/>
      <c r="Y188" s="355"/>
      <c r="Z188" s="348"/>
      <c r="AA188" s="355"/>
      <c r="AB188" s="364"/>
      <c r="AC188" s="348"/>
      <c r="AD188" s="133"/>
      <c r="AE188" s="348"/>
      <c r="AF188" s="349"/>
      <c r="AG188" s="348"/>
      <c r="AH188" s="349"/>
      <c r="AI188" s="349"/>
      <c r="AJ188" s="349"/>
      <c r="AK188" s="128"/>
      <c r="AL188" s="364"/>
      <c r="AM188" s="374"/>
      <c r="AN188" s="369">
        <f t="shared" si="3"/>
        <v>0.93999999999999773</v>
      </c>
      <c r="AO188" s="133">
        <f t="shared" si="4"/>
        <v>0</v>
      </c>
      <c r="AP188" s="348">
        <f t="shared" si="5"/>
        <v>-0.56000000000000227</v>
      </c>
      <c r="AQ188" s="133">
        <f t="shared" si="6"/>
        <v>0</v>
      </c>
      <c r="AR188" s="369">
        <f t="shared" si="7"/>
        <v>10.683333333333337</v>
      </c>
      <c r="AW188" s="364"/>
      <c r="BG188" s="364"/>
      <c r="BQ188" s="364"/>
    </row>
    <row r="189" spans="1:69" ht="12.75" customHeight="1" x14ac:dyDescent="0.25">
      <c r="A189" s="329">
        <v>38078</v>
      </c>
      <c r="B189" s="159">
        <v>2004</v>
      </c>
      <c r="C189" s="241" t="s">
        <v>112</v>
      </c>
      <c r="D189" s="129">
        <v>81.25</v>
      </c>
      <c r="E189" s="137">
        <v>82.53</v>
      </c>
      <c r="F189" s="137">
        <v>77.81</v>
      </c>
      <c r="G189" s="137">
        <v>79.209999999999994</v>
      </c>
      <c r="H189" s="137">
        <v>18.309999999999999</v>
      </c>
      <c r="I189" s="137">
        <v>19.5</v>
      </c>
      <c r="J189" s="137"/>
      <c r="K189" s="137">
        <v>35.204451189829761</v>
      </c>
      <c r="L189" s="137"/>
      <c r="M189" s="214">
        <f t="shared" si="8"/>
        <v>1.3999999999999915</v>
      </c>
      <c r="N189" s="134"/>
      <c r="O189" s="130">
        <v>61.600769333749028</v>
      </c>
      <c r="P189" s="130">
        <v>96.7</v>
      </c>
      <c r="Q189" s="129"/>
      <c r="R189" s="364"/>
      <c r="S189" s="348"/>
      <c r="T189" s="133"/>
      <c r="U189" s="350"/>
      <c r="V189" s="349"/>
      <c r="W189" s="348"/>
      <c r="X189" s="348"/>
      <c r="Y189" s="355"/>
      <c r="Z189" s="348"/>
      <c r="AA189" s="355"/>
      <c r="AB189" s="364"/>
      <c r="AC189" s="348"/>
      <c r="AD189" s="133"/>
      <c r="AE189" s="348"/>
      <c r="AF189" s="349"/>
      <c r="AG189" s="348"/>
      <c r="AH189" s="349"/>
      <c r="AI189" s="349"/>
      <c r="AJ189" s="349"/>
      <c r="AK189" s="128"/>
      <c r="AL189" s="364"/>
      <c r="AM189" s="374"/>
      <c r="AN189" s="369">
        <f t="shared" si="3"/>
        <v>0.17000000000000171</v>
      </c>
      <c r="AO189" s="133">
        <f t="shared" si="4"/>
        <v>0</v>
      </c>
      <c r="AP189" s="348">
        <f t="shared" si="5"/>
        <v>-0.56999999999999318</v>
      </c>
      <c r="AQ189" s="133">
        <f t="shared" si="6"/>
        <v>0</v>
      </c>
      <c r="AR189" s="369">
        <f t="shared" si="7"/>
        <v>10.825000000000003</v>
      </c>
      <c r="AW189" s="364"/>
      <c r="BG189" s="364"/>
      <c r="BQ189" s="364"/>
    </row>
    <row r="190" spans="1:69" ht="12.75" customHeight="1" x14ac:dyDescent="0.25">
      <c r="A190" s="329">
        <v>38108</v>
      </c>
      <c r="B190" s="159">
        <v>2004</v>
      </c>
      <c r="C190" s="241" t="s">
        <v>113</v>
      </c>
      <c r="D190" s="129">
        <v>84.32</v>
      </c>
      <c r="E190" s="137">
        <v>86.24</v>
      </c>
      <c r="F190" s="137">
        <v>81.02</v>
      </c>
      <c r="G190" s="137">
        <v>82.32</v>
      </c>
      <c r="H190" s="137">
        <v>21.12</v>
      </c>
      <c r="I190" s="137">
        <v>20.89</v>
      </c>
      <c r="J190" s="137"/>
      <c r="K190" s="137">
        <v>40.21192851099083</v>
      </c>
      <c r="L190" s="137"/>
      <c r="M190" s="214">
        <f t="shared" si="8"/>
        <v>1.2999999999999972</v>
      </c>
      <c r="N190" s="134"/>
      <c r="O190" s="130">
        <v>70.442490310326519</v>
      </c>
      <c r="P190" s="130">
        <v>110.5</v>
      </c>
      <c r="Q190" s="129"/>
      <c r="R190" s="364"/>
      <c r="S190" s="348"/>
      <c r="T190" s="133"/>
      <c r="U190" s="350"/>
      <c r="V190" s="349"/>
      <c r="W190" s="348"/>
      <c r="X190" s="348"/>
      <c r="Y190" s="355"/>
      <c r="Z190" s="348"/>
      <c r="AA190" s="355"/>
      <c r="AB190" s="364"/>
      <c r="AC190" s="348"/>
      <c r="AD190" s="133"/>
      <c r="AE190" s="348"/>
      <c r="AF190" s="349"/>
      <c r="AG190" s="348"/>
      <c r="AH190" s="349"/>
      <c r="AI190" s="349"/>
      <c r="AJ190" s="349"/>
      <c r="AK190" s="128"/>
      <c r="AL190" s="364"/>
      <c r="AM190" s="374"/>
      <c r="AN190" s="369">
        <f t="shared" si="3"/>
        <v>3.7099999999999937</v>
      </c>
      <c r="AO190" s="133">
        <f t="shared" si="4"/>
        <v>0</v>
      </c>
      <c r="AP190" s="348">
        <f t="shared" si="5"/>
        <v>5.0300000000000011</v>
      </c>
      <c r="AQ190" s="133">
        <f t="shared" si="6"/>
        <v>6.1938184952591957E-2</v>
      </c>
      <c r="AR190" s="369">
        <f t="shared" si="7"/>
        <v>13.916666666666657</v>
      </c>
      <c r="AW190" s="364"/>
      <c r="BG190" s="364"/>
      <c r="BQ190" s="364"/>
    </row>
    <row r="191" spans="1:69" ht="12.75" customHeight="1" x14ac:dyDescent="0.25">
      <c r="A191" s="329">
        <v>38139</v>
      </c>
      <c r="B191" s="159">
        <v>2004</v>
      </c>
      <c r="C191" s="241" t="s">
        <v>21</v>
      </c>
      <c r="D191" s="129">
        <v>85.01</v>
      </c>
      <c r="E191" s="137">
        <v>87.06</v>
      </c>
      <c r="F191" s="137">
        <v>81.7</v>
      </c>
      <c r="G191" s="137">
        <v>82.86</v>
      </c>
      <c r="H191" s="137">
        <v>19.77</v>
      </c>
      <c r="I191" s="137">
        <v>20.56</v>
      </c>
      <c r="J191" s="137"/>
      <c r="K191" s="137">
        <v>37.077416083352283</v>
      </c>
      <c r="L191" s="137"/>
      <c r="M191" s="214">
        <f t="shared" si="8"/>
        <v>1.1599999999999966</v>
      </c>
      <c r="N191" s="134"/>
      <c r="O191" s="130">
        <v>64.905667280348155</v>
      </c>
      <c r="P191" s="130">
        <v>101.7</v>
      </c>
      <c r="Q191" s="129"/>
      <c r="R191" s="364"/>
      <c r="S191" s="348"/>
      <c r="T191" s="133"/>
      <c r="U191" s="350"/>
      <c r="V191" s="349"/>
      <c r="W191" s="348"/>
      <c r="X191" s="348"/>
      <c r="Y191" s="355"/>
      <c r="Z191" s="348"/>
      <c r="AA191" s="355"/>
      <c r="AB191" s="364"/>
      <c r="AC191" s="348"/>
      <c r="AD191" s="133"/>
      <c r="AE191" s="348"/>
      <c r="AF191" s="349"/>
      <c r="AG191" s="348"/>
      <c r="AH191" s="349"/>
      <c r="AI191" s="349"/>
      <c r="AJ191" s="349"/>
      <c r="AK191" s="128"/>
      <c r="AL191" s="364"/>
      <c r="AM191" s="374"/>
      <c r="AN191" s="369">
        <f t="shared" si="3"/>
        <v>0.82000000000000739</v>
      </c>
      <c r="AO191" s="133">
        <f t="shared" si="4"/>
        <v>0</v>
      </c>
      <c r="AP191" s="348">
        <f t="shared" si="5"/>
        <v>6.6700000000000017</v>
      </c>
      <c r="AQ191" s="133">
        <f t="shared" si="6"/>
        <v>8.2970518721233955E-2</v>
      </c>
      <c r="AR191" s="369">
        <f t="shared" si="7"/>
        <v>14.600000000000009</v>
      </c>
      <c r="AW191" s="364"/>
      <c r="BG191" s="364"/>
      <c r="BQ191" s="364"/>
    </row>
    <row r="192" spans="1:69" ht="12.75" customHeight="1" x14ac:dyDescent="0.25">
      <c r="A192" s="329">
        <v>38169</v>
      </c>
      <c r="B192" s="159">
        <v>2004</v>
      </c>
      <c r="C192" s="241" t="s">
        <v>114</v>
      </c>
      <c r="D192" s="129">
        <v>84.77</v>
      </c>
      <c r="E192" s="137">
        <v>86.23</v>
      </c>
      <c r="F192" s="137">
        <v>80.349999999999994</v>
      </c>
      <c r="G192" s="137">
        <v>81.17</v>
      </c>
      <c r="H192" s="137">
        <v>20.69</v>
      </c>
      <c r="I192" s="137">
        <v>21.42</v>
      </c>
      <c r="J192" s="137"/>
      <c r="K192" s="137">
        <v>38.9600013491062</v>
      </c>
      <c r="L192" s="137"/>
      <c r="M192" s="214">
        <f t="shared" si="8"/>
        <v>0.82000000000000739</v>
      </c>
      <c r="N192" s="134"/>
      <c r="O192" s="130">
        <v>68.252813597679463</v>
      </c>
      <c r="P192" s="130">
        <v>106.9</v>
      </c>
      <c r="Q192" s="129"/>
      <c r="R192" s="364"/>
      <c r="S192" s="348"/>
      <c r="T192" s="133"/>
      <c r="U192" s="350"/>
      <c r="V192" s="349"/>
      <c r="W192" s="348"/>
      <c r="X192" s="348"/>
      <c r="Y192" s="355"/>
      <c r="Z192" s="348"/>
      <c r="AA192" s="355"/>
      <c r="AB192" s="364"/>
      <c r="AC192" s="348"/>
      <c r="AD192" s="133"/>
      <c r="AE192" s="348"/>
      <c r="AF192" s="349"/>
      <c r="AG192" s="348"/>
      <c r="AH192" s="349"/>
      <c r="AI192" s="349"/>
      <c r="AJ192" s="349"/>
      <c r="AK192" s="128"/>
      <c r="AL192" s="364"/>
      <c r="AM192" s="374"/>
      <c r="AN192" s="369">
        <f t="shared" si="3"/>
        <v>-0.82999999999999829</v>
      </c>
      <c r="AO192" s="133">
        <f t="shared" si="4"/>
        <v>0</v>
      </c>
      <c r="AP192" s="348">
        <f t="shared" si="5"/>
        <v>5.7199999999999989</v>
      </c>
      <c r="AQ192" s="133">
        <f t="shared" si="6"/>
        <v>7.1047074897528262E-2</v>
      </c>
      <c r="AR192" s="369">
        <f t="shared" si="7"/>
        <v>13.908333333333331</v>
      </c>
      <c r="AW192" s="364"/>
      <c r="BG192" s="364"/>
      <c r="BQ192" s="364"/>
    </row>
    <row r="193" spans="1:69" ht="12.75" customHeight="1" x14ac:dyDescent="0.25">
      <c r="A193" s="329">
        <v>38200</v>
      </c>
      <c r="B193" s="159">
        <v>2004</v>
      </c>
      <c r="C193" s="241" t="s">
        <v>115</v>
      </c>
      <c r="D193" s="129">
        <v>85.29</v>
      </c>
      <c r="E193" s="137">
        <v>86.64</v>
      </c>
      <c r="F193" s="137">
        <v>81.14</v>
      </c>
      <c r="G193" s="137">
        <v>82.28</v>
      </c>
      <c r="H193" s="137">
        <v>22.84</v>
      </c>
      <c r="I193" s="137">
        <v>23.58</v>
      </c>
      <c r="J193" s="137"/>
      <c r="K193" s="137">
        <v>45.504234558831527</v>
      </c>
      <c r="L193" s="137"/>
      <c r="M193" s="214">
        <f t="shared" si="8"/>
        <v>1.1400000000000006</v>
      </c>
      <c r="N193" s="134"/>
      <c r="O193" s="130">
        <v>79.614643741234971</v>
      </c>
      <c r="P193" s="130">
        <v>124.9</v>
      </c>
      <c r="Q193" s="129"/>
      <c r="R193" s="364"/>
      <c r="S193" s="348"/>
      <c r="T193" s="133"/>
      <c r="U193" s="350"/>
      <c r="V193" s="349"/>
      <c r="W193" s="348"/>
      <c r="X193" s="348"/>
      <c r="Y193" s="355"/>
      <c r="Z193" s="348"/>
      <c r="AA193" s="355"/>
      <c r="AB193" s="364"/>
      <c r="AC193" s="348"/>
      <c r="AD193" s="133"/>
      <c r="AE193" s="348"/>
      <c r="AF193" s="349"/>
      <c r="AG193" s="348"/>
      <c r="AH193" s="349"/>
      <c r="AI193" s="349"/>
      <c r="AJ193" s="349"/>
      <c r="AK193" s="128"/>
      <c r="AL193" s="364"/>
      <c r="AM193" s="374"/>
      <c r="AN193" s="369">
        <f t="shared" si="3"/>
        <v>0.40999999999999659</v>
      </c>
      <c r="AO193" s="133">
        <f t="shared" si="4"/>
        <v>0</v>
      </c>
      <c r="AP193" s="348">
        <f t="shared" si="5"/>
        <v>5.3799999999999955</v>
      </c>
      <c r="AQ193" s="133">
        <f t="shared" si="6"/>
        <v>6.6207236032488348E-2</v>
      </c>
      <c r="AR193" s="369">
        <f t="shared" si="7"/>
        <v>14.25</v>
      </c>
      <c r="AW193" s="364"/>
      <c r="BG193" s="364"/>
      <c r="BQ193" s="364"/>
    </row>
    <row r="194" spans="1:69" ht="12.75" customHeight="1" x14ac:dyDescent="0.25">
      <c r="A194" s="329">
        <v>38231</v>
      </c>
      <c r="B194" s="159">
        <v>2004</v>
      </c>
      <c r="C194" s="241" t="s">
        <v>116</v>
      </c>
      <c r="D194" s="129">
        <v>86.15</v>
      </c>
      <c r="E194" s="137">
        <v>86.74</v>
      </c>
      <c r="F194" s="137">
        <v>81.25</v>
      </c>
      <c r="G194" s="137">
        <v>82.94</v>
      </c>
      <c r="H194" s="137">
        <v>23.58</v>
      </c>
      <c r="I194" s="137">
        <v>23.96</v>
      </c>
      <c r="J194" s="137"/>
      <c r="K194" s="137">
        <v>46.313230070401104</v>
      </c>
      <c r="L194" s="137"/>
      <c r="M194" s="214">
        <f t="shared" si="8"/>
        <v>1.6899999999999977</v>
      </c>
      <c r="N194" s="134"/>
      <c r="O194" s="130">
        <v>81.078529397131859</v>
      </c>
      <c r="P194" s="130">
        <v>127.2</v>
      </c>
      <c r="Q194" s="129"/>
      <c r="R194" s="364"/>
      <c r="S194" s="348"/>
      <c r="T194" s="133"/>
      <c r="U194" s="350"/>
      <c r="V194" s="349"/>
      <c r="W194" s="348"/>
      <c r="X194" s="348"/>
      <c r="Y194" s="355"/>
      <c r="Z194" s="348"/>
      <c r="AA194" s="355"/>
      <c r="AB194" s="364"/>
      <c r="AC194" s="348"/>
      <c r="AD194" s="133"/>
      <c r="AE194" s="348"/>
      <c r="AF194" s="349"/>
      <c r="AG194" s="348"/>
      <c r="AH194" s="349"/>
      <c r="AI194" s="349"/>
      <c r="AJ194" s="349"/>
      <c r="AK194" s="128"/>
      <c r="AL194" s="364"/>
      <c r="AM194" s="374"/>
      <c r="AN194" s="369">
        <f t="shared" si="3"/>
        <v>9.9999999999994316E-2</v>
      </c>
      <c r="AO194" s="133">
        <f t="shared" si="4"/>
        <v>0</v>
      </c>
      <c r="AP194" s="348">
        <f t="shared" si="5"/>
        <v>5.5699999999999932</v>
      </c>
      <c r="AQ194" s="133">
        <f t="shared" si="6"/>
        <v>6.8621411851669256E-2</v>
      </c>
      <c r="AR194" s="369">
        <f t="shared" si="7"/>
        <v>14.333333333333329</v>
      </c>
      <c r="AW194" s="364"/>
      <c r="BG194" s="364"/>
      <c r="BQ194" s="364"/>
    </row>
    <row r="195" spans="1:69" ht="12.75" customHeight="1" x14ac:dyDescent="0.25">
      <c r="A195" s="329">
        <v>38261</v>
      </c>
      <c r="B195" s="159">
        <v>2004</v>
      </c>
      <c r="C195" s="241" t="s">
        <v>117</v>
      </c>
      <c r="D195" s="129">
        <v>87.7</v>
      </c>
      <c r="E195" s="137">
        <v>89.12</v>
      </c>
      <c r="F195" s="137">
        <v>83.13</v>
      </c>
      <c r="G195" s="137">
        <v>85.37</v>
      </c>
      <c r="H195" s="137">
        <v>27.1</v>
      </c>
      <c r="I195" s="137">
        <v>28.27</v>
      </c>
      <c r="J195" s="137"/>
      <c r="K195" s="137">
        <v>51.498185255525129</v>
      </c>
      <c r="L195" s="137"/>
      <c r="M195" s="214">
        <f t="shared" si="8"/>
        <v>2.2400000000000091</v>
      </c>
      <c r="N195" s="134"/>
      <c r="O195" s="130">
        <v>90.209357182735715</v>
      </c>
      <c r="P195" s="130">
        <v>141.5</v>
      </c>
      <c r="Q195" s="129"/>
      <c r="R195" s="364"/>
      <c r="S195" s="348"/>
      <c r="T195" s="133"/>
      <c r="U195" s="350"/>
      <c r="V195" s="349"/>
      <c r="W195" s="348"/>
      <c r="X195" s="348"/>
      <c r="Y195" s="355"/>
      <c r="Z195" s="348"/>
      <c r="AA195" s="355"/>
      <c r="AB195" s="364"/>
      <c r="AC195" s="348"/>
      <c r="AD195" s="133"/>
      <c r="AE195" s="348"/>
      <c r="AF195" s="349"/>
      <c r="AG195" s="348"/>
      <c r="AH195" s="349"/>
      <c r="AI195" s="349"/>
      <c r="AJ195" s="349"/>
      <c r="AK195" s="128"/>
      <c r="AL195" s="364"/>
      <c r="AM195" s="374"/>
      <c r="AN195" s="369">
        <f t="shared" si="3"/>
        <v>2.3800000000000097</v>
      </c>
      <c r="AO195" s="133">
        <f t="shared" si="4"/>
        <v>0</v>
      </c>
      <c r="AP195" s="348">
        <f t="shared" si="5"/>
        <v>7.8100000000000023</v>
      </c>
      <c r="AQ195" s="133">
        <f t="shared" si="6"/>
        <v>9.6052146107489911E-2</v>
      </c>
      <c r="AR195" s="369">
        <f t="shared" si="7"/>
        <v>16.316666666666677</v>
      </c>
      <c r="AW195" s="364"/>
      <c r="BG195" s="364"/>
      <c r="BQ195" s="364"/>
    </row>
    <row r="196" spans="1:69" ht="12.75" customHeight="1" x14ac:dyDescent="0.25">
      <c r="A196" s="329">
        <v>38292</v>
      </c>
      <c r="B196" s="159">
        <v>2004</v>
      </c>
      <c r="C196" s="241" t="s">
        <v>118</v>
      </c>
      <c r="D196" s="129">
        <v>89.06</v>
      </c>
      <c r="E196" s="137">
        <v>89.76</v>
      </c>
      <c r="F196" s="137">
        <v>84.17</v>
      </c>
      <c r="G196" s="137">
        <v>86.42</v>
      </c>
      <c r="H196" s="137">
        <v>25.37</v>
      </c>
      <c r="I196" s="137">
        <v>26.1</v>
      </c>
      <c r="J196" s="137"/>
      <c r="K196" s="137">
        <v>43.980972345440918</v>
      </c>
      <c r="L196" s="137"/>
      <c r="M196" s="214">
        <f t="shared" si="8"/>
        <v>2.25</v>
      </c>
      <c r="N196" s="134"/>
      <c r="O196" s="130">
        <v>77.085140636120258</v>
      </c>
      <c r="P196" s="130">
        <v>120.7</v>
      </c>
      <c r="Q196" s="129"/>
      <c r="R196" s="364"/>
      <c r="S196" s="348"/>
      <c r="T196" s="133"/>
      <c r="U196" s="350"/>
      <c r="V196" s="349"/>
      <c r="W196" s="348"/>
      <c r="X196" s="348"/>
      <c r="Y196" s="355"/>
      <c r="Z196" s="348"/>
      <c r="AA196" s="355"/>
      <c r="AB196" s="364"/>
      <c r="AC196" s="348"/>
      <c r="AD196" s="133"/>
      <c r="AE196" s="348"/>
      <c r="AF196" s="349"/>
      <c r="AG196" s="348"/>
      <c r="AH196" s="349"/>
      <c r="AI196" s="349"/>
      <c r="AJ196" s="349"/>
      <c r="AK196" s="128"/>
      <c r="AL196" s="364"/>
      <c r="AM196" s="374"/>
      <c r="AN196" s="369">
        <f t="shared" si="3"/>
        <v>0.64000000000000057</v>
      </c>
      <c r="AO196" s="133">
        <f t="shared" si="4"/>
        <v>0</v>
      </c>
      <c r="AP196" s="348">
        <f t="shared" si="5"/>
        <v>8.36</v>
      </c>
      <c r="AQ196" s="133">
        <f t="shared" si="6"/>
        <v>0.10270270270270276</v>
      </c>
      <c r="AR196" s="369">
        <f t="shared" si="7"/>
        <v>16.850000000000009</v>
      </c>
      <c r="AW196" s="364"/>
      <c r="BG196" s="364"/>
      <c r="BQ196" s="364"/>
    </row>
    <row r="197" spans="1:69" ht="12.75" customHeight="1" x14ac:dyDescent="0.25">
      <c r="A197" s="329">
        <v>38322</v>
      </c>
      <c r="B197" s="159">
        <v>2004</v>
      </c>
      <c r="C197" s="241" t="s">
        <v>119</v>
      </c>
      <c r="D197" s="129">
        <v>88.58</v>
      </c>
      <c r="E197" s="137">
        <v>89.41</v>
      </c>
      <c r="F197" s="137">
        <v>82.41</v>
      </c>
      <c r="G197" s="137">
        <v>85.93</v>
      </c>
      <c r="H197" s="137">
        <v>22.36</v>
      </c>
      <c r="I197" s="137">
        <v>24</v>
      </c>
      <c r="J197" s="137"/>
      <c r="K197" s="137">
        <v>38.732240589714642</v>
      </c>
      <c r="L197" s="137"/>
      <c r="M197" s="214">
        <f t="shared" si="8"/>
        <v>3.5200000000000102</v>
      </c>
      <c r="N197" s="134"/>
      <c r="O197" s="130">
        <v>67.843965082349371</v>
      </c>
      <c r="P197" s="130">
        <v>106.5</v>
      </c>
      <c r="Q197" s="129"/>
      <c r="R197" s="364"/>
      <c r="S197" s="348"/>
      <c r="T197" s="133"/>
      <c r="U197" s="350"/>
      <c r="V197" s="349"/>
      <c r="W197" s="348"/>
      <c r="X197" s="348"/>
      <c r="Y197" s="355"/>
      <c r="Z197" s="348"/>
      <c r="AA197" s="355"/>
      <c r="AB197" s="364"/>
      <c r="AC197" s="348"/>
      <c r="AD197" s="133"/>
      <c r="AE197" s="348"/>
      <c r="AF197" s="349"/>
      <c r="AG197" s="348"/>
      <c r="AH197" s="349"/>
      <c r="AI197" s="349"/>
      <c r="AJ197" s="349"/>
      <c r="AK197" s="128"/>
      <c r="AL197" s="364"/>
      <c r="AM197" s="374"/>
      <c r="AN197" s="369">
        <f t="shared" si="3"/>
        <v>-0.35000000000000853</v>
      </c>
      <c r="AO197" s="133">
        <f t="shared" si="4"/>
        <v>0</v>
      </c>
      <c r="AP197" s="348">
        <f t="shared" si="5"/>
        <v>8.0900000000000034</v>
      </c>
      <c r="AQ197" s="133">
        <f t="shared" si="6"/>
        <v>9.9483521888834359E-2</v>
      </c>
      <c r="AR197" s="369">
        <f t="shared" si="7"/>
        <v>16.558333333333337</v>
      </c>
      <c r="AW197" s="364"/>
      <c r="BG197" s="364"/>
      <c r="BQ197" s="364"/>
    </row>
    <row r="198" spans="1:69" ht="12.75" customHeight="1" x14ac:dyDescent="0.25">
      <c r="A198" s="329">
        <v>38353</v>
      </c>
      <c r="B198" s="159">
        <v>2005</v>
      </c>
      <c r="C198" s="241" t="s">
        <v>109</v>
      </c>
      <c r="D198" s="129">
        <v>87.16</v>
      </c>
      <c r="E198" s="137">
        <v>87.43</v>
      </c>
      <c r="F198" s="137">
        <v>78.989999999999995</v>
      </c>
      <c r="G198" s="137">
        <v>84.15</v>
      </c>
      <c r="H198" s="137">
        <v>22.16</v>
      </c>
      <c r="I198" s="137">
        <v>23.99</v>
      </c>
      <c r="J198" s="137"/>
      <c r="K198" s="137">
        <v>44.330892854057694</v>
      </c>
      <c r="L198" s="137"/>
      <c r="M198" s="214">
        <f t="shared" si="8"/>
        <v>5.1600000000000108</v>
      </c>
      <c r="N198" s="134"/>
      <c r="O198" s="130">
        <v>77.637745629510789</v>
      </c>
      <c r="P198" s="130">
        <v>121.8</v>
      </c>
      <c r="Q198" s="129"/>
      <c r="R198" s="364"/>
      <c r="S198" s="348"/>
      <c r="T198" s="133"/>
      <c r="U198" s="350"/>
      <c r="V198" s="349"/>
      <c r="W198" s="348"/>
      <c r="X198" s="348"/>
      <c r="Y198" s="355"/>
      <c r="Z198" s="348"/>
      <c r="AA198" s="355"/>
      <c r="AB198" s="364"/>
      <c r="AC198" s="348"/>
      <c r="AD198" s="133"/>
      <c r="AE198" s="348"/>
      <c r="AF198" s="349"/>
      <c r="AG198" s="348"/>
      <c r="AH198" s="349"/>
      <c r="AI198" s="349"/>
      <c r="AJ198" s="349"/>
      <c r="AK198" s="128"/>
      <c r="AL198" s="364"/>
      <c r="AM198" s="374"/>
      <c r="AN198" s="369">
        <f t="shared" si="3"/>
        <v>-1.9799999999999898</v>
      </c>
      <c r="AO198" s="133">
        <f t="shared" si="4"/>
        <v>0</v>
      </c>
      <c r="AP198" s="348">
        <f t="shared" si="5"/>
        <v>5.9400000000000119</v>
      </c>
      <c r="AQ198" s="133">
        <f t="shared" si="6"/>
        <v>7.2892379433059373E-2</v>
      </c>
      <c r="AR198" s="369">
        <f t="shared" si="7"/>
        <v>14.908333333333346</v>
      </c>
      <c r="AW198" s="364"/>
      <c r="BG198" s="364"/>
      <c r="BQ198" s="364"/>
    </row>
    <row r="199" spans="1:69" ht="12.75" customHeight="1" x14ac:dyDescent="0.25">
      <c r="A199" s="329">
        <v>38384</v>
      </c>
      <c r="B199" s="159">
        <v>2005</v>
      </c>
      <c r="C199" s="241" t="s">
        <v>110</v>
      </c>
      <c r="D199" s="129">
        <v>87.19</v>
      </c>
      <c r="E199" s="137">
        <v>87.44</v>
      </c>
      <c r="F199" s="137">
        <v>79.959999999999994</v>
      </c>
      <c r="G199" s="137">
        <v>84.33</v>
      </c>
      <c r="H199" s="137">
        <v>22.79</v>
      </c>
      <c r="I199" s="137">
        <v>24.38</v>
      </c>
      <c r="J199" s="137"/>
      <c r="K199" s="137">
        <v>45.884516332193584</v>
      </c>
      <c r="L199" s="137"/>
      <c r="M199" s="214">
        <f t="shared" si="8"/>
        <v>4.3700000000000045</v>
      </c>
      <c r="N199" s="134"/>
      <c r="O199" s="130">
        <v>80.366294570648819</v>
      </c>
      <c r="P199" s="130">
        <v>126</v>
      </c>
      <c r="Q199" s="129"/>
      <c r="R199" s="364"/>
      <c r="S199" s="348"/>
      <c r="T199" s="133"/>
      <c r="U199" s="350"/>
      <c r="V199" s="349"/>
      <c r="W199" s="348"/>
      <c r="X199" s="348"/>
      <c r="Y199" s="355"/>
      <c r="Z199" s="348"/>
      <c r="AA199" s="355"/>
      <c r="AB199" s="364"/>
      <c r="AC199" s="348"/>
      <c r="AD199" s="133"/>
      <c r="AE199" s="348"/>
      <c r="AF199" s="349"/>
      <c r="AG199" s="348"/>
      <c r="AH199" s="349"/>
      <c r="AI199" s="349"/>
      <c r="AJ199" s="349"/>
      <c r="AK199" s="128"/>
      <c r="AL199" s="364"/>
      <c r="AM199" s="374"/>
      <c r="AN199" s="369">
        <f t="shared" si="3"/>
        <v>0</v>
      </c>
      <c r="AO199" s="133">
        <f t="shared" si="4"/>
        <v>0</v>
      </c>
      <c r="AP199" s="348">
        <f t="shared" si="5"/>
        <v>6.019999999999996</v>
      </c>
      <c r="AQ199" s="133">
        <f t="shared" si="6"/>
        <v>7.3937607467452704E-2</v>
      </c>
      <c r="AR199" s="369">
        <f t="shared" si="7"/>
        <v>14.916666666666671</v>
      </c>
      <c r="AW199" s="364"/>
      <c r="BG199" s="364"/>
      <c r="BQ199" s="364"/>
    </row>
    <row r="200" spans="1:69" ht="12.75" customHeight="1" x14ac:dyDescent="0.25">
      <c r="A200" s="329">
        <v>38412</v>
      </c>
      <c r="B200" s="159">
        <v>2005</v>
      </c>
      <c r="C200" s="241" t="s">
        <v>111</v>
      </c>
      <c r="D200" s="129">
        <v>88.31</v>
      </c>
      <c r="E200" s="137">
        <v>87.98</v>
      </c>
      <c r="F200" s="137">
        <v>81.430000000000007</v>
      </c>
      <c r="G200" s="137">
        <v>86.04</v>
      </c>
      <c r="H200" s="137">
        <v>25.52</v>
      </c>
      <c r="I200" s="137">
        <v>27.13</v>
      </c>
      <c r="J200" s="137"/>
      <c r="K200" s="137">
        <v>52.198390602599972</v>
      </c>
      <c r="L200" s="137"/>
      <c r="M200" s="214">
        <f t="shared" si="8"/>
        <v>4.6099999999999994</v>
      </c>
      <c r="N200" s="134"/>
      <c r="O200" s="130">
        <v>91.378611624817268</v>
      </c>
      <c r="P200" s="130">
        <v>143.4</v>
      </c>
      <c r="Q200" s="129"/>
      <c r="R200" s="364"/>
      <c r="S200" s="348"/>
      <c r="T200" s="133"/>
      <c r="U200" s="350"/>
      <c r="V200" s="349"/>
      <c r="W200" s="348"/>
      <c r="X200" s="348"/>
      <c r="Y200" s="355"/>
      <c r="Z200" s="348"/>
      <c r="AA200" s="355"/>
      <c r="AB200" s="364"/>
      <c r="AC200" s="348"/>
      <c r="AD200" s="133"/>
      <c r="AE200" s="348"/>
      <c r="AF200" s="349"/>
      <c r="AG200" s="348"/>
      <c r="AH200" s="349"/>
      <c r="AI200" s="349"/>
      <c r="AJ200" s="349"/>
      <c r="AK200" s="128"/>
      <c r="AL200" s="364"/>
      <c r="AM200" s="374"/>
      <c r="AN200" s="369">
        <f t="shared" si="3"/>
        <v>0.54000000000000625</v>
      </c>
      <c r="AO200" s="133">
        <f t="shared" si="4"/>
        <v>0</v>
      </c>
      <c r="AP200" s="348">
        <f t="shared" si="5"/>
        <v>5.6200000000000045</v>
      </c>
      <c r="AQ200" s="133">
        <f t="shared" si="6"/>
        <v>6.8237008256435194E-2</v>
      </c>
      <c r="AR200" s="369">
        <f t="shared" si="7"/>
        <v>15.366666666666674</v>
      </c>
      <c r="AW200" s="364"/>
      <c r="BG200" s="364"/>
      <c r="BQ200" s="364"/>
    </row>
    <row r="201" spans="1:69" ht="12.75" customHeight="1" x14ac:dyDescent="0.25">
      <c r="A201" s="329">
        <v>38443</v>
      </c>
      <c r="B201" s="159">
        <v>2005</v>
      </c>
      <c r="C201" s="241" t="s">
        <v>112</v>
      </c>
      <c r="D201" s="129">
        <v>88.48</v>
      </c>
      <c r="E201" s="137">
        <v>91.11</v>
      </c>
      <c r="F201" s="137">
        <v>85.35</v>
      </c>
      <c r="G201" s="137">
        <v>89.6</v>
      </c>
      <c r="H201" s="137">
        <v>28.85</v>
      </c>
      <c r="I201" s="137">
        <v>28.94</v>
      </c>
      <c r="J201" s="137"/>
      <c r="K201" s="137">
        <v>51.041896229456171</v>
      </c>
      <c r="L201" s="137"/>
      <c r="M201" s="214">
        <f t="shared" si="8"/>
        <v>4.25</v>
      </c>
      <c r="N201" s="134"/>
      <c r="O201" s="130">
        <v>89.426447286675426</v>
      </c>
      <c r="P201" s="130">
        <v>140.1</v>
      </c>
      <c r="Q201" s="129"/>
      <c r="R201" s="364"/>
      <c r="S201" s="348"/>
      <c r="T201" s="133"/>
      <c r="U201" s="350"/>
      <c r="V201" s="349"/>
      <c r="W201" s="348"/>
      <c r="X201" s="348"/>
      <c r="Y201" s="355"/>
      <c r="Z201" s="348"/>
      <c r="AA201" s="355"/>
      <c r="AB201" s="364"/>
      <c r="AC201" s="348"/>
      <c r="AD201" s="133"/>
      <c r="AE201" s="348"/>
      <c r="AF201" s="349"/>
      <c r="AG201" s="348"/>
      <c r="AH201" s="349"/>
      <c r="AI201" s="349"/>
      <c r="AJ201" s="349"/>
      <c r="AK201" s="128"/>
      <c r="AL201" s="364"/>
      <c r="AM201" s="374"/>
      <c r="AN201" s="369">
        <f t="shared" si="3"/>
        <v>3.1299999999999955</v>
      </c>
      <c r="AO201" s="133">
        <f t="shared" si="4"/>
        <v>0</v>
      </c>
      <c r="AP201" s="348">
        <f t="shared" si="5"/>
        <v>8.5799999999999983</v>
      </c>
      <c r="AQ201" s="133">
        <f t="shared" si="6"/>
        <v>0.10396219556524899</v>
      </c>
      <c r="AR201" s="369">
        <f t="shared" si="7"/>
        <v>17.974999999999994</v>
      </c>
      <c r="AW201" s="364"/>
      <c r="BG201" s="364"/>
      <c r="BQ201" s="364"/>
    </row>
    <row r="202" spans="1:69" ht="12.75" customHeight="1" x14ac:dyDescent="0.25">
      <c r="A202" s="329">
        <v>38473</v>
      </c>
      <c r="B202" s="159">
        <v>2005</v>
      </c>
      <c r="C202" s="241" t="s">
        <v>113</v>
      </c>
      <c r="D202" s="129">
        <v>88.96</v>
      </c>
      <c r="E202" s="137">
        <v>91.6</v>
      </c>
      <c r="F202" s="137">
        <v>85.16</v>
      </c>
      <c r="G202" s="137">
        <v>89.42</v>
      </c>
      <c r="H202" s="137">
        <v>26.65</v>
      </c>
      <c r="I202" s="137">
        <v>27.13</v>
      </c>
      <c r="J202" s="137"/>
      <c r="K202" s="137">
        <v>49.48972645799391</v>
      </c>
      <c r="L202" s="137"/>
      <c r="M202" s="214">
        <f t="shared" si="8"/>
        <v>4.2600000000000051</v>
      </c>
      <c r="N202" s="134"/>
      <c r="O202" s="130">
        <v>86.650675718035615</v>
      </c>
      <c r="P202" s="130">
        <v>135.80000000000001</v>
      </c>
      <c r="Q202" s="129"/>
      <c r="R202" s="364"/>
      <c r="S202" s="348"/>
      <c r="T202" s="133"/>
      <c r="U202" s="350"/>
      <c r="V202" s="349"/>
      <c r="W202" s="348"/>
      <c r="X202" s="348"/>
      <c r="Y202" s="355"/>
      <c r="Z202" s="348"/>
      <c r="AA202" s="355"/>
      <c r="AB202" s="364"/>
      <c r="AC202" s="348"/>
      <c r="AD202" s="133"/>
      <c r="AE202" s="348"/>
      <c r="AF202" s="349"/>
      <c r="AG202" s="348"/>
      <c r="AH202" s="349"/>
      <c r="AI202" s="349"/>
      <c r="AJ202" s="349"/>
      <c r="AK202" s="128"/>
      <c r="AL202" s="364"/>
      <c r="AM202" s="374"/>
      <c r="AN202" s="369">
        <f t="shared" ref="AN202:AN265" si="9">IF(ABS(E202-E201)&lt;0.05,0,E202-E201)</f>
        <v>0.48999999999999488</v>
      </c>
      <c r="AO202" s="133">
        <f t="shared" ref="AO202:AO265" si="10">IF((E202/E201-1)&lt;0.05,0,(E202/E201-1))</f>
        <v>0</v>
      </c>
      <c r="AP202" s="348">
        <f t="shared" ref="AP202:AP265" si="11">IF(ABS(E202-E190)&lt;0.05,0,E202-E190)</f>
        <v>5.3599999999999994</v>
      </c>
      <c r="AQ202" s="133">
        <f t="shared" ref="AQ202:AQ265" si="12">IF(ABS(E202/E190-1)&lt;0.05,0,(E202/E190-1))</f>
        <v>6.2152133580704927E-2</v>
      </c>
      <c r="AR202" s="369">
        <f t="shared" ref="AR202:AR265" si="13">(E202/1.2)-57.95</f>
        <v>18.383333333333326</v>
      </c>
      <c r="AW202" s="364"/>
      <c r="BG202" s="364"/>
      <c r="BQ202" s="364"/>
    </row>
    <row r="203" spans="1:69" ht="12.75" customHeight="1" x14ac:dyDescent="0.25">
      <c r="A203" s="329">
        <v>38504</v>
      </c>
      <c r="B203" s="159">
        <v>2005</v>
      </c>
      <c r="C203" s="241" t="s">
        <v>21</v>
      </c>
      <c r="D203" s="131">
        <v>87.78</v>
      </c>
      <c r="E203" s="137">
        <v>91.67</v>
      </c>
      <c r="F203" s="137">
        <v>84.87</v>
      </c>
      <c r="G203" s="137">
        <v>89.04</v>
      </c>
      <c r="H203" s="137">
        <v>28.59</v>
      </c>
      <c r="I203" s="137">
        <v>30.1</v>
      </c>
      <c r="J203" s="137"/>
      <c r="K203" s="137">
        <v>56.306758581373799</v>
      </c>
      <c r="L203" s="137"/>
      <c r="M203" s="214">
        <f t="shared" si="8"/>
        <v>4.1700000000000017</v>
      </c>
      <c r="N203" s="134"/>
      <c r="O203" s="130">
        <v>98.623076162530609</v>
      </c>
      <c r="P203" s="130">
        <v>154.5</v>
      </c>
      <c r="Q203" s="129"/>
      <c r="R203" s="364"/>
      <c r="S203" s="348"/>
      <c r="T203" s="133"/>
      <c r="U203" s="350"/>
      <c r="V203" s="349"/>
      <c r="W203" s="348"/>
      <c r="X203" s="348"/>
      <c r="Y203" s="355"/>
      <c r="Z203" s="348"/>
      <c r="AA203" s="355"/>
      <c r="AB203" s="364"/>
      <c r="AC203" s="348"/>
      <c r="AD203" s="133"/>
      <c r="AE203" s="348"/>
      <c r="AF203" s="349"/>
      <c r="AG203" s="348"/>
      <c r="AH203" s="349"/>
      <c r="AI203" s="349"/>
      <c r="AJ203" s="349"/>
      <c r="AK203" s="128"/>
      <c r="AL203" s="364"/>
      <c r="AM203" s="374"/>
      <c r="AN203" s="369">
        <f t="shared" si="9"/>
        <v>7.000000000000739E-2</v>
      </c>
      <c r="AO203" s="133">
        <f t="shared" si="10"/>
        <v>0</v>
      </c>
      <c r="AP203" s="348">
        <f t="shared" si="11"/>
        <v>4.6099999999999994</v>
      </c>
      <c r="AQ203" s="133">
        <f t="shared" si="12"/>
        <v>5.295198713530902E-2</v>
      </c>
      <c r="AR203" s="369">
        <f t="shared" si="13"/>
        <v>18.441666666666663</v>
      </c>
      <c r="AW203" s="364"/>
      <c r="BG203" s="364"/>
      <c r="BQ203" s="364"/>
    </row>
    <row r="204" spans="1:69" ht="12.75" customHeight="1" x14ac:dyDescent="0.25">
      <c r="A204" s="329">
        <v>38534</v>
      </c>
      <c r="B204" s="159">
        <v>2005</v>
      </c>
      <c r="C204" s="241" t="s">
        <v>114</v>
      </c>
      <c r="D204" s="129">
        <v>90.49</v>
      </c>
      <c r="E204" s="137">
        <v>94.81</v>
      </c>
      <c r="F204" s="137">
        <v>88.26</v>
      </c>
      <c r="G204" s="137">
        <v>92.43</v>
      </c>
      <c r="H204" s="137">
        <v>31.56</v>
      </c>
      <c r="I204" s="137">
        <v>32.94</v>
      </c>
      <c r="J204" s="137"/>
      <c r="K204" s="137">
        <v>63.165801466551471</v>
      </c>
      <c r="L204" s="137"/>
      <c r="M204" s="214">
        <f t="shared" si="8"/>
        <v>4.1700000000000017</v>
      </c>
      <c r="N204" s="134"/>
      <c r="O204" s="130">
        <v>110.56588861186674</v>
      </c>
      <c r="P204" s="130">
        <v>173.4</v>
      </c>
      <c r="Q204" s="129"/>
      <c r="R204" s="364"/>
      <c r="S204" s="348"/>
      <c r="T204" s="133"/>
      <c r="U204" s="350"/>
      <c r="V204" s="349"/>
      <c r="W204" s="348"/>
      <c r="X204" s="348"/>
      <c r="Y204" s="355"/>
      <c r="Z204" s="348"/>
      <c r="AA204" s="355"/>
      <c r="AB204" s="364"/>
      <c r="AC204" s="348"/>
      <c r="AD204" s="133"/>
      <c r="AE204" s="348"/>
      <c r="AF204" s="349"/>
      <c r="AG204" s="348"/>
      <c r="AH204" s="349"/>
      <c r="AI204" s="349"/>
      <c r="AJ204" s="349"/>
      <c r="AK204" s="128"/>
      <c r="AL204" s="364"/>
      <c r="AM204" s="374"/>
      <c r="AN204" s="369">
        <f t="shared" si="9"/>
        <v>3.1400000000000006</v>
      </c>
      <c r="AO204" s="133">
        <f t="shared" si="10"/>
        <v>0</v>
      </c>
      <c r="AP204" s="348">
        <f t="shared" si="11"/>
        <v>8.5799999999999983</v>
      </c>
      <c r="AQ204" s="133">
        <f t="shared" si="12"/>
        <v>9.9501333642583845E-2</v>
      </c>
      <c r="AR204" s="369">
        <f t="shared" si="13"/>
        <v>21.058333333333337</v>
      </c>
      <c r="AW204" s="364"/>
      <c r="BG204" s="364"/>
      <c r="BQ204" s="364"/>
    </row>
    <row r="205" spans="1:69" ht="12.75" customHeight="1" x14ac:dyDescent="0.25">
      <c r="A205" s="329">
        <v>38565</v>
      </c>
      <c r="B205" s="159">
        <v>2005</v>
      </c>
      <c r="C205" s="241" t="s">
        <v>115</v>
      </c>
      <c r="D205" s="129">
        <v>91.99</v>
      </c>
      <c r="E205" s="137">
        <v>96.59</v>
      </c>
      <c r="F205" s="137">
        <v>90.4</v>
      </c>
      <c r="G205" s="137">
        <v>94.33</v>
      </c>
      <c r="H205" s="137">
        <v>32.11</v>
      </c>
      <c r="I205" s="137">
        <v>33.47</v>
      </c>
      <c r="J205" s="137"/>
      <c r="K205" s="137">
        <v>68.213590513645443</v>
      </c>
      <c r="L205" s="137"/>
      <c r="M205" s="214">
        <f t="shared" si="8"/>
        <v>3.9299999999999926</v>
      </c>
      <c r="N205" s="134"/>
      <c r="O205" s="130">
        <v>119.39025242010956</v>
      </c>
      <c r="P205" s="130">
        <v>187.3</v>
      </c>
      <c r="Q205" s="129"/>
      <c r="R205" s="364"/>
      <c r="S205" s="348"/>
      <c r="T205" s="133"/>
      <c r="U205" s="350"/>
      <c r="V205" s="349"/>
      <c r="W205" s="348"/>
      <c r="X205" s="348"/>
      <c r="Y205" s="355"/>
      <c r="Z205" s="348"/>
      <c r="AA205" s="355"/>
      <c r="AB205" s="364"/>
      <c r="AC205" s="348"/>
      <c r="AD205" s="133"/>
      <c r="AE205" s="348"/>
      <c r="AF205" s="349"/>
      <c r="AG205" s="348"/>
      <c r="AH205" s="349"/>
      <c r="AI205" s="349"/>
      <c r="AJ205" s="349"/>
      <c r="AK205" s="128"/>
      <c r="AL205" s="364"/>
      <c r="AM205" s="374"/>
      <c r="AN205" s="369">
        <f t="shared" si="9"/>
        <v>1.7800000000000011</v>
      </c>
      <c r="AO205" s="133">
        <f t="shared" si="10"/>
        <v>0</v>
      </c>
      <c r="AP205" s="348">
        <f t="shared" si="11"/>
        <v>9.9500000000000028</v>
      </c>
      <c r="AQ205" s="133">
        <f t="shared" si="12"/>
        <v>0.11484302862419216</v>
      </c>
      <c r="AR205" s="369">
        <f t="shared" si="13"/>
        <v>22.541666666666671</v>
      </c>
      <c r="AW205" s="364"/>
      <c r="BG205" s="364"/>
      <c r="BQ205" s="364"/>
    </row>
    <row r="206" spans="1:69" ht="12.75" customHeight="1" x14ac:dyDescent="0.25">
      <c r="A206" s="329">
        <v>38596</v>
      </c>
      <c r="B206" s="159">
        <v>2005</v>
      </c>
      <c r="C206" s="241" t="s">
        <v>116</v>
      </c>
      <c r="D206" s="136"/>
      <c r="E206" s="137">
        <v>99.48</v>
      </c>
      <c r="F206" s="137">
        <v>94.77</v>
      </c>
      <c r="G206" s="137">
        <v>97.58</v>
      </c>
      <c r="H206" s="137">
        <v>33.57</v>
      </c>
      <c r="I206" s="137">
        <v>35.54</v>
      </c>
      <c r="J206" s="137"/>
      <c r="K206" s="137">
        <v>66.235999995151289</v>
      </c>
      <c r="L206" s="137"/>
      <c r="M206" s="214">
        <f t="shared" si="8"/>
        <v>2.8100000000000023</v>
      </c>
      <c r="N206" s="134"/>
      <c r="O206" s="130">
        <v>115.99746560385388</v>
      </c>
      <c r="P206" s="130">
        <v>182</v>
      </c>
      <c r="Q206" s="129"/>
      <c r="R206" s="364"/>
      <c r="S206" s="348"/>
      <c r="T206" s="133"/>
      <c r="U206" s="350"/>
      <c r="V206" s="349"/>
      <c r="W206" s="348"/>
      <c r="X206" s="348"/>
      <c r="Y206" s="355"/>
      <c r="Z206" s="348"/>
      <c r="AA206" s="355"/>
      <c r="AB206" s="364"/>
      <c r="AC206" s="348"/>
      <c r="AD206" s="133"/>
      <c r="AE206" s="348"/>
      <c r="AF206" s="349"/>
      <c r="AG206" s="348"/>
      <c r="AH206" s="349"/>
      <c r="AI206" s="349"/>
      <c r="AJ206" s="349"/>
      <c r="AK206" s="128"/>
      <c r="AL206" s="364"/>
      <c r="AM206" s="374"/>
      <c r="AN206" s="369">
        <f t="shared" si="9"/>
        <v>2.8900000000000006</v>
      </c>
      <c r="AO206" s="133">
        <f t="shared" si="10"/>
        <v>0</v>
      </c>
      <c r="AP206" s="348">
        <f t="shared" si="11"/>
        <v>12.740000000000009</v>
      </c>
      <c r="AQ206" s="133">
        <f t="shared" si="12"/>
        <v>0.1468757205441551</v>
      </c>
      <c r="AR206" s="369">
        <f t="shared" si="13"/>
        <v>24.950000000000003</v>
      </c>
      <c r="AW206" s="364"/>
      <c r="BG206" s="364"/>
      <c r="BQ206" s="364"/>
    </row>
    <row r="207" spans="1:69" ht="12.75" customHeight="1" x14ac:dyDescent="0.25">
      <c r="A207" s="329">
        <v>38626</v>
      </c>
      <c r="B207" s="159">
        <v>2005</v>
      </c>
      <c r="C207" s="241" t="s">
        <v>117</v>
      </c>
      <c r="D207" s="136"/>
      <c r="E207" s="137">
        <v>100.3</v>
      </c>
      <c r="F207" s="137">
        <v>94</v>
      </c>
      <c r="G207" s="137">
        <v>96.94</v>
      </c>
      <c r="H207" s="137">
        <v>34.950000000000003</v>
      </c>
      <c r="I207" s="137">
        <v>36.340000000000003</v>
      </c>
      <c r="J207" s="137"/>
      <c r="K207" s="137">
        <v>63.669632993524054</v>
      </c>
      <c r="L207" s="137"/>
      <c r="M207" s="214">
        <f t="shared" si="8"/>
        <v>2.9399999999999977</v>
      </c>
      <c r="N207" s="134"/>
      <c r="O207" s="130">
        <v>111.43425724686512</v>
      </c>
      <c r="P207" s="130">
        <v>174.8</v>
      </c>
      <c r="Q207" s="129"/>
      <c r="R207" s="364"/>
      <c r="S207" s="348"/>
      <c r="T207" s="133"/>
      <c r="U207" s="350"/>
      <c r="V207" s="349"/>
      <c r="W207" s="348"/>
      <c r="X207" s="348"/>
      <c r="Y207" s="355"/>
      <c r="Z207" s="348"/>
      <c r="AA207" s="355"/>
      <c r="AB207" s="364"/>
      <c r="AC207" s="348"/>
      <c r="AD207" s="133"/>
      <c r="AE207" s="348"/>
      <c r="AF207" s="349"/>
      <c r="AG207" s="348"/>
      <c r="AH207" s="349"/>
      <c r="AI207" s="349"/>
      <c r="AJ207" s="349"/>
      <c r="AK207" s="128"/>
      <c r="AL207" s="364"/>
      <c r="AM207" s="374"/>
      <c r="AN207" s="369">
        <f t="shared" si="9"/>
        <v>0.81999999999999318</v>
      </c>
      <c r="AO207" s="133">
        <f t="shared" si="10"/>
        <v>0</v>
      </c>
      <c r="AP207" s="348">
        <f t="shared" si="11"/>
        <v>11.179999999999993</v>
      </c>
      <c r="AQ207" s="133">
        <f t="shared" si="12"/>
        <v>0.12544883303411125</v>
      </c>
      <c r="AR207" s="369">
        <f t="shared" si="13"/>
        <v>25.633333333333326</v>
      </c>
      <c r="AW207" s="364"/>
      <c r="BG207" s="364"/>
      <c r="BQ207" s="364"/>
    </row>
    <row r="208" spans="1:69" ht="12.75" customHeight="1" x14ac:dyDescent="0.25">
      <c r="A208" s="329">
        <v>38657</v>
      </c>
      <c r="B208" s="159">
        <v>2005</v>
      </c>
      <c r="C208" s="241" t="s">
        <v>118</v>
      </c>
      <c r="D208" s="136"/>
      <c r="E208" s="137">
        <v>97.11</v>
      </c>
      <c r="F208" s="137">
        <v>90.3</v>
      </c>
      <c r="G208" s="137">
        <v>94.74</v>
      </c>
      <c r="H208" s="137">
        <v>31.1</v>
      </c>
      <c r="I208" s="137">
        <v>33.090000000000003</v>
      </c>
      <c r="J208" s="137"/>
      <c r="K208" s="137">
        <v>62.189705544628502</v>
      </c>
      <c r="L208" s="137"/>
      <c r="M208" s="214">
        <f t="shared" si="8"/>
        <v>4.4399999999999977</v>
      </c>
      <c r="N208" s="134"/>
      <c r="O208" s="130">
        <v>108.80906838148144</v>
      </c>
      <c r="P208" s="130">
        <v>170.6</v>
      </c>
      <c r="Q208" s="129"/>
      <c r="R208" s="364"/>
      <c r="S208" s="348"/>
      <c r="T208" s="133"/>
      <c r="U208" s="350"/>
      <c r="V208" s="349"/>
      <c r="W208" s="348"/>
      <c r="X208" s="348"/>
      <c r="Y208" s="355"/>
      <c r="Z208" s="348"/>
      <c r="AA208" s="355"/>
      <c r="AB208" s="364"/>
      <c r="AC208" s="348"/>
      <c r="AD208" s="133"/>
      <c r="AE208" s="348"/>
      <c r="AF208" s="349"/>
      <c r="AG208" s="348"/>
      <c r="AH208" s="349"/>
      <c r="AI208" s="349"/>
      <c r="AJ208" s="349"/>
      <c r="AK208" s="128"/>
      <c r="AL208" s="364"/>
      <c r="AM208" s="374"/>
      <c r="AN208" s="369">
        <f t="shared" si="9"/>
        <v>-3.1899999999999977</v>
      </c>
      <c r="AO208" s="133">
        <f t="shared" si="10"/>
        <v>0</v>
      </c>
      <c r="AP208" s="348">
        <f t="shared" si="11"/>
        <v>7.3499999999999943</v>
      </c>
      <c r="AQ208" s="133">
        <f t="shared" si="12"/>
        <v>8.1885026737967825E-2</v>
      </c>
      <c r="AR208" s="369">
        <f t="shared" si="13"/>
        <v>22.974999999999994</v>
      </c>
      <c r="AW208" s="364"/>
      <c r="BG208" s="364"/>
      <c r="BQ208" s="364"/>
    </row>
    <row r="209" spans="1:69" ht="12.75" customHeight="1" x14ac:dyDescent="0.25">
      <c r="A209" s="329">
        <v>38687</v>
      </c>
      <c r="B209" s="159">
        <v>2005</v>
      </c>
      <c r="C209" s="241" t="s">
        <v>119</v>
      </c>
      <c r="D209" s="136"/>
      <c r="E209" s="137">
        <v>95.33</v>
      </c>
      <c r="F209" s="137">
        <v>87.45</v>
      </c>
      <c r="G209" s="137">
        <v>91.72</v>
      </c>
      <c r="H209" s="137">
        <v>30.53</v>
      </c>
      <c r="I209" s="137">
        <v>33.299999999999997</v>
      </c>
      <c r="J209" s="137"/>
      <c r="K209" s="137">
        <v>62.685426306092687</v>
      </c>
      <c r="L209" s="137"/>
      <c r="M209" s="214">
        <f t="shared" si="8"/>
        <v>4.269999999999996</v>
      </c>
      <c r="N209" s="134"/>
      <c r="O209" s="130">
        <v>109.72106402661451</v>
      </c>
      <c r="P209" s="130">
        <v>172.1</v>
      </c>
      <c r="Q209" s="129"/>
      <c r="R209" s="364"/>
      <c r="S209" s="348"/>
      <c r="T209" s="133"/>
      <c r="U209" s="350"/>
      <c r="V209" s="349"/>
      <c r="W209" s="348"/>
      <c r="X209" s="348"/>
      <c r="Y209" s="355"/>
      <c r="Z209" s="348"/>
      <c r="AA209" s="355"/>
      <c r="AB209" s="364"/>
      <c r="AC209" s="348"/>
      <c r="AD209" s="133"/>
      <c r="AE209" s="348"/>
      <c r="AF209" s="349"/>
      <c r="AG209" s="348"/>
      <c r="AH209" s="349"/>
      <c r="AI209" s="349"/>
      <c r="AJ209" s="349"/>
      <c r="AK209" s="128"/>
      <c r="AL209" s="364"/>
      <c r="AM209" s="374"/>
      <c r="AN209" s="369">
        <f t="shared" si="9"/>
        <v>-1.7800000000000011</v>
      </c>
      <c r="AO209" s="133">
        <f t="shared" si="10"/>
        <v>0</v>
      </c>
      <c r="AP209" s="348">
        <f t="shared" si="11"/>
        <v>5.9200000000000017</v>
      </c>
      <c r="AQ209" s="133">
        <f t="shared" si="12"/>
        <v>6.6211833128285491E-2</v>
      </c>
      <c r="AR209" s="369">
        <f t="shared" si="13"/>
        <v>21.49166666666666</v>
      </c>
      <c r="AW209" s="364"/>
      <c r="BG209" s="364"/>
      <c r="BQ209" s="364"/>
    </row>
    <row r="210" spans="1:69" ht="12.75" customHeight="1" x14ac:dyDescent="0.25">
      <c r="A210" s="329">
        <v>38718</v>
      </c>
      <c r="B210" s="159">
        <v>2006</v>
      </c>
      <c r="C210" s="241" t="s">
        <v>109</v>
      </c>
      <c r="D210" s="136"/>
      <c r="E210" s="137">
        <v>94.73</v>
      </c>
      <c r="F210" s="137">
        <v>88.84</v>
      </c>
      <c r="G210" s="137">
        <v>93.07</v>
      </c>
      <c r="H210" s="137">
        <v>31.58</v>
      </c>
      <c r="I210" s="137">
        <v>33.6</v>
      </c>
      <c r="J210" s="137"/>
      <c r="K210" s="137">
        <v>67.806059542849439</v>
      </c>
      <c r="L210" s="137"/>
      <c r="M210" s="214">
        <f t="shared" si="8"/>
        <v>4.2299999999999898</v>
      </c>
      <c r="N210" s="134"/>
      <c r="O210" s="130">
        <v>118.69920366678014</v>
      </c>
      <c r="P210" s="130">
        <v>186.2</v>
      </c>
      <c r="Q210" s="129"/>
      <c r="R210" s="364"/>
      <c r="S210" s="348"/>
      <c r="T210" s="133"/>
      <c r="U210" s="350"/>
      <c r="V210" s="349"/>
      <c r="W210" s="348"/>
      <c r="X210" s="348"/>
      <c r="Y210" s="355"/>
      <c r="Z210" s="348"/>
      <c r="AA210" s="355"/>
      <c r="AB210" s="364"/>
      <c r="AC210" s="348"/>
      <c r="AD210" s="133"/>
      <c r="AE210" s="348"/>
      <c r="AF210" s="349"/>
      <c r="AG210" s="348"/>
      <c r="AH210" s="349"/>
      <c r="AI210" s="349"/>
      <c r="AJ210" s="349"/>
      <c r="AK210" s="128"/>
      <c r="AL210" s="364"/>
      <c r="AM210" s="374"/>
      <c r="AN210" s="369">
        <f t="shared" si="9"/>
        <v>-0.59999999999999432</v>
      </c>
      <c r="AO210" s="133">
        <f t="shared" si="10"/>
        <v>0</v>
      </c>
      <c r="AP210" s="348">
        <f t="shared" si="11"/>
        <v>7.2999999999999972</v>
      </c>
      <c r="AQ210" s="133">
        <f t="shared" si="12"/>
        <v>8.349536772274968E-2</v>
      </c>
      <c r="AR210" s="369">
        <f t="shared" si="13"/>
        <v>20.991666666666674</v>
      </c>
      <c r="AW210" s="364"/>
      <c r="BG210" s="364"/>
      <c r="BQ210" s="364"/>
    </row>
    <row r="211" spans="1:69" ht="12.75" customHeight="1" x14ac:dyDescent="0.25">
      <c r="A211" s="329">
        <v>38749</v>
      </c>
      <c r="B211" s="159">
        <v>2006</v>
      </c>
      <c r="C211" s="241" t="s">
        <v>110</v>
      </c>
      <c r="D211" s="136"/>
      <c r="E211" s="137">
        <v>96.8</v>
      </c>
      <c r="F211" s="137">
        <v>89.46</v>
      </c>
      <c r="G211" s="137">
        <v>93.66</v>
      </c>
      <c r="H211" s="137">
        <v>32.159999999999997</v>
      </c>
      <c r="I211" s="137">
        <v>33.79</v>
      </c>
      <c r="J211" s="137"/>
      <c r="K211" s="137">
        <v>66.566955007056151</v>
      </c>
      <c r="L211" s="137"/>
      <c r="M211" s="214">
        <f t="shared" si="8"/>
        <v>4.2000000000000028</v>
      </c>
      <c r="N211" s="134"/>
      <c r="O211" s="130">
        <v>116.49436245678049</v>
      </c>
      <c r="P211" s="130">
        <v>182.7</v>
      </c>
      <c r="Q211" s="129"/>
      <c r="R211" s="364"/>
      <c r="S211" s="348"/>
      <c r="T211" s="133"/>
      <c r="U211" s="350"/>
      <c r="V211" s="349"/>
      <c r="W211" s="348"/>
      <c r="X211" s="348"/>
      <c r="Y211" s="355"/>
      <c r="Z211" s="348"/>
      <c r="AA211" s="355"/>
      <c r="AB211" s="364"/>
      <c r="AC211" s="348"/>
      <c r="AD211" s="133"/>
      <c r="AE211" s="348"/>
      <c r="AF211" s="349"/>
      <c r="AG211" s="348"/>
      <c r="AH211" s="349"/>
      <c r="AI211" s="349"/>
      <c r="AJ211" s="349"/>
      <c r="AK211" s="128"/>
      <c r="AL211" s="364"/>
      <c r="AM211" s="374"/>
      <c r="AN211" s="369">
        <f t="shared" si="9"/>
        <v>2.0699999999999932</v>
      </c>
      <c r="AO211" s="133">
        <f t="shared" si="10"/>
        <v>0</v>
      </c>
      <c r="AP211" s="348">
        <f t="shared" si="11"/>
        <v>9.36</v>
      </c>
      <c r="AQ211" s="133">
        <f t="shared" si="12"/>
        <v>0.10704483074107962</v>
      </c>
      <c r="AR211" s="369">
        <f t="shared" si="13"/>
        <v>22.716666666666669</v>
      </c>
      <c r="AW211" s="364"/>
      <c r="BG211" s="364"/>
      <c r="BQ211" s="364"/>
    </row>
    <row r="212" spans="1:69" ht="12.75" customHeight="1" x14ac:dyDescent="0.25">
      <c r="A212" s="329">
        <v>38777</v>
      </c>
      <c r="B212" s="159">
        <v>2006</v>
      </c>
      <c r="C212" s="241" t="s">
        <v>111</v>
      </c>
      <c r="D212" s="136"/>
      <c r="E212" s="137">
        <v>96.61</v>
      </c>
      <c r="F212" s="137">
        <v>89.43</v>
      </c>
      <c r="G212" s="137">
        <v>93.75</v>
      </c>
      <c r="H212" s="137">
        <v>32.119999999999997</v>
      </c>
      <c r="I212" s="137">
        <v>34.08</v>
      </c>
      <c r="J212" s="137"/>
      <c r="K212" s="137">
        <v>67.481055938898066</v>
      </c>
      <c r="L212" s="137"/>
      <c r="M212" s="214">
        <f t="shared" si="8"/>
        <v>4.3199999999999932</v>
      </c>
      <c r="N212" s="134"/>
      <c r="O212" s="130">
        <v>118.14867516520994</v>
      </c>
      <c r="P212" s="130">
        <v>185.1</v>
      </c>
      <c r="Q212" s="129"/>
      <c r="R212" s="364"/>
      <c r="S212" s="348"/>
      <c r="T212" s="133"/>
      <c r="U212" s="350"/>
      <c r="V212" s="349"/>
      <c r="W212" s="348"/>
      <c r="X212" s="348"/>
      <c r="Y212" s="355"/>
      <c r="Z212" s="348"/>
      <c r="AA212" s="355"/>
      <c r="AB212" s="364"/>
      <c r="AC212" s="348"/>
      <c r="AD212" s="133"/>
      <c r="AE212" s="348"/>
      <c r="AF212" s="349"/>
      <c r="AG212" s="348"/>
      <c r="AH212" s="349"/>
      <c r="AI212" s="349"/>
      <c r="AJ212" s="349"/>
      <c r="AK212" s="128"/>
      <c r="AL212" s="364"/>
      <c r="AM212" s="374"/>
      <c r="AN212" s="369">
        <f t="shared" si="9"/>
        <v>-0.18999999999999773</v>
      </c>
      <c r="AO212" s="133">
        <f t="shared" si="10"/>
        <v>0</v>
      </c>
      <c r="AP212" s="348">
        <f t="shared" si="11"/>
        <v>8.6299999999999955</v>
      </c>
      <c r="AQ212" s="133">
        <f t="shared" si="12"/>
        <v>9.8090475107978969E-2</v>
      </c>
      <c r="AR212" s="369">
        <f t="shared" si="13"/>
        <v>22.558333333333337</v>
      </c>
      <c r="AW212" s="364"/>
      <c r="BG212" s="364"/>
      <c r="BQ212" s="364"/>
    </row>
    <row r="213" spans="1:69" ht="12.75" customHeight="1" x14ac:dyDescent="0.25">
      <c r="A213" s="329">
        <v>38808</v>
      </c>
      <c r="B213" s="159">
        <v>2006</v>
      </c>
      <c r="C213" s="241" t="s">
        <v>112</v>
      </c>
      <c r="D213" s="136"/>
      <c r="E213" s="137">
        <v>99.42</v>
      </c>
      <c r="F213" s="137">
        <v>94.14</v>
      </c>
      <c r="G213" s="137">
        <v>97.59</v>
      </c>
      <c r="H213" s="137">
        <v>33.159999999999997</v>
      </c>
      <c r="I213" s="137">
        <v>35.31</v>
      </c>
      <c r="J213" s="137"/>
      <c r="K213" s="137">
        <v>75.312329012663952</v>
      </c>
      <c r="L213" s="137"/>
      <c r="M213" s="214">
        <f t="shared" si="8"/>
        <v>3.4500000000000028</v>
      </c>
      <c r="N213" s="134"/>
      <c r="O213" s="130">
        <v>131.72816709890756</v>
      </c>
      <c r="P213" s="130">
        <v>206.7</v>
      </c>
      <c r="Q213" s="129"/>
      <c r="R213" s="364"/>
      <c r="S213" s="348"/>
      <c r="T213" s="133"/>
      <c r="U213" s="350"/>
      <c r="V213" s="349"/>
      <c r="W213" s="348"/>
      <c r="X213" s="348"/>
      <c r="Y213" s="355"/>
      <c r="Z213" s="348"/>
      <c r="AA213" s="355"/>
      <c r="AB213" s="364"/>
      <c r="AC213" s="348"/>
      <c r="AD213" s="133"/>
      <c r="AE213" s="348"/>
      <c r="AF213" s="349"/>
      <c r="AG213" s="348"/>
      <c r="AH213" s="349"/>
      <c r="AI213" s="349"/>
      <c r="AJ213" s="349"/>
      <c r="AK213" s="128"/>
      <c r="AL213" s="364"/>
      <c r="AM213" s="374"/>
      <c r="AN213" s="369">
        <f t="shared" si="9"/>
        <v>2.8100000000000023</v>
      </c>
      <c r="AO213" s="133">
        <f t="shared" si="10"/>
        <v>0</v>
      </c>
      <c r="AP213" s="348">
        <f t="shared" si="11"/>
        <v>8.3100000000000023</v>
      </c>
      <c r="AQ213" s="133">
        <f t="shared" si="12"/>
        <v>9.1208429371089972E-2</v>
      </c>
      <c r="AR213" s="369">
        <f t="shared" si="13"/>
        <v>24.900000000000006</v>
      </c>
      <c r="AW213" s="364"/>
      <c r="BG213" s="364"/>
      <c r="BQ213" s="364"/>
    </row>
    <row r="214" spans="1:69" ht="12.75" customHeight="1" x14ac:dyDescent="0.25">
      <c r="A214" s="329">
        <v>38838</v>
      </c>
      <c r="B214" s="159">
        <v>2006</v>
      </c>
      <c r="C214" s="241" t="s">
        <v>113</v>
      </c>
      <c r="D214" s="136"/>
      <c r="E214" s="137">
        <v>102.35</v>
      </c>
      <c r="F214" s="137">
        <v>96.12</v>
      </c>
      <c r="G214" s="137">
        <v>98.47</v>
      </c>
      <c r="H214" s="137">
        <v>34.07</v>
      </c>
      <c r="I214" s="137">
        <v>36.119999999999997</v>
      </c>
      <c r="J214" s="137"/>
      <c r="K214" s="137">
        <v>71.391944914758994</v>
      </c>
      <c r="L214" s="137"/>
      <c r="M214" s="214">
        <f t="shared" si="8"/>
        <v>2.3499999999999943</v>
      </c>
      <c r="N214" s="134"/>
      <c r="O214" s="130">
        <v>124.98568725864969</v>
      </c>
      <c r="P214" s="130">
        <v>195.8</v>
      </c>
      <c r="Q214" s="129"/>
      <c r="R214" s="364"/>
      <c r="S214" s="348"/>
      <c r="T214" s="133"/>
      <c r="U214" s="350"/>
      <c r="V214" s="349"/>
      <c r="W214" s="348"/>
      <c r="X214" s="348"/>
      <c r="Y214" s="355"/>
      <c r="Z214" s="348"/>
      <c r="AA214" s="355"/>
      <c r="AB214" s="364"/>
      <c r="AC214" s="348"/>
      <c r="AD214" s="133"/>
      <c r="AE214" s="348"/>
      <c r="AF214" s="349"/>
      <c r="AG214" s="348"/>
      <c r="AH214" s="349"/>
      <c r="AI214" s="349"/>
      <c r="AJ214" s="349"/>
      <c r="AK214" s="128"/>
      <c r="AL214" s="364"/>
      <c r="AM214" s="374"/>
      <c r="AN214" s="369">
        <f t="shared" si="9"/>
        <v>2.9299999999999926</v>
      </c>
      <c r="AO214" s="133">
        <f t="shared" si="10"/>
        <v>0</v>
      </c>
      <c r="AP214" s="348">
        <f t="shared" si="11"/>
        <v>10.75</v>
      </c>
      <c r="AQ214" s="133">
        <f t="shared" si="12"/>
        <v>0.11735807860262004</v>
      </c>
      <c r="AR214" s="369">
        <f t="shared" si="13"/>
        <v>27.341666666666669</v>
      </c>
      <c r="AW214" s="364"/>
      <c r="BG214" s="364"/>
      <c r="BQ214" s="364"/>
    </row>
    <row r="215" spans="1:69" ht="12.75" customHeight="1" x14ac:dyDescent="0.25">
      <c r="A215" s="329">
        <v>38869</v>
      </c>
      <c r="B215" s="159">
        <v>2006</v>
      </c>
      <c r="C215" s="241" t="s">
        <v>21</v>
      </c>
      <c r="D215" s="136"/>
      <c r="E215" s="137">
        <v>101.37</v>
      </c>
      <c r="F215" s="137">
        <v>95.3</v>
      </c>
      <c r="G215" s="137">
        <v>97.66</v>
      </c>
      <c r="H215" s="137">
        <v>33.75</v>
      </c>
      <c r="I215" s="137">
        <v>36.17</v>
      </c>
      <c r="J215" s="137"/>
      <c r="K215" s="137">
        <v>70.772206154550105</v>
      </c>
      <c r="L215" s="137"/>
      <c r="M215" s="214">
        <f t="shared" si="8"/>
        <v>2.3599999999999994</v>
      </c>
      <c r="N215" s="134"/>
      <c r="O215" s="130">
        <v>123.86410765430935</v>
      </c>
      <c r="P215" s="130">
        <v>194.3</v>
      </c>
      <c r="Q215" s="129"/>
      <c r="R215" s="364"/>
      <c r="S215" s="348"/>
      <c r="T215" s="133"/>
      <c r="U215" s="350"/>
      <c r="V215" s="349"/>
      <c r="W215" s="348"/>
      <c r="X215" s="348"/>
      <c r="Y215" s="355"/>
      <c r="Z215" s="348"/>
      <c r="AA215" s="355"/>
      <c r="AB215" s="364"/>
      <c r="AC215" s="348"/>
      <c r="AD215" s="133"/>
      <c r="AE215" s="348"/>
      <c r="AF215" s="349"/>
      <c r="AG215" s="348"/>
      <c r="AH215" s="349"/>
      <c r="AI215" s="349"/>
      <c r="AJ215" s="349"/>
      <c r="AK215" s="128"/>
      <c r="AL215" s="364"/>
      <c r="AM215" s="374"/>
      <c r="AN215" s="369">
        <f t="shared" si="9"/>
        <v>-0.97999999999998977</v>
      </c>
      <c r="AO215" s="133">
        <f t="shared" si="10"/>
        <v>0</v>
      </c>
      <c r="AP215" s="348">
        <f t="shared" si="11"/>
        <v>9.7000000000000028</v>
      </c>
      <c r="AQ215" s="133">
        <f t="shared" si="12"/>
        <v>0.10581433402421725</v>
      </c>
      <c r="AR215" s="369">
        <f t="shared" si="13"/>
        <v>26.525000000000006</v>
      </c>
      <c r="AW215" s="364"/>
      <c r="BG215" s="364"/>
      <c r="BQ215" s="364"/>
    </row>
    <row r="216" spans="1:69" ht="12.75" customHeight="1" x14ac:dyDescent="0.25">
      <c r="A216" s="329">
        <v>38899</v>
      </c>
      <c r="B216" s="159">
        <v>2006</v>
      </c>
      <c r="C216" s="241" t="s">
        <v>114</v>
      </c>
      <c r="D216" s="136"/>
      <c r="E216" s="137">
        <v>102.53</v>
      </c>
      <c r="F216" s="137">
        <v>96.78</v>
      </c>
      <c r="G216" s="137">
        <v>98.68</v>
      </c>
      <c r="H216" s="137">
        <v>37.4</v>
      </c>
      <c r="I216" s="137">
        <v>40.82</v>
      </c>
      <c r="J216" s="137"/>
      <c r="K216" s="137">
        <v>76.419973991214704</v>
      </c>
      <c r="L216" s="137"/>
      <c r="M216" s="214">
        <f t="shared" si="8"/>
        <v>1.9000000000000057</v>
      </c>
      <c r="N216" s="134"/>
      <c r="O216" s="130">
        <v>133.78262346898237</v>
      </c>
      <c r="P216" s="130">
        <v>209.7</v>
      </c>
      <c r="Q216" s="129"/>
      <c r="R216" s="364"/>
      <c r="S216" s="348"/>
      <c r="T216" s="133"/>
      <c r="U216" s="350"/>
      <c r="V216" s="349"/>
      <c r="W216" s="348"/>
      <c r="X216" s="348"/>
      <c r="Y216" s="355"/>
      <c r="Z216" s="348"/>
      <c r="AA216" s="355"/>
      <c r="AB216" s="364"/>
      <c r="AC216" s="348"/>
      <c r="AD216" s="133"/>
      <c r="AE216" s="348"/>
      <c r="AF216" s="349"/>
      <c r="AG216" s="348"/>
      <c r="AH216" s="349"/>
      <c r="AI216" s="349"/>
      <c r="AJ216" s="349"/>
      <c r="AK216" s="128"/>
      <c r="AL216" s="364"/>
      <c r="AM216" s="374"/>
      <c r="AN216" s="369">
        <f t="shared" si="9"/>
        <v>1.1599999999999966</v>
      </c>
      <c r="AO216" s="133">
        <f t="shared" si="10"/>
        <v>0</v>
      </c>
      <c r="AP216" s="348">
        <f t="shared" si="11"/>
        <v>7.7199999999999989</v>
      </c>
      <c r="AQ216" s="133">
        <f t="shared" si="12"/>
        <v>8.1426009914566055E-2</v>
      </c>
      <c r="AR216" s="369">
        <f t="shared" si="13"/>
        <v>27.491666666666674</v>
      </c>
      <c r="AW216" s="364"/>
      <c r="BG216" s="364"/>
      <c r="BQ216" s="364"/>
    </row>
    <row r="217" spans="1:69" ht="12.75" customHeight="1" x14ac:dyDescent="0.25">
      <c r="A217" s="329">
        <v>38930</v>
      </c>
      <c r="B217" s="159">
        <v>2006</v>
      </c>
      <c r="C217" s="241" t="s">
        <v>115</v>
      </c>
      <c r="D217" s="136"/>
      <c r="E217" s="137">
        <v>103.01</v>
      </c>
      <c r="F217" s="137">
        <v>97.67</v>
      </c>
      <c r="G217" s="137">
        <v>99.38</v>
      </c>
      <c r="H217" s="137">
        <v>37.36</v>
      </c>
      <c r="I217" s="137">
        <v>41.11</v>
      </c>
      <c r="J217" s="137"/>
      <c r="K217" s="137">
        <v>74.158043024081508</v>
      </c>
      <c r="L217" s="137"/>
      <c r="M217" s="214">
        <f t="shared" si="8"/>
        <v>1.7099999999999937</v>
      </c>
      <c r="N217" s="134"/>
      <c r="O217" s="130">
        <v>129.76337684627993</v>
      </c>
      <c r="P217" s="130">
        <v>203.7</v>
      </c>
      <c r="Q217" s="129"/>
      <c r="R217" s="364"/>
      <c r="S217" s="348"/>
      <c r="T217" s="133"/>
      <c r="U217" s="350"/>
      <c r="V217" s="349"/>
      <c r="W217" s="348"/>
      <c r="X217" s="348"/>
      <c r="Y217" s="355"/>
      <c r="Z217" s="348"/>
      <c r="AA217" s="355"/>
      <c r="AB217" s="364"/>
      <c r="AC217" s="348"/>
      <c r="AD217" s="133"/>
      <c r="AE217" s="348"/>
      <c r="AF217" s="349"/>
      <c r="AG217" s="348"/>
      <c r="AH217" s="349"/>
      <c r="AI217" s="349"/>
      <c r="AJ217" s="349"/>
      <c r="AK217" s="128"/>
      <c r="AL217" s="364"/>
      <c r="AM217" s="374"/>
      <c r="AN217" s="369">
        <f t="shared" si="9"/>
        <v>0.48000000000000398</v>
      </c>
      <c r="AO217" s="133">
        <f t="shared" si="10"/>
        <v>0</v>
      </c>
      <c r="AP217" s="348">
        <f t="shared" si="11"/>
        <v>6.4200000000000017</v>
      </c>
      <c r="AQ217" s="133">
        <f t="shared" si="12"/>
        <v>6.646650792007458E-2</v>
      </c>
      <c r="AR217" s="369">
        <f t="shared" si="13"/>
        <v>27.891666666666666</v>
      </c>
      <c r="AW217" s="364"/>
      <c r="BG217" s="364"/>
      <c r="BQ217" s="364"/>
    </row>
    <row r="218" spans="1:69" ht="12.75" customHeight="1" x14ac:dyDescent="0.25">
      <c r="A218" s="329">
        <v>38961</v>
      </c>
      <c r="B218" s="159">
        <v>2006</v>
      </c>
      <c r="C218" s="241" t="s">
        <v>116</v>
      </c>
      <c r="D218" s="136"/>
      <c r="E218" s="137">
        <v>96.81</v>
      </c>
      <c r="F218" s="137">
        <v>89.35</v>
      </c>
      <c r="G218" s="137">
        <v>94.43</v>
      </c>
      <c r="H218" s="137">
        <v>35.76</v>
      </c>
      <c r="I218" s="137">
        <v>39.340000000000003</v>
      </c>
      <c r="J218" s="137"/>
      <c r="K218" s="137">
        <v>63.177133028179881</v>
      </c>
      <c r="L218" s="137"/>
      <c r="M218" s="214">
        <f t="shared" si="8"/>
        <v>5.0800000000000125</v>
      </c>
      <c r="N218" s="134"/>
      <c r="O218" s="130">
        <v>110.51429712346379</v>
      </c>
      <c r="P218" s="130">
        <v>173.6</v>
      </c>
      <c r="Q218" s="129"/>
      <c r="R218" s="364"/>
      <c r="S218" s="348"/>
      <c r="T218" s="133"/>
      <c r="U218" s="350"/>
      <c r="V218" s="349"/>
      <c r="W218" s="348"/>
      <c r="X218" s="348"/>
      <c r="Y218" s="355"/>
      <c r="Z218" s="348"/>
      <c r="AA218" s="355"/>
      <c r="AB218" s="364"/>
      <c r="AC218" s="348"/>
      <c r="AD218" s="133"/>
      <c r="AE218" s="348"/>
      <c r="AF218" s="349"/>
      <c r="AG218" s="348"/>
      <c r="AH218" s="349"/>
      <c r="AI218" s="349"/>
      <c r="AJ218" s="349"/>
      <c r="AK218" s="128"/>
      <c r="AL218" s="364"/>
      <c r="AM218" s="374"/>
      <c r="AN218" s="369">
        <f t="shared" si="9"/>
        <v>-6.2000000000000028</v>
      </c>
      <c r="AO218" s="133">
        <f t="shared" si="10"/>
        <v>0</v>
      </c>
      <c r="AP218" s="348">
        <f t="shared" si="11"/>
        <v>-2.6700000000000017</v>
      </c>
      <c r="AQ218" s="133">
        <f t="shared" si="12"/>
        <v>0</v>
      </c>
      <c r="AR218" s="369">
        <f t="shared" si="13"/>
        <v>22.725000000000009</v>
      </c>
      <c r="AW218" s="364"/>
      <c r="BG218" s="364"/>
      <c r="BQ218" s="364"/>
    </row>
    <row r="219" spans="1:69" ht="12.75" customHeight="1" x14ac:dyDescent="0.25">
      <c r="A219" s="329">
        <v>38991</v>
      </c>
      <c r="B219" s="159">
        <v>2006</v>
      </c>
      <c r="C219" s="241" t="s">
        <v>117</v>
      </c>
      <c r="D219" s="136"/>
      <c r="E219" s="137">
        <v>94.06</v>
      </c>
      <c r="F219" s="137">
        <v>85.74</v>
      </c>
      <c r="G219" s="137">
        <v>91.5</v>
      </c>
      <c r="H219" s="137">
        <v>33.25</v>
      </c>
      <c r="I219" s="137">
        <v>37.090000000000003</v>
      </c>
      <c r="J219" s="137"/>
      <c r="K219" s="137">
        <v>59.403917017108363</v>
      </c>
      <c r="L219" s="137"/>
      <c r="M219" s="214">
        <f t="shared" si="8"/>
        <v>5.7600000000000051</v>
      </c>
      <c r="N219" s="139"/>
      <c r="O219" s="130">
        <v>103.99536801759847</v>
      </c>
      <c r="P219" s="130">
        <v>163.01655183402306</v>
      </c>
      <c r="Q219" s="129"/>
      <c r="R219" s="364"/>
      <c r="S219" s="348"/>
      <c r="T219" s="133"/>
      <c r="U219" s="350"/>
      <c r="V219" s="349"/>
      <c r="W219" s="348"/>
      <c r="X219" s="348"/>
      <c r="Y219" s="355"/>
      <c r="Z219" s="348"/>
      <c r="AA219" s="355"/>
      <c r="AB219" s="364"/>
      <c r="AC219" s="348"/>
      <c r="AD219" s="133"/>
      <c r="AE219" s="348"/>
      <c r="AF219" s="349"/>
      <c r="AG219" s="348"/>
      <c r="AH219" s="349"/>
      <c r="AI219" s="349"/>
      <c r="AJ219" s="349"/>
      <c r="AK219" s="128"/>
      <c r="AL219" s="364"/>
      <c r="AM219" s="374"/>
      <c r="AN219" s="369">
        <f t="shared" si="9"/>
        <v>-2.75</v>
      </c>
      <c r="AO219" s="133">
        <f t="shared" si="10"/>
        <v>0</v>
      </c>
      <c r="AP219" s="348">
        <f t="shared" si="11"/>
        <v>-6.2399999999999949</v>
      </c>
      <c r="AQ219" s="133">
        <f t="shared" si="12"/>
        <v>-6.2213359920239242E-2</v>
      </c>
      <c r="AR219" s="369">
        <f t="shared" si="13"/>
        <v>20.433333333333337</v>
      </c>
      <c r="AW219" s="364"/>
      <c r="BG219" s="364"/>
      <c r="BQ219" s="364"/>
    </row>
    <row r="220" spans="1:69" ht="12.75" customHeight="1" x14ac:dyDescent="0.25">
      <c r="A220" s="329">
        <v>39022</v>
      </c>
      <c r="B220" s="159">
        <v>2006</v>
      </c>
      <c r="C220" s="241" t="s">
        <v>118</v>
      </c>
      <c r="D220" s="136"/>
      <c r="E220" s="137">
        <v>93.21</v>
      </c>
      <c r="F220" s="137">
        <v>85.37</v>
      </c>
      <c r="G220" s="137">
        <v>91.09</v>
      </c>
      <c r="H220" s="137">
        <v>31.25</v>
      </c>
      <c r="I220" s="137">
        <v>35.53</v>
      </c>
      <c r="J220" s="137"/>
      <c r="K220" s="137">
        <v>58.36666867464082</v>
      </c>
      <c r="L220" s="137"/>
      <c r="M220" s="214">
        <f t="shared" si="8"/>
        <v>5.7199999999999989</v>
      </c>
      <c r="N220" s="139"/>
      <c r="O220" s="130">
        <v>102.14723098688941</v>
      </c>
      <c r="P220" s="130">
        <v>160.2613765908909</v>
      </c>
      <c r="Q220" s="129"/>
      <c r="R220" s="364"/>
      <c r="S220" s="348"/>
      <c r="T220" s="133"/>
      <c r="U220" s="350"/>
      <c r="V220" s="349"/>
      <c r="W220" s="348"/>
      <c r="X220" s="348"/>
      <c r="Y220" s="355"/>
      <c r="Z220" s="348"/>
      <c r="AA220" s="355"/>
      <c r="AB220" s="364"/>
      <c r="AC220" s="348"/>
      <c r="AD220" s="133"/>
      <c r="AE220" s="348"/>
      <c r="AF220" s="349"/>
      <c r="AG220" s="348"/>
      <c r="AH220" s="349"/>
      <c r="AI220" s="349"/>
      <c r="AJ220" s="349"/>
      <c r="AK220" s="128"/>
      <c r="AL220" s="364"/>
      <c r="AM220" s="374"/>
      <c r="AN220" s="369">
        <f t="shared" si="9"/>
        <v>-0.85000000000000853</v>
      </c>
      <c r="AO220" s="133">
        <f t="shared" si="10"/>
        <v>0</v>
      </c>
      <c r="AP220" s="348">
        <f t="shared" si="11"/>
        <v>-3.9000000000000057</v>
      </c>
      <c r="AQ220" s="133">
        <f t="shared" si="12"/>
        <v>0</v>
      </c>
      <c r="AR220" s="369">
        <f t="shared" si="13"/>
        <v>19.724999999999994</v>
      </c>
      <c r="AW220" s="364"/>
      <c r="BG220" s="364"/>
      <c r="BQ220" s="364"/>
    </row>
    <row r="221" spans="1:69" ht="12.75" customHeight="1" x14ac:dyDescent="0.25">
      <c r="A221" s="329">
        <v>39052</v>
      </c>
      <c r="B221" s="159">
        <v>2006</v>
      </c>
      <c r="C221" s="241" t="s">
        <v>119</v>
      </c>
      <c r="D221" s="137"/>
      <c r="E221" s="137">
        <v>95.68</v>
      </c>
      <c r="F221" s="137">
        <v>87.63</v>
      </c>
      <c r="G221" s="137">
        <v>93.23</v>
      </c>
      <c r="H221" s="137">
        <v>32.049999999999997</v>
      </c>
      <c r="I221" s="137">
        <v>35.99</v>
      </c>
      <c r="J221" s="137"/>
      <c r="K221" s="137">
        <v>61.247574023398158</v>
      </c>
      <c r="L221" s="137"/>
      <c r="M221" s="214">
        <f t="shared" si="8"/>
        <v>5.6000000000000085</v>
      </c>
      <c r="N221" s="134"/>
      <c r="O221" s="130">
        <v>107.17774458584884</v>
      </c>
      <c r="P221" s="130">
        <v>168.2</v>
      </c>
      <c r="Q221" s="129"/>
      <c r="R221" s="364"/>
      <c r="S221" s="348"/>
      <c r="T221" s="133"/>
      <c r="U221" s="350"/>
      <c r="V221" s="349"/>
      <c r="W221" s="348"/>
      <c r="X221" s="348"/>
      <c r="Y221" s="355"/>
      <c r="Z221" s="348"/>
      <c r="AA221" s="355"/>
      <c r="AB221" s="364"/>
      <c r="AC221" s="348"/>
      <c r="AD221" s="133"/>
      <c r="AE221" s="348"/>
      <c r="AF221" s="349"/>
      <c r="AG221" s="348"/>
      <c r="AH221" s="349"/>
      <c r="AI221" s="349"/>
      <c r="AJ221" s="349"/>
      <c r="AK221" s="128"/>
      <c r="AL221" s="364"/>
      <c r="AM221" s="374"/>
      <c r="AN221" s="369">
        <f t="shared" si="9"/>
        <v>2.4700000000000131</v>
      </c>
      <c r="AO221" s="133">
        <f t="shared" si="10"/>
        <v>0</v>
      </c>
      <c r="AP221" s="348">
        <f t="shared" si="11"/>
        <v>0.35000000000000853</v>
      </c>
      <c r="AQ221" s="133">
        <f t="shared" si="12"/>
        <v>0</v>
      </c>
      <c r="AR221" s="369">
        <f t="shared" si="13"/>
        <v>21.783333333333346</v>
      </c>
      <c r="AW221" s="364"/>
      <c r="BG221" s="364"/>
      <c r="BQ221" s="364"/>
    </row>
    <row r="222" spans="1:69" ht="12.75" customHeight="1" x14ac:dyDescent="0.25">
      <c r="A222" s="329">
        <v>39083</v>
      </c>
      <c r="B222" s="159">
        <v>2007</v>
      </c>
      <c r="C222" s="241" t="s">
        <v>109</v>
      </c>
      <c r="D222" s="137"/>
      <c r="E222" s="137">
        <v>94.8</v>
      </c>
      <c r="F222" s="137">
        <v>86.91</v>
      </c>
      <c r="G222" s="137">
        <v>91.44</v>
      </c>
      <c r="H222" s="137">
        <v>30.88</v>
      </c>
      <c r="I222" s="137">
        <v>34.03</v>
      </c>
      <c r="J222" s="137"/>
      <c r="K222" s="137">
        <v>53.020859382704927</v>
      </c>
      <c r="L222" s="137"/>
      <c r="M222" s="214">
        <f t="shared" si="8"/>
        <v>4.5300000000000011</v>
      </c>
      <c r="N222" s="134"/>
      <c r="O222" s="130">
        <v>92.897581009547451</v>
      </c>
      <c r="P222" s="130">
        <v>145.30000000000001</v>
      </c>
      <c r="Q222" s="129"/>
      <c r="R222" s="364"/>
      <c r="S222" s="348"/>
      <c r="T222" s="133"/>
      <c r="U222" s="350"/>
      <c r="V222" s="349"/>
      <c r="W222" s="348"/>
      <c r="X222" s="348"/>
      <c r="Y222" s="355"/>
      <c r="Z222" s="348"/>
      <c r="AA222" s="355"/>
      <c r="AB222" s="364"/>
      <c r="AC222" s="348"/>
      <c r="AD222" s="133"/>
      <c r="AE222" s="348"/>
      <c r="AF222" s="349"/>
      <c r="AG222" s="348"/>
      <c r="AH222" s="349"/>
      <c r="AI222" s="349"/>
      <c r="AJ222" s="349"/>
      <c r="AK222" s="128"/>
      <c r="AL222" s="364"/>
      <c r="AM222" s="374"/>
      <c r="AN222" s="369">
        <f t="shared" si="9"/>
        <v>-0.88000000000000966</v>
      </c>
      <c r="AO222" s="133">
        <f t="shared" si="10"/>
        <v>0</v>
      </c>
      <c r="AP222" s="348">
        <f t="shared" si="11"/>
        <v>6.9999999999993179E-2</v>
      </c>
      <c r="AQ222" s="133">
        <f t="shared" si="12"/>
        <v>0</v>
      </c>
      <c r="AR222" s="369">
        <f t="shared" si="13"/>
        <v>21.049999999999997</v>
      </c>
      <c r="AW222" s="364"/>
      <c r="BG222" s="364"/>
      <c r="BQ222" s="364"/>
    </row>
    <row r="223" spans="1:69" ht="12.75" customHeight="1" x14ac:dyDescent="0.25">
      <c r="A223" s="329">
        <v>39114</v>
      </c>
      <c r="B223" s="159">
        <v>2007</v>
      </c>
      <c r="C223" s="241" t="s">
        <v>110</v>
      </c>
      <c r="D223" s="136"/>
      <c r="E223" s="137">
        <v>94.01</v>
      </c>
      <c r="F223" s="137">
        <v>86.17</v>
      </c>
      <c r="G223" s="137">
        <v>90.18</v>
      </c>
      <c r="H223" s="137">
        <v>30.63</v>
      </c>
      <c r="I223" s="137">
        <v>34.1</v>
      </c>
      <c r="J223" s="137"/>
      <c r="K223" s="137">
        <v>56.4091710908274</v>
      </c>
      <c r="L223" s="137"/>
      <c r="M223" s="214">
        <f t="shared" si="8"/>
        <v>4.0100000000000051</v>
      </c>
      <c r="N223" s="134"/>
      <c r="O223" s="130">
        <v>98.725634364413082</v>
      </c>
      <c r="P223" s="130">
        <v>154.9</v>
      </c>
      <c r="Q223" s="129"/>
      <c r="R223" s="364"/>
      <c r="S223" s="348"/>
      <c r="T223" s="133"/>
      <c r="U223" s="350"/>
      <c r="V223" s="349"/>
      <c r="W223" s="348"/>
      <c r="X223" s="348"/>
      <c r="Y223" s="355"/>
      <c r="Z223" s="348"/>
      <c r="AA223" s="355"/>
      <c r="AB223" s="364"/>
      <c r="AC223" s="348"/>
      <c r="AD223" s="133"/>
      <c r="AE223" s="348"/>
      <c r="AF223" s="349"/>
      <c r="AG223" s="348"/>
      <c r="AH223" s="349"/>
      <c r="AI223" s="349"/>
      <c r="AJ223" s="349"/>
      <c r="AK223" s="128"/>
      <c r="AL223" s="364"/>
      <c r="AM223" s="374"/>
      <c r="AN223" s="369">
        <f t="shared" si="9"/>
        <v>-0.78999999999999204</v>
      </c>
      <c r="AO223" s="133">
        <f t="shared" si="10"/>
        <v>0</v>
      </c>
      <c r="AP223" s="348">
        <f t="shared" si="11"/>
        <v>-2.789999999999992</v>
      </c>
      <c r="AQ223" s="133">
        <f t="shared" si="12"/>
        <v>0</v>
      </c>
      <c r="AR223" s="369">
        <f t="shared" si="13"/>
        <v>20.391666666666666</v>
      </c>
      <c r="AW223" s="364"/>
      <c r="BG223" s="364"/>
      <c r="BQ223" s="364"/>
    </row>
    <row r="224" spans="1:69" ht="12.75" customHeight="1" x14ac:dyDescent="0.25">
      <c r="A224" s="329">
        <v>39142</v>
      </c>
      <c r="B224" s="159">
        <v>2007</v>
      </c>
      <c r="C224" s="241" t="s">
        <v>111</v>
      </c>
      <c r="D224" s="136"/>
      <c r="E224" s="137">
        <v>96.01</v>
      </c>
      <c r="F224" s="137">
        <v>88.39</v>
      </c>
      <c r="G224" s="137">
        <v>92.16</v>
      </c>
      <c r="H224" s="137">
        <v>31.65</v>
      </c>
      <c r="I224" s="137">
        <v>36.14</v>
      </c>
      <c r="J224" s="137"/>
      <c r="K224" s="137">
        <v>61.828456393598785</v>
      </c>
      <c r="L224" s="137"/>
      <c r="M224" s="214">
        <f t="shared" si="8"/>
        <v>3.769999999999996</v>
      </c>
      <c r="N224" s="139"/>
      <c r="O224" s="130">
        <v>108.19885507798971</v>
      </c>
      <c r="P224" s="130">
        <v>169.77726918216118</v>
      </c>
      <c r="Q224" s="129"/>
      <c r="R224" s="364"/>
      <c r="S224" s="348"/>
      <c r="T224" s="133"/>
      <c r="U224" s="350"/>
      <c r="V224" s="349"/>
      <c r="W224" s="348"/>
      <c r="X224" s="348"/>
      <c r="Y224" s="355"/>
      <c r="Z224" s="348"/>
      <c r="AA224" s="355"/>
      <c r="AB224" s="364"/>
      <c r="AC224" s="348"/>
      <c r="AD224" s="133"/>
      <c r="AE224" s="348"/>
      <c r="AF224" s="349"/>
      <c r="AG224" s="348"/>
      <c r="AH224" s="349"/>
      <c r="AI224" s="349"/>
      <c r="AJ224" s="349"/>
      <c r="AK224" s="128"/>
      <c r="AL224" s="364"/>
      <c r="AM224" s="374"/>
      <c r="AN224" s="369">
        <f t="shared" si="9"/>
        <v>2</v>
      </c>
      <c r="AO224" s="133">
        <f t="shared" si="10"/>
        <v>0</v>
      </c>
      <c r="AP224" s="348">
        <f t="shared" si="11"/>
        <v>-0.59999999999999432</v>
      </c>
      <c r="AQ224" s="133">
        <f t="shared" si="12"/>
        <v>0</v>
      </c>
      <c r="AR224" s="369">
        <f t="shared" si="13"/>
        <v>22.058333333333337</v>
      </c>
      <c r="AW224" s="364"/>
      <c r="BG224" s="364"/>
      <c r="BQ224" s="364"/>
    </row>
    <row r="225" spans="1:69" ht="12.75" customHeight="1" x14ac:dyDescent="0.25">
      <c r="A225" s="329">
        <v>39173</v>
      </c>
      <c r="B225" s="159">
        <v>2007</v>
      </c>
      <c r="C225" s="241" t="s">
        <v>112</v>
      </c>
      <c r="D225" s="136"/>
      <c r="E225" s="137">
        <v>98.42</v>
      </c>
      <c r="F225" s="137">
        <v>91.92</v>
      </c>
      <c r="G225" s="137">
        <v>94.73</v>
      </c>
      <c r="H225" s="137">
        <v>33.43</v>
      </c>
      <c r="I225" s="137">
        <v>38.25</v>
      </c>
      <c r="J225" s="137"/>
      <c r="K225" s="137">
        <v>65.252886154920418</v>
      </c>
      <c r="L225" s="137"/>
      <c r="M225" s="214">
        <f t="shared" si="8"/>
        <v>2.8100000000000023</v>
      </c>
      <c r="N225" s="139"/>
      <c r="O225" s="130">
        <v>114.16389499361713</v>
      </c>
      <c r="P225" s="130">
        <v>179.0650937387789</v>
      </c>
      <c r="Q225" s="129"/>
      <c r="R225" s="364"/>
      <c r="S225" s="348"/>
      <c r="T225" s="133"/>
      <c r="U225" s="350"/>
      <c r="V225" s="349"/>
      <c r="W225" s="348"/>
      <c r="X225" s="348"/>
      <c r="Y225" s="355"/>
      <c r="Z225" s="348"/>
      <c r="AA225" s="355"/>
      <c r="AB225" s="364"/>
      <c r="AC225" s="348"/>
      <c r="AD225" s="133"/>
      <c r="AE225" s="348"/>
      <c r="AF225" s="349"/>
      <c r="AG225" s="348"/>
      <c r="AH225" s="349"/>
      <c r="AI225" s="349"/>
      <c r="AJ225" s="349"/>
      <c r="AK225" s="128"/>
      <c r="AL225" s="364"/>
      <c r="AM225" s="374"/>
      <c r="AN225" s="369">
        <f t="shared" si="9"/>
        <v>2.4099999999999966</v>
      </c>
      <c r="AO225" s="133">
        <f t="shared" si="10"/>
        <v>0</v>
      </c>
      <c r="AP225" s="348">
        <f t="shared" si="11"/>
        <v>-1</v>
      </c>
      <c r="AQ225" s="133">
        <f t="shared" si="12"/>
        <v>0</v>
      </c>
      <c r="AR225" s="369">
        <f t="shared" si="13"/>
        <v>24.066666666666663</v>
      </c>
      <c r="AW225" s="364"/>
      <c r="BG225" s="364"/>
      <c r="BQ225" s="364"/>
    </row>
    <row r="226" spans="1:69" ht="12.75" customHeight="1" x14ac:dyDescent="0.25">
      <c r="A226" s="329">
        <v>39203</v>
      </c>
      <c r="B226" s="159">
        <v>2007</v>
      </c>
      <c r="C226" s="241" t="s">
        <v>113</v>
      </c>
      <c r="D226" s="136"/>
      <c r="E226" s="137">
        <v>100.63</v>
      </c>
      <c r="F226" s="137">
        <v>95.05</v>
      </c>
      <c r="G226" s="137">
        <v>96.41</v>
      </c>
      <c r="H226" s="137">
        <v>33.47</v>
      </c>
      <c r="I226" s="137">
        <v>37.979999999999997</v>
      </c>
      <c r="J226" s="137"/>
      <c r="K226" s="137">
        <v>65.449998983886331</v>
      </c>
      <c r="L226" s="137"/>
      <c r="M226" s="214">
        <f t="shared" si="8"/>
        <v>1.3599999999999994</v>
      </c>
      <c r="N226" s="139"/>
      <c r="O226" s="130">
        <v>114.465666379895</v>
      </c>
      <c r="P226" s="130">
        <v>179.9</v>
      </c>
      <c r="Q226" s="129"/>
      <c r="R226" s="364"/>
      <c r="S226" s="348"/>
      <c r="T226" s="133"/>
      <c r="U226" s="350"/>
      <c r="V226" s="349"/>
      <c r="W226" s="348"/>
      <c r="X226" s="348"/>
      <c r="Y226" s="355"/>
      <c r="Z226" s="348"/>
      <c r="AA226" s="355"/>
      <c r="AB226" s="364"/>
      <c r="AC226" s="348"/>
      <c r="AD226" s="133"/>
      <c r="AE226" s="348"/>
      <c r="AF226" s="349"/>
      <c r="AG226" s="348"/>
      <c r="AH226" s="349"/>
      <c r="AI226" s="349"/>
      <c r="AJ226" s="349"/>
      <c r="AK226" s="128"/>
      <c r="AL226" s="364"/>
      <c r="AM226" s="374"/>
      <c r="AN226" s="369">
        <f t="shared" si="9"/>
        <v>2.2099999999999937</v>
      </c>
      <c r="AO226" s="133">
        <f t="shared" si="10"/>
        <v>0</v>
      </c>
      <c r="AP226" s="348">
        <f t="shared" si="11"/>
        <v>-1.7199999999999989</v>
      </c>
      <c r="AQ226" s="133">
        <f t="shared" si="12"/>
        <v>0</v>
      </c>
      <c r="AR226" s="369">
        <f t="shared" si="13"/>
        <v>25.908333333333331</v>
      </c>
      <c r="AW226" s="364"/>
      <c r="BG226" s="364"/>
      <c r="BQ226" s="364"/>
    </row>
    <row r="227" spans="1:69" ht="12.75" customHeight="1" x14ac:dyDescent="0.25">
      <c r="A227" s="329">
        <v>39234</v>
      </c>
      <c r="B227" s="159">
        <v>2007</v>
      </c>
      <c r="C227" s="241" t="s">
        <v>21</v>
      </c>
      <c r="D227" s="136"/>
      <c r="E227" s="137">
        <v>101.98</v>
      </c>
      <c r="F227" s="137">
        <v>96.44</v>
      </c>
      <c r="G227" s="137">
        <v>97.02</v>
      </c>
      <c r="H227" s="137">
        <v>34.46</v>
      </c>
      <c r="I227" s="137">
        <v>38.85</v>
      </c>
      <c r="J227" s="137"/>
      <c r="K227" s="137">
        <v>70.083389477596427</v>
      </c>
      <c r="L227" s="137"/>
      <c r="M227" s="214">
        <f t="shared" si="8"/>
        <v>0.57999999999999829</v>
      </c>
      <c r="N227" s="139"/>
      <c r="O227" s="130">
        <v>122.61002906701106</v>
      </c>
      <c r="P227" s="130">
        <v>192.1</v>
      </c>
      <c r="Q227" s="129"/>
      <c r="R227" s="364"/>
      <c r="S227" s="348"/>
      <c r="T227" s="133"/>
      <c r="U227" s="350"/>
      <c r="V227" s="349"/>
      <c r="W227" s="348"/>
      <c r="X227" s="348"/>
      <c r="Y227" s="355"/>
      <c r="Z227" s="348"/>
      <c r="AA227" s="355"/>
      <c r="AB227" s="364"/>
      <c r="AC227" s="348"/>
      <c r="AD227" s="133"/>
      <c r="AE227" s="348"/>
      <c r="AF227" s="349"/>
      <c r="AG227" s="348"/>
      <c r="AH227" s="349"/>
      <c r="AI227" s="349"/>
      <c r="AJ227" s="349"/>
      <c r="AK227" s="128"/>
      <c r="AL227" s="364"/>
      <c r="AM227" s="374"/>
      <c r="AN227" s="369">
        <f t="shared" si="9"/>
        <v>1.3500000000000085</v>
      </c>
      <c r="AO227" s="133">
        <f t="shared" si="10"/>
        <v>0</v>
      </c>
      <c r="AP227" s="348">
        <f t="shared" si="11"/>
        <v>0.60999999999999943</v>
      </c>
      <c r="AQ227" s="133">
        <f t="shared" si="12"/>
        <v>0</v>
      </c>
      <c r="AR227" s="369">
        <f t="shared" si="13"/>
        <v>27.033333333333331</v>
      </c>
      <c r="AW227" s="364"/>
      <c r="BG227" s="364"/>
      <c r="BQ227" s="364"/>
    </row>
    <row r="228" spans="1:69" ht="12.75" customHeight="1" x14ac:dyDescent="0.25">
      <c r="A228" s="329">
        <v>39264</v>
      </c>
      <c r="B228" s="159">
        <v>2007</v>
      </c>
      <c r="C228" s="241" t="s">
        <v>114</v>
      </c>
      <c r="D228" s="136"/>
      <c r="E228" s="137">
        <v>101.8</v>
      </c>
      <c r="F228" s="137">
        <v>96.05</v>
      </c>
      <c r="G228" s="137">
        <v>96.65</v>
      </c>
      <c r="H228" s="137">
        <v>34.82</v>
      </c>
      <c r="I228" s="137">
        <v>39.57</v>
      </c>
      <c r="J228" s="137"/>
      <c r="K228" s="137">
        <v>73.516648506854295</v>
      </c>
      <c r="L228" s="137"/>
      <c r="M228" s="214">
        <f t="shared" si="8"/>
        <v>0.60000000000000853</v>
      </c>
      <c r="N228" s="139"/>
      <c r="O228" s="130">
        <v>128.61827999038908</v>
      </c>
      <c r="P228" s="130">
        <v>201.7</v>
      </c>
      <c r="Q228" s="129"/>
      <c r="R228" s="364"/>
      <c r="S228" s="348"/>
      <c r="T228" s="133"/>
      <c r="U228" s="350"/>
      <c r="V228" s="349"/>
      <c r="W228" s="348"/>
      <c r="X228" s="348"/>
      <c r="Y228" s="355"/>
      <c r="Z228" s="348"/>
      <c r="AA228" s="355"/>
      <c r="AB228" s="364"/>
      <c r="AC228" s="348"/>
      <c r="AD228" s="133"/>
      <c r="AE228" s="348"/>
      <c r="AF228" s="349"/>
      <c r="AG228" s="348"/>
      <c r="AH228" s="349"/>
      <c r="AI228" s="349"/>
      <c r="AJ228" s="349"/>
      <c r="AK228" s="128"/>
      <c r="AL228" s="364"/>
      <c r="AM228" s="374"/>
      <c r="AN228" s="369">
        <f t="shared" si="9"/>
        <v>-0.18000000000000682</v>
      </c>
      <c r="AO228" s="133">
        <f t="shared" si="10"/>
        <v>0</v>
      </c>
      <c r="AP228" s="348">
        <f t="shared" si="11"/>
        <v>-0.73000000000000398</v>
      </c>
      <c r="AQ228" s="133">
        <f t="shared" si="12"/>
        <v>0</v>
      </c>
      <c r="AR228" s="369">
        <f t="shared" si="13"/>
        <v>26.883333333333326</v>
      </c>
      <c r="AW228" s="364"/>
      <c r="BG228" s="364"/>
      <c r="BQ228" s="364"/>
    </row>
    <row r="229" spans="1:69" ht="12.75" customHeight="1" x14ac:dyDescent="0.25">
      <c r="A229" s="329">
        <v>39295</v>
      </c>
      <c r="B229" s="159">
        <v>2007</v>
      </c>
      <c r="C229" s="241" t="s">
        <v>115</v>
      </c>
      <c r="D229" s="136"/>
      <c r="E229" s="137">
        <v>101.49</v>
      </c>
      <c r="F229" s="137">
        <v>95.7</v>
      </c>
      <c r="G229" s="137">
        <v>96.54</v>
      </c>
      <c r="H229" s="137">
        <v>34.450000000000003</v>
      </c>
      <c r="I229" s="137">
        <v>39.21</v>
      </c>
      <c r="J229" s="137"/>
      <c r="K229" s="137">
        <v>69.345592313200427</v>
      </c>
      <c r="L229" s="137"/>
      <c r="M229" s="214">
        <f t="shared" si="8"/>
        <v>0.84000000000000341</v>
      </c>
      <c r="N229" s="139"/>
      <c r="O229" s="130">
        <v>121.2553447695588</v>
      </c>
      <c r="P229" s="130">
        <v>191</v>
      </c>
      <c r="Q229" s="129"/>
      <c r="R229" s="364"/>
      <c r="S229" s="348"/>
      <c r="T229" s="133"/>
      <c r="U229" s="350"/>
      <c r="V229" s="349"/>
      <c r="W229" s="348"/>
      <c r="X229" s="348"/>
      <c r="Y229" s="355"/>
      <c r="Z229" s="348"/>
      <c r="AA229" s="355"/>
      <c r="AB229" s="364"/>
      <c r="AC229" s="348"/>
      <c r="AD229" s="133"/>
      <c r="AE229" s="348"/>
      <c r="AF229" s="349"/>
      <c r="AG229" s="348"/>
      <c r="AH229" s="349"/>
      <c r="AI229" s="349"/>
      <c r="AJ229" s="349"/>
      <c r="AK229" s="128"/>
      <c r="AL229" s="364"/>
      <c r="AM229" s="374"/>
      <c r="AN229" s="369">
        <f t="shared" si="9"/>
        <v>-0.31000000000000227</v>
      </c>
      <c r="AO229" s="133">
        <f t="shared" si="10"/>
        <v>0</v>
      </c>
      <c r="AP229" s="348">
        <f t="shared" si="11"/>
        <v>-1.5200000000000102</v>
      </c>
      <c r="AQ229" s="133">
        <f t="shared" si="12"/>
        <v>0</v>
      </c>
      <c r="AR229" s="369">
        <f t="shared" si="13"/>
        <v>26.625</v>
      </c>
      <c r="AW229" s="364"/>
      <c r="BG229" s="364"/>
      <c r="BQ229" s="364"/>
    </row>
    <row r="230" spans="1:69" ht="12.75" customHeight="1" x14ac:dyDescent="0.25">
      <c r="A230" s="329">
        <v>39326</v>
      </c>
      <c r="B230" s="159">
        <v>2007</v>
      </c>
      <c r="C230" s="241" t="s">
        <v>116</v>
      </c>
      <c r="D230" s="136"/>
      <c r="E230" s="137">
        <v>100.75</v>
      </c>
      <c r="F230" s="137">
        <v>94.45</v>
      </c>
      <c r="G230" s="137">
        <v>96.3</v>
      </c>
      <c r="H230" s="137">
        <v>35.46</v>
      </c>
      <c r="I230" s="137">
        <v>41.22</v>
      </c>
      <c r="J230" s="137"/>
      <c r="K230" s="137">
        <v>73.60691393262573</v>
      </c>
      <c r="L230" s="137"/>
      <c r="M230" s="214">
        <f t="shared" ref="M230:M293" si="14">G230-F230</f>
        <v>1.8499999999999943</v>
      </c>
      <c r="N230" s="139"/>
      <c r="O230" s="130">
        <v>128.83521243199732</v>
      </c>
      <c r="P230" s="130">
        <v>202</v>
      </c>
      <c r="Q230" s="129"/>
      <c r="R230" s="364"/>
      <c r="S230" s="348"/>
      <c r="T230" s="133"/>
      <c r="U230" s="350"/>
      <c r="V230" s="349"/>
      <c r="W230" s="348"/>
      <c r="X230" s="348"/>
      <c r="Y230" s="355"/>
      <c r="Z230" s="348"/>
      <c r="AA230" s="355"/>
      <c r="AB230" s="364"/>
      <c r="AC230" s="348"/>
      <c r="AD230" s="133"/>
      <c r="AE230" s="348"/>
      <c r="AF230" s="349"/>
      <c r="AG230" s="348"/>
      <c r="AH230" s="349"/>
      <c r="AI230" s="349"/>
      <c r="AJ230" s="349"/>
      <c r="AK230" s="128"/>
      <c r="AL230" s="364"/>
      <c r="AM230" s="374"/>
      <c r="AN230" s="369">
        <f t="shared" si="9"/>
        <v>-0.73999999999999488</v>
      </c>
      <c r="AO230" s="133">
        <f t="shared" si="10"/>
        <v>0</v>
      </c>
      <c r="AP230" s="348">
        <f t="shared" si="11"/>
        <v>3.9399999999999977</v>
      </c>
      <c r="AQ230" s="133">
        <f t="shared" si="12"/>
        <v>0</v>
      </c>
      <c r="AR230" s="369">
        <f t="shared" si="13"/>
        <v>26.00833333333334</v>
      </c>
      <c r="AW230" s="364"/>
      <c r="BG230" s="364"/>
      <c r="BQ230" s="364"/>
    </row>
    <row r="231" spans="1:69" ht="12.75" customHeight="1" x14ac:dyDescent="0.25">
      <c r="A231" s="329">
        <v>39356</v>
      </c>
      <c r="B231" s="159">
        <v>2007</v>
      </c>
      <c r="C231" s="241" t="s">
        <v>117</v>
      </c>
      <c r="D231" s="136"/>
      <c r="E231" s="137">
        <v>102.83</v>
      </c>
      <c r="F231" s="137">
        <v>97.03</v>
      </c>
      <c r="G231" s="137">
        <v>99.15</v>
      </c>
      <c r="H231" s="137">
        <v>37.130000000000003</v>
      </c>
      <c r="I231" s="137">
        <v>43.93</v>
      </c>
      <c r="J231" s="137"/>
      <c r="K231" s="137">
        <v>78.551164596068503</v>
      </c>
      <c r="L231" s="137"/>
      <c r="M231" s="214">
        <f t="shared" si="14"/>
        <v>2.1200000000000045</v>
      </c>
      <c r="N231" s="139"/>
      <c r="O231" s="130">
        <v>137.42764103771793</v>
      </c>
      <c r="P231" s="130">
        <v>215.9</v>
      </c>
      <c r="Q231" s="129"/>
      <c r="R231" s="364"/>
      <c r="S231" s="348"/>
      <c r="T231" s="133"/>
      <c r="U231" s="350"/>
      <c r="V231" s="349"/>
      <c r="W231" s="348"/>
      <c r="X231" s="348"/>
      <c r="Y231" s="355"/>
      <c r="Z231" s="348"/>
      <c r="AA231" s="355"/>
      <c r="AB231" s="364"/>
      <c r="AC231" s="348"/>
      <c r="AD231" s="133"/>
      <c r="AE231" s="348"/>
      <c r="AF231" s="349"/>
      <c r="AG231" s="348"/>
      <c r="AH231" s="349"/>
      <c r="AI231" s="349"/>
      <c r="AJ231" s="349"/>
      <c r="AK231" s="128"/>
      <c r="AL231" s="364"/>
      <c r="AM231" s="374"/>
      <c r="AN231" s="369">
        <f t="shared" si="9"/>
        <v>2.0799999999999983</v>
      </c>
      <c r="AO231" s="133">
        <f t="shared" si="10"/>
        <v>0</v>
      </c>
      <c r="AP231" s="348">
        <f t="shared" si="11"/>
        <v>8.769999999999996</v>
      </c>
      <c r="AQ231" s="133">
        <f t="shared" si="12"/>
        <v>9.3238358494577955E-2</v>
      </c>
      <c r="AR231" s="369">
        <f t="shared" si="13"/>
        <v>27.74166666666666</v>
      </c>
      <c r="AW231" s="364"/>
      <c r="BG231" s="364"/>
      <c r="BQ231" s="364"/>
    </row>
    <row r="232" spans="1:69" ht="12.75" customHeight="1" x14ac:dyDescent="0.25">
      <c r="A232" s="329">
        <v>39387</v>
      </c>
      <c r="B232" s="159">
        <v>2007</v>
      </c>
      <c r="C232" s="241" t="s">
        <v>118</v>
      </c>
      <c r="D232" s="136"/>
      <c r="E232" s="137">
        <v>104.67</v>
      </c>
      <c r="F232" s="137">
        <v>100.46</v>
      </c>
      <c r="G232" s="137">
        <v>104.19</v>
      </c>
      <c r="H232" s="137">
        <v>41.6</v>
      </c>
      <c r="I232" s="137">
        <v>48.65</v>
      </c>
      <c r="J232" s="137"/>
      <c r="K232" s="137">
        <v>85.800119446239108</v>
      </c>
      <c r="L232" s="137"/>
      <c r="M232" s="214">
        <f t="shared" si="14"/>
        <v>3.730000000000004</v>
      </c>
      <c r="N232" s="139"/>
      <c r="O232" s="130">
        <v>150.13776783991483</v>
      </c>
      <c r="P232" s="130">
        <v>235.6</v>
      </c>
      <c r="Q232" s="129"/>
      <c r="R232" s="364"/>
      <c r="S232" s="348"/>
      <c r="T232" s="133"/>
      <c r="U232" s="350"/>
      <c r="V232" s="349"/>
      <c r="W232" s="348"/>
      <c r="X232" s="348"/>
      <c r="Y232" s="355"/>
      <c r="Z232" s="348"/>
      <c r="AA232" s="355"/>
      <c r="AB232" s="364"/>
      <c r="AC232" s="348"/>
      <c r="AD232" s="133"/>
      <c r="AE232" s="348"/>
      <c r="AF232" s="349"/>
      <c r="AG232" s="348"/>
      <c r="AH232" s="349"/>
      <c r="AI232" s="349"/>
      <c r="AJ232" s="349"/>
      <c r="AK232" s="128"/>
      <c r="AL232" s="364"/>
      <c r="AM232" s="374"/>
      <c r="AN232" s="369">
        <f t="shared" si="9"/>
        <v>1.8400000000000034</v>
      </c>
      <c r="AO232" s="133">
        <f t="shared" si="10"/>
        <v>0</v>
      </c>
      <c r="AP232" s="348">
        <f t="shared" si="11"/>
        <v>11.460000000000008</v>
      </c>
      <c r="AQ232" s="133">
        <f t="shared" si="12"/>
        <v>0.12294818152558751</v>
      </c>
      <c r="AR232" s="369">
        <f t="shared" si="13"/>
        <v>29.275000000000006</v>
      </c>
      <c r="AW232" s="364"/>
      <c r="BG232" s="364"/>
      <c r="BQ232" s="364"/>
    </row>
    <row r="233" spans="1:69" ht="12.75" customHeight="1" x14ac:dyDescent="0.25">
      <c r="A233" s="329">
        <v>39417</v>
      </c>
      <c r="B233" s="159">
        <v>2007</v>
      </c>
      <c r="C233" s="241" t="s">
        <v>119</v>
      </c>
      <c r="D233" s="136"/>
      <c r="E233" s="137">
        <v>107.37</v>
      </c>
      <c r="F233" s="137">
        <v>102.36</v>
      </c>
      <c r="G233" s="137">
        <v>107.41</v>
      </c>
      <c r="H233" s="137">
        <v>42.42</v>
      </c>
      <c r="I233" s="137">
        <v>48.37</v>
      </c>
      <c r="J233" s="137"/>
      <c r="K233" s="137">
        <v>87.980668517636914</v>
      </c>
      <c r="L233" s="137"/>
      <c r="M233" s="214">
        <f t="shared" si="14"/>
        <v>5.0499999999999972</v>
      </c>
      <c r="N233" s="139"/>
      <c r="O233" s="130">
        <v>153.88340451195955</v>
      </c>
      <c r="P233" s="130">
        <v>242</v>
      </c>
      <c r="Q233" s="129"/>
      <c r="R233" s="365"/>
      <c r="S233" s="348"/>
      <c r="T233" s="133"/>
      <c r="U233" s="350"/>
      <c r="V233" s="349"/>
      <c r="W233" s="348"/>
      <c r="X233" s="348"/>
      <c r="Y233" s="355"/>
      <c r="Z233" s="348"/>
      <c r="AA233" s="355"/>
      <c r="AB233" s="365"/>
      <c r="AC233" s="348"/>
      <c r="AD233" s="133"/>
      <c r="AE233" s="348"/>
      <c r="AF233" s="349"/>
      <c r="AG233" s="348"/>
      <c r="AH233" s="349"/>
      <c r="AI233" s="349"/>
      <c r="AJ233" s="349"/>
      <c r="AK233" s="128"/>
      <c r="AL233" s="365"/>
      <c r="AM233" s="375"/>
      <c r="AN233" s="369">
        <f t="shared" si="9"/>
        <v>2.7000000000000028</v>
      </c>
      <c r="AO233" s="133">
        <f t="shared" si="10"/>
        <v>0</v>
      </c>
      <c r="AP233" s="348">
        <f t="shared" si="11"/>
        <v>11.689999999999998</v>
      </c>
      <c r="AQ233" s="133">
        <f t="shared" si="12"/>
        <v>0.12217809364548482</v>
      </c>
      <c r="AR233" s="369">
        <f t="shared" si="13"/>
        <v>31.525000000000006</v>
      </c>
      <c r="AW233" s="365"/>
      <c r="BG233" s="365"/>
      <c r="BQ233" s="365"/>
    </row>
    <row r="234" spans="1:69" ht="12.75" customHeight="1" x14ac:dyDescent="0.25">
      <c r="A234" s="329">
        <v>39448</v>
      </c>
      <c r="B234" s="159">
        <v>2008</v>
      </c>
      <c r="C234" s="241" t="s">
        <v>109</v>
      </c>
      <c r="D234" s="136"/>
      <c r="E234" s="137">
        <v>110.59</v>
      </c>
      <c r="F234" s="137">
        <v>103.71</v>
      </c>
      <c r="G234" s="137">
        <v>108.7</v>
      </c>
      <c r="H234" s="137">
        <v>43.9</v>
      </c>
      <c r="I234" s="137">
        <v>51.01</v>
      </c>
      <c r="J234" s="137"/>
      <c r="K234" s="137">
        <v>91.062813645163828</v>
      </c>
      <c r="L234" s="137"/>
      <c r="M234" s="214">
        <f t="shared" si="14"/>
        <v>4.9900000000000091</v>
      </c>
      <c r="N234" s="139"/>
      <c r="O234" s="130">
        <v>159.29607886343788</v>
      </c>
      <c r="P234" s="130">
        <v>249.5</v>
      </c>
      <c r="Q234" s="129"/>
      <c r="R234" s="365"/>
      <c r="S234" s="348"/>
      <c r="T234" s="133"/>
      <c r="U234" s="350"/>
      <c r="V234" s="349"/>
      <c r="W234" s="348"/>
      <c r="X234" s="348"/>
      <c r="Y234" s="355"/>
      <c r="Z234" s="348"/>
      <c r="AA234" s="355"/>
      <c r="AB234" s="365"/>
      <c r="AC234" s="348"/>
      <c r="AD234" s="133"/>
      <c r="AE234" s="348"/>
      <c r="AF234" s="349"/>
      <c r="AG234" s="348"/>
      <c r="AH234" s="349"/>
      <c r="AI234" s="349"/>
      <c r="AJ234" s="349"/>
      <c r="AK234" s="128"/>
      <c r="AL234" s="365"/>
      <c r="AM234" s="375"/>
      <c r="AN234" s="369">
        <f t="shared" si="9"/>
        <v>3.2199999999999989</v>
      </c>
      <c r="AO234" s="133">
        <f t="shared" si="10"/>
        <v>0</v>
      </c>
      <c r="AP234" s="348">
        <f t="shared" si="11"/>
        <v>15.790000000000006</v>
      </c>
      <c r="AQ234" s="133">
        <f t="shared" si="12"/>
        <v>0.1665611814345993</v>
      </c>
      <c r="AR234" s="369">
        <f t="shared" si="13"/>
        <v>34.208333333333343</v>
      </c>
      <c r="AW234" s="365"/>
      <c r="BG234" s="365"/>
      <c r="BQ234" s="365"/>
    </row>
    <row r="235" spans="1:69" ht="12.75" customHeight="1" x14ac:dyDescent="0.25">
      <c r="A235" s="329">
        <v>39479</v>
      </c>
      <c r="B235" s="159">
        <v>2008</v>
      </c>
      <c r="C235" s="241" t="s">
        <v>110</v>
      </c>
      <c r="D235" s="136"/>
      <c r="E235" s="137">
        <v>110.28</v>
      </c>
      <c r="F235" s="137">
        <v>103.5</v>
      </c>
      <c r="G235" s="137">
        <v>108.85</v>
      </c>
      <c r="H235" s="137">
        <v>44.33</v>
      </c>
      <c r="I235" s="137">
        <v>51.75</v>
      </c>
      <c r="J235" s="137"/>
      <c r="K235" s="137">
        <v>94.12715793465</v>
      </c>
      <c r="L235" s="137"/>
      <c r="M235" s="214">
        <f t="shared" si="14"/>
        <v>5.3499999999999943</v>
      </c>
      <c r="N235" s="139"/>
      <c r="O235" s="130">
        <v>164.70474986577375</v>
      </c>
      <c r="P235" s="130">
        <v>258.2</v>
      </c>
      <c r="Q235" s="129"/>
      <c r="R235" s="365"/>
      <c r="S235" s="348"/>
      <c r="T235" s="133"/>
      <c r="U235" s="350"/>
      <c r="V235" s="349"/>
      <c r="W235" s="348"/>
      <c r="X235" s="348"/>
      <c r="Y235" s="355"/>
      <c r="Z235" s="348"/>
      <c r="AA235" s="355"/>
      <c r="AB235" s="365"/>
      <c r="AC235" s="348"/>
      <c r="AD235" s="133"/>
      <c r="AE235" s="348"/>
      <c r="AF235" s="349"/>
      <c r="AG235" s="348"/>
      <c r="AH235" s="349"/>
      <c r="AI235" s="349"/>
      <c r="AJ235" s="349"/>
      <c r="AK235" s="128"/>
      <c r="AL235" s="365"/>
      <c r="AM235" s="375"/>
      <c r="AN235" s="369">
        <f t="shared" si="9"/>
        <v>-0.31000000000000227</v>
      </c>
      <c r="AO235" s="133">
        <f t="shared" si="10"/>
        <v>0</v>
      </c>
      <c r="AP235" s="348">
        <f t="shared" si="11"/>
        <v>16.269999999999996</v>
      </c>
      <c r="AQ235" s="133">
        <f t="shared" si="12"/>
        <v>0.17306669503244332</v>
      </c>
      <c r="AR235" s="369">
        <f t="shared" si="13"/>
        <v>33.950000000000003</v>
      </c>
      <c r="AW235" s="365"/>
      <c r="BG235" s="365"/>
      <c r="BQ235" s="365"/>
    </row>
    <row r="236" spans="1:69" ht="12.75" customHeight="1" x14ac:dyDescent="0.25">
      <c r="A236" s="329">
        <v>39508</v>
      </c>
      <c r="B236" s="159">
        <v>2008</v>
      </c>
      <c r="C236" s="241" t="s">
        <v>111</v>
      </c>
      <c r="D236" s="136"/>
      <c r="E236" s="137">
        <v>113.05</v>
      </c>
      <c r="F236" s="137">
        <v>106.36</v>
      </c>
      <c r="G236" s="137">
        <v>113.15</v>
      </c>
      <c r="H236" s="137">
        <v>47.54</v>
      </c>
      <c r="I236" s="137">
        <v>55.82</v>
      </c>
      <c r="J236" s="137"/>
      <c r="K236" s="137">
        <v>99.561495337668475</v>
      </c>
      <c r="L236" s="137"/>
      <c r="M236" s="214">
        <f t="shared" si="14"/>
        <v>6.7900000000000063</v>
      </c>
      <c r="N236" s="139"/>
      <c r="O236" s="130">
        <v>174.18876123665311</v>
      </c>
      <c r="P236" s="130">
        <v>272.89999999999998</v>
      </c>
      <c r="Q236" s="129"/>
      <c r="R236" s="365"/>
      <c r="S236" s="348"/>
      <c r="T236" s="133"/>
      <c r="U236" s="350"/>
      <c r="V236" s="349"/>
      <c r="W236" s="348"/>
      <c r="X236" s="348"/>
      <c r="Y236" s="355"/>
      <c r="Z236" s="348"/>
      <c r="AA236" s="355"/>
      <c r="AB236" s="365"/>
      <c r="AC236" s="348"/>
      <c r="AD236" s="133"/>
      <c r="AE236" s="348"/>
      <c r="AF236" s="349"/>
      <c r="AG236" s="348"/>
      <c r="AH236" s="349"/>
      <c r="AI236" s="349"/>
      <c r="AJ236" s="349"/>
      <c r="AK236" s="128"/>
      <c r="AL236" s="365"/>
      <c r="AM236" s="375"/>
      <c r="AN236" s="369">
        <f t="shared" si="9"/>
        <v>2.769999999999996</v>
      </c>
      <c r="AO236" s="133">
        <f t="shared" si="10"/>
        <v>0</v>
      </c>
      <c r="AP236" s="348">
        <f t="shared" si="11"/>
        <v>17.039999999999992</v>
      </c>
      <c r="AQ236" s="133">
        <f t="shared" si="12"/>
        <v>0.17748151234246423</v>
      </c>
      <c r="AR236" s="369">
        <f t="shared" si="13"/>
        <v>36.258333333333326</v>
      </c>
      <c r="AW236" s="365"/>
      <c r="BG236" s="365"/>
      <c r="BQ236" s="365"/>
    </row>
    <row r="237" spans="1:69" ht="12.75" customHeight="1" x14ac:dyDescent="0.25">
      <c r="A237" s="329">
        <v>39539</v>
      </c>
      <c r="B237" s="159">
        <v>2008</v>
      </c>
      <c r="C237" s="241" t="s">
        <v>112</v>
      </c>
      <c r="D237" s="136"/>
      <c r="E237" s="137">
        <v>113.61</v>
      </c>
      <c r="F237" s="137">
        <v>107.56</v>
      </c>
      <c r="G237" s="137">
        <v>116.55</v>
      </c>
      <c r="H237" s="137">
        <v>53.39</v>
      </c>
      <c r="I237" s="137">
        <v>59.49</v>
      </c>
      <c r="J237" s="137"/>
      <c r="K237" s="137">
        <v>107.53115722383036</v>
      </c>
      <c r="L237" s="137"/>
      <c r="M237" s="214">
        <f t="shared" si="14"/>
        <v>8.9899999999999949</v>
      </c>
      <c r="N237" s="139"/>
      <c r="O237" s="130">
        <v>188.18039811675305</v>
      </c>
      <c r="P237" s="130">
        <v>295.10000000000002</v>
      </c>
      <c r="Q237" s="129"/>
      <c r="R237" s="365"/>
      <c r="S237" s="348"/>
      <c r="T237" s="133"/>
      <c r="U237" s="350"/>
      <c r="V237" s="349"/>
      <c r="W237" s="348"/>
      <c r="X237" s="348"/>
      <c r="Y237" s="355"/>
      <c r="Z237" s="348"/>
      <c r="AA237" s="355"/>
      <c r="AB237" s="365"/>
      <c r="AC237" s="348"/>
      <c r="AD237" s="133"/>
      <c r="AE237" s="348"/>
      <c r="AF237" s="349"/>
      <c r="AG237" s="348"/>
      <c r="AH237" s="349"/>
      <c r="AI237" s="349"/>
      <c r="AJ237" s="349"/>
      <c r="AK237" s="128"/>
      <c r="AL237" s="365"/>
      <c r="AM237" s="375"/>
      <c r="AN237" s="369">
        <f t="shared" si="9"/>
        <v>0.56000000000000227</v>
      </c>
      <c r="AO237" s="133">
        <f t="shared" si="10"/>
        <v>0</v>
      </c>
      <c r="AP237" s="348">
        <f t="shared" si="11"/>
        <v>15.189999999999998</v>
      </c>
      <c r="AQ237" s="133">
        <f t="shared" si="12"/>
        <v>0.15433854907539124</v>
      </c>
      <c r="AR237" s="369">
        <f t="shared" si="13"/>
        <v>36.724999999999994</v>
      </c>
      <c r="AW237" s="365"/>
      <c r="BG237" s="365"/>
      <c r="BQ237" s="365"/>
    </row>
    <row r="238" spans="1:69" ht="12.75" customHeight="1" x14ac:dyDescent="0.25">
      <c r="A238" s="329">
        <v>39569</v>
      </c>
      <c r="B238" s="159">
        <v>2008</v>
      </c>
      <c r="C238" s="241" t="s">
        <v>113</v>
      </c>
      <c r="D238" s="136"/>
      <c r="E238" s="137">
        <v>117.87</v>
      </c>
      <c r="F238" s="137">
        <v>112.69</v>
      </c>
      <c r="G238" s="137">
        <v>124.2</v>
      </c>
      <c r="H238" s="137">
        <v>60.1</v>
      </c>
      <c r="I238" s="137">
        <v>67.34</v>
      </c>
      <c r="J238" s="137"/>
      <c r="K238" s="137">
        <v>120.65046066268488</v>
      </c>
      <c r="L238" s="137"/>
      <c r="M238" s="214">
        <f t="shared" si="14"/>
        <v>11.510000000000005</v>
      </c>
      <c r="N238" s="139"/>
      <c r="O238" s="130">
        <v>211.11595137348539</v>
      </c>
      <c r="P238" s="130">
        <v>331</v>
      </c>
      <c r="Q238" s="129"/>
      <c r="R238" s="365"/>
      <c r="S238" s="348"/>
      <c r="T238" s="133"/>
      <c r="U238" s="350"/>
      <c r="V238" s="349"/>
      <c r="W238" s="348"/>
      <c r="X238" s="348"/>
      <c r="Y238" s="355"/>
      <c r="Z238" s="348"/>
      <c r="AA238" s="355"/>
      <c r="AB238" s="365"/>
      <c r="AC238" s="348"/>
      <c r="AD238" s="133"/>
      <c r="AE238" s="348"/>
      <c r="AF238" s="349"/>
      <c r="AG238" s="348"/>
      <c r="AH238" s="349"/>
      <c r="AI238" s="349"/>
      <c r="AJ238" s="349"/>
      <c r="AK238" s="128"/>
      <c r="AL238" s="365"/>
      <c r="AM238" s="375"/>
      <c r="AN238" s="369">
        <f t="shared" si="9"/>
        <v>4.2600000000000051</v>
      </c>
      <c r="AO238" s="133">
        <f t="shared" si="10"/>
        <v>0</v>
      </c>
      <c r="AP238" s="348">
        <f t="shared" si="11"/>
        <v>17.240000000000009</v>
      </c>
      <c r="AQ238" s="133">
        <f t="shared" si="12"/>
        <v>0.1713206797177782</v>
      </c>
      <c r="AR238" s="369">
        <f t="shared" si="13"/>
        <v>40.275000000000006</v>
      </c>
      <c r="AW238" s="365"/>
      <c r="BG238" s="365"/>
      <c r="BQ238" s="365"/>
    </row>
    <row r="239" spans="1:69" ht="12.75" customHeight="1" x14ac:dyDescent="0.25">
      <c r="A239" s="329">
        <v>39600</v>
      </c>
      <c r="B239" s="159">
        <v>2008</v>
      </c>
      <c r="C239" s="241" t="s">
        <v>21</v>
      </c>
      <c r="D239" s="136"/>
      <c r="E239" s="137">
        <v>123.41</v>
      </c>
      <c r="F239" s="137">
        <v>117.49</v>
      </c>
      <c r="G239" s="137">
        <v>130.59</v>
      </c>
      <c r="H239" s="137">
        <v>61.78</v>
      </c>
      <c r="I239" s="137">
        <v>69.209999999999994</v>
      </c>
      <c r="J239" s="137"/>
      <c r="K239" s="137">
        <v>129.9041053064698</v>
      </c>
      <c r="L239" s="137"/>
      <c r="M239" s="214">
        <f t="shared" si="14"/>
        <v>13.100000000000009</v>
      </c>
      <c r="N239" s="139"/>
      <c r="O239" s="130">
        <v>227.27819847021107</v>
      </c>
      <c r="P239" s="130">
        <v>356.2</v>
      </c>
      <c r="Q239" s="129"/>
      <c r="R239" s="365"/>
      <c r="S239" s="348"/>
      <c r="T239" s="133"/>
      <c r="U239" s="350"/>
      <c r="V239" s="349"/>
      <c r="W239" s="348"/>
      <c r="X239" s="348"/>
      <c r="Y239" s="355"/>
      <c r="Z239" s="348"/>
      <c r="AA239" s="355"/>
      <c r="AB239" s="365"/>
      <c r="AC239" s="348"/>
      <c r="AD239" s="133"/>
      <c r="AE239" s="348"/>
      <c r="AF239" s="349"/>
      <c r="AG239" s="348"/>
      <c r="AH239" s="349"/>
      <c r="AI239" s="349"/>
      <c r="AJ239" s="349"/>
      <c r="AK239" s="128"/>
      <c r="AL239" s="365"/>
      <c r="AM239" s="375"/>
      <c r="AN239" s="369">
        <f t="shared" si="9"/>
        <v>5.539999999999992</v>
      </c>
      <c r="AO239" s="133">
        <f t="shared" si="10"/>
        <v>0</v>
      </c>
      <c r="AP239" s="348">
        <f t="shared" si="11"/>
        <v>21.429999999999993</v>
      </c>
      <c r="AQ239" s="133">
        <f t="shared" si="12"/>
        <v>0.21013924298882136</v>
      </c>
      <c r="AR239" s="369">
        <f t="shared" si="13"/>
        <v>44.891666666666666</v>
      </c>
      <c r="AW239" s="365"/>
      <c r="BG239" s="365"/>
      <c r="BQ239" s="365"/>
    </row>
    <row r="240" spans="1:69" ht="12.75" customHeight="1" x14ac:dyDescent="0.25">
      <c r="A240" s="329">
        <v>39630</v>
      </c>
      <c r="B240" s="159">
        <v>2008</v>
      </c>
      <c r="C240" s="241" t="s">
        <v>114</v>
      </c>
      <c r="D240" s="136"/>
      <c r="E240" s="137">
        <v>126.04</v>
      </c>
      <c r="F240" s="137">
        <v>119.62</v>
      </c>
      <c r="G240" s="137">
        <v>132.97999999999999</v>
      </c>
      <c r="H240" s="137">
        <v>63.83</v>
      </c>
      <c r="I240" s="137">
        <v>69.790000000000006</v>
      </c>
      <c r="J240" s="138"/>
      <c r="K240" s="137">
        <v>129.96201384348387</v>
      </c>
      <c r="L240" s="137"/>
      <c r="M240" s="214">
        <f t="shared" si="14"/>
        <v>13.359999999999985</v>
      </c>
      <c r="N240" s="139"/>
      <c r="O240" s="130">
        <v>227.27793322780553</v>
      </c>
      <c r="P240" s="130">
        <v>355.61789962543696</v>
      </c>
      <c r="Q240" s="129"/>
      <c r="R240" s="365"/>
      <c r="S240" s="348"/>
      <c r="T240" s="133"/>
      <c r="U240" s="350"/>
      <c r="V240" s="349"/>
      <c r="W240" s="348"/>
      <c r="X240" s="348"/>
      <c r="Y240" s="355"/>
      <c r="Z240" s="348"/>
      <c r="AA240" s="355"/>
      <c r="AB240" s="365"/>
      <c r="AC240" s="348"/>
      <c r="AD240" s="133"/>
      <c r="AE240" s="348"/>
      <c r="AF240" s="349"/>
      <c r="AG240" s="348"/>
      <c r="AH240" s="349"/>
      <c r="AI240" s="349"/>
      <c r="AJ240" s="349"/>
      <c r="AK240" s="128"/>
      <c r="AL240" s="365"/>
      <c r="AM240" s="375"/>
      <c r="AN240" s="369">
        <f t="shared" si="9"/>
        <v>2.6300000000000097</v>
      </c>
      <c r="AO240" s="133">
        <f t="shared" si="10"/>
        <v>0</v>
      </c>
      <c r="AP240" s="348">
        <f t="shared" si="11"/>
        <v>24.240000000000009</v>
      </c>
      <c r="AQ240" s="133">
        <f t="shared" si="12"/>
        <v>0.23811394891944992</v>
      </c>
      <c r="AR240" s="369">
        <f t="shared" si="13"/>
        <v>47.083333333333343</v>
      </c>
      <c r="AW240" s="365"/>
      <c r="BG240" s="365"/>
      <c r="BQ240" s="365"/>
    </row>
    <row r="241" spans="1:69" ht="12.75" customHeight="1" x14ac:dyDescent="0.25">
      <c r="A241" s="329">
        <v>39661</v>
      </c>
      <c r="B241" s="159">
        <v>2008</v>
      </c>
      <c r="C241" s="241" t="s">
        <v>115</v>
      </c>
      <c r="D241" s="129"/>
      <c r="E241" s="137">
        <v>118.18</v>
      </c>
      <c r="F241" s="137">
        <v>112.06</v>
      </c>
      <c r="G241" s="137">
        <v>123.95</v>
      </c>
      <c r="H241" s="137">
        <v>55.3</v>
      </c>
      <c r="I241" s="137">
        <v>62.31</v>
      </c>
      <c r="J241" s="137"/>
      <c r="K241" s="137">
        <v>117.14922833481491</v>
      </c>
      <c r="L241" s="137"/>
      <c r="M241" s="214">
        <f t="shared" si="14"/>
        <v>11.89</v>
      </c>
      <c r="N241" s="139"/>
      <c r="O241" s="130">
        <v>204.84747107284477</v>
      </c>
      <c r="P241" s="130">
        <v>320.39775172460048</v>
      </c>
      <c r="Q241" s="129"/>
      <c r="R241" s="365"/>
      <c r="S241" s="348"/>
      <c r="T241" s="133"/>
      <c r="U241" s="350"/>
      <c r="V241" s="349"/>
      <c r="W241" s="348"/>
      <c r="X241" s="348"/>
      <c r="Y241" s="355"/>
      <c r="Z241" s="348"/>
      <c r="AA241" s="355"/>
      <c r="AB241" s="365"/>
      <c r="AC241" s="348"/>
      <c r="AD241" s="133"/>
      <c r="AE241" s="348"/>
      <c r="AF241" s="349"/>
      <c r="AG241" s="348"/>
      <c r="AH241" s="349"/>
      <c r="AI241" s="349"/>
      <c r="AJ241" s="349"/>
      <c r="AK241" s="128"/>
      <c r="AL241" s="365"/>
      <c r="AM241" s="375"/>
      <c r="AN241" s="369">
        <f t="shared" si="9"/>
        <v>-7.8599999999999994</v>
      </c>
      <c r="AO241" s="133">
        <f t="shared" si="10"/>
        <v>0</v>
      </c>
      <c r="AP241" s="348">
        <f t="shared" si="11"/>
        <v>16.690000000000012</v>
      </c>
      <c r="AQ241" s="133">
        <f t="shared" si="12"/>
        <v>0.1644496994777811</v>
      </c>
      <c r="AR241" s="369">
        <f t="shared" si="13"/>
        <v>40.533333333333346</v>
      </c>
      <c r="AW241" s="365"/>
      <c r="BG241" s="365"/>
      <c r="BQ241" s="365"/>
    </row>
    <row r="242" spans="1:69" ht="12.75" customHeight="1" x14ac:dyDescent="0.25">
      <c r="A242" s="329">
        <v>39692</v>
      </c>
      <c r="B242" s="159">
        <v>2008</v>
      </c>
      <c r="C242" s="241" t="s">
        <v>116</v>
      </c>
      <c r="D242" s="129"/>
      <c r="E242" s="137">
        <v>118.68</v>
      </c>
      <c r="F242" s="137">
        <v>112.3</v>
      </c>
      <c r="G242" s="137">
        <v>123.92</v>
      </c>
      <c r="H242" s="137">
        <v>54.6</v>
      </c>
      <c r="I242" s="137">
        <v>62.05</v>
      </c>
      <c r="J242" s="137"/>
      <c r="K242" s="137">
        <v>107.08957732851303</v>
      </c>
      <c r="L242" s="137"/>
      <c r="M242" s="214">
        <f t="shared" si="14"/>
        <v>11.620000000000005</v>
      </c>
      <c r="N242" s="139"/>
      <c r="O242" s="130">
        <v>187.29471582186306</v>
      </c>
      <c r="P242" s="130">
        <v>293.14211145079929</v>
      </c>
      <c r="Q242" s="129"/>
      <c r="R242" s="365"/>
      <c r="S242" s="348"/>
      <c r="T242" s="133"/>
      <c r="U242" s="350"/>
      <c r="V242" s="349"/>
      <c r="W242" s="348"/>
      <c r="X242" s="348"/>
      <c r="Y242" s="355"/>
      <c r="Z242" s="348"/>
      <c r="AA242" s="355"/>
      <c r="AB242" s="365"/>
      <c r="AC242" s="348"/>
      <c r="AD242" s="133"/>
      <c r="AE242" s="348"/>
      <c r="AF242" s="349"/>
      <c r="AG242" s="348"/>
      <c r="AH242" s="349"/>
      <c r="AI242" s="349"/>
      <c r="AJ242" s="349"/>
      <c r="AK242" s="128"/>
      <c r="AL242" s="365"/>
      <c r="AM242" s="375"/>
      <c r="AN242" s="369">
        <f t="shared" si="9"/>
        <v>0.5</v>
      </c>
      <c r="AO242" s="133">
        <f t="shared" si="10"/>
        <v>0</v>
      </c>
      <c r="AP242" s="348">
        <f t="shared" si="11"/>
        <v>17.930000000000007</v>
      </c>
      <c r="AQ242" s="133">
        <f t="shared" si="12"/>
        <v>0.17796526054590567</v>
      </c>
      <c r="AR242" s="369">
        <f t="shared" si="13"/>
        <v>40.950000000000003</v>
      </c>
      <c r="AW242" s="365"/>
      <c r="BG242" s="365"/>
      <c r="BQ242" s="365"/>
    </row>
    <row r="243" spans="1:69" ht="12.75" customHeight="1" x14ac:dyDescent="0.25">
      <c r="A243" s="329">
        <v>39722</v>
      </c>
      <c r="B243" s="159">
        <v>2008</v>
      </c>
      <c r="C243" s="241" t="s">
        <v>117</v>
      </c>
      <c r="D243" s="129"/>
      <c r="E243" s="137">
        <v>113.04</v>
      </c>
      <c r="F243" s="137">
        <v>106.03</v>
      </c>
      <c r="G243" s="137">
        <v>117.54</v>
      </c>
      <c r="H243" s="137">
        <v>48.75</v>
      </c>
      <c r="I243" s="137">
        <v>56.32</v>
      </c>
      <c r="J243" s="137"/>
      <c r="K243" s="137">
        <v>85.83905073788975</v>
      </c>
      <c r="L243" s="137"/>
      <c r="M243" s="214">
        <f t="shared" si="14"/>
        <v>11.510000000000005</v>
      </c>
      <c r="N243" s="139"/>
      <c r="O243" s="130">
        <v>150.10960454382112</v>
      </c>
      <c r="P243" s="130">
        <v>234.84245343281862</v>
      </c>
      <c r="Q243" s="129"/>
      <c r="R243" s="365"/>
      <c r="S243" s="348"/>
      <c r="T243" s="133"/>
      <c r="U243" s="350"/>
      <c r="V243" s="349"/>
      <c r="W243" s="348"/>
      <c r="X243" s="348"/>
      <c r="Y243" s="355"/>
      <c r="Z243" s="348"/>
      <c r="AA243" s="355"/>
      <c r="AB243" s="365"/>
      <c r="AC243" s="348"/>
      <c r="AD243" s="133"/>
      <c r="AE243" s="348"/>
      <c r="AF243" s="349"/>
      <c r="AG243" s="348"/>
      <c r="AH243" s="349"/>
      <c r="AI243" s="349"/>
      <c r="AJ243" s="349"/>
      <c r="AK243" s="128"/>
      <c r="AL243" s="365"/>
      <c r="AM243" s="375"/>
      <c r="AN243" s="369">
        <f t="shared" si="9"/>
        <v>-5.6400000000000006</v>
      </c>
      <c r="AO243" s="133">
        <f t="shared" si="10"/>
        <v>0</v>
      </c>
      <c r="AP243" s="348">
        <f t="shared" si="11"/>
        <v>10.210000000000008</v>
      </c>
      <c r="AQ243" s="133">
        <f t="shared" si="12"/>
        <v>9.9290090440532941E-2</v>
      </c>
      <c r="AR243" s="369">
        <f t="shared" si="13"/>
        <v>36.25</v>
      </c>
      <c r="AW243" s="365"/>
      <c r="BG243" s="365"/>
      <c r="BQ243" s="365"/>
    </row>
    <row r="244" spans="1:69" ht="12.75" customHeight="1" x14ac:dyDescent="0.25">
      <c r="A244" s="329">
        <v>39753</v>
      </c>
      <c r="B244" s="159">
        <v>2008</v>
      </c>
      <c r="C244" s="241" t="s">
        <v>118</v>
      </c>
      <c r="D244" s="129"/>
      <c r="E244" s="137">
        <v>101.18</v>
      </c>
      <c r="F244" s="137">
        <v>94.65</v>
      </c>
      <c r="G244" s="137">
        <v>108.6</v>
      </c>
      <c r="H244" s="137">
        <v>40.81</v>
      </c>
      <c r="I244" s="137">
        <v>50.12</v>
      </c>
      <c r="J244" s="137"/>
      <c r="K244" s="137">
        <v>68.331042394342489</v>
      </c>
      <c r="L244" s="137"/>
      <c r="M244" s="214">
        <f t="shared" si="14"/>
        <v>13.949999999999989</v>
      </c>
      <c r="N244" s="139"/>
      <c r="O244" s="130">
        <v>119.37484161840965</v>
      </c>
      <c r="P244" s="130">
        <v>186.13660842437861</v>
      </c>
      <c r="Q244" s="129"/>
      <c r="R244" s="365"/>
      <c r="S244" s="348"/>
      <c r="T244" s="133"/>
      <c r="U244" s="350"/>
      <c r="V244" s="349"/>
      <c r="W244" s="348"/>
      <c r="X244" s="348"/>
      <c r="Y244" s="355"/>
      <c r="Z244" s="348"/>
      <c r="AA244" s="355"/>
      <c r="AB244" s="365"/>
      <c r="AC244" s="348"/>
      <c r="AD244" s="133"/>
      <c r="AE244" s="348"/>
      <c r="AF244" s="349"/>
      <c r="AG244" s="348"/>
      <c r="AH244" s="349"/>
      <c r="AI244" s="349"/>
      <c r="AJ244" s="349"/>
      <c r="AK244" s="128"/>
      <c r="AL244" s="365"/>
      <c r="AM244" s="375"/>
      <c r="AN244" s="369">
        <f t="shared" si="9"/>
        <v>-11.86</v>
      </c>
      <c r="AO244" s="133">
        <f t="shared" si="10"/>
        <v>0</v>
      </c>
      <c r="AP244" s="348">
        <f t="shared" si="11"/>
        <v>-3.4899999999999949</v>
      </c>
      <c r="AQ244" s="133">
        <f t="shared" si="12"/>
        <v>0</v>
      </c>
      <c r="AR244" s="369">
        <f t="shared" si="13"/>
        <v>26.366666666666674</v>
      </c>
      <c r="AW244" s="365"/>
      <c r="BG244" s="365"/>
      <c r="BQ244" s="365"/>
    </row>
    <row r="245" spans="1:69" ht="12.75" customHeight="1" x14ac:dyDescent="0.25">
      <c r="A245" s="329">
        <v>39783</v>
      </c>
      <c r="B245" s="159">
        <v>2008</v>
      </c>
      <c r="C245" s="241" t="s">
        <v>119</v>
      </c>
      <c r="D245" s="129"/>
      <c r="E245" s="137">
        <v>95.7</v>
      </c>
      <c r="F245" s="137">
        <v>88.94</v>
      </c>
      <c r="G245" s="137">
        <v>101.1</v>
      </c>
      <c r="H245" s="137">
        <v>38.229999999999997</v>
      </c>
      <c r="I245" s="137">
        <v>45.79</v>
      </c>
      <c r="J245" s="137"/>
      <c r="K245" s="137">
        <v>53.062181846941989</v>
      </c>
      <c r="L245" s="137"/>
      <c r="M245" s="214">
        <f t="shared" si="14"/>
        <v>12.159999999999997</v>
      </c>
      <c r="N245" s="139"/>
      <c r="O245" s="130">
        <v>92.736313279369867</v>
      </c>
      <c r="P245" s="130">
        <v>144.7917889221809</v>
      </c>
      <c r="Q245" s="129"/>
      <c r="R245" s="365"/>
      <c r="S245" s="348"/>
      <c r="T245" s="133"/>
      <c r="U245" s="350"/>
      <c r="V245" s="349"/>
      <c r="W245" s="348"/>
      <c r="X245" s="348"/>
      <c r="Y245" s="355"/>
      <c r="Z245" s="348"/>
      <c r="AA245" s="355"/>
      <c r="AB245" s="365"/>
      <c r="AC245" s="348"/>
      <c r="AD245" s="133"/>
      <c r="AE245" s="348"/>
      <c r="AF245" s="349"/>
      <c r="AG245" s="348"/>
      <c r="AH245" s="349"/>
      <c r="AI245" s="349"/>
      <c r="AJ245" s="349"/>
      <c r="AK245" s="128"/>
      <c r="AL245" s="365"/>
      <c r="AM245" s="375"/>
      <c r="AN245" s="369">
        <f t="shared" si="9"/>
        <v>-5.480000000000004</v>
      </c>
      <c r="AO245" s="133">
        <f t="shared" si="10"/>
        <v>0</v>
      </c>
      <c r="AP245" s="348">
        <f t="shared" si="11"/>
        <v>-11.670000000000002</v>
      </c>
      <c r="AQ245" s="133">
        <f t="shared" si="12"/>
        <v>-0.1086895780944398</v>
      </c>
      <c r="AR245" s="369">
        <f t="shared" si="13"/>
        <v>21.799999999999997</v>
      </c>
      <c r="AW245" s="365"/>
      <c r="BG245" s="365"/>
      <c r="BQ245" s="365"/>
    </row>
    <row r="246" spans="1:69" ht="12.75" customHeight="1" x14ac:dyDescent="0.25">
      <c r="A246" s="329">
        <v>39814</v>
      </c>
      <c r="B246" s="159">
        <v>2009</v>
      </c>
      <c r="C246" s="241" t="s">
        <v>109</v>
      </c>
      <c r="D246" s="129"/>
      <c r="E246" s="137">
        <v>93.3</v>
      </c>
      <c r="F246" s="137">
        <v>86.33</v>
      </c>
      <c r="G246" s="137">
        <v>98.74</v>
      </c>
      <c r="H246" s="137">
        <v>36.01</v>
      </c>
      <c r="I246" s="137">
        <v>43.83</v>
      </c>
      <c r="J246" s="137"/>
      <c r="K246" s="137">
        <v>54.987312715280083</v>
      </c>
      <c r="L246" s="137"/>
      <c r="M246" s="214">
        <f t="shared" si="14"/>
        <v>12.409999999999997</v>
      </c>
      <c r="N246" s="139"/>
      <c r="O246" s="130">
        <v>96.18896967164558</v>
      </c>
      <c r="P246" s="130">
        <v>150.64769158257803</v>
      </c>
      <c r="Q246" s="129"/>
      <c r="R246" s="365"/>
      <c r="S246" s="348"/>
      <c r="T246" s="133"/>
      <c r="U246" s="350"/>
      <c r="V246" s="349"/>
      <c r="W246" s="348"/>
      <c r="X246" s="348"/>
      <c r="Y246" s="355"/>
      <c r="Z246" s="348"/>
      <c r="AA246" s="355"/>
      <c r="AB246" s="365"/>
      <c r="AC246" s="348"/>
      <c r="AD246" s="133"/>
      <c r="AE246" s="348"/>
      <c r="AF246" s="349"/>
      <c r="AG246" s="348"/>
      <c r="AH246" s="349"/>
      <c r="AI246" s="349"/>
      <c r="AJ246" s="349"/>
      <c r="AK246" s="128"/>
      <c r="AL246" s="365"/>
      <c r="AM246" s="375"/>
      <c r="AN246" s="369">
        <f t="shared" si="9"/>
        <v>-2.4000000000000057</v>
      </c>
      <c r="AO246" s="133">
        <f t="shared" si="10"/>
        <v>0</v>
      </c>
      <c r="AP246" s="348">
        <f t="shared" si="11"/>
        <v>-17.290000000000006</v>
      </c>
      <c r="AQ246" s="133">
        <f t="shared" si="12"/>
        <v>-0.15634324984175785</v>
      </c>
      <c r="AR246" s="369">
        <f t="shared" si="13"/>
        <v>19.799999999999997</v>
      </c>
      <c r="AW246" s="365"/>
      <c r="BG246" s="365"/>
      <c r="BQ246" s="365"/>
    </row>
    <row r="247" spans="1:69" ht="12.75" customHeight="1" x14ac:dyDescent="0.25">
      <c r="A247" s="329">
        <v>39845</v>
      </c>
      <c r="B247" s="159">
        <v>2009</v>
      </c>
      <c r="C247" s="241" t="s">
        <v>110</v>
      </c>
      <c r="D247" s="129"/>
      <c r="E247" s="137">
        <v>96.35</v>
      </c>
      <c r="F247" s="137">
        <v>89.39</v>
      </c>
      <c r="G247" s="137">
        <v>100.26</v>
      </c>
      <c r="H247" s="137">
        <v>33.909999999999997</v>
      </c>
      <c r="I247" s="137">
        <v>41.68</v>
      </c>
      <c r="J247" s="137"/>
      <c r="K247" s="137">
        <v>59.091955901305198</v>
      </c>
      <c r="L247" s="137"/>
      <c r="M247" s="214">
        <f t="shared" si="14"/>
        <v>10.870000000000005</v>
      </c>
      <c r="N247" s="139"/>
      <c r="O247" s="130">
        <v>103.33206776029505</v>
      </c>
      <c r="P247" s="130">
        <v>161.63913795833435</v>
      </c>
      <c r="Q247" s="129"/>
      <c r="R247" s="365"/>
      <c r="S247" s="348"/>
      <c r="T247" s="133"/>
      <c r="U247" s="350"/>
      <c r="V247" s="349"/>
      <c r="W247" s="348"/>
      <c r="X247" s="348"/>
      <c r="Y247" s="355"/>
      <c r="Z247" s="348"/>
      <c r="AA247" s="355"/>
      <c r="AB247" s="365"/>
      <c r="AC247" s="348"/>
      <c r="AD247" s="133"/>
      <c r="AE247" s="348"/>
      <c r="AF247" s="349"/>
      <c r="AG247" s="348"/>
      <c r="AH247" s="349"/>
      <c r="AI247" s="349"/>
      <c r="AJ247" s="349"/>
      <c r="AK247" s="128"/>
      <c r="AL247" s="365"/>
      <c r="AM247" s="375"/>
      <c r="AN247" s="369">
        <f t="shared" si="9"/>
        <v>3.0499999999999972</v>
      </c>
      <c r="AO247" s="133">
        <f t="shared" si="10"/>
        <v>0</v>
      </c>
      <c r="AP247" s="348">
        <f t="shared" si="11"/>
        <v>-13.930000000000007</v>
      </c>
      <c r="AQ247" s="133">
        <f t="shared" si="12"/>
        <v>-0.1263148349655423</v>
      </c>
      <c r="AR247" s="369">
        <f t="shared" si="13"/>
        <v>22.341666666666669</v>
      </c>
      <c r="AW247" s="365"/>
      <c r="BG247" s="365"/>
      <c r="BQ247" s="365"/>
    </row>
    <row r="248" spans="1:69" ht="12.75" customHeight="1" x14ac:dyDescent="0.25">
      <c r="A248" s="329">
        <v>39873</v>
      </c>
      <c r="B248" s="159">
        <v>2009</v>
      </c>
      <c r="C248" s="241" t="s">
        <v>111</v>
      </c>
      <c r="D248" s="129"/>
      <c r="E248" s="137">
        <v>96.46</v>
      </c>
      <c r="F248" s="137">
        <v>90.05</v>
      </c>
      <c r="G248" s="137">
        <v>99.88</v>
      </c>
      <c r="H248" s="137">
        <v>31.78</v>
      </c>
      <c r="I248" s="137">
        <v>39.799999999999997</v>
      </c>
      <c r="J248" s="137"/>
      <c r="K248" s="137">
        <v>63.588551276432788</v>
      </c>
      <c r="L248" s="137"/>
      <c r="M248" s="214">
        <f t="shared" si="14"/>
        <v>9.8299999999999983</v>
      </c>
      <c r="N248" s="139"/>
      <c r="O248" s="130">
        <v>111.25181135215848</v>
      </c>
      <c r="P248" s="130">
        <v>174.32689639150169</v>
      </c>
      <c r="Q248" s="129"/>
      <c r="R248" s="365"/>
      <c r="S248" s="348"/>
      <c r="T248" s="133"/>
      <c r="U248" s="350"/>
      <c r="V248" s="349"/>
      <c r="W248" s="348"/>
      <c r="X248" s="348"/>
      <c r="Y248" s="355"/>
      <c r="Z248" s="348"/>
      <c r="AA248" s="355"/>
      <c r="AB248" s="365"/>
      <c r="AC248" s="348"/>
      <c r="AD248" s="133"/>
      <c r="AE248" s="348"/>
      <c r="AF248" s="349"/>
      <c r="AG248" s="348"/>
      <c r="AH248" s="349"/>
      <c r="AI248" s="349"/>
      <c r="AJ248" s="349"/>
      <c r="AK248" s="128"/>
      <c r="AL248" s="365"/>
      <c r="AM248" s="375"/>
      <c r="AN248" s="369">
        <f t="shared" si="9"/>
        <v>0.10999999999999943</v>
      </c>
      <c r="AO248" s="133">
        <f t="shared" si="10"/>
        <v>0</v>
      </c>
      <c r="AP248" s="348">
        <f t="shared" si="11"/>
        <v>-16.590000000000003</v>
      </c>
      <c r="AQ248" s="133">
        <f t="shared" si="12"/>
        <v>-0.146749226006192</v>
      </c>
      <c r="AR248" s="369">
        <f t="shared" si="13"/>
        <v>22.433333333333323</v>
      </c>
      <c r="AW248" s="365"/>
      <c r="BG248" s="365"/>
      <c r="BQ248" s="365"/>
    </row>
    <row r="249" spans="1:69" ht="12.75" customHeight="1" x14ac:dyDescent="0.25">
      <c r="A249" s="329">
        <v>39904</v>
      </c>
      <c r="B249" s="159">
        <v>2009</v>
      </c>
      <c r="C249" s="241" t="s">
        <v>112</v>
      </c>
      <c r="D249" s="129"/>
      <c r="E249" s="137">
        <v>99.45</v>
      </c>
      <c r="F249" s="137">
        <v>93.61</v>
      </c>
      <c r="G249" s="137">
        <v>101.93</v>
      </c>
      <c r="H249" s="137">
        <v>33.19</v>
      </c>
      <c r="I249" s="137">
        <v>41.59</v>
      </c>
      <c r="J249" s="137"/>
      <c r="K249" s="137">
        <v>66.310446066269762</v>
      </c>
      <c r="L249" s="137"/>
      <c r="M249" s="214">
        <f t="shared" si="14"/>
        <v>8.3200000000000074</v>
      </c>
      <c r="N249" s="139"/>
      <c r="O249" s="130">
        <v>115.98485135814232</v>
      </c>
      <c r="P249" s="130">
        <v>181.59007663628418</v>
      </c>
      <c r="Q249" s="129"/>
      <c r="R249" s="365"/>
      <c r="S249" s="348"/>
      <c r="T249" s="133"/>
      <c r="U249" s="350"/>
      <c r="V249" s="349"/>
      <c r="W249" s="348"/>
      <c r="X249" s="348"/>
      <c r="Y249" s="355"/>
      <c r="Z249" s="348"/>
      <c r="AA249" s="355"/>
      <c r="AB249" s="365"/>
      <c r="AC249" s="348"/>
      <c r="AD249" s="133"/>
      <c r="AE249" s="348"/>
      <c r="AF249" s="349"/>
      <c r="AG249" s="348"/>
      <c r="AH249" s="349"/>
      <c r="AI249" s="349"/>
      <c r="AJ249" s="349"/>
      <c r="AK249" s="128"/>
      <c r="AL249" s="365"/>
      <c r="AM249" s="375"/>
      <c r="AN249" s="369">
        <f t="shared" si="9"/>
        <v>2.9900000000000091</v>
      </c>
      <c r="AO249" s="133">
        <f t="shared" si="10"/>
        <v>0</v>
      </c>
      <c r="AP249" s="348">
        <f t="shared" si="11"/>
        <v>-14.159999999999997</v>
      </c>
      <c r="AQ249" s="133">
        <f t="shared" si="12"/>
        <v>-0.12463691576445735</v>
      </c>
      <c r="AR249" s="369">
        <f t="shared" si="13"/>
        <v>24.924999999999997</v>
      </c>
      <c r="AW249" s="365"/>
      <c r="BG249" s="365"/>
      <c r="BQ249" s="365"/>
    </row>
    <row r="250" spans="1:69" ht="12.75" customHeight="1" x14ac:dyDescent="0.25">
      <c r="A250" s="329">
        <v>39934</v>
      </c>
      <c r="B250" s="159">
        <v>2009</v>
      </c>
      <c r="C250" s="241" t="s">
        <v>113</v>
      </c>
      <c r="D250" s="129"/>
      <c r="E250" s="137">
        <v>103.2</v>
      </c>
      <c r="F250" s="137">
        <v>96.98</v>
      </c>
      <c r="G250" s="137">
        <v>102.98</v>
      </c>
      <c r="H250" s="137">
        <v>34.49</v>
      </c>
      <c r="I250" s="137">
        <v>41.91</v>
      </c>
      <c r="J250" s="137"/>
      <c r="K250" s="137">
        <v>71.76986676641036</v>
      </c>
      <c r="L250" s="137"/>
      <c r="M250" s="214">
        <f t="shared" si="14"/>
        <v>6</v>
      </c>
      <c r="N250" s="139"/>
      <c r="O250" s="130">
        <v>125.66768707668422</v>
      </c>
      <c r="P250" s="130">
        <v>197.45485706178124</v>
      </c>
      <c r="Q250" s="129"/>
      <c r="R250" s="365"/>
      <c r="S250" s="348"/>
      <c r="T250" s="133"/>
      <c r="U250" s="350"/>
      <c r="V250" s="349"/>
      <c r="W250" s="348"/>
      <c r="X250" s="348"/>
      <c r="Y250" s="355"/>
      <c r="Z250" s="348"/>
      <c r="AA250" s="355"/>
      <c r="AB250" s="365"/>
      <c r="AC250" s="348"/>
      <c r="AD250" s="133"/>
      <c r="AE250" s="348"/>
      <c r="AF250" s="349"/>
      <c r="AG250" s="348"/>
      <c r="AH250" s="349"/>
      <c r="AI250" s="349"/>
      <c r="AJ250" s="349"/>
      <c r="AK250" s="128"/>
      <c r="AL250" s="365"/>
      <c r="AM250" s="375"/>
      <c r="AN250" s="369">
        <f t="shared" si="9"/>
        <v>3.75</v>
      </c>
      <c r="AO250" s="133">
        <f t="shared" si="10"/>
        <v>0</v>
      </c>
      <c r="AP250" s="348">
        <f t="shared" si="11"/>
        <v>-14.670000000000002</v>
      </c>
      <c r="AQ250" s="133">
        <f t="shared" si="12"/>
        <v>-0.12445914991091878</v>
      </c>
      <c r="AR250" s="369">
        <f t="shared" si="13"/>
        <v>28.049999999999997</v>
      </c>
      <c r="AW250" s="365"/>
      <c r="BG250" s="365"/>
      <c r="BQ250" s="365"/>
    </row>
    <row r="251" spans="1:69" ht="12.75" customHeight="1" x14ac:dyDescent="0.25">
      <c r="A251" s="329">
        <v>39965</v>
      </c>
      <c r="B251" s="159">
        <v>2009</v>
      </c>
      <c r="C251" s="241" t="s">
        <v>21</v>
      </c>
      <c r="D251" s="129"/>
      <c r="E251" s="137">
        <v>107.97</v>
      </c>
      <c r="F251" s="137">
        <v>101.81</v>
      </c>
      <c r="G251" s="137">
        <v>104.33</v>
      </c>
      <c r="H251" s="137">
        <v>36.130000000000003</v>
      </c>
      <c r="I251" s="137">
        <v>43.35</v>
      </c>
      <c r="J251" s="137"/>
      <c r="K251" s="137">
        <v>79.709059223431638</v>
      </c>
      <c r="L251" s="137"/>
      <c r="M251" s="214">
        <f t="shared" si="14"/>
        <v>2.519999999999996</v>
      </c>
      <c r="N251" s="139"/>
      <c r="O251" s="130">
        <v>139.50254876823362</v>
      </c>
      <c r="P251" s="130">
        <v>218.84284238632031</v>
      </c>
      <c r="Q251" s="129"/>
      <c r="R251" s="365"/>
      <c r="S251" s="348"/>
      <c r="T251" s="133"/>
      <c r="U251" s="350"/>
      <c r="V251" s="349"/>
      <c r="W251" s="348"/>
      <c r="X251" s="348"/>
      <c r="Y251" s="355"/>
      <c r="Z251" s="348"/>
      <c r="AA251" s="355"/>
      <c r="AB251" s="365"/>
      <c r="AC251" s="348"/>
      <c r="AD251" s="133"/>
      <c r="AE251" s="348"/>
      <c r="AF251" s="349"/>
      <c r="AG251" s="348"/>
      <c r="AH251" s="349"/>
      <c r="AI251" s="349"/>
      <c r="AJ251" s="349"/>
      <c r="AK251" s="128"/>
      <c r="AL251" s="365"/>
      <c r="AM251" s="375"/>
      <c r="AN251" s="369">
        <f t="shared" si="9"/>
        <v>4.769999999999996</v>
      </c>
      <c r="AO251" s="133">
        <f t="shared" si="10"/>
        <v>0</v>
      </c>
      <c r="AP251" s="348">
        <f t="shared" si="11"/>
        <v>-15.439999999999998</v>
      </c>
      <c r="AQ251" s="133">
        <f t="shared" si="12"/>
        <v>-0.12511141722712904</v>
      </c>
      <c r="AR251" s="369">
        <f t="shared" si="13"/>
        <v>32.025000000000006</v>
      </c>
      <c r="AW251" s="365"/>
      <c r="BG251" s="365"/>
      <c r="BQ251" s="365"/>
    </row>
    <row r="252" spans="1:69" ht="12.75" customHeight="1" x14ac:dyDescent="0.25">
      <c r="A252" s="329">
        <v>39995</v>
      </c>
      <c r="B252" s="159">
        <v>2009</v>
      </c>
      <c r="C252" s="241" t="s">
        <v>114</v>
      </c>
      <c r="D252" s="129"/>
      <c r="E252" s="137">
        <v>108.84</v>
      </c>
      <c r="F252" s="137">
        <v>102.65</v>
      </c>
      <c r="G252" s="137">
        <v>103.85</v>
      </c>
      <c r="H252" s="137">
        <v>35.99</v>
      </c>
      <c r="I252" s="137">
        <v>43.11</v>
      </c>
      <c r="J252" s="137"/>
      <c r="K252" s="137">
        <v>77.408849802156254</v>
      </c>
      <c r="L252" s="137"/>
      <c r="M252" s="214">
        <f t="shared" si="14"/>
        <v>1.1999999999999886</v>
      </c>
      <c r="N252" s="139"/>
      <c r="O252" s="130">
        <v>135.43195961543796</v>
      </c>
      <c r="P252" s="130">
        <v>212.2</v>
      </c>
      <c r="Q252" s="129"/>
      <c r="R252" s="365"/>
      <c r="S252" s="348"/>
      <c r="T252" s="133"/>
      <c r="U252" s="350"/>
      <c r="V252" s="349"/>
      <c r="W252" s="348"/>
      <c r="X252" s="348"/>
      <c r="Y252" s="355"/>
      <c r="Z252" s="348"/>
      <c r="AA252" s="355"/>
      <c r="AB252" s="365"/>
      <c r="AC252" s="348"/>
      <c r="AD252" s="133"/>
      <c r="AE252" s="348"/>
      <c r="AF252" s="349"/>
      <c r="AG252" s="348"/>
      <c r="AH252" s="349"/>
      <c r="AI252" s="349"/>
      <c r="AJ252" s="349"/>
      <c r="AK252" s="128"/>
      <c r="AL252" s="365"/>
      <c r="AM252" s="375"/>
      <c r="AN252" s="369">
        <f t="shared" si="9"/>
        <v>0.87000000000000455</v>
      </c>
      <c r="AO252" s="133">
        <f t="shared" si="10"/>
        <v>0</v>
      </c>
      <c r="AP252" s="348">
        <f t="shared" si="11"/>
        <v>-17.200000000000003</v>
      </c>
      <c r="AQ252" s="133">
        <f t="shared" si="12"/>
        <v>-0.13646461440812441</v>
      </c>
      <c r="AR252" s="369">
        <f t="shared" si="13"/>
        <v>32.75</v>
      </c>
      <c r="AW252" s="365"/>
      <c r="BG252" s="365"/>
      <c r="BQ252" s="365"/>
    </row>
    <row r="253" spans="1:69" ht="12.75" customHeight="1" x14ac:dyDescent="0.25">
      <c r="A253" s="329">
        <v>40026</v>
      </c>
      <c r="B253" s="159">
        <v>2009</v>
      </c>
      <c r="C253" s="241" t="s">
        <v>115</v>
      </c>
      <c r="D253" s="129"/>
      <c r="E253" s="137">
        <v>110.06</v>
      </c>
      <c r="F253" s="137">
        <v>103.78</v>
      </c>
      <c r="G253" s="137">
        <v>104.27</v>
      </c>
      <c r="H253" s="137">
        <v>37.06</v>
      </c>
      <c r="I253" s="137">
        <v>44.84</v>
      </c>
      <c r="J253" s="137"/>
      <c r="K253" s="137">
        <v>84.986965827428108</v>
      </c>
      <c r="L253" s="137"/>
      <c r="M253" s="214">
        <f t="shared" si="14"/>
        <v>0.48999999999999488</v>
      </c>
      <c r="N253" s="139"/>
      <c r="O253" s="130">
        <v>148.72917423911508</v>
      </c>
      <c r="P253" s="130">
        <v>233.26121939932688</v>
      </c>
      <c r="Q253" s="129"/>
      <c r="R253" s="364"/>
      <c r="S253" s="348"/>
      <c r="T253" s="133"/>
      <c r="U253" s="350"/>
      <c r="V253" s="349"/>
      <c r="W253" s="348"/>
      <c r="X253" s="348"/>
      <c r="Y253" s="355"/>
      <c r="Z253" s="348"/>
      <c r="AA253" s="355"/>
      <c r="AB253" s="364"/>
      <c r="AC253" s="348"/>
      <c r="AD253" s="133"/>
      <c r="AE253" s="348"/>
      <c r="AF253" s="349"/>
      <c r="AG253" s="348"/>
      <c r="AH253" s="349"/>
      <c r="AI253" s="349"/>
      <c r="AJ253" s="349"/>
      <c r="AK253" s="128"/>
      <c r="AL253" s="364"/>
      <c r="AM253" s="374"/>
      <c r="AN253" s="369">
        <f t="shared" si="9"/>
        <v>1.2199999999999989</v>
      </c>
      <c r="AO253" s="133">
        <f t="shared" si="10"/>
        <v>0</v>
      </c>
      <c r="AP253" s="348">
        <f t="shared" si="11"/>
        <v>-8.1200000000000045</v>
      </c>
      <c r="AQ253" s="133">
        <f t="shared" si="12"/>
        <v>-6.8708749365374855E-2</v>
      </c>
      <c r="AR253" s="369">
        <f t="shared" si="13"/>
        <v>33.766666666666666</v>
      </c>
      <c r="AW253" s="364"/>
      <c r="BG253" s="364"/>
      <c r="BQ253" s="364"/>
    </row>
    <row r="254" spans="1:69" ht="12.75" customHeight="1" x14ac:dyDescent="0.25">
      <c r="A254" s="329">
        <v>40057</v>
      </c>
      <c r="B254" s="159">
        <v>2009</v>
      </c>
      <c r="C254" s="241" t="s">
        <v>116</v>
      </c>
      <c r="D254" s="129"/>
      <c r="E254" s="137">
        <v>112.41</v>
      </c>
      <c r="F254" s="137">
        <v>105.89</v>
      </c>
      <c r="G254" s="137">
        <v>106.58</v>
      </c>
      <c r="H254" s="137">
        <v>37.4</v>
      </c>
      <c r="I254" s="137">
        <v>45.04</v>
      </c>
      <c r="J254" s="137"/>
      <c r="K254" s="137">
        <v>81.034134553459424</v>
      </c>
      <c r="L254" s="137"/>
      <c r="M254" s="214">
        <f t="shared" si="14"/>
        <v>0.68999999999999773</v>
      </c>
      <c r="N254" s="139"/>
      <c r="O254" s="130">
        <v>141.72581957454855</v>
      </c>
      <c r="P254" s="130">
        <v>221.82506849864097</v>
      </c>
      <c r="Q254" s="129"/>
      <c r="R254" s="364"/>
      <c r="S254" s="348"/>
      <c r="T254" s="133"/>
      <c r="U254" s="350"/>
      <c r="V254" s="349"/>
      <c r="W254" s="348"/>
      <c r="X254" s="348"/>
      <c r="Y254" s="355"/>
      <c r="Z254" s="348"/>
      <c r="AA254" s="355"/>
      <c r="AB254" s="364"/>
      <c r="AC254" s="348"/>
      <c r="AD254" s="133"/>
      <c r="AE254" s="348"/>
      <c r="AF254" s="349"/>
      <c r="AG254" s="348"/>
      <c r="AH254" s="349"/>
      <c r="AI254" s="349"/>
      <c r="AJ254" s="349"/>
      <c r="AK254" s="128"/>
      <c r="AL254" s="364"/>
      <c r="AM254" s="374"/>
      <c r="AN254" s="369">
        <f t="shared" si="9"/>
        <v>2.3499999999999943</v>
      </c>
      <c r="AO254" s="133">
        <f t="shared" si="10"/>
        <v>0</v>
      </c>
      <c r="AP254" s="348">
        <f t="shared" si="11"/>
        <v>-6.2700000000000102</v>
      </c>
      <c r="AQ254" s="133">
        <f t="shared" si="12"/>
        <v>-5.2831142568250833E-2</v>
      </c>
      <c r="AR254" s="369">
        <f t="shared" si="13"/>
        <v>35.724999999999994</v>
      </c>
      <c r="AW254" s="364"/>
      <c r="BG254" s="364"/>
      <c r="BQ254" s="364"/>
    </row>
    <row r="255" spans="1:69" ht="12.75" customHeight="1" x14ac:dyDescent="0.25">
      <c r="A255" s="329">
        <v>40087</v>
      </c>
      <c r="B255" s="159">
        <v>2009</v>
      </c>
      <c r="C255" s="241" t="s">
        <v>117</v>
      </c>
      <c r="D255" s="129"/>
      <c r="E255" s="137">
        <v>110.9</v>
      </c>
      <c r="F255" s="137">
        <v>104.54</v>
      </c>
      <c r="G255" s="137">
        <v>105.54</v>
      </c>
      <c r="H255" s="137">
        <v>37.96</v>
      </c>
      <c r="I255" s="137">
        <v>46.19</v>
      </c>
      <c r="J255" s="137"/>
      <c r="K255" s="137">
        <v>87.094110177404929</v>
      </c>
      <c r="L255" s="137"/>
      <c r="M255" s="214">
        <f t="shared" si="14"/>
        <v>1</v>
      </c>
      <c r="N255" s="139"/>
      <c r="O255" s="130">
        <v>152.42669854158925</v>
      </c>
      <c r="P255" s="130">
        <v>239.11284908197132</v>
      </c>
      <c r="Q255" s="129"/>
      <c r="R255" s="364"/>
      <c r="S255" s="348"/>
      <c r="T255" s="133"/>
      <c r="U255" s="350"/>
      <c r="V255" s="349"/>
      <c r="W255" s="348"/>
      <c r="X255" s="348"/>
      <c r="Y255" s="355"/>
      <c r="Z255" s="348"/>
      <c r="AA255" s="355"/>
      <c r="AB255" s="364"/>
      <c r="AC255" s="348"/>
      <c r="AD255" s="133"/>
      <c r="AE255" s="348"/>
      <c r="AF255" s="349"/>
      <c r="AG255" s="348"/>
      <c r="AH255" s="349"/>
      <c r="AI255" s="349"/>
      <c r="AJ255" s="349"/>
      <c r="AK255" s="128"/>
      <c r="AL255" s="364"/>
      <c r="AM255" s="374"/>
      <c r="AN255" s="369">
        <f t="shared" si="9"/>
        <v>-1.5099999999999909</v>
      </c>
      <c r="AO255" s="133">
        <f t="shared" si="10"/>
        <v>0</v>
      </c>
      <c r="AP255" s="348">
        <f t="shared" si="11"/>
        <v>-2.1400000000000006</v>
      </c>
      <c r="AQ255" s="133">
        <f t="shared" si="12"/>
        <v>0</v>
      </c>
      <c r="AR255" s="369">
        <f t="shared" si="13"/>
        <v>34.466666666666669</v>
      </c>
      <c r="AW255" s="364"/>
      <c r="BG255" s="364"/>
      <c r="BQ255" s="364"/>
    </row>
    <row r="256" spans="1:69" ht="12.75" customHeight="1" x14ac:dyDescent="0.25">
      <c r="A256" s="329">
        <v>40118</v>
      </c>
      <c r="B256" s="159">
        <v>2009</v>
      </c>
      <c r="C256" s="241" t="s">
        <v>118</v>
      </c>
      <c r="D256" s="129"/>
      <c r="E256" s="137">
        <v>114.84156726004768</v>
      </c>
      <c r="F256" s="137">
        <v>108.272572</v>
      </c>
      <c r="G256" s="137">
        <v>109.45583899024184</v>
      </c>
      <c r="H256" s="137">
        <v>39.771661780383795</v>
      </c>
      <c r="I256" s="137">
        <v>48.190434735589925</v>
      </c>
      <c r="J256" s="137"/>
      <c r="K256" s="137">
        <v>89.919958863181307</v>
      </c>
      <c r="L256" s="137"/>
      <c r="M256" s="214">
        <f t="shared" si="14"/>
        <v>1.1832669902418473</v>
      </c>
      <c r="N256" s="139"/>
      <c r="O256" s="130">
        <v>157.32686126105318</v>
      </c>
      <c r="P256" s="130">
        <v>246.56012192462936</v>
      </c>
      <c r="Q256" s="129"/>
      <c r="R256" s="364"/>
      <c r="S256" s="348"/>
      <c r="T256" s="133"/>
      <c r="U256" s="350"/>
      <c r="V256" s="349"/>
      <c r="W256" s="348"/>
      <c r="X256" s="348"/>
      <c r="Y256" s="355"/>
      <c r="Z256" s="348"/>
      <c r="AA256" s="355"/>
      <c r="AB256" s="364"/>
      <c r="AC256" s="348"/>
      <c r="AD256" s="133"/>
      <c r="AE256" s="348"/>
      <c r="AF256" s="349"/>
      <c r="AG256" s="348"/>
      <c r="AH256" s="349"/>
      <c r="AI256" s="349"/>
      <c r="AJ256" s="349"/>
      <c r="AK256" s="128"/>
      <c r="AL256" s="364"/>
      <c r="AM256" s="374"/>
      <c r="AN256" s="369">
        <f t="shared" si="9"/>
        <v>3.9415672600476768</v>
      </c>
      <c r="AO256" s="133">
        <f t="shared" si="10"/>
        <v>0</v>
      </c>
      <c r="AP256" s="348">
        <f t="shared" si="11"/>
        <v>13.661567260047676</v>
      </c>
      <c r="AQ256" s="133">
        <f t="shared" si="12"/>
        <v>0.13502240818390665</v>
      </c>
      <c r="AR256" s="369">
        <f t="shared" si="13"/>
        <v>37.75130605003973</v>
      </c>
      <c r="AW256" s="364"/>
      <c r="BG256" s="364"/>
      <c r="BQ256" s="364"/>
    </row>
    <row r="257" spans="1:69" ht="12.75" customHeight="1" x14ac:dyDescent="0.25">
      <c r="A257" s="329">
        <v>40148</v>
      </c>
      <c r="B257" s="159">
        <v>2009</v>
      </c>
      <c r="C257" s="241" t="s">
        <v>119</v>
      </c>
      <c r="D257" s="129"/>
      <c r="E257" s="137">
        <v>114.75796109377865</v>
      </c>
      <c r="F257" s="137">
        <v>108.17245000000001</v>
      </c>
      <c r="G257" s="137">
        <v>109.34329656342807</v>
      </c>
      <c r="H257" s="137">
        <v>40.050936833688709</v>
      </c>
      <c r="I257" s="137">
        <v>48.41585595328214</v>
      </c>
      <c r="J257" s="137"/>
      <c r="K257" s="137">
        <v>89.03091708683634</v>
      </c>
      <c r="L257" s="137"/>
      <c r="M257" s="214">
        <f t="shared" si="14"/>
        <v>1.1708465634280572</v>
      </c>
      <c r="N257" s="139"/>
      <c r="O257" s="130">
        <v>155.80151072165552</v>
      </c>
      <c r="P257" s="130">
        <v>244.32857202722957</v>
      </c>
      <c r="Q257" s="129"/>
      <c r="R257" s="364"/>
      <c r="S257" s="348"/>
      <c r="T257" s="133"/>
      <c r="U257" s="350"/>
      <c r="V257" s="349"/>
      <c r="W257" s="348"/>
      <c r="X257" s="348"/>
      <c r="Y257" s="355"/>
      <c r="Z257" s="348"/>
      <c r="AA257" s="355"/>
      <c r="AB257" s="364"/>
      <c r="AC257" s="348"/>
      <c r="AD257" s="133"/>
      <c r="AE257" s="348"/>
      <c r="AF257" s="349"/>
      <c r="AG257" s="348"/>
      <c r="AH257" s="349"/>
      <c r="AI257" s="349"/>
      <c r="AJ257" s="349"/>
      <c r="AK257" s="128"/>
      <c r="AL257" s="364"/>
      <c r="AM257" s="374"/>
      <c r="AN257" s="369">
        <f t="shared" si="9"/>
        <v>-8.3606166269035498E-2</v>
      </c>
      <c r="AO257" s="133">
        <f t="shared" si="10"/>
        <v>0</v>
      </c>
      <c r="AP257" s="348">
        <f t="shared" si="11"/>
        <v>19.057961093778644</v>
      </c>
      <c r="AQ257" s="133">
        <f t="shared" si="12"/>
        <v>0.19914274915129204</v>
      </c>
      <c r="AR257" s="369">
        <f t="shared" si="13"/>
        <v>37.681634244815541</v>
      </c>
      <c r="AW257" s="364"/>
      <c r="BG257" s="364"/>
      <c r="BQ257" s="364"/>
    </row>
    <row r="258" spans="1:69" ht="12.75" customHeight="1" x14ac:dyDescent="0.25">
      <c r="A258" s="329">
        <v>40179</v>
      </c>
      <c r="B258" s="159">
        <v>2010</v>
      </c>
      <c r="C258" s="241" t="s">
        <v>109</v>
      </c>
      <c r="D258" s="129"/>
      <c r="E258" s="137">
        <v>118.5292747347911</v>
      </c>
      <c r="F258" s="137">
        <v>111.488838</v>
      </c>
      <c r="G258" s="137">
        <v>113.31100445481543</v>
      </c>
      <c r="H258" s="137">
        <v>42.490195895522398</v>
      </c>
      <c r="I258" s="137">
        <v>50.639435492592192</v>
      </c>
      <c r="J258" s="137"/>
      <c r="K258" s="137">
        <v>91.87043667327768</v>
      </c>
      <c r="L258" s="137"/>
      <c r="M258" s="214">
        <f t="shared" si="14"/>
        <v>1.8221664548154308</v>
      </c>
      <c r="N258" s="131"/>
      <c r="O258" s="130">
        <v>160.72708988998286</v>
      </c>
      <c r="P258" s="130">
        <v>257.45041922958092</v>
      </c>
      <c r="Q258" s="129"/>
      <c r="R258" s="364"/>
      <c r="S258" s="348"/>
      <c r="T258" s="133"/>
      <c r="U258" s="350"/>
      <c r="V258" s="349"/>
      <c r="W258" s="348"/>
      <c r="X258" s="348"/>
      <c r="Y258" s="355"/>
      <c r="Z258" s="348"/>
      <c r="AA258" s="355"/>
      <c r="AB258" s="364"/>
      <c r="AC258" s="348"/>
      <c r="AD258" s="133"/>
      <c r="AE258" s="348"/>
      <c r="AF258" s="349"/>
      <c r="AG258" s="348"/>
      <c r="AH258" s="349"/>
      <c r="AI258" s="349"/>
      <c r="AJ258" s="349"/>
      <c r="AK258" s="128"/>
      <c r="AL258" s="364"/>
      <c r="AM258" s="374"/>
      <c r="AN258" s="369">
        <f t="shared" si="9"/>
        <v>3.7713136410124548</v>
      </c>
      <c r="AO258" s="133">
        <f t="shared" si="10"/>
        <v>0</v>
      </c>
      <c r="AP258" s="348">
        <f t="shared" si="11"/>
        <v>25.229274734791105</v>
      </c>
      <c r="AQ258" s="133">
        <f t="shared" si="12"/>
        <v>0.27041023295596034</v>
      </c>
      <c r="AR258" s="369">
        <f t="shared" si="13"/>
        <v>40.824395612325915</v>
      </c>
      <c r="AW258" s="364"/>
      <c r="BG258" s="364"/>
      <c r="BQ258" s="364"/>
    </row>
    <row r="259" spans="1:69" ht="12.75" customHeight="1" x14ac:dyDescent="0.25">
      <c r="A259" s="329">
        <v>40210</v>
      </c>
      <c r="B259" s="159">
        <v>2010</v>
      </c>
      <c r="C259" s="241" t="s">
        <v>110</v>
      </c>
      <c r="D259" s="129"/>
      <c r="E259" s="137">
        <v>118.5284910153713</v>
      </c>
      <c r="F259" s="137">
        <v>111.645945</v>
      </c>
      <c r="G259" s="137">
        <v>113.38498196860417</v>
      </c>
      <c r="H259" s="137">
        <v>43.198320895522393</v>
      </c>
      <c r="I259" s="137">
        <v>50.04511733535201</v>
      </c>
      <c r="J259" s="137"/>
      <c r="K259" s="137">
        <v>92.739630548075169</v>
      </c>
      <c r="L259" s="137"/>
      <c r="M259" s="214">
        <f t="shared" si="14"/>
        <v>1.739036968604168</v>
      </c>
      <c r="N259" s="131"/>
      <c r="O259" s="130">
        <v>162.24124171561283</v>
      </c>
      <c r="P259" s="129"/>
      <c r="Q259" s="129"/>
      <c r="R259" s="364"/>
      <c r="S259" s="348"/>
      <c r="T259" s="133"/>
      <c r="U259" s="350"/>
      <c r="V259" s="349"/>
      <c r="W259" s="348"/>
      <c r="X259" s="348"/>
      <c r="Y259" s="355"/>
      <c r="Z259" s="348"/>
      <c r="AA259" s="355"/>
      <c r="AB259" s="364"/>
      <c r="AC259" s="348"/>
      <c r="AD259" s="133"/>
      <c r="AE259" s="348"/>
      <c r="AF259" s="349"/>
      <c r="AG259" s="348"/>
      <c r="AH259" s="349"/>
      <c r="AI259" s="349"/>
      <c r="AJ259" s="349"/>
      <c r="AK259" s="128"/>
      <c r="AL259" s="364"/>
      <c r="AM259" s="374"/>
      <c r="AN259" s="369">
        <f t="shared" si="9"/>
        <v>0</v>
      </c>
      <c r="AO259" s="133">
        <f t="shared" si="10"/>
        <v>0</v>
      </c>
      <c r="AP259" s="348">
        <f t="shared" si="11"/>
        <v>22.178491015371307</v>
      </c>
      <c r="AQ259" s="133">
        <f t="shared" si="12"/>
        <v>0.23018672563955689</v>
      </c>
      <c r="AR259" s="369">
        <f t="shared" si="13"/>
        <v>40.823742512809417</v>
      </c>
      <c r="AW259" s="364"/>
      <c r="BG259" s="364"/>
      <c r="BQ259" s="364"/>
    </row>
    <row r="260" spans="1:69" ht="12.75" customHeight="1" x14ac:dyDescent="0.25">
      <c r="A260" s="329">
        <v>40238</v>
      </c>
      <c r="B260" s="159">
        <v>2010</v>
      </c>
      <c r="C260" s="241" t="s">
        <v>111</v>
      </c>
      <c r="D260" s="129"/>
      <c r="E260" s="137">
        <v>121.87083784368913</v>
      </c>
      <c r="F260" s="137">
        <v>115.46875799999999</v>
      </c>
      <c r="G260" s="137">
        <v>116.20458103521428</v>
      </c>
      <c r="H260" s="137">
        <v>45.11763992537314</v>
      </c>
      <c r="I260" s="137">
        <v>52.501818968314048</v>
      </c>
      <c r="J260" s="137"/>
      <c r="K260" s="137">
        <v>101.86678489853477</v>
      </c>
      <c r="L260" s="137"/>
      <c r="M260" s="214">
        <f t="shared" si="14"/>
        <v>0.73582303521428116</v>
      </c>
      <c r="N260" s="134"/>
      <c r="O260" s="130">
        <v>178.22082030310867</v>
      </c>
      <c r="P260" s="129"/>
      <c r="Q260" s="129"/>
      <c r="R260" s="364"/>
      <c r="S260" s="348"/>
      <c r="T260" s="133"/>
      <c r="U260" s="350"/>
      <c r="V260" s="349"/>
      <c r="W260" s="348"/>
      <c r="X260" s="348"/>
      <c r="Y260" s="355"/>
      <c r="Z260" s="348"/>
      <c r="AA260" s="355"/>
      <c r="AB260" s="364"/>
      <c r="AC260" s="348"/>
      <c r="AD260" s="133"/>
      <c r="AE260" s="348"/>
      <c r="AF260" s="349"/>
      <c r="AG260" s="348"/>
      <c r="AH260" s="349"/>
      <c r="AI260" s="349"/>
      <c r="AJ260" s="349"/>
      <c r="AK260" s="128"/>
      <c r="AL260" s="364"/>
      <c r="AM260" s="374"/>
      <c r="AN260" s="369">
        <f t="shared" si="9"/>
        <v>3.3423468283178295</v>
      </c>
      <c r="AO260" s="133">
        <f t="shared" si="10"/>
        <v>0</v>
      </c>
      <c r="AP260" s="348">
        <f t="shared" si="11"/>
        <v>25.410837843689137</v>
      </c>
      <c r="AQ260" s="133">
        <f t="shared" si="12"/>
        <v>0.26343393990969455</v>
      </c>
      <c r="AR260" s="369">
        <f t="shared" si="13"/>
        <v>43.609031536407613</v>
      </c>
      <c r="AW260" s="364"/>
      <c r="BG260" s="364"/>
      <c r="BQ260" s="364"/>
    </row>
    <row r="261" spans="1:69" ht="12.75" customHeight="1" x14ac:dyDescent="0.25">
      <c r="A261" s="329">
        <v>40269</v>
      </c>
      <c r="B261" s="159">
        <v>2010</v>
      </c>
      <c r="C261" s="241" t="s">
        <v>112</v>
      </c>
      <c r="D261" s="129"/>
      <c r="E261" s="137">
        <v>126.09780904957786</v>
      </c>
      <c r="F261" s="137">
        <v>119.80299200000002</v>
      </c>
      <c r="G261" s="137">
        <v>120.98550593975395</v>
      </c>
      <c r="H261" s="137">
        <v>46.682493336886999</v>
      </c>
      <c r="I261" s="137">
        <v>55.155251432897153</v>
      </c>
      <c r="J261" s="137"/>
      <c r="K261" s="137">
        <v>106.52560674310246</v>
      </c>
      <c r="L261" s="137"/>
      <c r="M261" s="214">
        <f t="shared" si="14"/>
        <v>1.1825139397539317</v>
      </c>
      <c r="N261" s="134"/>
      <c r="O261" s="130">
        <v>186.40963763590008</v>
      </c>
      <c r="P261" s="129"/>
      <c r="Q261" s="129"/>
      <c r="R261" s="364"/>
      <c r="S261" s="348"/>
      <c r="T261" s="133"/>
      <c r="U261" s="350"/>
      <c r="V261" s="349"/>
      <c r="W261" s="348"/>
      <c r="X261" s="348"/>
      <c r="Y261" s="355"/>
      <c r="Z261" s="348"/>
      <c r="AA261" s="355"/>
      <c r="AB261" s="364"/>
      <c r="AC261" s="348"/>
      <c r="AD261" s="133"/>
      <c r="AE261" s="348"/>
      <c r="AF261" s="349"/>
      <c r="AG261" s="348"/>
      <c r="AH261" s="349"/>
      <c r="AI261" s="349"/>
      <c r="AJ261" s="349"/>
      <c r="AK261" s="128"/>
      <c r="AL261" s="364"/>
      <c r="AM261" s="374"/>
      <c r="AN261" s="369">
        <f t="shared" si="9"/>
        <v>4.2269712058887308</v>
      </c>
      <c r="AO261" s="133">
        <f t="shared" si="10"/>
        <v>0</v>
      </c>
      <c r="AP261" s="348">
        <f t="shared" si="11"/>
        <v>26.647809049577859</v>
      </c>
      <c r="AQ261" s="133">
        <f t="shared" si="12"/>
        <v>0.26795182553622787</v>
      </c>
      <c r="AR261" s="369">
        <f t="shared" si="13"/>
        <v>47.131507541314889</v>
      </c>
      <c r="AW261" s="364"/>
      <c r="BG261" s="364"/>
      <c r="BQ261" s="364"/>
    </row>
    <row r="262" spans="1:69" ht="12.75" customHeight="1" x14ac:dyDescent="0.25">
      <c r="A262" s="329">
        <v>40299</v>
      </c>
      <c r="B262" s="159">
        <v>2010</v>
      </c>
      <c r="C262" s="241" t="s">
        <v>113</v>
      </c>
      <c r="D262" s="129"/>
      <c r="E262" s="137">
        <v>127.0808789781338</v>
      </c>
      <c r="F262" s="137">
        <v>121.179187</v>
      </c>
      <c r="G262" s="137">
        <v>122.75372083156554</v>
      </c>
      <c r="H262" s="137">
        <v>47.413579424307038</v>
      </c>
      <c r="I262" s="137">
        <v>56.428913161025207</v>
      </c>
      <c r="J262" s="137"/>
      <c r="K262" s="137">
        <v>99.58403173619574</v>
      </c>
      <c r="L262" s="137"/>
      <c r="M262" s="214">
        <f t="shared" si="14"/>
        <v>1.5745338315655459</v>
      </c>
      <c r="N262" s="139"/>
      <c r="O262" s="130">
        <v>174.20930901326091</v>
      </c>
      <c r="P262" s="129"/>
      <c r="Q262" s="129"/>
      <c r="R262" s="364"/>
      <c r="S262" s="348"/>
      <c r="T262" s="133"/>
      <c r="U262" s="350"/>
      <c r="V262" s="349"/>
      <c r="W262" s="348"/>
      <c r="X262" s="348"/>
      <c r="Y262" s="355"/>
      <c r="Z262" s="348"/>
      <c r="AA262" s="355"/>
      <c r="AB262" s="364"/>
      <c r="AC262" s="348"/>
      <c r="AD262" s="133"/>
      <c r="AE262" s="348"/>
      <c r="AF262" s="349"/>
      <c r="AG262" s="348"/>
      <c r="AH262" s="349"/>
      <c r="AI262" s="349"/>
      <c r="AJ262" s="349"/>
      <c r="AK262" s="128"/>
      <c r="AL262" s="364"/>
      <c r="AM262" s="374"/>
      <c r="AN262" s="369">
        <f t="shared" si="9"/>
        <v>0.98306992855593478</v>
      </c>
      <c r="AO262" s="133">
        <f t="shared" si="10"/>
        <v>0</v>
      </c>
      <c r="AP262" s="348">
        <f t="shared" si="11"/>
        <v>23.880878978133794</v>
      </c>
      <c r="AQ262" s="133">
        <f t="shared" si="12"/>
        <v>0.23140386606718799</v>
      </c>
      <c r="AR262" s="369">
        <f t="shared" si="13"/>
        <v>47.950732481778161</v>
      </c>
      <c r="AW262" s="364"/>
      <c r="BG262" s="364"/>
      <c r="BQ262" s="364"/>
    </row>
    <row r="263" spans="1:69" ht="12.75" customHeight="1" x14ac:dyDescent="0.25">
      <c r="A263" s="329">
        <v>40330</v>
      </c>
      <c r="B263" s="159">
        <v>2010</v>
      </c>
      <c r="C263" s="241" t="s">
        <v>21</v>
      </c>
      <c r="D263" s="129"/>
      <c r="E263" s="137">
        <v>124.85220827018834</v>
      </c>
      <c r="F263" s="137">
        <v>117.70087599999999</v>
      </c>
      <c r="G263" s="137">
        <v>120.11671086126432</v>
      </c>
      <c r="H263" s="137">
        <v>46.752186833688704</v>
      </c>
      <c r="I263" s="137">
        <v>55.309938358386503</v>
      </c>
      <c r="J263" s="137"/>
      <c r="K263" s="137">
        <v>98.146186698121326</v>
      </c>
      <c r="L263" s="137"/>
      <c r="M263" s="214">
        <f t="shared" si="14"/>
        <v>2.4158348612643294</v>
      </c>
      <c r="N263" s="139"/>
      <c r="O263" s="130">
        <v>171.75353817402402</v>
      </c>
      <c r="P263" s="129"/>
      <c r="Q263" s="129"/>
      <c r="R263" s="364"/>
      <c r="S263" s="348"/>
      <c r="T263" s="133"/>
      <c r="U263" s="350"/>
      <c r="V263" s="349"/>
      <c r="W263" s="348"/>
      <c r="X263" s="348"/>
      <c r="Y263" s="355"/>
      <c r="Z263" s="348"/>
      <c r="AA263" s="355"/>
      <c r="AB263" s="364"/>
      <c r="AC263" s="348"/>
      <c r="AD263" s="133"/>
      <c r="AE263" s="348"/>
      <c r="AF263" s="349"/>
      <c r="AG263" s="348"/>
      <c r="AH263" s="349"/>
      <c r="AI263" s="349"/>
      <c r="AJ263" s="349"/>
      <c r="AK263" s="128"/>
      <c r="AL263" s="364"/>
      <c r="AM263" s="374"/>
      <c r="AN263" s="369">
        <f t="shared" si="9"/>
        <v>-2.2286707079454544</v>
      </c>
      <c r="AO263" s="133">
        <f t="shared" si="10"/>
        <v>0</v>
      </c>
      <c r="AP263" s="348">
        <f t="shared" si="11"/>
        <v>16.882208270188343</v>
      </c>
      <c r="AQ263" s="133">
        <f t="shared" si="12"/>
        <v>0.15636017662488055</v>
      </c>
      <c r="AR263" s="369">
        <f t="shared" si="13"/>
        <v>46.093506891823623</v>
      </c>
      <c r="AW263" s="364"/>
      <c r="BG263" s="364"/>
      <c r="BQ263" s="364"/>
    </row>
    <row r="264" spans="1:69" ht="12.75" customHeight="1" x14ac:dyDescent="0.25">
      <c r="A264" s="329">
        <v>40360</v>
      </c>
      <c r="B264" s="159">
        <v>2010</v>
      </c>
      <c r="C264" s="241" t="s">
        <v>114</v>
      </c>
      <c r="D264" s="129"/>
      <c r="E264" s="137">
        <v>124.53616150681967</v>
      </c>
      <c r="F264" s="137">
        <v>117.22383000000002</v>
      </c>
      <c r="G264" s="137">
        <v>119.66200572761987</v>
      </c>
      <c r="H264" s="137">
        <v>44.45381796375267</v>
      </c>
      <c r="I264" s="137">
        <v>53.323589272196386</v>
      </c>
      <c r="J264" s="137"/>
      <c r="K264" s="137">
        <v>96.51237582640556</v>
      </c>
      <c r="L264" s="137"/>
      <c r="M264" s="214">
        <f t="shared" si="14"/>
        <v>2.4381757276198499</v>
      </c>
      <c r="N264" s="139"/>
      <c r="O264" s="130">
        <v>168.88481726925386</v>
      </c>
      <c r="P264" s="129"/>
      <c r="Q264" s="129"/>
      <c r="R264" s="364"/>
      <c r="S264" s="348"/>
      <c r="T264" s="133"/>
      <c r="U264" s="350"/>
      <c r="V264" s="349"/>
      <c r="W264" s="348"/>
      <c r="X264" s="348"/>
      <c r="Y264" s="355"/>
      <c r="Z264" s="348"/>
      <c r="AA264" s="355"/>
      <c r="AB264" s="364"/>
      <c r="AC264" s="348"/>
      <c r="AD264" s="133"/>
      <c r="AE264" s="348"/>
      <c r="AF264" s="349"/>
      <c r="AG264" s="348"/>
      <c r="AH264" s="349"/>
      <c r="AI264" s="349"/>
      <c r="AJ264" s="349"/>
      <c r="AK264" s="128"/>
      <c r="AL264" s="364"/>
      <c r="AM264" s="374"/>
      <c r="AN264" s="369">
        <f t="shared" si="9"/>
        <v>-0.31604676336867499</v>
      </c>
      <c r="AO264" s="133">
        <f t="shared" si="10"/>
        <v>0</v>
      </c>
      <c r="AP264" s="348">
        <f t="shared" si="11"/>
        <v>15.696161506819664</v>
      </c>
      <c r="AQ264" s="133">
        <f t="shared" si="12"/>
        <v>0.14421317077195583</v>
      </c>
      <c r="AR264" s="369">
        <f t="shared" si="13"/>
        <v>45.830134589016396</v>
      </c>
      <c r="AW264" s="364"/>
      <c r="BG264" s="364"/>
      <c r="BQ264" s="364"/>
    </row>
    <row r="265" spans="1:69" ht="12.75" customHeight="1" x14ac:dyDescent="0.25">
      <c r="A265" s="329">
        <v>40391</v>
      </c>
      <c r="B265" s="159">
        <v>2010</v>
      </c>
      <c r="C265" s="241" t="s">
        <v>115</v>
      </c>
      <c r="D265" s="129"/>
      <c r="E265" s="137">
        <v>123.15659883091578</v>
      </c>
      <c r="F265" s="137">
        <v>116.195155</v>
      </c>
      <c r="G265" s="137">
        <v>118.6860033941451</v>
      </c>
      <c r="H265" s="137">
        <v>44.184438965884866</v>
      </c>
      <c r="I265" s="137">
        <v>52.888837460798094</v>
      </c>
      <c r="J265" s="137"/>
      <c r="K265" s="137">
        <v>96.957135645787929</v>
      </c>
      <c r="L265" s="137"/>
      <c r="M265" s="214">
        <f t="shared" si="14"/>
        <v>2.4908483941451038</v>
      </c>
      <c r="N265" s="139"/>
      <c r="O265" s="130">
        <v>169.62900554238632</v>
      </c>
      <c r="P265" s="129"/>
      <c r="Q265" s="129"/>
      <c r="R265" s="364"/>
      <c r="S265" s="348"/>
      <c r="T265" s="133"/>
      <c r="U265" s="350"/>
      <c r="V265" s="349"/>
      <c r="W265" s="348"/>
      <c r="X265" s="348"/>
      <c r="Y265" s="355"/>
      <c r="Z265" s="348"/>
      <c r="AA265" s="355"/>
      <c r="AB265" s="364"/>
      <c r="AC265" s="348"/>
      <c r="AD265" s="133"/>
      <c r="AE265" s="348"/>
      <c r="AF265" s="349"/>
      <c r="AG265" s="348"/>
      <c r="AH265" s="349"/>
      <c r="AI265" s="349"/>
      <c r="AJ265" s="349"/>
      <c r="AK265" s="128"/>
      <c r="AL265" s="364"/>
      <c r="AM265" s="374"/>
      <c r="AN265" s="369">
        <f t="shared" si="9"/>
        <v>-1.3795626759038839</v>
      </c>
      <c r="AO265" s="133">
        <f t="shared" si="10"/>
        <v>0</v>
      </c>
      <c r="AP265" s="348">
        <f t="shared" si="11"/>
        <v>13.096598830915781</v>
      </c>
      <c r="AQ265" s="133">
        <f t="shared" si="12"/>
        <v>0.1189950829630726</v>
      </c>
      <c r="AR265" s="369">
        <f t="shared" si="13"/>
        <v>44.680499025763154</v>
      </c>
      <c r="AW265" s="364"/>
      <c r="BG265" s="364"/>
      <c r="BQ265" s="364"/>
    </row>
    <row r="266" spans="1:69" ht="12.75" customHeight="1" x14ac:dyDescent="0.25">
      <c r="A266" s="329">
        <v>40422</v>
      </c>
      <c r="B266" s="159">
        <v>2010</v>
      </c>
      <c r="C266" s="241" t="s">
        <v>116</v>
      </c>
      <c r="D266" s="129"/>
      <c r="E266" s="137">
        <v>121.87235981814247</v>
      </c>
      <c r="F266" s="137">
        <v>114.61457299999998</v>
      </c>
      <c r="G266" s="137">
        <v>117.17970619431482</v>
      </c>
      <c r="H266" s="137">
        <v>42.926827025586356</v>
      </c>
      <c r="I266" s="137">
        <v>52.989525251432902</v>
      </c>
      <c r="J266" s="137"/>
      <c r="K266" s="137">
        <v>97.163040162205249</v>
      </c>
      <c r="L266" s="137"/>
      <c r="M266" s="214">
        <f t="shared" si="14"/>
        <v>2.5651331943148392</v>
      </c>
      <c r="N266" s="139"/>
      <c r="O266" s="130">
        <v>169.98387862414066</v>
      </c>
      <c r="P266" s="129"/>
      <c r="Q266" s="129"/>
      <c r="R266" s="364"/>
      <c r="S266" s="348"/>
      <c r="T266" s="133"/>
      <c r="U266" s="350"/>
      <c r="V266" s="349"/>
      <c r="W266" s="348"/>
      <c r="X266" s="348"/>
      <c r="Y266" s="355"/>
      <c r="Z266" s="348"/>
      <c r="AA266" s="355"/>
      <c r="AB266" s="364"/>
      <c r="AC266" s="348"/>
      <c r="AD266" s="133"/>
      <c r="AE266" s="348"/>
      <c r="AF266" s="349"/>
      <c r="AG266" s="348"/>
      <c r="AH266" s="349"/>
      <c r="AI266" s="349"/>
      <c r="AJ266" s="349"/>
      <c r="AK266" s="128"/>
      <c r="AL266" s="364"/>
      <c r="AM266" s="374"/>
      <c r="AN266" s="369">
        <f t="shared" ref="AN266:AN329" si="15">IF(ABS(E266-E265)&lt;0.05,0,E266-E265)</f>
        <v>-1.2842390127733125</v>
      </c>
      <c r="AO266" s="133">
        <f t="shared" ref="AO266:AO269" si="16">IF((E266/E265-1)&lt;0.05,0,(E266/E265-1))</f>
        <v>0</v>
      </c>
      <c r="AP266" s="348">
        <f t="shared" ref="AP266:AP329" si="17">IF(ABS(E266-E254)&lt;0.05,0,E266-E254)</f>
        <v>9.462359818142474</v>
      </c>
      <c r="AQ266" s="133">
        <f t="shared" ref="AQ266:AQ269" si="18">IF(ABS(E266/E254-1)&lt;0.05,0,(E266/E254-1))</f>
        <v>8.4177206815607919E-2</v>
      </c>
      <c r="AR266" s="369">
        <f t="shared" ref="AR266:AR329" si="19">(E266/1.2)-57.95</f>
        <v>43.610299848452058</v>
      </c>
      <c r="AW266" s="364"/>
      <c r="BG266" s="364"/>
      <c r="BQ266" s="364"/>
    </row>
    <row r="267" spans="1:69" ht="12.75" customHeight="1" x14ac:dyDescent="0.25">
      <c r="A267" s="329">
        <v>40452</v>
      </c>
      <c r="B267" s="159">
        <v>2010</v>
      </c>
      <c r="C267" s="241" t="s">
        <v>117</v>
      </c>
      <c r="D267" s="129"/>
      <c r="E267" s="137">
        <v>124.64889802987662</v>
      </c>
      <c r="F267" s="137">
        <v>117.20210599999999</v>
      </c>
      <c r="G267" s="137">
        <v>120.58979316928297</v>
      </c>
      <c r="H267" s="137">
        <v>45.301962953091682</v>
      </c>
      <c r="I267" s="137">
        <v>54.826931977938798</v>
      </c>
      <c r="J267" s="137"/>
      <c r="K267" s="137">
        <v>101.57192052324305</v>
      </c>
      <c r="L267" s="137"/>
      <c r="M267" s="214">
        <f t="shared" si="14"/>
        <v>3.3876871692829837</v>
      </c>
      <c r="N267" s="139"/>
      <c r="O267" s="130">
        <v>177.70266907687119</v>
      </c>
      <c r="P267" s="129"/>
      <c r="Q267" s="129"/>
      <c r="R267" s="364"/>
      <c r="S267" s="348"/>
      <c r="T267" s="133"/>
      <c r="U267" s="350"/>
      <c r="V267" s="349"/>
      <c r="W267" s="348"/>
      <c r="X267" s="348"/>
      <c r="Y267" s="355"/>
      <c r="Z267" s="348"/>
      <c r="AA267" s="355"/>
      <c r="AB267" s="364"/>
      <c r="AC267" s="348"/>
      <c r="AD267" s="133"/>
      <c r="AE267" s="348"/>
      <c r="AF267" s="349"/>
      <c r="AG267" s="348"/>
      <c r="AH267" s="349"/>
      <c r="AI267" s="349"/>
      <c r="AJ267" s="349"/>
      <c r="AK267" s="128"/>
      <c r="AL267" s="364"/>
      <c r="AM267" s="374"/>
      <c r="AN267" s="369">
        <f t="shared" si="15"/>
        <v>2.7765382117341488</v>
      </c>
      <c r="AO267" s="133">
        <f t="shared" si="16"/>
        <v>0</v>
      </c>
      <c r="AP267" s="348">
        <f t="shared" si="17"/>
        <v>13.748898029876614</v>
      </c>
      <c r="AQ267" s="133">
        <f t="shared" si="18"/>
        <v>0.12397563597724637</v>
      </c>
      <c r="AR267" s="369">
        <f t="shared" si="19"/>
        <v>45.924081691563856</v>
      </c>
      <c r="AW267" s="364"/>
      <c r="BG267" s="364"/>
      <c r="BQ267" s="364"/>
    </row>
    <row r="268" spans="1:69" ht="12.75" customHeight="1" x14ac:dyDescent="0.25">
      <c r="A268" s="329">
        <v>40483</v>
      </c>
      <c r="B268" s="159">
        <v>2010</v>
      </c>
      <c r="C268" s="241" t="s">
        <v>118</v>
      </c>
      <c r="D268" s="129"/>
      <c r="E268" s="137">
        <v>125.97259147001516</v>
      </c>
      <c r="F268" s="137">
        <v>118.70185099999999</v>
      </c>
      <c r="G268" s="137">
        <v>122.46978892660162</v>
      </c>
      <c r="H268" s="137">
        <v>46.645437100213229</v>
      </c>
      <c r="I268" s="137">
        <v>55.786131718395154</v>
      </c>
      <c r="J268" s="137"/>
      <c r="K268" s="137">
        <v>103.95208932424842</v>
      </c>
      <c r="L268" s="137"/>
      <c r="M268" s="214">
        <f t="shared" si="14"/>
        <v>3.7679379266016326</v>
      </c>
      <c r="N268" s="139"/>
      <c r="O268" s="130">
        <v>181.89540120587836</v>
      </c>
      <c r="P268" s="129"/>
      <c r="Q268" s="129"/>
      <c r="R268" s="364"/>
      <c r="S268" s="348"/>
      <c r="T268" s="133"/>
      <c r="U268" s="350"/>
      <c r="V268" s="349"/>
      <c r="W268" s="348"/>
      <c r="X268" s="348"/>
      <c r="Y268" s="355"/>
      <c r="Z268" s="348"/>
      <c r="AA268" s="355"/>
      <c r="AB268" s="364"/>
      <c r="AC268" s="348"/>
      <c r="AD268" s="133"/>
      <c r="AE268" s="348"/>
      <c r="AF268" s="349"/>
      <c r="AG268" s="348"/>
      <c r="AH268" s="349"/>
      <c r="AI268" s="349"/>
      <c r="AJ268" s="349"/>
      <c r="AK268" s="128"/>
      <c r="AL268" s="364"/>
      <c r="AM268" s="374"/>
      <c r="AN268" s="369">
        <f t="shared" si="15"/>
        <v>1.3236934401385412</v>
      </c>
      <c r="AO268" s="133">
        <f t="shared" si="16"/>
        <v>0</v>
      </c>
      <c r="AP268" s="348">
        <f t="shared" si="17"/>
        <v>11.131024209967478</v>
      </c>
      <c r="AQ268" s="133">
        <f t="shared" si="18"/>
        <v>9.69250461791622E-2</v>
      </c>
      <c r="AR268" s="369">
        <f t="shared" si="19"/>
        <v>47.027159558345971</v>
      </c>
      <c r="AW268" s="364"/>
      <c r="BG268" s="364"/>
      <c r="BQ268" s="364"/>
    </row>
    <row r="269" spans="1:69" ht="12.75" customHeight="1" x14ac:dyDescent="0.25">
      <c r="A269" s="329">
        <v>40513</v>
      </c>
      <c r="B269" s="159">
        <v>2010</v>
      </c>
      <c r="C269" s="241" t="s">
        <v>119</v>
      </c>
      <c r="D269" s="129"/>
      <c r="E269" s="137">
        <v>128.85625243559213</v>
      </c>
      <c r="F269" s="137">
        <v>121.60674100000001</v>
      </c>
      <c r="G269" s="137">
        <v>125.75972740772167</v>
      </c>
      <c r="H269" s="137">
        <v>50.248450159914711</v>
      </c>
      <c r="I269" s="137">
        <v>59.819514437114741</v>
      </c>
      <c r="J269" s="137"/>
      <c r="K269" s="137">
        <v>113.11076122080266</v>
      </c>
      <c r="L269" s="137"/>
      <c r="M269" s="214">
        <f t="shared" si="14"/>
        <v>4.1529864077216558</v>
      </c>
      <c r="N269" s="139"/>
      <c r="O269" s="130">
        <v>197.97121988701991</v>
      </c>
      <c r="P269" s="129"/>
      <c r="Q269" s="129"/>
      <c r="R269" s="364"/>
      <c r="S269" s="348"/>
      <c r="T269" s="133"/>
      <c r="U269" s="350"/>
      <c r="V269" s="349"/>
      <c r="W269" s="348"/>
      <c r="X269" s="348"/>
      <c r="Y269" s="355"/>
      <c r="Z269" s="348"/>
      <c r="AA269" s="355"/>
      <c r="AB269" s="364"/>
      <c r="AC269" s="348"/>
      <c r="AD269" s="133"/>
      <c r="AE269" s="348"/>
      <c r="AF269" s="349"/>
      <c r="AG269" s="348"/>
      <c r="AH269" s="349"/>
      <c r="AI269" s="349"/>
      <c r="AJ269" s="349"/>
      <c r="AK269" s="128"/>
      <c r="AL269" s="364"/>
      <c r="AM269" s="374"/>
      <c r="AN269" s="369">
        <f t="shared" si="15"/>
        <v>2.8836609655769649</v>
      </c>
      <c r="AO269" s="133">
        <f t="shared" si="16"/>
        <v>0</v>
      </c>
      <c r="AP269" s="348">
        <f t="shared" si="17"/>
        <v>14.098291341813479</v>
      </c>
      <c r="AQ269" s="133">
        <f t="shared" si="18"/>
        <v>0.12285240350595417</v>
      </c>
      <c r="AR269" s="369">
        <f t="shared" si="19"/>
        <v>49.430210362993435</v>
      </c>
      <c r="AW269" s="364"/>
      <c r="BG269" s="364"/>
      <c r="BQ269" s="364"/>
    </row>
    <row r="270" spans="1:69" ht="12.75" customHeight="1" x14ac:dyDescent="0.25">
      <c r="A270" s="329">
        <v>40544</v>
      </c>
      <c r="B270" s="159">
        <v>2011</v>
      </c>
      <c r="C270" s="241" t="s">
        <v>109</v>
      </c>
      <c r="D270" s="129"/>
      <c r="E270" s="137">
        <v>134.83284167794312</v>
      </c>
      <c r="F270" s="137">
        <v>127.52571590030338</v>
      </c>
      <c r="G270" s="137">
        <v>132.07785401783238</v>
      </c>
      <c r="H270" s="137">
        <v>55.136714367487123</v>
      </c>
      <c r="I270" s="137">
        <v>61.901547570436918</v>
      </c>
      <c r="J270" s="137"/>
      <c r="K270" s="137">
        <v>120.00322666378899</v>
      </c>
      <c r="L270" s="137"/>
      <c r="M270" s="214">
        <f t="shared" si="14"/>
        <v>4.5521381175289974</v>
      </c>
      <c r="N270" s="139"/>
      <c r="O270" s="130">
        <v>209.88690951555287</v>
      </c>
      <c r="P270" s="161"/>
      <c r="Q270" s="140"/>
      <c r="R270" s="364"/>
      <c r="S270" s="369">
        <f t="shared" ref="S270:S333" si="20">IF(ABS(F270-F269)&lt;0.05,0,F270-F269)</f>
        <v>5.9189749003033683</v>
      </c>
      <c r="T270" s="308">
        <f t="shared" ref="T270:T333" si="21">IF((ABS(G270/G269-1))&lt;0.0005,0,(G270/G269-1))</f>
        <v>5.0239665275568779E-2</v>
      </c>
      <c r="U270" s="348">
        <f t="shared" ref="U270:U333" si="22">IF(ABS(F270-F258)&lt;0.05,0,F270-F258)</f>
        <v>16.036877900303381</v>
      </c>
      <c r="V270" s="133">
        <f t="shared" ref="V270:V333" si="23">IF(ABS(F270/F258-1)&lt;0.0005,0,(F270/F258-1))</f>
        <v>0.14384290111897458</v>
      </c>
      <c r="W270" s="369">
        <f t="shared" ref="W270:W333" si="24">(F270/1.2)-57.95</f>
        <v>48.321429916919485</v>
      </c>
      <c r="X270" s="348">
        <f t="shared" ref="X270:X333" si="25">IF(ABS(W270-W269)&lt;0.05,0,W270-W269)</f>
        <v>48.321429916919485</v>
      </c>
      <c r="Y270" s="370" t="e">
        <f t="shared" ref="Y270:Y333" si="26">IF(ABS(W270/W269-1)&lt;0.0005,0,(W270/W269-1))</f>
        <v>#DIV/0!</v>
      </c>
      <c r="Z270" s="348">
        <f t="shared" ref="Z270:Z333" si="27">IF(ABS(W270-W258)&lt;0.05,0,W270-W258)</f>
        <v>48.321429916919485</v>
      </c>
      <c r="AA270" s="349" t="e">
        <f t="shared" ref="AA270:AA333" si="28">IF(ABS(W270/W258-1)&lt;0.0005,0,(W270/W258-1))</f>
        <v>#DIV/0!</v>
      </c>
      <c r="AB270" s="367"/>
      <c r="AC270" s="369">
        <f t="shared" ref="AC270:AC333" si="29">IF(ABS(G270-G269)&lt;0.05,0,G270-G269)</f>
        <v>6.3181266101107099</v>
      </c>
      <c r="AD270" s="133">
        <f t="shared" ref="AD270:AD333" si="30">IF(ABS(G270/G269-1)&lt;0.0005,0,(G270/G269-1))</f>
        <v>5.0239665275568779E-2</v>
      </c>
      <c r="AE270" s="348">
        <f t="shared" ref="AE270:AE333" si="31">IF(ABS(G270-G258)&lt;0.05,0,G270-G258)</f>
        <v>18.766849563016947</v>
      </c>
      <c r="AF270" s="133">
        <f t="shared" ref="AF270:AF333" si="32">IF(ABS(G270/G258-1)&lt;0.0005,0,(G270/G258-1))</f>
        <v>0.16562247994633683</v>
      </c>
      <c r="AG270" s="369">
        <f t="shared" ref="AG270:AG333" si="33">(G270/1.2)-57.95</f>
        <v>52.114878348193656</v>
      </c>
      <c r="AH270" s="348">
        <f t="shared" ref="AH270:AH333" si="34">IF(ABS(AG270-AG269)&lt;0.05,0,AG270-AG269)</f>
        <v>52.114878348193656</v>
      </c>
      <c r="AI270" s="133" t="e">
        <f t="shared" ref="AI270:AI333" si="35">IF(ABS(AG270/AG269-1)&lt;0.0005,0,(AG270/AG269-1))</f>
        <v>#DIV/0!</v>
      </c>
      <c r="AJ270" s="348">
        <f t="shared" ref="AJ270:AJ333" si="36">IF(ABS(AG270-AG258)&lt;0.05,0,AG270-AG258)</f>
        <v>52.114878348193656</v>
      </c>
      <c r="AK270" s="349" t="e">
        <f t="shared" ref="AK270:AK333" si="37">IF(ABS(AG270/AG258-1)&lt;0.0005,0,(AG270/AG258-1))</f>
        <v>#DIV/0!</v>
      </c>
      <c r="AL270" s="367"/>
      <c r="AM270" s="329">
        <f t="shared" ref="AM270:AM333" si="38">IF(E270="..","",A270)</f>
        <v>40544</v>
      </c>
      <c r="AN270" s="369">
        <f t="shared" si="15"/>
        <v>5.9765892423509968</v>
      </c>
      <c r="AO270" s="133">
        <f t="shared" ref="AO270:AO333" si="39">IF(ABS(E270/E269-1)&lt;0.0005,0,(E270/E269-1))</f>
        <v>4.6381833472445289E-2</v>
      </c>
      <c r="AP270" s="348">
        <f t="shared" si="17"/>
        <v>16.30356694315202</v>
      </c>
      <c r="AQ270" s="133">
        <f t="shared" ref="AQ270:AQ333" si="40">IF(ABS(E270/E258-1)&lt;0.0005,0,(E270/E258-1))</f>
        <v>0.13754886275674272</v>
      </c>
      <c r="AR270" s="369">
        <f t="shared" si="19"/>
        <v>54.410701398285937</v>
      </c>
      <c r="AS270" s="348">
        <f t="shared" ref="AS270:AS333" si="41">IF(ABS(AR270-AR269)&lt;0.05,0,AR270-AR269)</f>
        <v>4.980491035292502</v>
      </c>
      <c r="AT270" s="133">
        <f t="shared" ref="AT270:AT333" si="42">IF(ABS(AR270/AR269-1)&lt;0.0005,0,(AR270/AR269-1))</f>
        <v>0.10075803842868547</v>
      </c>
      <c r="AU270" s="348">
        <f t="shared" ref="AU270:AU333" si="43">IF(ABS(AR270-AR258)&lt;0.05,0,AR270-AR258)</f>
        <v>13.586305785960022</v>
      </c>
      <c r="AV270" s="349">
        <f t="shared" ref="AV270:AV333" si="44">IF(ABS(AR270/AR258-1)&lt;0.0005,0,(AR270/AR258-1))</f>
        <v>0.3327986999483703</v>
      </c>
      <c r="AW270" s="367"/>
      <c r="AX270" s="348">
        <f t="shared" ref="AX270:AX333" si="45">IF(ABS(H270-H269)&lt;0.05,0,H270-H269)</f>
        <v>4.8882642075724121</v>
      </c>
      <c r="AY270" s="133">
        <f t="shared" ref="AY270:AY333" si="46">IF(ABS(H270/H269-1)&lt;0.0005,0,(H270/H269-1))</f>
        <v>9.7281890128264825E-2</v>
      </c>
      <c r="AZ270" s="348">
        <f t="shared" ref="AZ270:AZ333" si="47">IF(ABS(H270-H258)&lt;0.05,0,H270-H258)</f>
        <v>12.646518471964725</v>
      </c>
      <c r="BA270" s="133">
        <f t="shared" ref="BA270:BA333" si="48">IF(ABS(H270/H258-1)&lt;0.0005,0,(H270/H258-1))</f>
        <v>0.29763380011381435</v>
      </c>
      <c r="BB270" s="369">
        <f t="shared" ref="BB270:BB333" si="49">(H270/1.05)</f>
        <v>52.511156540463922</v>
      </c>
      <c r="BC270" s="348">
        <f t="shared" ref="BC270:BC333" si="50">IF(ABS(BB270-BB269)&lt;0.05,0,BB270-BB269)</f>
        <v>52.511156540463922</v>
      </c>
      <c r="BD270" s="133" t="e">
        <f t="shared" ref="BD270:BD333" si="51">IF(ABS(BB270/BB269-1)&lt;0.0005,0,(BB270/BB269-1))</f>
        <v>#DIV/0!</v>
      </c>
      <c r="BE270" s="348">
        <f t="shared" ref="BE270:BE333" si="52">IF(ABS(BB270-BB258)&lt;0.05,0,BB270-BB258)</f>
        <v>52.511156540463922</v>
      </c>
      <c r="BF270" s="349" t="e">
        <f t="shared" ref="BF270:BF333" si="53">IF(ABS(BB270/BB258-1)&lt;0.0005,0,(BB270/BB258-1))</f>
        <v>#DIV/0!</v>
      </c>
      <c r="BG270" s="364"/>
      <c r="BH270" s="348">
        <f t="shared" ref="BH270:BH333" si="54">IF(ABS(I270-I269)&lt;0.05,0,I270-I269)</f>
        <v>2.0820331333221773</v>
      </c>
      <c r="BI270" s="133">
        <f t="shared" ref="BI270:BI333" si="55">IF(ABS(I270/I269-1)&lt;0.0005,0,(I270/I269-1))</f>
        <v>3.4805249639913383E-2</v>
      </c>
      <c r="BJ270" s="348">
        <f t="shared" ref="BJ270:BJ333" si="56">IF(ABS(I270-I258)&lt;0.05,0,I270-I258)</f>
        <v>11.262112077844726</v>
      </c>
      <c r="BK270" s="133">
        <f t="shared" ref="BK270:BK333" si="57">IF(ABS(I270/I258-1)&lt;0.0005,0,(I270/I258-1))</f>
        <v>0.22239805733008633</v>
      </c>
      <c r="BL270" s="369">
        <f t="shared" ref="BL270:BL333" si="58">(I270/1.05)-11.14</f>
        <v>47.813854828987537</v>
      </c>
      <c r="BM270" s="348">
        <f t="shared" ref="BM270:BM333" si="59">IF(ABS(BL270-BL269)&lt;0.05,0,BL270-BL269)</f>
        <v>47.813854828987537</v>
      </c>
      <c r="BN270" s="133" t="e">
        <f t="shared" ref="BN270:BN333" si="60">IF(ABS(BL270/BL269-1)&lt;0.0005,0,(BL270/BL269-1))</f>
        <v>#DIV/0!</v>
      </c>
      <c r="BO270" s="348">
        <f t="shared" ref="BO270:BO333" si="61">IF(ABS(BL270-BL258)&lt;0.05,0,BL270-BL258)</f>
        <v>47.813854828987537</v>
      </c>
      <c r="BP270" s="349" t="e">
        <f t="shared" ref="BP270:BP333" si="62">IF(ABS(BL270/BL258-1)&lt;0.0005,0,(BL270/BL258-1))</f>
        <v>#DIV/0!</v>
      </c>
      <c r="BQ270" s="364"/>
    </row>
    <row r="271" spans="1:69" ht="12.75" customHeight="1" x14ac:dyDescent="0.25">
      <c r="A271" s="329">
        <v>40575</v>
      </c>
      <c r="B271" s="159">
        <v>2011</v>
      </c>
      <c r="C271" s="241" t="s">
        <v>110</v>
      </c>
      <c r="D271" s="129"/>
      <c r="E271" s="137">
        <v>135.34280108254396</v>
      </c>
      <c r="F271" s="137">
        <v>128.36608530129084</v>
      </c>
      <c r="G271" s="137">
        <v>133.44571412748513</v>
      </c>
      <c r="H271" s="137">
        <v>55.597811048012396</v>
      </c>
      <c r="I271" s="137">
        <v>64.188303715670429</v>
      </c>
      <c r="J271" s="137"/>
      <c r="K271" s="137">
        <v>124.73083826885818</v>
      </c>
      <c r="L271" s="137"/>
      <c r="M271" s="214">
        <f t="shared" si="14"/>
        <v>5.0796288261942948</v>
      </c>
      <c r="N271" s="139"/>
      <c r="O271" s="130">
        <v>218.13799462804786</v>
      </c>
      <c r="P271" s="161"/>
      <c r="Q271" s="140"/>
      <c r="R271" s="364"/>
      <c r="S271" s="369">
        <f t="shared" si="20"/>
        <v>0.84036940098745561</v>
      </c>
      <c r="T271" s="308">
        <f t="shared" si="21"/>
        <v>1.0356468310486644E-2</v>
      </c>
      <c r="U271" s="348">
        <f t="shared" si="22"/>
        <v>16.72014030129084</v>
      </c>
      <c r="V271" s="133">
        <f t="shared" si="23"/>
        <v>0.14976039032399102</v>
      </c>
      <c r="W271" s="369">
        <f t="shared" si="24"/>
        <v>49.021737751075705</v>
      </c>
      <c r="X271" s="348">
        <f t="shared" si="25"/>
        <v>0.70030783415622011</v>
      </c>
      <c r="Y271" s="370">
        <f t="shared" si="26"/>
        <v>1.4492696829549123E-2</v>
      </c>
      <c r="Z271" s="348">
        <f t="shared" si="27"/>
        <v>49.021737751075705</v>
      </c>
      <c r="AA271" s="349" t="e">
        <f t="shared" si="28"/>
        <v>#DIV/0!</v>
      </c>
      <c r="AB271" s="367"/>
      <c r="AC271" s="369">
        <f t="shared" si="29"/>
        <v>1.367860109652753</v>
      </c>
      <c r="AD271" s="133">
        <f t="shared" si="30"/>
        <v>1.0356468310486644E-2</v>
      </c>
      <c r="AE271" s="348">
        <f t="shared" si="31"/>
        <v>20.060732158880967</v>
      </c>
      <c r="AF271" s="133">
        <f t="shared" si="32"/>
        <v>0.17692583101028059</v>
      </c>
      <c r="AG271" s="369">
        <f t="shared" si="33"/>
        <v>53.254761772904274</v>
      </c>
      <c r="AH271" s="348">
        <f t="shared" si="34"/>
        <v>1.139883424710618</v>
      </c>
      <c r="AI271" s="133">
        <f t="shared" si="35"/>
        <v>2.187251435366977E-2</v>
      </c>
      <c r="AJ271" s="348">
        <f t="shared" si="36"/>
        <v>53.254761772904274</v>
      </c>
      <c r="AK271" s="349" t="e">
        <f t="shared" si="37"/>
        <v>#DIV/0!</v>
      </c>
      <c r="AL271" s="367"/>
      <c r="AM271" s="329">
        <f t="shared" si="38"/>
        <v>40575</v>
      </c>
      <c r="AN271" s="369">
        <f t="shared" si="15"/>
        <v>0.50995940460083489</v>
      </c>
      <c r="AO271" s="133">
        <f t="shared" si="39"/>
        <v>3.7821601788894377E-3</v>
      </c>
      <c r="AP271" s="348">
        <f t="shared" si="17"/>
        <v>16.814310067172656</v>
      </c>
      <c r="AQ271" s="133">
        <f t="shared" si="40"/>
        <v>0.14185880477455926</v>
      </c>
      <c r="AR271" s="369">
        <f t="shared" si="19"/>
        <v>54.835667568786633</v>
      </c>
      <c r="AS271" s="348">
        <f t="shared" si="41"/>
        <v>0.42496617050069574</v>
      </c>
      <c r="AT271" s="133">
        <f t="shared" si="42"/>
        <v>7.8103417081494264E-3</v>
      </c>
      <c r="AU271" s="348">
        <f t="shared" si="43"/>
        <v>14.011925055977215</v>
      </c>
      <c r="AV271" s="349">
        <f t="shared" si="44"/>
        <v>0.34322980191197905</v>
      </c>
      <c r="AW271" s="367"/>
      <c r="AX271" s="348">
        <f t="shared" si="45"/>
        <v>0.46109668052527297</v>
      </c>
      <c r="AY271" s="133">
        <f t="shared" si="46"/>
        <v>8.3627884942880648E-3</v>
      </c>
      <c r="AZ271" s="348">
        <f t="shared" si="47"/>
        <v>12.399490152490003</v>
      </c>
      <c r="BA271" s="133">
        <f t="shared" si="48"/>
        <v>0.28703639158750827</v>
      </c>
      <c r="BB271" s="369">
        <f t="shared" si="49"/>
        <v>52.950296236202277</v>
      </c>
      <c r="BC271" s="348">
        <f t="shared" si="50"/>
        <v>0.43913969573835487</v>
      </c>
      <c r="BD271" s="133">
        <f t="shared" si="51"/>
        <v>8.3627884942880648E-3</v>
      </c>
      <c r="BE271" s="348">
        <f t="shared" si="52"/>
        <v>52.950296236202277</v>
      </c>
      <c r="BF271" s="349" t="e">
        <f t="shared" si="53"/>
        <v>#DIV/0!</v>
      </c>
      <c r="BG271" s="364"/>
      <c r="BH271" s="348">
        <f t="shared" si="54"/>
        <v>2.286756145233511</v>
      </c>
      <c r="BI271" s="133">
        <f t="shared" si="55"/>
        <v>3.6941825123700589E-2</v>
      </c>
      <c r="BJ271" s="348">
        <f t="shared" si="56"/>
        <v>14.143186380318419</v>
      </c>
      <c r="BK271" s="133">
        <f t="shared" si="57"/>
        <v>0.28260871656159825</v>
      </c>
      <c r="BL271" s="369">
        <f t="shared" si="58"/>
        <v>49.991717824448024</v>
      </c>
      <c r="BM271" s="348">
        <f t="shared" si="59"/>
        <v>2.1778629954604867</v>
      </c>
      <c r="BN271" s="133">
        <f t="shared" si="60"/>
        <v>4.5548785038351358E-2</v>
      </c>
      <c r="BO271" s="348">
        <f t="shared" si="61"/>
        <v>49.991717824448024</v>
      </c>
      <c r="BP271" s="349" t="e">
        <f t="shared" si="62"/>
        <v>#DIV/0!</v>
      </c>
      <c r="BQ271" s="364"/>
    </row>
    <row r="272" spans="1:69" ht="12.75" customHeight="1" x14ac:dyDescent="0.25">
      <c r="A272" s="329">
        <v>40603</v>
      </c>
      <c r="B272" s="159">
        <v>2011</v>
      </c>
      <c r="C272" s="241" t="s">
        <v>111</v>
      </c>
      <c r="D272" s="129"/>
      <c r="E272" s="137">
        <v>137.93964817320702</v>
      </c>
      <c r="F272" s="137">
        <v>131.89238593777884</v>
      </c>
      <c r="G272" s="137">
        <v>138.1262806667774</v>
      </c>
      <c r="H272" s="137">
        <v>57.596979865771814</v>
      </c>
      <c r="I272" s="137">
        <v>67.106066235864304</v>
      </c>
      <c r="J272" s="137"/>
      <c r="K272" s="137">
        <v>136.9410796630138</v>
      </c>
      <c r="L272" s="137"/>
      <c r="M272" s="214">
        <f t="shared" si="14"/>
        <v>6.233894728998564</v>
      </c>
      <c r="N272" s="139"/>
      <c r="O272" s="130">
        <v>239.72189397576471</v>
      </c>
      <c r="P272" s="161"/>
      <c r="Q272" s="140"/>
      <c r="R272" s="364"/>
      <c r="S272" s="369">
        <f t="shared" si="20"/>
        <v>3.5263006364880027</v>
      </c>
      <c r="T272" s="308">
        <f t="shared" si="21"/>
        <v>3.5074686136572053E-2</v>
      </c>
      <c r="U272" s="348">
        <f t="shared" si="22"/>
        <v>16.423627937778846</v>
      </c>
      <c r="V272" s="133">
        <f t="shared" si="23"/>
        <v>0.14223438635911245</v>
      </c>
      <c r="W272" s="369">
        <f t="shared" si="24"/>
        <v>51.960321614815697</v>
      </c>
      <c r="X272" s="348">
        <f t="shared" si="25"/>
        <v>2.9385838637399928</v>
      </c>
      <c r="Y272" s="370">
        <f t="shared" si="26"/>
        <v>5.9944506224190564E-2</v>
      </c>
      <c r="Z272" s="348">
        <f t="shared" si="27"/>
        <v>51.960321614815697</v>
      </c>
      <c r="AA272" s="349" t="e">
        <f t="shared" si="28"/>
        <v>#DIV/0!</v>
      </c>
      <c r="AB272" s="367"/>
      <c r="AC272" s="369">
        <f t="shared" si="29"/>
        <v>4.680566539292272</v>
      </c>
      <c r="AD272" s="133">
        <f t="shared" si="30"/>
        <v>3.5074686136572053E-2</v>
      </c>
      <c r="AE272" s="348">
        <f t="shared" si="31"/>
        <v>21.921699631563129</v>
      </c>
      <c r="AF272" s="133">
        <f t="shared" si="32"/>
        <v>0.18864746498178109</v>
      </c>
      <c r="AG272" s="369">
        <f t="shared" si="33"/>
        <v>57.155233888981172</v>
      </c>
      <c r="AH272" s="348">
        <f t="shared" si="34"/>
        <v>3.900472116076898</v>
      </c>
      <c r="AI272" s="133">
        <f t="shared" si="35"/>
        <v>7.3241753154577705E-2</v>
      </c>
      <c r="AJ272" s="348">
        <f t="shared" si="36"/>
        <v>57.155233888981172</v>
      </c>
      <c r="AK272" s="349" t="e">
        <f t="shared" si="37"/>
        <v>#DIV/0!</v>
      </c>
      <c r="AL272" s="367"/>
      <c r="AM272" s="329">
        <f t="shared" si="38"/>
        <v>40603</v>
      </c>
      <c r="AN272" s="369">
        <f t="shared" si="15"/>
        <v>2.5968470906630614</v>
      </c>
      <c r="AO272" s="133">
        <f t="shared" si="39"/>
        <v>1.9187182989358176E-2</v>
      </c>
      <c r="AP272" s="348">
        <f t="shared" si="17"/>
        <v>16.068810329517888</v>
      </c>
      <c r="AQ272" s="133">
        <f t="shared" si="40"/>
        <v>0.1318511517097114</v>
      </c>
      <c r="AR272" s="369">
        <f t="shared" si="19"/>
        <v>56.999706811005851</v>
      </c>
      <c r="AS272" s="348">
        <f t="shared" si="41"/>
        <v>2.1640392422192178</v>
      </c>
      <c r="AT272" s="133">
        <f t="shared" si="42"/>
        <v>3.946408128440515E-2</v>
      </c>
      <c r="AU272" s="348">
        <f t="shared" si="43"/>
        <v>13.390675274598237</v>
      </c>
      <c r="AV272" s="349">
        <f t="shared" si="44"/>
        <v>0.30706197323870499</v>
      </c>
      <c r="AW272" s="367"/>
      <c r="AX272" s="348">
        <f t="shared" si="45"/>
        <v>1.9991688177594185</v>
      </c>
      <c r="AY272" s="133">
        <f t="shared" si="46"/>
        <v>3.5957689341995946E-2</v>
      </c>
      <c r="AZ272" s="348">
        <f t="shared" si="47"/>
        <v>12.479339940398674</v>
      </c>
      <c r="BA272" s="133">
        <f t="shared" si="48"/>
        <v>0.27659558347999003</v>
      </c>
      <c r="BB272" s="369">
        <f t="shared" si="49"/>
        <v>54.854266538830295</v>
      </c>
      <c r="BC272" s="348">
        <f t="shared" si="50"/>
        <v>1.9039703026280179</v>
      </c>
      <c r="BD272" s="133">
        <f t="shared" si="51"/>
        <v>3.5957689341995946E-2</v>
      </c>
      <c r="BE272" s="348">
        <f t="shared" si="52"/>
        <v>54.854266538830295</v>
      </c>
      <c r="BF272" s="349" t="e">
        <f t="shared" si="53"/>
        <v>#DIV/0!</v>
      </c>
      <c r="BG272" s="364"/>
      <c r="BH272" s="348">
        <f t="shared" si="54"/>
        <v>2.9177625201938753</v>
      </c>
      <c r="BI272" s="133">
        <f t="shared" si="55"/>
        <v>4.5456295793676826E-2</v>
      </c>
      <c r="BJ272" s="348">
        <f t="shared" si="56"/>
        <v>14.604247267550257</v>
      </c>
      <c r="BK272" s="133">
        <f t="shared" si="57"/>
        <v>0.27816650079046257</v>
      </c>
      <c r="BL272" s="369">
        <f t="shared" si="58"/>
        <v>52.770539272251717</v>
      </c>
      <c r="BM272" s="348">
        <f t="shared" si="59"/>
        <v>2.7788214478036934</v>
      </c>
      <c r="BN272" s="133">
        <f t="shared" si="60"/>
        <v>5.5585636356043189E-2</v>
      </c>
      <c r="BO272" s="348">
        <f t="shared" si="61"/>
        <v>52.770539272251717</v>
      </c>
      <c r="BP272" s="349" t="e">
        <f t="shared" si="62"/>
        <v>#DIV/0!</v>
      </c>
      <c r="BQ272" s="364"/>
    </row>
    <row r="273" spans="1:69" ht="12.75" customHeight="1" x14ac:dyDescent="0.25">
      <c r="A273" s="329">
        <v>40634</v>
      </c>
      <c r="B273" s="159">
        <v>2011</v>
      </c>
      <c r="C273" s="241" t="s">
        <v>112</v>
      </c>
      <c r="D273" s="129"/>
      <c r="E273" s="137">
        <v>141.80212449255751</v>
      </c>
      <c r="F273" s="137">
        <v>134.74220569864968</v>
      </c>
      <c r="G273" s="137">
        <v>141.12278119288914</v>
      </c>
      <c r="H273" s="137">
        <v>61.208234383066603</v>
      </c>
      <c r="I273" s="137">
        <v>71.337366720516954</v>
      </c>
      <c r="J273" s="137"/>
      <c r="K273" s="137">
        <v>147.69944321831326</v>
      </c>
      <c r="L273" s="137"/>
      <c r="M273" s="214">
        <f t="shared" si="14"/>
        <v>6.3805754942394515</v>
      </c>
      <c r="N273" s="139"/>
      <c r="O273" s="130">
        <v>258.43043497939686</v>
      </c>
      <c r="P273" s="161"/>
      <c r="Q273" s="140"/>
      <c r="R273" s="364"/>
      <c r="S273" s="369">
        <f t="shared" si="20"/>
        <v>2.8498197608708438</v>
      </c>
      <c r="T273" s="308">
        <f t="shared" si="21"/>
        <v>2.1693920314415971E-2</v>
      </c>
      <c r="U273" s="348">
        <f t="shared" si="22"/>
        <v>14.939213698649667</v>
      </c>
      <c r="V273" s="133">
        <f t="shared" si="23"/>
        <v>0.12469816862879068</v>
      </c>
      <c r="W273" s="369">
        <f t="shared" si="24"/>
        <v>54.33517141554141</v>
      </c>
      <c r="X273" s="348">
        <f t="shared" si="25"/>
        <v>2.3748498007257126</v>
      </c>
      <c r="Y273" s="370">
        <f t="shared" si="26"/>
        <v>4.570506353541437E-2</v>
      </c>
      <c r="Z273" s="348">
        <f t="shared" si="27"/>
        <v>54.33517141554141</v>
      </c>
      <c r="AA273" s="349" t="e">
        <f t="shared" si="28"/>
        <v>#DIV/0!</v>
      </c>
      <c r="AB273" s="367"/>
      <c r="AC273" s="369">
        <f t="shared" si="29"/>
        <v>2.9965005261117312</v>
      </c>
      <c r="AD273" s="133">
        <f t="shared" si="30"/>
        <v>2.1693920314415971E-2</v>
      </c>
      <c r="AE273" s="348">
        <f t="shared" si="31"/>
        <v>20.137275253135186</v>
      </c>
      <c r="AF273" s="133">
        <f t="shared" si="32"/>
        <v>0.16644369998471364</v>
      </c>
      <c r="AG273" s="369">
        <f t="shared" si="33"/>
        <v>59.652317660740948</v>
      </c>
      <c r="AH273" s="348">
        <f t="shared" si="34"/>
        <v>2.497083771759776</v>
      </c>
      <c r="AI273" s="133">
        <f t="shared" si="35"/>
        <v>4.3689503162739785E-2</v>
      </c>
      <c r="AJ273" s="348">
        <f t="shared" si="36"/>
        <v>59.652317660740948</v>
      </c>
      <c r="AK273" s="349" t="e">
        <f t="shared" si="37"/>
        <v>#DIV/0!</v>
      </c>
      <c r="AL273" s="367"/>
      <c r="AM273" s="329">
        <f t="shared" si="38"/>
        <v>40634</v>
      </c>
      <c r="AN273" s="369">
        <f t="shared" si="15"/>
        <v>3.8624763193504918</v>
      </c>
      <c r="AO273" s="133">
        <f t="shared" si="39"/>
        <v>2.8001204660899948E-2</v>
      </c>
      <c r="AP273" s="348">
        <f t="shared" si="17"/>
        <v>15.704315442979649</v>
      </c>
      <c r="AQ273" s="133">
        <f t="shared" si="40"/>
        <v>0.12454074786347147</v>
      </c>
      <c r="AR273" s="369">
        <f t="shared" si="19"/>
        <v>60.218437077131256</v>
      </c>
      <c r="AS273" s="348">
        <f t="shared" si="41"/>
        <v>3.2187302661254051</v>
      </c>
      <c r="AT273" s="133">
        <f t="shared" si="42"/>
        <v>5.64692424962423E-2</v>
      </c>
      <c r="AU273" s="348">
        <f t="shared" si="43"/>
        <v>13.086929535816367</v>
      </c>
      <c r="AV273" s="349">
        <f t="shared" si="44"/>
        <v>0.27766838402833871</v>
      </c>
      <c r="AW273" s="367"/>
      <c r="AX273" s="348">
        <f t="shared" si="45"/>
        <v>3.611254517294789</v>
      </c>
      <c r="AY273" s="133">
        <f t="shared" si="46"/>
        <v>6.2698678397907548E-2</v>
      </c>
      <c r="AZ273" s="348">
        <f t="shared" si="47"/>
        <v>14.525741046179604</v>
      </c>
      <c r="BA273" s="133">
        <f t="shared" si="48"/>
        <v>0.31116035172658263</v>
      </c>
      <c r="BB273" s="369">
        <f t="shared" si="49"/>
        <v>58.293556555301528</v>
      </c>
      <c r="BC273" s="348">
        <f t="shared" si="50"/>
        <v>3.439290016471233</v>
      </c>
      <c r="BD273" s="133">
        <f t="shared" si="51"/>
        <v>6.269867839790777E-2</v>
      </c>
      <c r="BE273" s="348">
        <f t="shared" si="52"/>
        <v>58.293556555301528</v>
      </c>
      <c r="BF273" s="349" t="e">
        <f t="shared" si="53"/>
        <v>#DIV/0!</v>
      </c>
      <c r="BG273" s="364"/>
      <c r="BH273" s="348">
        <f t="shared" si="54"/>
        <v>4.2313004846526496</v>
      </c>
      <c r="BI273" s="133">
        <f t="shared" si="55"/>
        <v>6.3053919295172012E-2</v>
      </c>
      <c r="BJ273" s="348">
        <f t="shared" si="56"/>
        <v>16.182115287619801</v>
      </c>
      <c r="BK273" s="133">
        <f t="shared" si="57"/>
        <v>0.29339210441832986</v>
      </c>
      <c r="BL273" s="369">
        <f t="shared" si="58"/>
        <v>56.80034925763519</v>
      </c>
      <c r="BM273" s="348">
        <f t="shared" si="59"/>
        <v>4.0298099853834728</v>
      </c>
      <c r="BN273" s="133">
        <f t="shared" si="60"/>
        <v>7.6364767936007549E-2</v>
      </c>
      <c r="BO273" s="348">
        <f t="shared" si="61"/>
        <v>56.80034925763519</v>
      </c>
      <c r="BP273" s="349" t="e">
        <f t="shared" si="62"/>
        <v>#DIV/0!</v>
      </c>
      <c r="BQ273" s="364"/>
    </row>
    <row r="274" spans="1:69" ht="12.75" customHeight="1" x14ac:dyDescent="0.25">
      <c r="A274" s="329">
        <v>40664</v>
      </c>
      <c r="B274" s="159">
        <v>2011</v>
      </c>
      <c r="C274" s="241" t="s">
        <v>113</v>
      </c>
      <c r="D274" s="129"/>
      <c r="E274" s="137">
        <v>144.36391069012177</v>
      </c>
      <c r="F274" s="137">
        <v>136.70606507643805</v>
      </c>
      <c r="G274" s="137">
        <v>141.50727363349392</v>
      </c>
      <c r="H274" s="137">
        <v>60.412669075890555</v>
      </c>
      <c r="I274" s="137">
        <v>69.132863489499201</v>
      </c>
      <c r="J274" s="137"/>
      <c r="K274" s="137">
        <v>137.05077326788467</v>
      </c>
      <c r="L274" s="137"/>
      <c r="M274" s="214">
        <f t="shared" si="14"/>
        <v>4.8012085570558725</v>
      </c>
      <c r="N274" s="139"/>
      <c r="O274" s="130">
        <v>239.87966904969056</v>
      </c>
      <c r="P274" s="161"/>
      <c r="Q274" s="140"/>
      <c r="R274" s="364"/>
      <c r="S274" s="369">
        <f t="shared" si="20"/>
        <v>1.9638593777883671</v>
      </c>
      <c r="T274" s="308">
        <f t="shared" si="21"/>
        <v>2.7245242572087047E-3</v>
      </c>
      <c r="U274" s="348">
        <f t="shared" si="22"/>
        <v>15.526878076438052</v>
      </c>
      <c r="V274" s="133">
        <f t="shared" si="23"/>
        <v>0.12813155840398616</v>
      </c>
      <c r="W274" s="369">
        <f t="shared" si="24"/>
        <v>55.971720897031716</v>
      </c>
      <c r="X274" s="348">
        <f t="shared" si="25"/>
        <v>1.6365494814903059</v>
      </c>
      <c r="Y274" s="370">
        <f t="shared" si="26"/>
        <v>3.0119523668645343E-2</v>
      </c>
      <c r="Z274" s="348">
        <f t="shared" si="27"/>
        <v>55.971720897031716</v>
      </c>
      <c r="AA274" s="349" t="e">
        <f t="shared" si="28"/>
        <v>#DIV/0!</v>
      </c>
      <c r="AB274" s="367"/>
      <c r="AC274" s="369">
        <f t="shared" si="29"/>
        <v>0.38449244060478804</v>
      </c>
      <c r="AD274" s="133">
        <f t="shared" si="30"/>
        <v>2.7245242572087047E-3</v>
      </c>
      <c r="AE274" s="348">
        <f t="shared" si="31"/>
        <v>18.753552801928379</v>
      </c>
      <c r="AF274" s="133">
        <f t="shared" si="32"/>
        <v>0.15277380331029433</v>
      </c>
      <c r="AG274" s="369">
        <f t="shared" si="33"/>
        <v>59.9727280279116</v>
      </c>
      <c r="AH274" s="348">
        <f t="shared" si="34"/>
        <v>0.32041036717065197</v>
      </c>
      <c r="AI274" s="133">
        <f t="shared" si="35"/>
        <v>5.3712978763527097E-3</v>
      </c>
      <c r="AJ274" s="348">
        <f t="shared" si="36"/>
        <v>59.9727280279116</v>
      </c>
      <c r="AK274" s="349" t="e">
        <f t="shared" si="37"/>
        <v>#DIV/0!</v>
      </c>
      <c r="AL274" s="367"/>
      <c r="AM274" s="329">
        <f t="shared" si="38"/>
        <v>40664</v>
      </c>
      <c r="AN274" s="369">
        <f t="shared" si="15"/>
        <v>2.5617861975642597</v>
      </c>
      <c r="AO274" s="133">
        <f t="shared" si="39"/>
        <v>1.8065922543344604E-2</v>
      </c>
      <c r="AP274" s="348">
        <f t="shared" si="17"/>
        <v>17.283031711987974</v>
      </c>
      <c r="AQ274" s="133">
        <f t="shared" si="40"/>
        <v>0.13600025315344078</v>
      </c>
      <c r="AR274" s="369">
        <f t="shared" si="19"/>
        <v>62.35325890843481</v>
      </c>
      <c r="AS274" s="348">
        <f t="shared" si="41"/>
        <v>2.1348218313035545</v>
      </c>
      <c r="AT274" s="133">
        <f t="shared" si="42"/>
        <v>3.5451299218695276E-2</v>
      </c>
      <c r="AU274" s="348">
        <f t="shared" si="43"/>
        <v>14.40252642665665</v>
      </c>
      <c r="AV274" s="349">
        <f t="shared" si="44"/>
        <v>0.30036092633474953</v>
      </c>
      <c r="AW274" s="367"/>
      <c r="AX274" s="348">
        <f t="shared" si="45"/>
        <v>-0.79556530717604801</v>
      </c>
      <c r="AY274" s="133">
        <f t="shared" si="46"/>
        <v>-1.2997684301708001E-2</v>
      </c>
      <c r="AZ274" s="348">
        <f t="shared" si="47"/>
        <v>12.999089651583517</v>
      </c>
      <c r="BA274" s="133">
        <f t="shared" si="48"/>
        <v>0.27416385367689422</v>
      </c>
      <c r="BB274" s="369">
        <f t="shared" si="49"/>
        <v>57.535875310371956</v>
      </c>
      <c r="BC274" s="348">
        <f t="shared" si="50"/>
        <v>-0.75768124492957156</v>
      </c>
      <c r="BD274" s="133">
        <f t="shared" si="51"/>
        <v>-1.2997684301708001E-2</v>
      </c>
      <c r="BE274" s="348">
        <f t="shared" si="52"/>
        <v>57.535875310371956</v>
      </c>
      <c r="BF274" s="349" t="e">
        <f t="shared" si="53"/>
        <v>#DIV/0!</v>
      </c>
      <c r="BG274" s="364"/>
      <c r="BH274" s="348">
        <f t="shared" si="54"/>
        <v>-2.2045032310177533</v>
      </c>
      <c r="BI274" s="133">
        <f t="shared" si="55"/>
        <v>-3.0902503587698749E-2</v>
      </c>
      <c r="BJ274" s="348">
        <f t="shared" si="56"/>
        <v>12.703950328473994</v>
      </c>
      <c r="BK274" s="133">
        <f t="shared" si="57"/>
        <v>0.22513193355721883</v>
      </c>
      <c r="BL274" s="369">
        <f t="shared" si="58"/>
        <v>54.700822370951613</v>
      </c>
      <c r="BM274" s="348">
        <f t="shared" si="59"/>
        <v>-2.0995268866835772</v>
      </c>
      <c r="BN274" s="133">
        <f t="shared" si="60"/>
        <v>-3.6963274242567401E-2</v>
      </c>
      <c r="BO274" s="348">
        <f t="shared" si="61"/>
        <v>54.700822370951613</v>
      </c>
      <c r="BP274" s="349" t="e">
        <f t="shared" si="62"/>
        <v>#DIV/0!</v>
      </c>
      <c r="BQ274" s="364"/>
    </row>
    <row r="275" spans="1:69" ht="12.75" customHeight="1" x14ac:dyDescent="0.25">
      <c r="A275" s="329">
        <v>40695</v>
      </c>
      <c r="B275" s="159">
        <v>2011</v>
      </c>
      <c r="C275" s="241" t="s">
        <v>21</v>
      </c>
      <c r="D275" s="129"/>
      <c r="E275" s="137">
        <v>142.80047361299049</v>
      </c>
      <c r="F275" s="137">
        <v>135.56474629706739</v>
      </c>
      <c r="G275" s="137">
        <v>139.64235088885198</v>
      </c>
      <c r="H275" s="137">
        <v>58.835937016004138</v>
      </c>
      <c r="I275" s="137">
        <v>68.122746365105016</v>
      </c>
      <c r="J275" s="137"/>
      <c r="K275" s="137">
        <v>138.09259773782358</v>
      </c>
      <c r="L275" s="137"/>
      <c r="M275" s="214">
        <f t="shared" si="14"/>
        <v>4.077604591784592</v>
      </c>
      <c r="N275" s="139"/>
      <c r="O275" s="130">
        <v>241.70110675096024</v>
      </c>
      <c r="P275" s="161"/>
      <c r="Q275" s="140"/>
      <c r="R275" s="364"/>
      <c r="S275" s="369">
        <f t="shared" si="20"/>
        <v>-1.1413187793706641</v>
      </c>
      <c r="T275" s="308">
        <f t="shared" si="21"/>
        <v>-1.3178988590170415E-2</v>
      </c>
      <c r="U275" s="348">
        <f t="shared" si="22"/>
        <v>17.863870297067393</v>
      </c>
      <c r="V275" s="133">
        <f t="shared" si="23"/>
        <v>0.15177346935860858</v>
      </c>
      <c r="W275" s="369">
        <f t="shared" si="24"/>
        <v>55.020621914222829</v>
      </c>
      <c r="X275" s="348">
        <f t="shared" si="25"/>
        <v>-0.95109898280888672</v>
      </c>
      <c r="Y275" s="370">
        <f t="shared" si="26"/>
        <v>-1.6992491343236993E-2</v>
      </c>
      <c r="Z275" s="348">
        <f t="shared" si="27"/>
        <v>55.020621914222829</v>
      </c>
      <c r="AA275" s="349" t="e">
        <f t="shared" si="28"/>
        <v>#DIV/0!</v>
      </c>
      <c r="AB275" s="367"/>
      <c r="AC275" s="369">
        <f t="shared" si="29"/>
        <v>-1.8649227446419445</v>
      </c>
      <c r="AD275" s="133">
        <f t="shared" si="30"/>
        <v>-1.3178988590170415E-2</v>
      </c>
      <c r="AE275" s="348">
        <f t="shared" si="31"/>
        <v>19.525640027587656</v>
      </c>
      <c r="AF275" s="133">
        <f t="shared" si="32"/>
        <v>0.16255556689476713</v>
      </c>
      <c r="AG275" s="369">
        <f t="shared" si="33"/>
        <v>58.418625740709984</v>
      </c>
      <c r="AH275" s="348">
        <f t="shared" si="34"/>
        <v>-1.5541022872016157</v>
      </c>
      <c r="AI275" s="133">
        <f t="shared" si="35"/>
        <v>-2.5913483316588937E-2</v>
      </c>
      <c r="AJ275" s="348">
        <f t="shared" si="36"/>
        <v>58.418625740709984</v>
      </c>
      <c r="AK275" s="349" t="e">
        <f t="shared" si="37"/>
        <v>#DIV/0!</v>
      </c>
      <c r="AL275" s="367"/>
      <c r="AM275" s="329">
        <f t="shared" si="38"/>
        <v>40695</v>
      </c>
      <c r="AN275" s="369">
        <f t="shared" si="15"/>
        <v>-1.5634370771312831</v>
      </c>
      <c r="AO275" s="133">
        <f t="shared" si="39"/>
        <v>-1.0829833229491936E-2</v>
      </c>
      <c r="AP275" s="348">
        <f t="shared" si="17"/>
        <v>17.948265342802145</v>
      </c>
      <c r="AQ275" s="133">
        <f t="shared" si="40"/>
        <v>0.14375609043262516</v>
      </c>
      <c r="AR275" s="369">
        <f t="shared" si="19"/>
        <v>61.050394677492079</v>
      </c>
      <c r="AS275" s="348">
        <f t="shared" si="41"/>
        <v>-1.3028642309427312</v>
      </c>
      <c r="AT275" s="133">
        <f t="shared" si="42"/>
        <v>-2.0894885908946281E-2</v>
      </c>
      <c r="AU275" s="348">
        <f t="shared" si="43"/>
        <v>14.956887785668457</v>
      </c>
      <c r="AV275" s="349">
        <f t="shared" si="44"/>
        <v>0.32449012440668978</v>
      </c>
      <c r="AW275" s="367"/>
      <c r="AX275" s="348">
        <f t="shared" si="45"/>
        <v>-1.5767320598864174</v>
      </c>
      <c r="AY275" s="133">
        <f t="shared" si="46"/>
        <v>-2.6099361011607036E-2</v>
      </c>
      <c r="AZ275" s="348">
        <f t="shared" si="47"/>
        <v>12.083750182315434</v>
      </c>
      <c r="BA275" s="133">
        <f t="shared" si="48"/>
        <v>0.25846384951576473</v>
      </c>
      <c r="BB275" s="369">
        <f t="shared" si="49"/>
        <v>56.034225729527748</v>
      </c>
      <c r="BC275" s="348">
        <f t="shared" si="50"/>
        <v>-1.5016495808442087</v>
      </c>
      <c r="BD275" s="133">
        <f t="shared" si="51"/>
        <v>-2.6099361011607036E-2</v>
      </c>
      <c r="BE275" s="348">
        <f t="shared" si="52"/>
        <v>56.034225729527748</v>
      </c>
      <c r="BF275" s="349" t="e">
        <f t="shared" si="53"/>
        <v>#DIV/0!</v>
      </c>
      <c r="BG275" s="364"/>
      <c r="BH275" s="348">
        <f t="shared" si="54"/>
        <v>-1.0101171243941849</v>
      </c>
      <c r="BI275" s="133">
        <f t="shared" si="55"/>
        <v>-1.461124381962875E-2</v>
      </c>
      <c r="BJ275" s="348">
        <f t="shared" si="56"/>
        <v>12.812808006718512</v>
      </c>
      <c r="BK275" s="133">
        <f t="shared" si="57"/>
        <v>0.23165471499347179</v>
      </c>
      <c r="BL275" s="369">
        <f t="shared" si="58"/>
        <v>53.73880606200477</v>
      </c>
      <c r="BM275" s="348">
        <f t="shared" si="59"/>
        <v>-0.96201630894684342</v>
      </c>
      <c r="BN275" s="133">
        <f t="shared" si="60"/>
        <v>-1.7586871042321151E-2</v>
      </c>
      <c r="BO275" s="348">
        <f t="shared" si="61"/>
        <v>53.73880606200477</v>
      </c>
      <c r="BP275" s="349" t="e">
        <f t="shared" si="62"/>
        <v>#DIV/0!</v>
      </c>
      <c r="BQ275" s="364"/>
    </row>
    <row r="276" spans="1:69" ht="12.75" customHeight="1" x14ac:dyDescent="0.25">
      <c r="A276" s="329">
        <v>40725</v>
      </c>
      <c r="B276" s="159">
        <v>2011</v>
      </c>
      <c r="C276" s="241" t="s">
        <v>114</v>
      </c>
      <c r="D276" s="129"/>
      <c r="E276" s="137">
        <v>142.92239512855207</v>
      </c>
      <c r="F276" s="137">
        <v>135.10612515614778</v>
      </c>
      <c r="G276" s="137">
        <v>139.42141607132967</v>
      </c>
      <c r="H276" s="137">
        <v>58.635988642230252</v>
      </c>
      <c r="I276" s="137">
        <v>68.58659531502424</v>
      </c>
      <c r="J276" s="137"/>
      <c r="K276" s="137">
        <v>139.96229285630352</v>
      </c>
      <c r="L276" s="137"/>
      <c r="M276" s="214">
        <f t="shared" si="14"/>
        <v>4.3152909151818903</v>
      </c>
      <c r="N276" s="139"/>
      <c r="O276" s="130">
        <v>244.99221971537426</v>
      </c>
      <c r="P276" s="161"/>
      <c r="Q276" s="140"/>
      <c r="R276" s="364"/>
      <c r="S276" s="369">
        <f t="shared" si="20"/>
        <v>-0.45862114091960393</v>
      </c>
      <c r="T276" s="308">
        <f t="shared" si="21"/>
        <v>-1.5821476515971433E-3</v>
      </c>
      <c r="U276" s="348">
        <f t="shared" si="22"/>
        <v>17.882295156147762</v>
      </c>
      <c r="V276" s="133">
        <f t="shared" si="23"/>
        <v>0.15254829292088279</v>
      </c>
      <c r="W276" s="369">
        <f t="shared" si="24"/>
        <v>54.63843763012315</v>
      </c>
      <c r="X276" s="348">
        <f t="shared" si="25"/>
        <v>-0.38218428409967942</v>
      </c>
      <c r="Y276" s="370">
        <f t="shared" si="26"/>
        <v>-6.9462007298918271E-3</v>
      </c>
      <c r="Z276" s="348">
        <f t="shared" si="27"/>
        <v>54.63843763012315</v>
      </c>
      <c r="AA276" s="349" t="e">
        <f t="shared" si="28"/>
        <v>#DIV/0!</v>
      </c>
      <c r="AB276" s="367"/>
      <c r="AC276" s="369">
        <f t="shared" si="29"/>
        <v>-0.22093481752230559</v>
      </c>
      <c r="AD276" s="133">
        <f t="shared" si="30"/>
        <v>-1.5821476515971433E-3</v>
      </c>
      <c r="AE276" s="348">
        <f t="shared" si="31"/>
        <v>19.759410343709803</v>
      </c>
      <c r="AF276" s="133">
        <f t="shared" si="32"/>
        <v>0.16512685228331425</v>
      </c>
      <c r="AG276" s="369">
        <f t="shared" si="33"/>
        <v>58.23451339277473</v>
      </c>
      <c r="AH276" s="348">
        <f t="shared" si="34"/>
        <v>-0.18411234793525466</v>
      </c>
      <c r="AI276" s="133">
        <f t="shared" si="35"/>
        <v>-3.1516035442605839E-3</v>
      </c>
      <c r="AJ276" s="348">
        <f t="shared" si="36"/>
        <v>58.23451339277473</v>
      </c>
      <c r="AK276" s="349" t="e">
        <f t="shared" si="37"/>
        <v>#DIV/0!</v>
      </c>
      <c r="AL276" s="367"/>
      <c r="AM276" s="329">
        <f t="shared" si="38"/>
        <v>40725</v>
      </c>
      <c r="AN276" s="369">
        <f t="shared" si="15"/>
        <v>0.12192151556158137</v>
      </c>
      <c r="AO276" s="133">
        <f t="shared" si="39"/>
        <v>8.5378929408874704E-4</v>
      </c>
      <c r="AP276" s="348">
        <f t="shared" si="17"/>
        <v>18.386233621732401</v>
      </c>
      <c r="AQ276" s="133">
        <f t="shared" si="40"/>
        <v>0.14763770939515886</v>
      </c>
      <c r="AR276" s="369">
        <f t="shared" si="19"/>
        <v>61.151995940460054</v>
      </c>
      <c r="AS276" s="348">
        <f t="shared" si="41"/>
        <v>0.101601262967975</v>
      </c>
      <c r="AT276" s="133">
        <f t="shared" si="42"/>
        <v>1.6642195927594194E-3</v>
      </c>
      <c r="AU276" s="348">
        <f t="shared" si="43"/>
        <v>15.321861351443658</v>
      </c>
      <c r="AV276" s="349">
        <f t="shared" si="44"/>
        <v>0.33431848910859796</v>
      </c>
      <c r="AW276" s="367"/>
      <c r="AX276" s="348">
        <f t="shared" si="45"/>
        <v>-0.19994837377388563</v>
      </c>
      <c r="AY276" s="133">
        <f t="shared" si="46"/>
        <v>-3.3984055309511652E-3</v>
      </c>
      <c r="AZ276" s="348">
        <f t="shared" si="47"/>
        <v>14.182170678477583</v>
      </c>
      <c r="BA276" s="133">
        <f t="shared" si="48"/>
        <v>0.31903155517579229</v>
      </c>
      <c r="BB276" s="369">
        <f t="shared" si="49"/>
        <v>55.843798706885956</v>
      </c>
      <c r="BC276" s="348">
        <f t="shared" si="50"/>
        <v>-0.19042702264179212</v>
      </c>
      <c r="BD276" s="133">
        <f t="shared" si="51"/>
        <v>-3.3984055309511652E-3</v>
      </c>
      <c r="BE276" s="348">
        <f t="shared" si="52"/>
        <v>55.843798706885956</v>
      </c>
      <c r="BF276" s="349" t="e">
        <f t="shared" si="53"/>
        <v>#DIV/0!</v>
      </c>
      <c r="BG276" s="364"/>
      <c r="BH276" s="348">
        <f t="shared" si="54"/>
        <v>0.46384894991922465</v>
      </c>
      <c r="BI276" s="133">
        <f t="shared" si="55"/>
        <v>6.8090171736943095E-3</v>
      </c>
      <c r="BJ276" s="348">
        <f t="shared" si="56"/>
        <v>15.263006042827854</v>
      </c>
      <c r="BK276" s="133">
        <f t="shared" si="57"/>
        <v>0.28623365852054872</v>
      </c>
      <c r="BL276" s="369">
        <f t="shared" si="58"/>
        <v>54.180566966689753</v>
      </c>
      <c r="BM276" s="348">
        <f t="shared" si="59"/>
        <v>0.4417609046849833</v>
      </c>
      <c r="BN276" s="133">
        <f t="shared" si="60"/>
        <v>8.2205195287605726E-3</v>
      </c>
      <c r="BO276" s="348">
        <f t="shared" si="61"/>
        <v>54.180566966689753</v>
      </c>
      <c r="BP276" s="349" t="e">
        <f t="shared" si="62"/>
        <v>#DIV/0!</v>
      </c>
      <c r="BQ276" s="364"/>
    </row>
    <row r="277" spans="1:69" ht="12.75" customHeight="1" x14ac:dyDescent="0.25">
      <c r="A277" s="329">
        <v>40756</v>
      </c>
      <c r="B277" s="159">
        <v>2011</v>
      </c>
      <c r="C277" s="241" t="s">
        <v>115</v>
      </c>
      <c r="D277" s="129"/>
      <c r="E277" s="137">
        <v>142.90412719891745</v>
      </c>
      <c r="F277" s="137">
        <v>135.34572601272973</v>
      </c>
      <c r="G277" s="137">
        <v>139.85239242399069</v>
      </c>
      <c r="H277" s="137">
        <v>57.71842540010325</v>
      </c>
      <c r="I277" s="137">
        <v>68.014252827140552</v>
      </c>
      <c r="J277" s="137"/>
      <c r="K277" s="137">
        <v>131.94072974926058</v>
      </c>
      <c r="L277" s="137"/>
      <c r="M277" s="214">
        <f t="shared" si="14"/>
        <v>4.5066664112609658</v>
      </c>
      <c r="N277" s="139"/>
      <c r="O277" s="130">
        <v>230.90898021411769</v>
      </c>
      <c r="P277" s="161"/>
      <c r="Q277" s="140"/>
      <c r="R277" s="364"/>
      <c r="S277" s="369">
        <f t="shared" si="20"/>
        <v>0.2396008565819443</v>
      </c>
      <c r="T277" s="308">
        <f t="shared" si="21"/>
        <v>3.091177559411129E-3</v>
      </c>
      <c r="U277" s="348">
        <f t="shared" si="22"/>
        <v>19.150571012729728</v>
      </c>
      <c r="V277" s="133">
        <f t="shared" si="23"/>
        <v>0.16481385142719351</v>
      </c>
      <c r="W277" s="369">
        <f t="shared" si="24"/>
        <v>54.838105010608103</v>
      </c>
      <c r="X277" s="348">
        <f t="shared" si="25"/>
        <v>0.19966738048495358</v>
      </c>
      <c r="Y277" s="370">
        <f t="shared" si="26"/>
        <v>3.6543391272754189E-3</v>
      </c>
      <c r="Z277" s="348">
        <f t="shared" si="27"/>
        <v>54.838105010608103</v>
      </c>
      <c r="AA277" s="349" t="e">
        <f t="shared" si="28"/>
        <v>#DIV/0!</v>
      </c>
      <c r="AB277" s="367"/>
      <c r="AC277" s="369">
        <f t="shared" si="29"/>
        <v>0.43097635266101975</v>
      </c>
      <c r="AD277" s="133">
        <f t="shared" si="30"/>
        <v>3.091177559411129E-3</v>
      </c>
      <c r="AE277" s="348">
        <f t="shared" si="31"/>
        <v>21.16638902984559</v>
      </c>
      <c r="AF277" s="133">
        <f t="shared" si="32"/>
        <v>0.17833938648649239</v>
      </c>
      <c r="AG277" s="369">
        <f t="shared" si="33"/>
        <v>58.593660353325575</v>
      </c>
      <c r="AH277" s="348">
        <f t="shared" si="34"/>
        <v>0.35914696055084505</v>
      </c>
      <c r="AI277" s="133">
        <f t="shared" si="35"/>
        <v>6.16725271023566E-3</v>
      </c>
      <c r="AJ277" s="348">
        <f t="shared" si="36"/>
        <v>58.593660353325575</v>
      </c>
      <c r="AK277" s="349" t="e">
        <f t="shared" si="37"/>
        <v>#DIV/0!</v>
      </c>
      <c r="AL277" s="367"/>
      <c r="AM277" s="329">
        <f t="shared" si="38"/>
        <v>40756</v>
      </c>
      <c r="AN277" s="369">
        <f t="shared" si="15"/>
        <v>0</v>
      </c>
      <c r="AO277" s="133">
        <f t="shared" si="39"/>
        <v>0</v>
      </c>
      <c r="AP277" s="348">
        <f t="shared" si="17"/>
        <v>19.747528368001667</v>
      </c>
      <c r="AQ277" s="133">
        <f t="shared" si="40"/>
        <v>0.16034486625530686</v>
      </c>
      <c r="AR277" s="369">
        <f t="shared" si="19"/>
        <v>61.136772665764539</v>
      </c>
      <c r="AS277" s="348">
        <f t="shared" si="41"/>
        <v>0</v>
      </c>
      <c r="AT277" s="133">
        <f t="shared" si="42"/>
        <v>0</v>
      </c>
      <c r="AU277" s="348">
        <f t="shared" si="43"/>
        <v>16.456273640001385</v>
      </c>
      <c r="AV277" s="349">
        <f t="shared" si="44"/>
        <v>0.36830997859966952</v>
      </c>
      <c r="AW277" s="367"/>
      <c r="AX277" s="348">
        <f t="shared" si="45"/>
        <v>-0.91756324212700235</v>
      </c>
      <c r="AY277" s="133">
        <f t="shared" si="46"/>
        <v>-1.5648465445437409E-2</v>
      </c>
      <c r="AZ277" s="348">
        <f t="shared" si="47"/>
        <v>13.533986434218384</v>
      </c>
      <c r="BA277" s="133">
        <f t="shared" si="48"/>
        <v>0.30630662629139804</v>
      </c>
      <c r="BB277" s="369">
        <f t="shared" si="49"/>
        <v>54.969928952479286</v>
      </c>
      <c r="BC277" s="348">
        <f t="shared" si="50"/>
        <v>-0.87386975440666959</v>
      </c>
      <c r="BD277" s="133">
        <f t="shared" si="51"/>
        <v>-1.5648465445437409E-2</v>
      </c>
      <c r="BE277" s="348">
        <f t="shared" si="52"/>
        <v>54.969928952479286</v>
      </c>
      <c r="BF277" s="349" t="e">
        <f t="shared" si="53"/>
        <v>#DIV/0!</v>
      </c>
      <c r="BG277" s="364"/>
      <c r="BH277" s="348">
        <f t="shared" si="54"/>
        <v>-0.57234248788368802</v>
      </c>
      <c r="BI277" s="133">
        <f t="shared" si="55"/>
        <v>-8.3448155613333741E-3</v>
      </c>
      <c r="BJ277" s="348">
        <f t="shared" si="56"/>
        <v>15.125415366342459</v>
      </c>
      <c r="BK277" s="133">
        <f t="shared" si="57"/>
        <v>0.28598502240767942</v>
      </c>
      <c r="BL277" s="369">
        <f t="shared" si="58"/>
        <v>53.635478882990995</v>
      </c>
      <c r="BM277" s="348">
        <f t="shared" si="59"/>
        <v>-0.54508808369875794</v>
      </c>
      <c r="BN277" s="133">
        <f t="shared" si="60"/>
        <v>-1.0060582866064816E-2</v>
      </c>
      <c r="BO277" s="348">
        <f t="shared" si="61"/>
        <v>53.635478882990995</v>
      </c>
      <c r="BP277" s="349" t="e">
        <f t="shared" si="62"/>
        <v>#DIV/0!</v>
      </c>
      <c r="BQ277" s="364"/>
    </row>
    <row r="278" spans="1:69" ht="12.75" customHeight="1" x14ac:dyDescent="0.25">
      <c r="A278" s="329">
        <v>40787</v>
      </c>
      <c r="B278" s="159">
        <v>2011</v>
      </c>
      <c r="C278" s="241" t="s">
        <v>116</v>
      </c>
      <c r="D278" s="129"/>
      <c r="E278" s="137">
        <v>142.00960757780783</v>
      </c>
      <c r="F278" s="137">
        <v>134.74992207483197</v>
      </c>
      <c r="G278" s="137">
        <v>139.15042476601869</v>
      </c>
      <c r="H278" s="137">
        <v>57.060423335054203</v>
      </c>
      <c r="I278" s="137">
        <v>67.964903069466885</v>
      </c>
      <c r="J278" s="137"/>
      <c r="K278" s="137">
        <v>140.40671964224816</v>
      </c>
      <c r="L278" s="137"/>
      <c r="M278" s="214">
        <f t="shared" si="14"/>
        <v>4.4005026911867162</v>
      </c>
      <c r="N278" s="139"/>
      <c r="O278" s="130">
        <v>245.73827502290837</v>
      </c>
      <c r="P278" s="161"/>
      <c r="Q278" s="140"/>
      <c r="R278" s="364"/>
      <c r="S278" s="369">
        <f t="shared" si="20"/>
        <v>-0.59580393789775599</v>
      </c>
      <c r="T278" s="308">
        <f t="shared" si="21"/>
        <v>-5.019346797041857E-3</v>
      </c>
      <c r="U278" s="348">
        <f t="shared" si="22"/>
        <v>20.135349074831993</v>
      </c>
      <c r="V278" s="133">
        <f t="shared" si="23"/>
        <v>0.17567878628167111</v>
      </c>
      <c r="W278" s="369">
        <f t="shared" si="24"/>
        <v>54.34160172902665</v>
      </c>
      <c r="X278" s="348">
        <f t="shared" si="25"/>
        <v>-0.49650328158145385</v>
      </c>
      <c r="Y278" s="370">
        <f t="shared" si="26"/>
        <v>-9.0539832017427768E-3</v>
      </c>
      <c r="Z278" s="348">
        <f t="shared" si="27"/>
        <v>54.34160172902665</v>
      </c>
      <c r="AA278" s="349" t="e">
        <f t="shared" si="28"/>
        <v>#DIV/0!</v>
      </c>
      <c r="AB278" s="367"/>
      <c r="AC278" s="369">
        <f t="shared" si="29"/>
        <v>-0.70196765797200555</v>
      </c>
      <c r="AD278" s="133">
        <f t="shared" si="30"/>
        <v>-5.019346797041857E-3</v>
      </c>
      <c r="AE278" s="348">
        <f t="shared" si="31"/>
        <v>21.97071857170387</v>
      </c>
      <c r="AF278" s="133">
        <f t="shared" si="32"/>
        <v>0.18749593496394867</v>
      </c>
      <c r="AG278" s="369">
        <f t="shared" si="33"/>
        <v>58.00868730501557</v>
      </c>
      <c r="AH278" s="348">
        <f t="shared" si="34"/>
        <v>-0.58497304831000463</v>
      </c>
      <c r="AI278" s="133">
        <f t="shared" si="35"/>
        <v>-9.9835552990299448E-3</v>
      </c>
      <c r="AJ278" s="348">
        <f t="shared" si="36"/>
        <v>58.00868730501557</v>
      </c>
      <c r="AK278" s="349" t="e">
        <f t="shared" si="37"/>
        <v>#DIV/0!</v>
      </c>
      <c r="AL278" s="367"/>
      <c r="AM278" s="329">
        <f t="shared" si="38"/>
        <v>40787</v>
      </c>
      <c r="AN278" s="369">
        <f t="shared" si="15"/>
        <v>-0.89451962110962313</v>
      </c>
      <c r="AO278" s="133">
        <f t="shared" si="39"/>
        <v>-6.2595786324944891E-3</v>
      </c>
      <c r="AP278" s="348">
        <f t="shared" si="17"/>
        <v>20.137247759665357</v>
      </c>
      <c r="AQ278" s="133">
        <f t="shared" si="40"/>
        <v>0.16523227899840531</v>
      </c>
      <c r="AR278" s="369">
        <f t="shared" si="19"/>
        <v>60.391339648173187</v>
      </c>
      <c r="AS278" s="348">
        <f t="shared" si="41"/>
        <v>-0.74543301759135261</v>
      </c>
      <c r="AT278" s="133">
        <f t="shared" si="42"/>
        <v>-1.2192874845825541E-2</v>
      </c>
      <c r="AU278" s="348">
        <f t="shared" si="43"/>
        <v>16.781039799721128</v>
      </c>
      <c r="AV278" s="349">
        <f t="shared" si="44"/>
        <v>0.38479533179171144</v>
      </c>
      <c r="AW278" s="367"/>
      <c r="AX278" s="348">
        <f t="shared" si="45"/>
        <v>-0.65800206504904679</v>
      </c>
      <c r="AY278" s="133">
        <f t="shared" si="46"/>
        <v>-1.1400208174214499E-2</v>
      </c>
      <c r="AZ278" s="348">
        <f t="shared" si="47"/>
        <v>14.133596309467848</v>
      </c>
      <c r="BA278" s="133">
        <f t="shared" si="48"/>
        <v>0.32924856759255872</v>
      </c>
      <c r="BB278" s="369">
        <f t="shared" si="49"/>
        <v>54.343260319099237</v>
      </c>
      <c r="BC278" s="348">
        <f t="shared" si="50"/>
        <v>-0.6266686333800493</v>
      </c>
      <c r="BD278" s="133">
        <f t="shared" si="51"/>
        <v>-1.140020817421461E-2</v>
      </c>
      <c r="BE278" s="348">
        <f t="shared" si="52"/>
        <v>54.343260319099237</v>
      </c>
      <c r="BF278" s="349" t="e">
        <f t="shared" si="53"/>
        <v>#DIV/0!</v>
      </c>
      <c r="BG278" s="364"/>
      <c r="BH278" s="348">
        <f t="shared" si="54"/>
        <v>0</v>
      </c>
      <c r="BI278" s="133">
        <f t="shared" si="55"/>
        <v>-7.2557964871111658E-4</v>
      </c>
      <c r="BJ278" s="348">
        <f t="shared" si="56"/>
        <v>14.975377818033984</v>
      </c>
      <c r="BK278" s="133">
        <f t="shared" si="57"/>
        <v>0.28261015260990718</v>
      </c>
      <c r="BL278" s="369">
        <f t="shared" si="58"/>
        <v>53.588479113777979</v>
      </c>
      <c r="BM278" s="348">
        <f t="shared" si="59"/>
        <v>0</v>
      </c>
      <c r="BN278" s="133">
        <f t="shared" si="60"/>
        <v>-8.7628133824535492E-4</v>
      </c>
      <c r="BO278" s="348">
        <f t="shared" si="61"/>
        <v>53.588479113777979</v>
      </c>
      <c r="BP278" s="349" t="e">
        <f t="shared" si="62"/>
        <v>#DIV/0!</v>
      </c>
      <c r="BQ278" s="364"/>
    </row>
    <row r="279" spans="1:69" ht="12.75" customHeight="1" x14ac:dyDescent="0.25">
      <c r="A279" s="329">
        <v>40817</v>
      </c>
      <c r="B279" s="159">
        <v>2011</v>
      </c>
      <c r="C279" s="241" t="s">
        <v>117</v>
      </c>
      <c r="D279" s="129"/>
      <c r="E279" s="137">
        <v>141.54236806495263</v>
      </c>
      <c r="F279" s="137">
        <v>133.96547022782701</v>
      </c>
      <c r="G279" s="137">
        <v>139.36685883590849</v>
      </c>
      <c r="H279" s="137">
        <v>57.437924625709869</v>
      </c>
      <c r="I279" s="137">
        <v>69.015246365105</v>
      </c>
      <c r="J279" s="137"/>
      <c r="K279" s="137">
        <v>137.52560536796864</v>
      </c>
      <c r="L279" s="137"/>
      <c r="M279" s="214">
        <f t="shared" si="14"/>
        <v>5.4013886080814757</v>
      </c>
      <c r="N279" s="139"/>
      <c r="O279" s="130">
        <v>240.6446593183482</v>
      </c>
      <c r="P279" s="161"/>
      <c r="Q279" s="140"/>
      <c r="R279" s="364"/>
      <c r="S279" s="369">
        <f t="shared" si="20"/>
        <v>-0.78445184700495929</v>
      </c>
      <c r="T279" s="308">
        <f t="shared" si="21"/>
        <v>1.5553964010799337E-3</v>
      </c>
      <c r="U279" s="348">
        <f t="shared" si="22"/>
        <v>16.763364227827026</v>
      </c>
      <c r="V279" s="133">
        <f t="shared" si="23"/>
        <v>0.14302954784641009</v>
      </c>
      <c r="W279" s="369">
        <f t="shared" si="24"/>
        <v>53.687891856522512</v>
      </c>
      <c r="X279" s="348">
        <f t="shared" si="25"/>
        <v>-0.65370987250413748</v>
      </c>
      <c r="Y279" s="370">
        <f t="shared" si="26"/>
        <v>-1.2029639386852198E-2</v>
      </c>
      <c r="Z279" s="348">
        <f t="shared" si="27"/>
        <v>53.687891856522512</v>
      </c>
      <c r="AA279" s="349" t="e">
        <f t="shared" si="28"/>
        <v>#DIV/0!</v>
      </c>
      <c r="AB279" s="367"/>
      <c r="AC279" s="369">
        <f t="shared" si="29"/>
        <v>0.21643406988980018</v>
      </c>
      <c r="AD279" s="133">
        <f t="shared" si="30"/>
        <v>1.5553964010799337E-3</v>
      </c>
      <c r="AE279" s="348">
        <f t="shared" si="31"/>
        <v>18.777065666625518</v>
      </c>
      <c r="AF279" s="133">
        <f t="shared" si="32"/>
        <v>0.15571024025446678</v>
      </c>
      <c r="AG279" s="369">
        <f t="shared" si="33"/>
        <v>58.189049029923737</v>
      </c>
      <c r="AH279" s="348">
        <f t="shared" si="34"/>
        <v>0.18036172490816682</v>
      </c>
      <c r="AI279" s="133">
        <f t="shared" si="35"/>
        <v>3.1092192098711724E-3</v>
      </c>
      <c r="AJ279" s="348">
        <f t="shared" si="36"/>
        <v>58.189049029923737</v>
      </c>
      <c r="AK279" s="349" t="e">
        <f t="shared" si="37"/>
        <v>#DIV/0!</v>
      </c>
      <c r="AL279" s="367"/>
      <c r="AM279" s="329">
        <f t="shared" si="38"/>
        <v>40817</v>
      </c>
      <c r="AN279" s="369">
        <f t="shared" si="15"/>
        <v>-0.46723951285520116</v>
      </c>
      <c r="AO279" s="133">
        <f t="shared" si="39"/>
        <v>-3.2901964932140482E-3</v>
      </c>
      <c r="AP279" s="348">
        <f t="shared" si="17"/>
        <v>16.893470035076007</v>
      </c>
      <c r="AQ279" s="133">
        <f t="shared" si="40"/>
        <v>0.13552843468401043</v>
      </c>
      <c r="AR279" s="369">
        <f t="shared" si="19"/>
        <v>60.001973387460524</v>
      </c>
      <c r="AS279" s="348">
        <f t="shared" si="41"/>
        <v>-0.38936626071266289</v>
      </c>
      <c r="AT279" s="133">
        <f t="shared" si="42"/>
        <v>-6.447385717571863E-3</v>
      </c>
      <c r="AU279" s="348">
        <f t="shared" si="43"/>
        <v>14.077891695896668</v>
      </c>
      <c r="AV279" s="349">
        <f t="shared" si="44"/>
        <v>0.3065470484624353</v>
      </c>
      <c r="AW279" s="367"/>
      <c r="AX279" s="348">
        <f t="shared" si="45"/>
        <v>0.3775012906556654</v>
      </c>
      <c r="AY279" s="133">
        <f t="shared" si="46"/>
        <v>6.6158165080376641E-3</v>
      </c>
      <c r="AZ279" s="348">
        <f t="shared" si="47"/>
        <v>12.135961672618187</v>
      </c>
      <c r="BA279" s="133">
        <f t="shared" si="48"/>
        <v>0.26789041537084102</v>
      </c>
      <c r="BB279" s="369">
        <f t="shared" si="49"/>
        <v>54.702785357818918</v>
      </c>
      <c r="BC279" s="348">
        <f t="shared" si="50"/>
        <v>0.35952503871968133</v>
      </c>
      <c r="BD279" s="133">
        <f t="shared" si="51"/>
        <v>6.6158165080376641E-3</v>
      </c>
      <c r="BE279" s="348">
        <f t="shared" si="52"/>
        <v>54.702785357818918</v>
      </c>
      <c r="BF279" s="349" t="e">
        <f t="shared" si="53"/>
        <v>#DIV/0!</v>
      </c>
      <c r="BG279" s="364"/>
      <c r="BH279" s="348">
        <f t="shared" si="54"/>
        <v>1.0503432956381147</v>
      </c>
      <c r="BI279" s="133">
        <f t="shared" si="55"/>
        <v>1.5454201333364059E-2</v>
      </c>
      <c r="BJ279" s="348">
        <f t="shared" si="56"/>
        <v>14.188314387166201</v>
      </c>
      <c r="BK279" s="133">
        <f t="shared" si="57"/>
        <v>0.25878366480318982</v>
      </c>
      <c r="BL279" s="369">
        <f t="shared" si="58"/>
        <v>54.588806062004764</v>
      </c>
      <c r="BM279" s="348">
        <f t="shared" si="59"/>
        <v>1.0003269482267854</v>
      </c>
      <c r="BN279" s="133">
        <f t="shared" si="60"/>
        <v>1.8666828481974873E-2</v>
      </c>
      <c r="BO279" s="348">
        <f t="shared" si="61"/>
        <v>54.588806062004764</v>
      </c>
      <c r="BP279" s="349" t="e">
        <f t="shared" si="62"/>
        <v>#DIV/0!</v>
      </c>
      <c r="BQ279" s="364"/>
    </row>
    <row r="280" spans="1:69" ht="12.75" customHeight="1" x14ac:dyDescent="0.25">
      <c r="A280" s="329">
        <v>40848</v>
      </c>
      <c r="B280" s="159">
        <v>2011</v>
      </c>
      <c r="C280" s="241" t="s">
        <v>118</v>
      </c>
      <c r="D280" s="137"/>
      <c r="E280" s="137">
        <v>140.68552097428955</v>
      </c>
      <c r="F280" s="137">
        <v>133.17568913211588</v>
      </c>
      <c r="G280" s="137">
        <v>140.25417234313559</v>
      </c>
      <c r="H280" s="137">
        <v>57.901553949406299</v>
      </c>
      <c r="I280" s="137">
        <v>70.592310177705983</v>
      </c>
      <c r="J280" s="137"/>
      <c r="K280" s="137">
        <v>138.4284299874513</v>
      </c>
      <c r="L280" s="137"/>
      <c r="M280" s="214">
        <f t="shared" si="14"/>
        <v>7.0784832110197158</v>
      </c>
      <c r="N280" s="139"/>
      <c r="O280" s="130">
        <v>242.2298758857799</v>
      </c>
      <c r="P280" s="161"/>
      <c r="Q280" s="140"/>
      <c r="R280" s="364"/>
      <c r="S280" s="369">
        <f t="shared" si="20"/>
        <v>-0.78978109571113464</v>
      </c>
      <c r="T280" s="308">
        <f t="shared" si="21"/>
        <v>6.3667468337780253E-3</v>
      </c>
      <c r="U280" s="348">
        <f t="shared" si="22"/>
        <v>14.473838132115887</v>
      </c>
      <c r="V280" s="133">
        <f t="shared" si="23"/>
        <v>0.1219343928521881</v>
      </c>
      <c r="W280" s="369">
        <f t="shared" si="24"/>
        <v>53.0297409434299</v>
      </c>
      <c r="X280" s="348">
        <f t="shared" si="25"/>
        <v>-0.6581509130926122</v>
      </c>
      <c r="Y280" s="370">
        <f t="shared" si="26"/>
        <v>-1.2258833236579281E-2</v>
      </c>
      <c r="Z280" s="348">
        <f t="shared" si="27"/>
        <v>53.0297409434299</v>
      </c>
      <c r="AA280" s="349" t="e">
        <f t="shared" si="28"/>
        <v>#DIV/0!</v>
      </c>
      <c r="AB280" s="367"/>
      <c r="AC280" s="369">
        <f t="shared" si="29"/>
        <v>0.88731350722710545</v>
      </c>
      <c r="AD280" s="133">
        <f t="shared" si="30"/>
        <v>6.3667468337780253E-3</v>
      </c>
      <c r="AE280" s="348">
        <f t="shared" si="31"/>
        <v>17.78438341653397</v>
      </c>
      <c r="AF280" s="133">
        <f t="shared" si="32"/>
        <v>0.14521445306966663</v>
      </c>
      <c r="AG280" s="369">
        <f t="shared" si="33"/>
        <v>58.928476952612996</v>
      </c>
      <c r="AH280" s="348">
        <f t="shared" si="34"/>
        <v>0.73942792268925928</v>
      </c>
      <c r="AI280" s="133">
        <f t="shared" si="35"/>
        <v>1.270733815067171E-2</v>
      </c>
      <c r="AJ280" s="348">
        <f t="shared" si="36"/>
        <v>58.928476952612996</v>
      </c>
      <c r="AK280" s="349" t="e">
        <f t="shared" si="37"/>
        <v>#DIV/0!</v>
      </c>
      <c r="AL280" s="367"/>
      <c r="AM280" s="329">
        <f t="shared" si="38"/>
        <v>40848</v>
      </c>
      <c r="AN280" s="369">
        <f t="shared" si="15"/>
        <v>-0.85684709066308073</v>
      </c>
      <c r="AO280" s="133">
        <f t="shared" si="39"/>
        <v>-6.0536438832921036E-3</v>
      </c>
      <c r="AP280" s="348">
        <f t="shared" si="17"/>
        <v>14.712929504274385</v>
      </c>
      <c r="AQ280" s="133">
        <f t="shared" si="40"/>
        <v>0.11679468789666414</v>
      </c>
      <c r="AR280" s="369">
        <f t="shared" si="19"/>
        <v>59.287934145241294</v>
      </c>
      <c r="AS280" s="348">
        <f t="shared" si="41"/>
        <v>-0.71403924221922921</v>
      </c>
      <c r="AT280" s="133">
        <f t="shared" si="42"/>
        <v>-1.1900262639836012E-2</v>
      </c>
      <c r="AU280" s="348">
        <f t="shared" si="43"/>
        <v>12.260774586895323</v>
      </c>
      <c r="AV280" s="349">
        <f t="shared" si="44"/>
        <v>0.26071688577498597</v>
      </c>
      <c r="AW280" s="367"/>
      <c r="AX280" s="348">
        <f t="shared" si="45"/>
        <v>0.46362932369643062</v>
      </c>
      <c r="AY280" s="133">
        <f t="shared" si="46"/>
        <v>8.0718327954507618E-3</v>
      </c>
      <c r="AZ280" s="348">
        <f t="shared" si="47"/>
        <v>11.25611684919307</v>
      </c>
      <c r="BA280" s="133">
        <f t="shared" si="48"/>
        <v>0.24131228152092099</v>
      </c>
      <c r="BB280" s="369">
        <f t="shared" si="49"/>
        <v>55.144337094672665</v>
      </c>
      <c r="BC280" s="348">
        <f t="shared" si="50"/>
        <v>0.44155173685374649</v>
      </c>
      <c r="BD280" s="133">
        <f t="shared" si="51"/>
        <v>8.0718327954507618E-3</v>
      </c>
      <c r="BE280" s="348">
        <f t="shared" si="52"/>
        <v>55.144337094672665</v>
      </c>
      <c r="BF280" s="349" t="e">
        <f t="shared" si="53"/>
        <v>#DIV/0!</v>
      </c>
      <c r="BG280" s="364"/>
      <c r="BH280" s="348">
        <f t="shared" si="54"/>
        <v>1.5770638126009828</v>
      </c>
      <c r="BI280" s="133">
        <f t="shared" si="55"/>
        <v>2.2850948097149271E-2</v>
      </c>
      <c r="BJ280" s="348">
        <f t="shared" si="56"/>
        <v>14.806178459310829</v>
      </c>
      <c r="BK280" s="133">
        <f t="shared" si="57"/>
        <v>0.26540966371447783</v>
      </c>
      <c r="BL280" s="369">
        <f t="shared" si="58"/>
        <v>56.09077159781522</v>
      </c>
      <c r="BM280" s="348">
        <f t="shared" si="59"/>
        <v>1.5019655358104558</v>
      </c>
      <c r="BN280" s="133">
        <f t="shared" si="60"/>
        <v>2.7514167173842363E-2</v>
      </c>
      <c r="BO280" s="348">
        <f t="shared" si="61"/>
        <v>56.09077159781522</v>
      </c>
      <c r="BP280" s="349" t="e">
        <f t="shared" si="62"/>
        <v>#DIV/0!</v>
      </c>
      <c r="BQ280" s="364"/>
    </row>
    <row r="281" spans="1:69" ht="12.75" customHeight="1" x14ac:dyDescent="0.25">
      <c r="A281" s="329">
        <v>40878</v>
      </c>
      <c r="B281" s="159">
        <v>2011</v>
      </c>
      <c r="C281" s="241" t="s">
        <v>119</v>
      </c>
      <c r="D281" s="137"/>
      <c r="E281" s="137">
        <v>139.74154262516916</v>
      </c>
      <c r="F281" s="137">
        <v>132.0853453096187</v>
      </c>
      <c r="G281" s="137">
        <v>140.62600598105993</v>
      </c>
      <c r="H281" s="137">
        <v>60.587310273619003</v>
      </c>
      <c r="I281" s="137">
        <v>71.288109854604187</v>
      </c>
      <c r="J281" s="137"/>
      <c r="K281" s="137">
        <v>135.90053288270911</v>
      </c>
      <c r="L281" s="138"/>
      <c r="M281" s="214">
        <f t="shared" si="14"/>
        <v>8.5406606714412305</v>
      </c>
      <c r="N281" s="161"/>
      <c r="O281" s="130">
        <v>237.86947693153695</v>
      </c>
      <c r="P281" s="161"/>
      <c r="Q281" s="140"/>
      <c r="R281" s="364"/>
      <c r="S281" s="369">
        <f t="shared" si="20"/>
        <v>-1.0903438224971751</v>
      </c>
      <c r="T281" s="308">
        <f t="shared" si="21"/>
        <v>2.6511413650827098E-3</v>
      </c>
      <c r="U281" s="348">
        <f t="shared" si="22"/>
        <v>10.478604309618689</v>
      </c>
      <c r="V281" s="133">
        <f t="shared" si="23"/>
        <v>8.6167956015026137E-2</v>
      </c>
      <c r="W281" s="369">
        <f t="shared" si="24"/>
        <v>52.121121091348925</v>
      </c>
      <c r="X281" s="348">
        <f t="shared" si="25"/>
        <v>-0.90861985208097451</v>
      </c>
      <c r="Y281" s="370">
        <f t="shared" si="26"/>
        <v>-1.7134155964485198E-2</v>
      </c>
      <c r="Z281" s="348">
        <f t="shared" si="27"/>
        <v>52.121121091348925</v>
      </c>
      <c r="AA281" s="349" t="e">
        <f t="shared" si="28"/>
        <v>#DIV/0!</v>
      </c>
      <c r="AB281" s="367"/>
      <c r="AC281" s="369">
        <f t="shared" si="29"/>
        <v>0.37183363792433966</v>
      </c>
      <c r="AD281" s="133">
        <f t="shared" si="30"/>
        <v>2.6511413650827098E-3</v>
      </c>
      <c r="AE281" s="348">
        <f t="shared" si="31"/>
        <v>14.866278573338263</v>
      </c>
      <c r="AF281" s="133">
        <f t="shared" si="32"/>
        <v>0.1182117588816074</v>
      </c>
      <c r="AG281" s="369">
        <f t="shared" si="33"/>
        <v>59.238338317549946</v>
      </c>
      <c r="AH281" s="348">
        <f t="shared" si="34"/>
        <v>0.30986136493694971</v>
      </c>
      <c r="AI281" s="133">
        <f t="shared" si="35"/>
        <v>5.2582618957914828E-3</v>
      </c>
      <c r="AJ281" s="348">
        <f t="shared" si="36"/>
        <v>59.238338317549946</v>
      </c>
      <c r="AK281" s="349" t="e">
        <f t="shared" si="37"/>
        <v>#DIV/0!</v>
      </c>
      <c r="AL281" s="367"/>
      <c r="AM281" s="329">
        <f t="shared" si="38"/>
        <v>40878</v>
      </c>
      <c r="AN281" s="369">
        <f t="shared" si="15"/>
        <v>-0.94397834912038547</v>
      </c>
      <c r="AO281" s="133">
        <f t="shared" si="39"/>
        <v>-6.7098472009275989E-3</v>
      </c>
      <c r="AP281" s="348">
        <f t="shared" si="17"/>
        <v>10.885290189577034</v>
      </c>
      <c r="AQ281" s="133">
        <f t="shared" si="40"/>
        <v>8.4476228229731998E-2</v>
      </c>
      <c r="AR281" s="369">
        <f t="shared" si="19"/>
        <v>58.501285520974307</v>
      </c>
      <c r="AS281" s="348">
        <f t="shared" si="41"/>
        <v>-0.78664862426698789</v>
      </c>
      <c r="AT281" s="133">
        <f t="shared" si="42"/>
        <v>-1.3268275166071541E-2</v>
      </c>
      <c r="AU281" s="348">
        <f t="shared" si="43"/>
        <v>9.0710751579808715</v>
      </c>
      <c r="AV281" s="349">
        <f t="shared" si="44"/>
        <v>0.18351277672837996</v>
      </c>
      <c r="AW281" s="367"/>
      <c r="AX281" s="348">
        <f t="shared" si="45"/>
        <v>2.6857563242127043</v>
      </c>
      <c r="AY281" s="133">
        <f t="shared" si="46"/>
        <v>4.6384874688501165E-2</v>
      </c>
      <c r="AZ281" s="348">
        <f t="shared" si="47"/>
        <v>10.338860113704293</v>
      </c>
      <c r="BA281" s="133">
        <f t="shared" si="48"/>
        <v>0.20575480598508156</v>
      </c>
      <c r="BB281" s="369">
        <f t="shared" si="49"/>
        <v>57.702200260589528</v>
      </c>
      <c r="BC281" s="348">
        <f t="shared" si="50"/>
        <v>2.5578631659168636</v>
      </c>
      <c r="BD281" s="133">
        <f t="shared" si="51"/>
        <v>4.6384874688501165E-2</v>
      </c>
      <c r="BE281" s="348">
        <f t="shared" si="52"/>
        <v>57.702200260589528</v>
      </c>
      <c r="BF281" s="349" t="e">
        <f t="shared" si="53"/>
        <v>#DIV/0!</v>
      </c>
      <c r="BG281" s="364"/>
      <c r="BH281" s="348">
        <f t="shared" si="54"/>
        <v>0.69579967689820421</v>
      </c>
      <c r="BI281" s="133">
        <f t="shared" si="55"/>
        <v>9.8565930927410061E-3</v>
      </c>
      <c r="BJ281" s="348">
        <f t="shared" si="56"/>
        <v>11.468595417489446</v>
      </c>
      <c r="BK281" s="133">
        <f t="shared" si="57"/>
        <v>0.19171996839836947</v>
      </c>
      <c r="BL281" s="369">
        <f t="shared" si="58"/>
        <v>56.753437956765893</v>
      </c>
      <c r="BM281" s="348">
        <f t="shared" si="59"/>
        <v>0.66266635895067338</v>
      </c>
      <c r="BN281" s="133">
        <f t="shared" si="60"/>
        <v>1.1814177984609486E-2</v>
      </c>
      <c r="BO281" s="348">
        <f t="shared" si="61"/>
        <v>56.753437956765893</v>
      </c>
      <c r="BP281" s="349" t="e">
        <f t="shared" si="62"/>
        <v>#DIV/0!</v>
      </c>
      <c r="BQ281" s="364"/>
    </row>
    <row r="282" spans="1:69" ht="12.75" customHeight="1" x14ac:dyDescent="0.25">
      <c r="A282" s="329">
        <v>40909</v>
      </c>
      <c r="B282" s="159">
        <v>2012</v>
      </c>
      <c r="C282" s="241" t="s">
        <v>109</v>
      </c>
      <c r="D282" s="137"/>
      <c r="E282" s="137">
        <v>140.39533152909337</v>
      </c>
      <c r="F282" s="137">
        <v>132.88733924216288</v>
      </c>
      <c r="G282" s="137">
        <v>141.34450130143435</v>
      </c>
      <c r="H282" s="137">
        <v>61.037361899845124</v>
      </c>
      <c r="I282" s="137">
        <v>70.744632471728593</v>
      </c>
      <c r="J282" s="137"/>
      <c r="K282" s="137">
        <v>136.67916914122202</v>
      </c>
      <c r="L282" s="137"/>
      <c r="M282" s="214">
        <f t="shared" si="14"/>
        <v>8.457162059271468</v>
      </c>
      <c r="N282" s="139"/>
      <c r="O282" s="130">
        <v>239.09123533714885</v>
      </c>
      <c r="P282" s="161"/>
      <c r="Q282" s="140"/>
      <c r="R282" s="364"/>
      <c r="S282" s="369">
        <f t="shared" si="20"/>
        <v>0.80199393254417828</v>
      </c>
      <c r="T282" s="308">
        <f t="shared" si="21"/>
        <v>5.109263506148265E-3</v>
      </c>
      <c r="U282" s="348">
        <f t="shared" si="22"/>
        <v>5.3616233418594987</v>
      </c>
      <c r="V282" s="133">
        <f t="shared" si="23"/>
        <v>4.2043467892006081E-2</v>
      </c>
      <c r="W282" s="369">
        <f t="shared" si="24"/>
        <v>52.789449368469064</v>
      </c>
      <c r="X282" s="348">
        <f t="shared" si="25"/>
        <v>0.66832827712013909</v>
      </c>
      <c r="Y282" s="370">
        <f t="shared" si="26"/>
        <v>1.2822599804574564E-2</v>
      </c>
      <c r="Z282" s="348">
        <f t="shared" si="27"/>
        <v>4.4680194515495799</v>
      </c>
      <c r="AA282" s="349">
        <f t="shared" si="28"/>
        <v>9.2464553702810148E-2</v>
      </c>
      <c r="AB282" s="367"/>
      <c r="AC282" s="369">
        <f t="shared" si="29"/>
        <v>0.71849532037441577</v>
      </c>
      <c r="AD282" s="133">
        <f t="shared" si="30"/>
        <v>5.109263506148265E-3</v>
      </c>
      <c r="AE282" s="348">
        <f t="shared" si="31"/>
        <v>9.2666472836019693</v>
      </c>
      <c r="AF282" s="133">
        <f t="shared" si="32"/>
        <v>7.0160492480070502E-2</v>
      </c>
      <c r="AG282" s="369">
        <f t="shared" si="33"/>
        <v>59.837084417861959</v>
      </c>
      <c r="AH282" s="348">
        <f t="shared" si="34"/>
        <v>0.59874610031201314</v>
      </c>
      <c r="AI282" s="133">
        <f t="shared" si="35"/>
        <v>1.0107408771367066E-2</v>
      </c>
      <c r="AJ282" s="348">
        <f t="shared" si="36"/>
        <v>7.722206069668303</v>
      </c>
      <c r="AK282" s="349">
        <f t="shared" si="37"/>
        <v>0.1481766112562739</v>
      </c>
      <c r="AL282" s="367"/>
      <c r="AM282" s="329">
        <f t="shared" si="38"/>
        <v>40909</v>
      </c>
      <c r="AN282" s="369">
        <f t="shared" si="15"/>
        <v>0.65378890392420885</v>
      </c>
      <c r="AO282" s="133">
        <f t="shared" si="39"/>
        <v>4.678557940911432E-3</v>
      </c>
      <c r="AP282" s="348">
        <f t="shared" si="17"/>
        <v>5.5624898511502465</v>
      </c>
      <c r="AQ282" s="133">
        <f t="shared" si="40"/>
        <v>4.1254710513604742E-2</v>
      </c>
      <c r="AR282" s="369">
        <f t="shared" si="19"/>
        <v>59.046109607577804</v>
      </c>
      <c r="AS282" s="348">
        <f t="shared" si="41"/>
        <v>0.5448240866034979</v>
      </c>
      <c r="AT282" s="133">
        <f t="shared" si="42"/>
        <v>9.3130275984818489E-3</v>
      </c>
      <c r="AU282" s="348">
        <f t="shared" si="43"/>
        <v>4.6354082092918674</v>
      </c>
      <c r="AV282" s="349">
        <f t="shared" si="44"/>
        <v>8.5192950838121284E-2</v>
      </c>
      <c r="AW282" s="367"/>
      <c r="AX282" s="348">
        <f t="shared" si="45"/>
        <v>0.45005162622612005</v>
      </c>
      <c r="AY282" s="133">
        <f t="shared" si="46"/>
        <v>7.428149957369623E-3</v>
      </c>
      <c r="AZ282" s="348">
        <f t="shared" si="47"/>
        <v>5.9006475323580005</v>
      </c>
      <c r="BA282" s="133">
        <f t="shared" si="48"/>
        <v>0.1070184830570442</v>
      </c>
      <c r="BB282" s="369">
        <f t="shared" si="49"/>
        <v>58.130820856995356</v>
      </c>
      <c r="BC282" s="348">
        <f t="shared" si="50"/>
        <v>0.42862059640582828</v>
      </c>
      <c r="BD282" s="133">
        <f t="shared" si="51"/>
        <v>7.428149957369623E-3</v>
      </c>
      <c r="BE282" s="348">
        <f t="shared" si="52"/>
        <v>5.6196643165314342</v>
      </c>
      <c r="BF282" s="349">
        <f t="shared" si="53"/>
        <v>0.1070184830570442</v>
      </c>
      <c r="BG282" s="364"/>
      <c r="BH282" s="348">
        <f t="shared" si="54"/>
        <v>-0.54347738287559366</v>
      </c>
      <c r="BI282" s="133">
        <f t="shared" si="55"/>
        <v>-7.6236750277717258E-3</v>
      </c>
      <c r="BJ282" s="348">
        <f t="shared" si="56"/>
        <v>8.8430849012916752</v>
      </c>
      <c r="BK282" s="133">
        <f t="shared" si="57"/>
        <v>0.14285725072106237</v>
      </c>
      <c r="BL282" s="369">
        <f t="shared" si="58"/>
        <v>56.235840449265325</v>
      </c>
      <c r="BM282" s="348">
        <f t="shared" si="59"/>
        <v>-0.5175975075005681</v>
      </c>
      <c r="BN282" s="133">
        <f t="shared" si="60"/>
        <v>-9.1201084222398698E-3</v>
      </c>
      <c r="BO282" s="348">
        <f t="shared" si="61"/>
        <v>8.4219856202777876</v>
      </c>
      <c r="BP282" s="349">
        <f t="shared" si="62"/>
        <v>0.17614111329028193</v>
      </c>
      <c r="BQ282" s="364"/>
    </row>
    <row r="283" spans="1:69" ht="12.75" customHeight="1" x14ac:dyDescent="0.25">
      <c r="A283" s="329">
        <v>40940</v>
      </c>
      <c r="B283" s="159">
        <v>2012</v>
      </c>
      <c r="C283" s="241" t="s">
        <v>110</v>
      </c>
      <c r="D283" s="137"/>
      <c r="E283" s="137">
        <v>141.81510148849793</v>
      </c>
      <c r="F283" s="137">
        <v>134.55736541550178</v>
      </c>
      <c r="G283" s="137">
        <v>142.56475161987038</v>
      </c>
      <c r="H283" s="137">
        <v>61.518275684047502</v>
      </c>
      <c r="I283" s="137">
        <v>71.339006462035542</v>
      </c>
      <c r="J283" s="137"/>
      <c r="K283" s="137">
        <v>146.27755086704568</v>
      </c>
      <c r="L283" s="137"/>
      <c r="M283" s="214">
        <f t="shared" si="14"/>
        <v>8.0073862043686006</v>
      </c>
      <c r="N283" s="139"/>
      <c r="O283" s="130">
        <v>256.05768266965958</v>
      </c>
      <c r="P283" s="161"/>
      <c r="Q283" s="140"/>
      <c r="R283" s="364"/>
      <c r="S283" s="369">
        <f t="shared" si="20"/>
        <v>1.670026173338897</v>
      </c>
      <c r="T283" s="308">
        <f t="shared" si="21"/>
        <v>8.6331644117778605E-3</v>
      </c>
      <c r="U283" s="348">
        <f t="shared" si="22"/>
        <v>6.1912801142109402</v>
      </c>
      <c r="V283" s="133">
        <f t="shared" si="23"/>
        <v>4.8231431999186114E-2</v>
      </c>
      <c r="W283" s="369">
        <f t="shared" si="24"/>
        <v>54.181137846251488</v>
      </c>
      <c r="X283" s="348">
        <f t="shared" si="25"/>
        <v>1.3916884777824237</v>
      </c>
      <c r="Y283" s="370">
        <f t="shared" si="26"/>
        <v>2.6363004244815524E-2</v>
      </c>
      <c r="Z283" s="348">
        <f t="shared" si="27"/>
        <v>5.1594000951757835</v>
      </c>
      <c r="AA283" s="349">
        <f t="shared" si="28"/>
        <v>0.10524718893839236</v>
      </c>
      <c r="AB283" s="367"/>
      <c r="AC283" s="369">
        <f t="shared" si="29"/>
        <v>1.2202503184360296</v>
      </c>
      <c r="AD283" s="133">
        <f t="shared" si="30"/>
        <v>8.6331644117778605E-3</v>
      </c>
      <c r="AE283" s="348">
        <f t="shared" si="31"/>
        <v>9.119037492385246</v>
      </c>
      <c r="AF283" s="133">
        <f t="shared" si="32"/>
        <v>6.8335184475640132E-2</v>
      </c>
      <c r="AG283" s="369">
        <f t="shared" si="33"/>
        <v>60.853959683225312</v>
      </c>
      <c r="AH283" s="348">
        <f t="shared" si="34"/>
        <v>1.0168752653633533</v>
      </c>
      <c r="AI283" s="133">
        <f t="shared" si="35"/>
        <v>1.6994064387599206E-2</v>
      </c>
      <c r="AJ283" s="348">
        <f t="shared" si="36"/>
        <v>7.5991979103210383</v>
      </c>
      <c r="AK283" s="349">
        <f t="shared" si="37"/>
        <v>0.14269518175156803</v>
      </c>
      <c r="AL283" s="367"/>
      <c r="AM283" s="329">
        <f t="shared" si="38"/>
        <v>40940</v>
      </c>
      <c r="AN283" s="369">
        <f t="shared" si="15"/>
        <v>1.4197699594045616</v>
      </c>
      <c r="AO283" s="133">
        <f t="shared" si="39"/>
        <v>1.0112657906365952E-2</v>
      </c>
      <c r="AP283" s="348">
        <f t="shared" si="17"/>
        <v>6.4723004059539733</v>
      </c>
      <c r="AQ283" s="133">
        <f t="shared" si="40"/>
        <v>4.7821534312760372E-2</v>
      </c>
      <c r="AR283" s="369">
        <f t="shared" si="19"/>
        <v>60.229251240414939</v>
      </c>
      <c r="AS283" s="348">
        <f t="shared" si="41"/>
        <v>1.1831416328371347</v>
      </c>
      <c r="AT283" s="133">
        <f t="shared" si="42"/>
        <v>2.0037588262805661E-2</v>
      </c>
      <c r="AU283" s="348">
        <f t="shared" si="43"/>
        <v>5.3935836716283063</v>
      </c>
      <c r="AV283" s="349">
        <f t="shared" si="44"/>
        <v>9.835904094470127E-2</v>
      </c>
      <c r="AW283" s="367"/>
      <c r="AX283" s="348">
        <f t="shared" si="45"/>
        <v>0.48091378420237874</v>
      </c>
      <c r="AY283" s="133">
        <f t="shared" si="46"/>
        <v>7.8790067138141406E-3</v>
      </c>
      <c r="AZ283" s="348">
        <f t="shared" si="47"/>
        <v>5.9204646360351063</v>
      </c>
      <c r="BA283" s="133">
        <f t="shared" si="48"/>
        <v>0.10648736927650604</v>
      </c>
      <c r="BB283" s="369">
        <f t="shared" si="49"/>
        <v>58.588833984807145</v>
      </c>
      <c r="BC283" s="348">
        <f t="shared" si="50"/>
        <v>0.45801312781178893</v>
      </c>
      <c r="BD283" s="133">
        <f t="shared" si="51"/>
        <v>7.8790067138141406E-3</v>
      </c>
      <c r="BE283" s="348">
        <f t="shared" si="52"/>
        <v>5.6385377486048682</v>
      </c>
      <c r="BF283" s="349">
        <f t="shared" si="53"/>
        <v>0.10648736927650626</v>
      </c>
      <c r="BG283" s="364"/>
      <c r="BH283" s="348">
        <f t="shared" si="54"/>
        <v>0.59437399030694849</v>
      </c>
      <c r="BI283" s="133">
        <f t="shared" si="55"/>
        <v>8.4016832025308741E-3</v>
      </c>
      <c r="BJ283" s="348">
        <f t="shared" si="56"/>
        <v>7.1507027463651127</v>
      </c>
      <c r="BK283" s="133">
        <f t="shared" si="57"/>
        <v>0.1114019584944943</v>
      </c>
      <c r="BL283" s="369">
        <f t="shared" si="58"/>
        <v>56.801910916224315</v>
      </c>
      <c r="BM283" s="348">
        <f t="shared" si="59"/>
        <v>0.56607046695899044</v>
      </c>
      <c r="BN283" s="133">
        <f t="shared" si="60"/>
        <v>1.0066008837721352E-2</v>
      </c>
      <c r="BO283" s="348">
        <f t="shared" si="61"/>
        <v>6.8101930917762914</v>
      </c>
      <c r="BP283" s="349">
        <f t="shared" si="62"/>
        <v>0.13622642685916708</v>
      </c>
      <c r="BQ283" s="364"/>
    </row>
    <row r="284" spans="1:69" ht="12.75" customHeight="1" x14ac:dyDescent="0.25">
      <c r="A284" s="329">
        <v>40969</v>
      </c>
      <c r="B284" s="159">
        <v>2012</v>
      </c>
      <c r="C284" s="241" t="s">
        <v>111</v>
      </c>
      <c r="D284" s="137"/>
      <c r="E284" s="137">
        <v>144.8990392422192</v>
      </c>
      <c r="F284" s="137">
        <v>137.67236690262328</v>
      </c>
      <c r="G284" s="137">
        <v>145.04376142216313</v>
      </c>
      <c r="H284" s="137">
        <v>63.275048213272832</v>
      </c>
      <c r="I284" s="137">
        <v>73.685021739130434</v>
      </c>
      <c r="J284" s="137"/>
      <c r="K284" s="137">
        <v>154.8983155265916</v>
      </c>
      <c r="L284" s="137"/>
      <c r="M284" s="214">
        <f t="shared" si="14"/>
        <v>7.371394519539848</v>
      </c>
      <c r="N284" s="139"/>
      <c r="O284" s="130">
        <v>270.96904447612587</v>
      </c>
      <c r="P284" s="161"/>
      <c r="Q284" s="140"/>
      <c r="R284" s="364"/>
      <c r="S284" s="369">
        <f t="shared" si="20"/>
        <v>3.1150014871215035</v>
      </c>
      <c r="T284" s="308">
        <f t="shared" si="21"/>
        <v>1.7388658655981715E-2</v>
      </c>
      <c r="U284" s="348">
        <f t="shared" si="22"/>
        <v>5.7799809648444409</v>
      </c>
      <c r="V284" s="133">
        <f t="shared" si="23"/>
        <v>4.3823462012213321E-2</v>
      </c>
      <c r="W284" s="369">
        <f t="shared" si="24"/>
        <v>56.776972418852736</v>
      </c>
      <c r="X284" s="348">
        <f t="shared" si="25"/>
        <v>2.5958345726012482</v>
      </c>
      <c r="Y284" s="370">
        <f t="shared" si="26"/>
        <v>4.7910300074675227E-2</v>
      </c>
      <c r="Z284" s="348">
        <f t="shared" si="27"/>
        <v>4.8166508040370388</v>
      </c>
      <c r="AA284" s="349">
        <f t="shared" si="28"/>
        <v>9.2698633386896656E-2</v>
      </c>
      <c r="AB284" s="367"/>
      <c r="AC284" s="369">
        <f t="shared" si="29"/>
        <v>2.4790098022927509</v>
      </c>
      <c r="AD284" s="133">
        <f t="shared" si="30"/>
        <v>1.7388658655981715E-2</v>
      </c>
      <c r="AE284" s="348">
        <f t="shared" si="31"/>
        <v>6.9174807553857249</v>
      </c>
      <c r="AF284" s="133">
        <f t="shared" si="32"/>
        <v>5.0080844296921168E-2</v>
      </c>
      <c r="AG284" s="369">
        <f t="shared" si="33"/>
        <v>62.919801185135938</v>
      </c>
      <c r="AH284" s="348">
        <f t="shared" si="34"/>
        <v>2.0658415019106258</v>
      </c>
      <c r="AI284" s="133">
        <f t="shared" si="35"/>
        <v>3.3947528027171048E-2</v>
      </c>
      <c r="AJ284" s="348">
        <f t="shared" si="36"/>
        <v>5.764567296154766</v>
      </c>
      <c r="AK284" s="349">
        <f t="shared" si="37"/>
        <v>0.10085808252227446</v>
      </c>
      <c r="AL284" s="367"/>
      <c r="AM284" s="329">
        <f t="shared" si="38"/>
        <v>40969</v>
      </c>
      <c r="AN284" s="369">
        <f t="shared" si="15"/>
        <v>3.0839377537212727</v>
      </c>
      <c r="AO284" s="133">
        <f t="shared" si="39"/>
        <v>2.1746187263218975E-2</v>
      </c>
      <c r="AP284" s="348">
        <f t="shared" si="17"/>
        <v>6.9593910690121845</v>
      </c>
      <c r="AQ284" s="133">
        <f t="shared" si="40"/>
        <v>5.045243453335102E-2</v>
      </c>
      <c r="AR284" s="369">
        <f t="shared" si="19"/>
        <v>62.799199368516</v>
      </c>
      <c r="AS284" s="348">
        <f t="shared" si="41"/>
        <v>2.5699481281010605</v>
      </c>
      <c r="AT284" s="133">
        <f t="shared" si="42"/>
        <v>4.2669435119535137E-2</v>
      </c>
      <c r="AU284" s="348">
        <f t="shared" si="43"/>
        <v>5.799492557510149</v>
      </c>
      <c r="AV284" s="349">
        <f t="shared" si="44"/>
        <v>0.10174600681262369</v>
      </c>
      <c r="AW284" s="367"/>
      <c r="AX284" s="348">
        <f t="shared" si="45"/>
        <v>1.75677252922533</v>
      </c>
      <c r="AY284" s="133">
        <f t="shared" si="46"/>
        <v>2.8556920844920342E-2</v>
      </c>
      <c r="AZ284" s="348">
        <f t="shared" si="47"/>
        <v>5.6780683475010179</v>
      </c>
      <c r="BA284" s="133">
        <f t="shared" si="48"/>
        <v>9.8582744455240512E-2</v>
      </c>
      <c r="BB284" s="369">
        <f t="shared" si="49"/>
        <v>60.261950679307454</v>
      </c>
      <c r="BC284" s="348">
        <f t="shared" si="50"/>
        <v>1.6731166945003082</v>
      </c>
      <c r="BD284" s="133">
        <f t="shared" si="51"/>
        <v>2.855692084492012E-2</v>
      </c>
      <c r="BE284" s="348">
        <f t="shared" si="52"/>
        <v>5.4076841404771585</v>
      </c>
      <c r="BF284" s="349">
        <f t="shared" si="53"/>
        <v>9.8582744455240512E-2</v>
      </c>
      <c r="BG284" s="364"/>
      <c r="BH284" s="348">
        <f t="shared" si="54"/>
        <v>2.3460152770948923</v>
      </c>
      <c r="BI284" s="133">
        <f t="shared" si="55"/>
        <v>3.2885449257600285E-2</v>
      </c>
      <c r="BJ284" s="348">
        <f t="shared" si="56"/>
        <v>6.5789555032661298</v>
      </c>
      <c r="BK284" s="133">
        <f t="shared" si="57"/>
        <v>9.8038163645927767E-2</v>
      </c>
      <c r="BL284" s="369">
        <f t="shared" si="58"/>
        <v>59.036211180124226</v>
      </c>
      <c r="BM284" s="348">
        <f t="shared" si="59"/>
        <v>2.234300263899911</v>
      </c>
      <c r="BN284" s="133">
        <f t="shared" si="60"/>
        <v>3.933494891034961E-2</v>
      </c>
      <c r="BO284" s="348">
        <f t="shared" si="61"/>
        <v>6.2656719078725089</v>
      </c>
      <c r="BP284" s="349">
        <f t="shared" si="62"/>
        <v>0.11873427852512353</v>
      </c>
      <c r="BQ284" s="364"/>
    </row>
    <row r="285" spans="1:69" ht="12.75" customHeight="1" x14ac:dyDescent="0.25">
      <c r="A285" s="329">
        <v>41000</v>
      </c>
      <c r="B285" s="159">
        <v>2012</v>
      </c>
      <c r="C285" s="241" t="s">
        <v>112</v>
      </c>
      <c r="D285" s="137"/>
      <c r="E285" s="137">
        <v>148.8497699594046</v>
      </c>
      <c r="F285" s="137">
        <v>141.73842424602938</v>
      </c>
      <c r="G285" s="137">
        <v>147.78288032342024</v>
      </c>
      <c r="H285" s="137">
        <v>64.400000000000006</v>
      </c>
      <c r="I285" s="137">
        <v>74.59</v>
      </c>
      <c r="J285" s="137"/>
      <c r="K285" s="137">
        <v>147.2433736071869</v>
      </c>
      <c r="L285" s="137"/>
      <c r="M285" s="214">
        <f t="shared" si="14"/>
        <v>6.044456077390862</v>
      </c>
      <c r="N285" s="139"/>
      <c r="O285" s="130">
        <v>257.61628747147245</v>
      </c>
      <c r="P285" s="161"/>
      <c r="Q285" s="140"/>
      <c r="R285" s="364"/>
      <c r="S285" s="369">
        <f t="shared" si="20"/>
        <v>4.0660573434061007</v>
      </c>
      <c r="T285" s="308">
        <f t="shared" si="21"/>
        <v>1.8884775700794609E-2</v>
      </c>
      <c r="U285" s="348">
        <f t="shared" si="22"/>
        <v>6.9962185473796978</v>
      </c>
      <c r="V285" s="133">
        <f t="shared" si="23"/>
        <v>5.1922992585015981E-2</v>
      </c>
      <c r="W285" s="369">
        <f t="shared" si="24"/>
        <v>60.16535353835782</v>
      </c>
      <c r="X285" s="348">
        <f t="shared" si="25"/>
        <v>3.3883811195050839</v>
      </c>
      <c r="Y285" s="370">
        <f t="shared" si="26"/>
        <v>5.9678791861398572E-2</v>
      </c>
      <c r="Z285" s="348">
        <f t="shared" si="27"/>
        <v>5.8301821228164101</v>
      </c>
      <c r="AA285" s="349">
        <f t="shared" si="28"/>
        <v>0.10730033550881202</v>
      </c>
      <c r="AB285" s="367"/>
      <c r="AC285" s="369">
        <f t="shared" si="29"/>
        <v>2.7391189012571147</v>
      </c>
      <c r="AD285" s="133">
        <f t="shared" si="30"/>
        <v>1.8884775700794609E-2</v>
      </c>
      <c r="AE285" s="348">
        <f t="shared" si="31"/>
        <v>6.6600991305311084</v>
      </c>
      <c r="AF285" s="133">
        <f t="shared" si="32"/>
        <v>4.7193649914169189E-2</v>
      </c>
      <c r="AG285" s="369">
        <f t="shared" si="33"/>
        <v>65.202400269516872</v>
      </c>
      <c r="AH285" s="348">
        <f t="shared" si="34"/>
        <v>2.2825990843809336</v>
      </c>
      <c r="AI285" s="133">
        <f t="shared" si="35"/>
        <v>3.6277913174973087E-2</v>
      </c>
      <c r="AJ285" s="348">
        <f t="shared" si="36"/>
        <v>5.5500826087759236</v>
      </c>
      <c r="AK285" s="349">
        <f t="shared" si="37"/>
        <v>9.3040519235828567E-2</v>
      </c>
      <c r="AL285" s="367"/>
      <c r="AM285" s="329">
        <f t="shared" si="38"/>
        <v>41000</v>
      </c>
      <c r="AN285" s="369">
        <f t="shared" si="15"/>
        <v>3.9507307171853938</v>
      </c>
      <c r="AO285" s="133">
        <f t="shared" si="39"/>
        <v>2.7265403123765353E-2</v>
      </c>
      <c r="AP285" s="348">
        <f t="shared" si="17"/>
        <v>7.0476454668470865</v>
      </c>
      <c r="AQ285" s="133">
        <f t="shared" si="40"/>
        <v>4.9700563317138347E-2</v>
      </c>
      <c r="AR285" s="369">
        <f t="shared" si="19"/>
        <v>66.091474966170495</v>
      </c>
      <c r="AS285" s="348">
        <f t="shared" si="41"/>
        <v>3.2922755976544948</v>
      </c>
      <c r="AT285" s="133">
        <f t="shared" si="42"/>
        <v>5.2425439030438614E-2</v>
      </c>
      <c r="AU285" s="348">
        <f t="shared" si="43"/>
        <v>5.8730378890392387</v>
      </c>
      <c r="AV285" s="349">
        <f t="shared" si="44"/>
        <v>9.7528899355469933E-2</v>
      </c>
      <c r="AW285" s="367"/>
      <c r="AX285" s="348">
        <f t="shared" si="45"/>
        <v>1.1249517867271734</v>
      </c>
      <c r="AY285" s="133">
        <f t="shared" si="46"/>
        <v>1.7778758270328821E-2</v>
      </c>
      <c r="AZ285" s="348">
        <f t="shared" si="47"/>
        <v>3.1917656169334023</v>
      </c>
      <c r="BA285" s="133">
        <f t="shared" si="48"/>
        <v>5.2146016775422854E-2</v>
      </c>
      <c r="BB285" s="369">
        <f t="shared" si="49"/>
        <v>61.333333333333336</v>
      </c>
      <c r="BC285" s="348">
        <f t="shared" si="50"/>
        <v>1.0713826540258822</v>
      </c>
      <c r="BD285" s="133">
        <f t="shared" si="51"/>
        <v>1.7778758270328821E-2</v>
      </c>
      <c r="BE285" s="348">
        <f t="shared" si="52"/>
        <v>3.0397767780318077</v>
      </c>
      <c r="BF285" s="349">
        <f t="shared" si="53"/>
        <v>5.2146016775422632E-2</v>
      </c>
      <c r="BG285" s="364"/>
      <c r="BH285" s="348">
        <f t="shared" si="54"/>
        <v>0.90497826086956934</v>
      </c>
      <c r="BI285" s="133">
        <f t="shared" si="55"/>
        <v>1.2281712612822293E-2</v>
      </c>
      <c r="BJ285" s="348">
        <f t="shared" si="56"/>
        <v>3.2526332794830495</v>
      </c>
      <c r="BK285" s="133">
        <f t="shared" si="57"/>
        <v>4.5595084722233947E-2</v>
      </c>
      <c r="BL285" s="369">
        <f t="shared" si="58"/>
        <v>59.898095238095237</v>
      </c>
      <c r="BM285" s="348">
        <f t="shared" si="59"/>
        <v>0.86188405797101098</v>
      </c>
      <c r="BN285" s="133">
        <f t="shared" si="60"/>
        <v>1.4599244103611797E-2</v>
      </c>
      <c r="BO285" s="348">
        <f t="shared" si="61"/>
        <v>3.0977459804600471</v>
      </c>
      <c r="BP285" s="349">
        <f t="shared" si="62"/>
        <v>5.4537446000715306E-2</v>
      </c>
      <c r="BQ285" s="364"/>
    </row>
    <row r="286" spans="1:69" ht="12.75" customHeight="1" x14ac:dyDescent="0.25">
      <c r="A286" s="329">
        <v>41030</v>
      </c>
      <c r="B286" s="159">
        <v>2012</v>
      </c>
      <c r="C286" s="241" t="s">
        <v>113</v>
      </c>
      <c r="D286" s="137"/>
      <c r="E286" s="137">
        <v>145.36159024593579</v>
      </c>
      <c r="F286" s="137">
        <v>137.67640499999999</v>
      </c>
      <c r="G286" s="137">
        <v>144.0109020592667</v>
      </c>
      <c r="H286" s="137">
        <v>59.099289234268383</v>
      </c>
      <c r="I286" s="137">
        <v>69.888403078403073</v>
      </c>
      <c r="J286" s="137"/>
      <c r="K286" s="137">
        <v>136.28200407492056</v>
      </c>
      <c r="L286" s="137"/>
      <c r="M286" s="214">
        <f t="shared" si="14"/>
        <v>6.3344970592667096</v>
      </c>
      <c r="N286" s="139"/>
      <c r="O286" s="130">
        <v>238.34789711169145</v>
      </c>
      <c r="P286" s="161"/>
      <c r="Q286" s="140"/>
      <c r="R286" s="364"/>
      <c r="S286" s="369">
        <f t="shared" si="20"/>
        <v>-4.0620192460293936</v>
      </c>
      <c r="T286" s="308">
        <f t="shared" si="21"/>
        <v>-2.5523783647325327E-2</v>
      </c>
      <c r="U286" s="348">
        <f t="shared" si="22"/>
        <v>0.97033992356193721</v>
      </c>
      <c r="V286" s="133">
        <f t="shared" si="23"/>
        <v>7.0980020017354928E-3</v>
      </c>
      <c r="W286" s="369">
        <f t="shared" si="24"/>
        <v>56.780337499999987</v>
      </c>
      <c r="X286" s="348">
        <f t="shared" si="25"/>
        <v>-3.3850160383578327</v>
      </c>
      <c r="Y286" s="370">
        <f t="shared" si="26"/>
        <v>-5.6261882284124654E-2</v>
      </c>
      <c r="Z286" s="348">
        <f t="shared" si="27"/>
        <v>0.80861660296827154</v>
      </c>
      <c r="AA286" s="349">
        <f t="shared" si="28"/>
        <v>1.4446877637652733E-2</v>
      </c>
      <c r="AB286" s="367"/>
      <c r="AC286" s="369">
        <f t="shared" si="29"/>
        <v>-3.771978264153546</v>
      </c>
      <c r="AD286" s="133">
        <f t="shared" si="30"/>
        <v>-2.5523783647325327E-2</v>
      </c>
      <c r="AE286" s="348">
        <f t="shared" si="31"/>
        <v>2.5036284257727743</v>
      </c>
      <c r="AF286" s="133">
        <f t="shared" si="32"/>
        <v>1.7692577642738128E-2</v>
      </c>
      <c r="AG286" s="369">
        <f t="shared" si="33"/>
        <v>62.059085049388912</v>
      </c>
      <c r="AH286" s="348">
        <f t="shared" si="34"/>
        <v>-3.1433152201279597</v>
      </c>
      <c r="AI286" s="133">
        <f t="shared" si="35"/>
        <v>-4.8208581388644145E-2</v>
      </c>
      <c r="AJ286" s="348">
        <f t="shared" si="36"/>
        <v>2.0863570214773119</v>
      </c>
      <c r="AK286" s="349">
        <f t="shared" si="37"/>
        <v>3.4788429509264862E-2</v>
      </c>
      <c r="AL286" s="367"/>
      <c r="AM286" s="329">
        <f t="shared" si="38"/>
        <v>41030</v>
      </c>
      <c r="AN286" s="369">
        <f t="shared" si="15"/>
        <v>-3.48817971346881</v>
      </c>
      <c r="AO286" s="133">
        <f t="shared" si="39"/>
        <v>-2.3434229790345928E-2</v>
      </c>
      <c r="AP286" s="348">
        <f t="shared" si="17"/>
        <v>0.99767955581401679</v>
      </c>
      <c r="AQ286" s="133">
        <f t="shared" si="40"/>
        <v>6.9108654028882111E-3</v>
      </c>
      <c r="AR286" s="369">
        <f t="shared" si="19"/>
        <v>63.18465853827982</v>
      </c>
      <c r="AS286" s="348">
        <f t="shared" si="41"/>
        <v>-2.906816427890675</v>
      </c>
      <c r="AT286" s="133">
        <f t="shared" si="42"/>
        <v>-4.3981715181550363E-2</v>
      </c>
      <c r="AU286" s="348">
        <f t="shared" si="43"/>
        <v>0.83139962984500926</v>
      </c>
      <c r="AV286" s="349">
        <f t="shared" si="44"/>
        <v>1.3333699703906632E-2</v>
      </c>
      <c r="AW286" s="367"/>
      <c r="AX286" s="348">
        <f t="shared" si="45"/>
        <v>-5.3007107657316226</v>
      </c>
      <c r="AY286" s="133">
        <f t="shared" si="46"/>
        <v>-8.2309173380925804E-2</v>
      </c>
      <c r="AZ286" s="348">
        <f t="shared" si="47"/>
        <v>-1.3133798416221723</v>
      </c>
      <c r="BA286" s="133">
        <f t="shared" si="48"/>
        <v>-2.1740139307076523E-2</v>
      </c>
      <c r="BB286" s="369">
        <f t="shared" si="49"/>
        <v>56.285037365969885</v>
      </c>
      <c r="BC286" s="348">
        <f t="shared" si="50"/>
        <v>-5.0482959673634511</v>
      </c>
      <c r="BD286" s="133">
        <f t="shared" si="51"/>
        <v>-8.2309173380925804E-2</v>
      </c>
      <c r="BE286" s="348">
        <f t="shared" si="52"/>
        <v>-1.2508379444020719</v>
      </c>
      <c r="BF286" s="349">
        <f t="shared" si="53"/>
        <v>-2.1740139307076523E-2</v>
      </c>
      <c r="BG286" s="364"/>
      <c r="BH286" s="348">
        <f t="shared" si="54"/>
        <v>-4.7015969215969307</v>
      </c>
      <c r="BI286" s="133">
        <f t="shared" si="55"/>
        <v>-6.3032536822589247E-2</v>
      </c>
      <c r="BJ286" s="348">
        <f t="shared" si="56"/>
        <v>0.75553958890387207</v>
      </c>
      <c r="BK286" s="133">
        <f t="shared" si="57"/>
        <v>1.0928805068498804E-2</v>
      </c>
      <c r="BL286" s="369">
        <f t="shared" si="58"/>
        <v>55.420383884193399</v>
      </c>
      <c r="BM286" s="348">
        <f t="shared" si="59"/>
        <v>-4.4777113539018387</v>
      </c>
      <c r="BN286" s="133">
        <f t="shared" si="60"/>
        <v>-7.4755488235525913E-2</v>
      </c>
      <c r="BO286" s="348">
        <f t="shared" si="61"/>
        <v>0.71956151324178563</v>
      </c>
      <c r="BP286" s="349">
        <f t="shared" si="62"/>
        <v>1.3154491688664338E-2</v>
      </c>
      <c r="BQ286" s="364"/>
    </row>
    <row r="287" spans="1:69" ht="12.75" customHeight="1" x14ac:dyDescent="0.25">
      <c r="A287" s="329">
        <v>41061</v>
      </c>
      <c r="B287" s="159">
        <v>2012</v>
      </c>
      <c r="C287" s="241" t="s">
        <v>21</v>
      </c>
      <c r="D287" s="137"/>
      <c r="E287" s="137">
        <v>139.36139849937476</v>
      </c>
      <c r="F287" s="137">
        <v>131.634916</v>
      </c>
      <c r="G287" s="137">
        <v>137.43749171270721</v>
      </c>
      <c r="H287" s="137">
        <v>54.500818802122815</v>
      </c>
      <c r="I287" s="137">
        <v>65.59462081128747</v>
      </c>
      <c r="J287" s="137"/>
      <c r="K287" s="137">
        <v>120.262843210866</v>
      </c>
      <c r="L287" s="137"/>
      <c r="M287" s="214">
        <f t="shared" si="14"/>
        <v>5.8025757127072097</v>
      </c>
      <c r="N287" s="139"/>
      <c r="O287" s="130">
        <v>210.46635895509297</v>
      </c>
      <c r="P287" s="161"/>
      <c r="Q287" s="140"/>
      <c r="R287" s="364"/>
      <c r="S287" s="369">
        <f t="shared" si="20"/>
        <v>-6.0414889999999843</v>
      </c>
      <c r="T287" s="308">
        <f t="shared" si="21"/>
        <v>-4.5645227219354823E-2</v>
      </c>
      <c r="U287" s="348">
        <f t="shared" si="22"/>
        <v>-3.9298302970673831</v>
      </c>
      <c r="V287" s="133">
        <f t="shared" si="23"/>
        <v>-2.8988585929676902E-2</v>
      </c>
      <c r="W287" s="369">
        <f t="shared" si="24"/>
        <v>51.745763333333343</v>
      </c>
      <c r="X287" s="348">
        <f t="shared" si="25"/>
        <v>-5.0345741666666441</v>
      </c>
      <c r="Y287" s="370">
        <f t="shared" si="26"/>
        <v>-8.8667563250511616E-2</v>
      </c>
      <c r="Z287" s="348">
        <f t="shared" si="27"/>
        <v>-3.2748585808894859</v>
      </c>
      <c r="AA287" s="349">
        <f t="shared" si="28"/>
        <v>-5.9520566415897536E-2</v>
      </c>
      <c r="AB287" s="367"/>
      <c r="AC287" s="369">
        <f t="shared" si="29"/>
        <v>-6.5734103465594842</v>
      </c>
      <c r="AD287" s="133">
        <f t="shared" si="30"/>
        <v>-4.5645227219354823E-2</v>
      </c>
      <c r="AE287" s="348">
        <f t="shared" si="31"/>
        <v>-2.2048591761447653</v>
      </c>
      <c r="AF287" s="133">
        <f t="shared" si="32"/>
        <v>-1.5789330114470257E-2</v>
      </c>
      <c r="AG287" s="369">
        <f t="shared" si="33"/>
        <v>56.58124309392268</v>
      </c>
      <c r="AH287" s="348">
        <f t="shared" si="34"/>
        <v>-5.4778419554662321</v>
      </c>
      <c r="AI287" s="133">
        <f t="shared" si="35"/>
        <v>-8.8268171390325278E-2</v>
      </c>
      <c r="AJ287" s="348">
        <f t="shared" si="36"/>
        <v>-1.8373826467873045</v>
      </c>
      <c r="AK287" s="349">
        <f t="shared" si="37"/>
        <v>-3.1452000513372158E-2</v>
      </c>
      <c r="AL287" s="367"/>
      <c r="AM287" s="329">
        <f t="shared" si="38"/>
        <v>41061</v>
      </c>
      <c r="AN287" s="369">
        <f t="shared" si="15"/>
        <v>-6.000191746561029</v>
      </c>
      <c r="AO287" s="133">
        <f t="shared" si="39"/>
        <v>-4.1277697474342179E-2</v>
      </c>
      <c r="AP287" s="348">
        <f t="shared" si="17"/>
        <v>-3.4390751136157292</v>
      </c>
      <c r="AQ287" s="133">
        <f t="shared" si="40"/>
        <v>-2.4083079184569867E-2</v>
      </c>
      <c r="AR287" s="369">
        <f t="shared" si="19"/>
        <v>58.184498749478962</v>
      </c>
      <c r="AS287" s="348">
        <f t="shared" si="41"/>
        <v>-5.0001597888008575</v>
      </c>
      <c r="AT287" s="133">
        <f t="shared" si="42"/>
        <v>-7.913566211284595E-2</v>
      </c>
      <c r="AU287" s="348">
        <f t="shared" si="43"/>
        <v>-2.8658959280131171</v>
      </c>
      <c r="AV287" s="349">
        <f t="shared" si="44"/>
        <v>-4.694311876528634E-2</v>
      </c>
      <c r="AW287" s="367"/>
      <c r="AX287" s="348">
        <f t="shared" si="45"/>
        <v>-4.5984704321455681</v>
      </c>
      <c r="AY287" s="133">
        <f t="shared" si="46"/>
        <v>-7.7809234116459902E-2</v>
      </c>
      <c r="AZ287" s="348">
        <f t="shared" si="47"/>
        <v>-4.3351182138813229</v>
      </c>
      <c r="BA287" s="133">
        <f t="shared" si="48"/>
        <v>-7.368146805756004E-2</v>
      </c>
      <c r="BB287" s="369">
        <f t="shared" si="49"/>
        <v>51.90554171630744</v>
      </c>
      <c r="BC287" s="348">
        <f t="shared" si="50"/>
        <v>-4.3794956496624451</v>
      </c>
      <c r="BD287" s="133">
        <f t="shared" si="51"/>
        <v>-7.7809234116459902E-2</v>
      </c>
      <c r="BE287" s="348">
        <f t="shared" si="52"/>
        <v>-4.1286840132203082</v>
      </c>
      <c r="BF287" s="349">
        <f t="shared" si="53"/>
        <v>-7.368146805756004E-2</v>
      </c>
      <c r="BG287" s="364"/>
      <c r="BH287" s="348">
        <f t="shared" si="54"/>
        <v>-4.2937822671156027</v>
      </c>
      <c r="BI287" s="133">
        <f t="shared" si="55"/>
        <v>-6.1437693207822996E-2</v>
      </c>
      <c r="BJ287" s="348">
        <f t="shared" si="56"/>
        <v>-2.5281255538175458</v>
      </c>
      <c r="BK287" s="133">
        <f t="shared" si="57"/>
        <v>-3.7111327547894368E-2</v>
      </c>
      <c r="BL287" s="369">
        <f t="shared" si="58"/>
        <v>51.331067439321394</v>
      </c>
      <c r="BM287" s="348">
        <f t="shared" si="59"/>
        <v>-4.0893164448720043</v>
      </c>
      <c r="BN287" s="133">
        <f t="shared" si="60"/>
        <v>-7.3787226978020426E-2</v>
      </c>
      <c r="BO287" s="348">
        <f t="shared" si="61"/>
        <v>-2.4077386226833752</v>
      </c>
      <c r="BP287" s="349">
        <f t="shared" si="62"/>
        <v>-4.4804468113885609E-2</v>
      </c>
      <c r="BQ287" s="364"/>
    </row>
    <row r="288" spans="1:69" ht="12.75" customHeight="1" x14ac:dyDescent="0.25">
      <c r="A288" s="329">
        <v>41091</v>
      </c>
      <c r="B288" s="159">
        <v>2012</v>
      </c>
      <c r="C288" s="241" t="s">
        <v>114</v>
      </c>
      <c r="D288" s="137"/>
      <c r="E288" s="137">
        <v>138.44105460608586</v>
      </c>
      <c r="F288" s="137">
        <v>131.084754</v>
      </c>
      <c r="G288" s="137">
        <v>136.59248417880463</v>
      </c>
      <c r="H288" s="137">
        <v>53.740513646702041</v>
      </c>
      <c r="I288" s="137">
        <v>67.33534231200899</v>
      </c>
      <c r="J288" s="137"/>
      <c r="K288" s="137">
        <v>125.51186940595065</v>
      </c>
      <c r="L288" s="137"/>
      <c r="M288" s="214">
        <f t="shared" si="14"/>
        <v>5.5077301788046213</v>
      </c>
      <c r="N288" s="139"/>
      <c r="O288" s="130">
        <v>219.73572817661477</v>
      </c>
      <c r="P288" s="161"/>
      <c r="Q288" s="140"/>
      <c r="R288" s="364"/>
      <c r="S288" s="369">
        <f t="shared" si="20"/>
        <v>-0.55016200000000026</v>
      </c>
      <c r="T288" s="308">
        <f t="shared" si="21"/>
        <v>-6.148304391853654E-3</v>
      </c>
      <c r="U288" s="348">
        <f t="shared" si="22"/>
        <v>-4.0213711561477794</v>
      </c>
      <c r="V288" s="133">
        <f t="shared" si="23"/>
        <v>-2.9764536222914528E-2</v>
      </c>
      <c r="W288" s="369">
        <f t="shared" si="24"/>
        <v>51.287295</v>
      </c>
      <c r="X288" s="348">
        <f t="shared" si="25"/>
        <v>-0.45846833333334303</v>
      </c>
      <c r="Y288" s="370">
        <f t="shared" si="26"/>
        <v>-8.8600168168359028E-3</v>
      </c>
      <c r="Z288" s="348">
        <f t="shared" si="27"/>
        <v>-3.3511426301231495</v>
      </c>
      <c r="AA288" s="349">
        <f t="shared" si="28"/>
        <v>-6.1333061036789371E-2</v>
      </c>
      <c r="AB288" s="367"/>
      <c r="AC288" s="369">
        <f t="shared" si="29"/>
        <v>-0.84500753390258865</v>
      </c>
      <c r="AD288" s="133">
        <f t="shared" si="30"/>
        <v>-6.148304391853654E-3</v>
      </c>
      <c r="AE288" s="348">
        <f t="shared" si="31"/>
        <v>-2.8289318925250484</v>
      </c>
      <c r="AF288" s="133">
        <f t="shared" si="32"/>
        <v>-2.0290511832685265E-2</v>
      </c>
      <c r="AG288" s="369">
        <f t="shared" si="33"/>
        <v>55.877070149003856</v>
      </c>
      <c r="AH288" s="348">
        <f t="shared" si="34"/>
        <v>-0.70417294491882387</v>
      </c>
      <c r="AI288" s="133">
        <f t="shared" si="35"/>
        <v>-1.2445342421161132E-2</v>
      </c>
      <c r="AJ288" s="348">
        <f t="shared" si="36"/>
        <v>-2.3574432437708737</v>
      </c>
      <c r="AK288" s="349">
        <f t="shared" si="37"/>
        <v>-4.0481891346298537E-2</v>
      </c>
      <c r="AL288" s="367"/>
      <c r="AM288" s="329">
        <f t="shared" si="38"/>
        <v>41091</v>
      </c>
      <c r="AN288" s="369">
        <f t="shared" si="15"/>
        <v>-0.92034389328890143</v>
      </c>
      <c r="AO288" s="133">
        <f t="shared" si="39"/>
        <v>-6.6040087369891864E-3</v>
      </c>
      <c r="AP288" s="348">
        <f t="shared" si="17"/>
        <v>-4.481340522466212</v>
      </c>
      <c r="AQ288" s="133">
        <f t="shared" si="40"/>
        <v>-3.1355061734275158E-2</v>
      </c>
      <c r="AR288" s="369">
        <f t="shared" si="19"/>
        <v>57.417545505071544</v>
      </c>
      <c r="AS288" s="348">
        <f t="shared" si="41"/>
        <v>-0.76695324440741786</v>
      </c>
      <c r="AT288" s="133">
        <f t="shared" si="42"/>
        <v>-1.3181401591335073E-2</v>
      </c>
      <c r="AU288" s="348">
        <f t="shared" si="43"/>
        <v>-3.73445043538851</v>
      </c>
      <c r="AV288" s="349">
        <f t="shared" si="44"/>
        <v>-6.1068332733154262E-2</v>
      </c>
      <c r="AW288" s="367"/>
      <c r="AX288" s="348">
        <f t="shared" si="45"/>
        <v>-0.76030515542077381</v>
      </c>
      <c r="AY288" s="133">
        <f t="shared" si="46"/>
        <v>-1.3950343722013203E-2</v>
      </c>
      <c r="AZ288" s="348">
        <f t="shared" si="47"/>
        <v>-4.8954749955282111</v>
      </c>
      <c r="BA288" s="133">
        <f t="shared" si="48"/>
        <v>-8.3489254788524869E-2</v>
      </c>
      <c r="BB288" s="369">
        <f t="shared" si="49"/>
        <v>51.181441568287653</v>
      </c>
      <c r="BC288" s="348">
        <f t="shared" si="50"/>
        <v>-0.72410014801978662</v>
      </c>
      <c r="BD288" s="133">
        <f t="shared" si="51"/>
        <v>-1.3950343722013203E-2</v>
      </c>
      <c r="BE288" s="348">
        <f t="shared" si="52"/>
        <v>-4.6623571385983027</v>
      </c>
      <c r="BF288" s="349">
        <f t="shared" si="53"/>
        <v>-8.348925478852498E-2</v>
      </c>
      <c r="BG288" s="364"/>
      <c r="BH288" s="348">
        <f t="shared" si="54"/>
        <v>1.74072150072152</v>
      </c>
      <c r="BI288" s="133">
        <f t="shared" si="55"/>
        <v>2.6537564806258906E-2</v>
      </c>
      <c r="BJ288" s="348">
        <f t="shared" si="56"/>
        <v>-1.2512530030152504</v>
      </c>
      <c r="BK288" s="133">
        <f t="shared" si="57"/>
        <v>-1.8243404520491779E-2</v>
      </c>
      <c r="BL288" s="369">
        <f t="shared" si="58"/>
        <v>52.988897440008557</v>
      </c>
      <c r="BM288" s="348">
        <f t="shared" si="59"/>
        <v>1.6578300006871629</v>
      </c>
      <c r="BN288" s="133">
        <f t="shared" si="60"/>
        <v>3.2296815230793419E-2</v>
      </c>
      <c r="BO288" s="348">
        <f t="shared" si="61"/>
        <v>-1.1916695266811956</v>
      </c>
      <c r="BP288" s="349">
        <f t="shared" si="62"/>
        <v>-2.1994408574827817E-2</v>
      </c>
      <c r="BQ288" s="364"/>
    </row>
    <row r="289" spans="1:69" ht="12.75" customHeight="1" x14ac:dyDescent="0.25">
      <c r="A289" s="329">
        <v>41122</v>
      </c>
      <c r="B289" s="159">
        <v>2012</v>
      </c>
      <c r="C289" s="241" t="s">
        <v>115</v>
      </c>
      <c r="D289" s="137"/>
      <c r="E289" s="137">
        <v>141.59475510629429</v>
      </c>
      <c r="F289" s="137">
        <v>134.13443000000001</v>
      </c>
      <c r="G289" s="137">
        <v>139.40545956805627</v>
      </c>
      <c r="H289" s="137">
        <v>57.871832827899915</v>
      </c>
      <c r="I289" s="137">
        <v>71.062829886163229</v>
      </c>
      <c r="J289" s="137"/>
      <c r="K289" s="137">
        <v>137.43032240739197</v>
      </c>
      <c r="L289" s="137"/>
      <c r="M289" s="214">
        <f t="shared" si="14"/>
        <v>5.2710295680562638</v>
      </c>
      <c r="N289" s="139"/>
      <c r="O289" s="130">
        <v>240.6594899565703</v>
      </c>
      <c r="P289" s="161"/>
      <c r="Q289" s="140"/>
      <c r="R289" s="364"/>
      <c r="S289" s="369">
        <f t="shared" si="20"/>
        <v>3.0496760000000052</v>
      </c>
      <c r="T289" s="308">
        <f t="shared" si="21"/>
        <v>2.059392510622593E-2</v>
      </c>
      <c r="U289" s="348">
        <f t="shared" si="22"/>
        <v>-1.2112960127297185</v>
      </c>
      <c r="V289" s="133">
        <f t="shared" si="23"/>
        <v>-8.9496436157562309E-3</v>
      </c>
      <c r="W289" s="369">
        <f t="shared" si="24"/>
        <v>53.828691666666671</v>
      </c>
      <c r="X289" s="348">
        <f t="shared" si="25"/>
        <v>2.541396666666671</v>
      </c>
      <c r="Y289" s="370">
        <f t="shared" si="26"/>
        <v>4.9552168166924648E-2</v>
      </c>
      <c r="Z289" s="348">
        <f t="shared" si="27"/>
        <v>-1.0094133439414321</v>
      </c>
      <c r="AA289" s="349">
        <f t="shared" si="28"/>
        <v>-1.8407152175411001E-2</v>
      </c>
      <c r="AB289" s="367"/>
      <c r="AC289" s="369">
        <f t="shared" si="29"/>
        <v>2.8129753892516476</v>
      </c>
      <c r="AD289" s="133">
        <f t="shared" si="30"/>
        <v>2.059392510622593E-2</v>
      </c>
      <c r="AE289" s="348">
        <f t="shared" si="31"/>
        <v>-0.44693285593442056</v>
      </c>
      <c r="AF289" s="133">
        <f t="shared" si="32"/>
        <v>-3.1957469456758147E-3</v>
      </c>
      <c r="AG289" s="369">
        <f t="shared" si="33"/>
        <v>58.221216306713558</v>
      </c>
      <c r="AH289" s="348">
        <f t="shared" si="34"/>
        <v>2.3441461577097016</v>
      </c>
      <c r="AI289" s="133">
        <f t="shared" si="35"/>
        <v>4.1951844494686474E-2</v>
      </c>
      <c r="AJ289" s="348">
        <f t="shared" si="36"/>
        <v>-0.37244404661201713</v>
      </c>
      <c r="AK289" s="349">
        <f t="shared" si="37"/>
        <v>-6.3563881205943584E-3</v>
      </c>
      <c r="AL289" s="367"/>
      <c r="AM289" s="329">
        <f t="shared" si="38"/>
        <v>41122</v>
      </c>
      <c r="AN289" s="369">
        <f t="shared" si="15"/>
        <v>3.15370050020843</v>
      </c>
      <c r="AO289" s="133">
        <f t="shared" si="39"/>
        <v>2.2780095898444541E-2</v>
      </c>
      <c r="AP289" s="348">
        <f t="shared" si="17"/>
        <v>-1.309372092623164</v>
      </c>
      <c r="AQ289" s="133">
        <f t="shared" si="40"/>
        <v>-9.1625911601598276E-3</v>
      </c>
      <c r="AR289" s="369">
        <f t="shared" si="19"/>
        <v>60.045629255245245</v>
      </c>
      <c r="AS289" s="348">
        <f t="shared" si="41"/>
        <v>2.6280837501737011</v>
      </c>
      <c r="AT289" s="133">
        <f t="shared" si="42"/>
        <v>4.5771440194035673E-2</v>
      </c>
      <c r="AU289" s="348">
        <f t="shared" si="43"/>
        <v>-1.0911434105192939</v>
      </c>
      <c r="AV289" s="349">
        <f t="shared" si="44"/>
        <v>-1.7847579499895905E-2</v>
      </c>
      <c r="AW289" s="367"/>
      <c r="AX289" s="348">
        <f t="shared" si="45"/>
        <v>4.131319181197874</v>
      </c>
      <c r="AY289" s="133">
        <f t="shared" si="46"/>
        <v>7.6875319956146493E-2</v>
      </c>
      <c r="AZ289" s="348">
        <f t="shared" si="47"/>
        <v>0.15340742779666527</v>
      </c>
      <c r="BA289" s="133">
        <f t="shared" si="48"/>
        <v>2.6578588506744882E-3</v>
      </c>
      <c r="BB289" s="369">
        <f t="shared" si="49"/>
        <v>55.116031264666582</v>
      </c>
      <c r="BC289" s="348">
        <f t="shared" si="50"/>
        <v>3.9345896963789286</v>
      </c>
      <c r="BD289" s="133">
        <f t="shared" si="51"/>
        <v>7.6875319956146493E-2</v>
      </c>
      <c r="BE289" s="348">
        <f t="shared" si="52"/>
        <v>0.14610231218729552</v>
      </c>
      <c r="BF289" s="349">
        <f t="shared" si="53"/>
        <v>2.6578588506744882E-3</v>
      </c>
      <c r="BG289" s="364"/>
      <c r="BH289" s="348">
        <f t="shared" si="54"/>
        <v>3.7274875741542388</v>
      </c>
      <c r="BI289" s="133">
        <f t="shared" si="55"/>
        <v>5.535707469759843E-2</v>
      </c>
      <c r="BJ289" s="348">
        <f t="shared" si="56"/>
        <v>3.0485770590226764</v>
      </c>
      <c r="BK289" s="133">
        <f t="shared" si="57"/>
        <v>4.482262073466714E-2</v>
      </c>
      <c r="BL289" s="369">
        <f t="shared" si="58"/>
        <v>56.538885605869737</v>
      </c>
      <c r="BM289" s="348">
        <f t="shared" si="59"/>
        <v>3.5499881658611798</v>
      </c>
      <c r="BN289" s="133">
        <f t="shared" si="60"/>
        <v>6.6994943042177901E-2</v>
      </c>
      <c r="BO289" s="348">
        <f t="shared" si="61"/>
        <v>2.9034067228787421</v>
      </c>
      <c r="BP289" s="349">
        <f t="shared" si="62"/>
        <v>5.4132204714955501E-2</v>
      </c>
      <c r="BQ289" s="364"/>
    </row>
    <row r="290" spans="1:69" ht="12.75" customHeight="1" x14ac:dyDescent="0.25">
      <c r="A290" s="329">
        <v>41153</v>
      </c>
      <c r="B290" s="159">
        <v>2012</v>
      </c>
      <c r="C290" s="241" t="s">
        <v>116</v>
      </c>
      <c r="D290" s="137"/>
      <c r="E290" s="137">
        <v>146.44923718215921</v>
      </c>
      <c r="F290" s="137">
        <v>139.12884399999999</v>
      </c>
      <c r="G290" s="137">
        <v>143.97804821697642</v>
      </c>
      <c r="H290" s="137">
        <v>60.647966262319933</v>
      </c>
      <c r="I290" s="137">
        <v>72.955494628827978</v>
      </c>
      <c r="J290" s="137"/>
      <c r="K290" s="137">
        <v>136.16350311724631</v>
      </c>
      <c r="L290" s="137"/>
      <c r="M290" s="214">
        <f t="shared" si="14"/>
        <v>4.8492042169764318</v>
      </c>
      <c r="N290" s="139"/>
      <c r="O290" s="130">
        <v>238.28262296970962</v>
      </c>
      <c r="P290" s="161"/>
      <c r="Q290" s="140"/>
      <c r="R290" s="364"/>
      <c r="S290" s="369">
        <f t="shared" si="20"/>
        <v>4.9944139999999777</v>
      </c>
      <c r="T290" s="308">
        <f t="shared" si="21"/>
        <v>3.2800642550788073E-2</v>
      </c>
      <c r="U290" s="348">
        <f t="shared" si="22"/>
        <v>4.3789219251680152</v>
      </c>
      <c r="V290" s="133">
        <f t="shared" si="23"/>
        <v>3.2496656456218354E-2</v>
      </c>
      <c r="W290" s="369">
        <f t="shared" si="24"/>
        <v>57.990703333333329</v>
      </c>
      <c r="X290" s="348">
        <f t="shared" si="25"/>
        <v>4.1620116666666576</v>
      </c>
      <c r="Y290" s="370">
        <f t="shared" si="26"/>
        <v>7.7319576935658274E-2</v>
      </c>
      <c r="Z290" s="348">
        <f t="shared" si="27"/>
        <v>3.6491016043066793</v>
      </c>
      <c r="AA290" s="349">
        <f t="shared" si="28"/>
        <v>6.7151160219804495E-2</v>
      </c>
      <c r="AB290" s="367"/>
      <c r="AC290" s="369">
        <f t="shared" si="29"/>
        <v>4.5725886489201457</v>
      </c>
      <c r="AD290" s="133">
        <f t="shared" si="30"/>
        <v>3.2800642550788073E-2</v>
      </c>
      <c r="AE290" s="348">
        <f t="shared" si="31"/>
        <v>4.8276234509577307</v>
      </c>
      <c r="AF290" s="133">
        <f t="shared" si="32"/>
        <v>3.4693558852409989E-2</v>
      </c>
      <c r="AG290" s="369">
        <f t="shared" si="33"/>
        <v>62.031706847480351</v>
      </c>
      <c r="AH290" s="348">
        <f t="shared" si="34"/>
        <v>3.8104905407667928</v>
      </c>
      <c r="AI290" s="133">
        <f t="shared" si="35"/>
        <v>6.5448487381178255E-2</v>
      </c>
      <c r="AJ290" s="348">
        <f t="shared" si="36"/>
        <v>4.0230195424647803</v>
      </c>
      <c r="AK290" s="349">
        <f t="shared" si="37"/>
        <v>6.9352018281526373E-2</v>
      </c>
      <c r="AL290" s="367"/>
      <c r="AM290" s="329">
        <f t="shared" si="38"/>
        <v>41153</v>
      </c>
      <c r="AN290" s="369">
        <f t="shared" si="15"/>
        <v>4.8544820758649223</v>
      </c>
      <c r="AO290" s="133">
        <f t="shared" si="39"/>
        <v>3.4284335406496558E-2</v>
      </c>
      <c r="AP290" s="348">
        <f t="shared" si="17"/>
        <v>4.4396296043513814</v>
      </c>
      <c r="AQ290" s="133">
        <f t="shared" si="40"/>
        <v>3.1262881998451286E-2</v>
      </c>
      <c r="AR290" s="369">
        <f t="shared" si="19"/>
        <v>64.091030985132676</v>
      </c>
      <c r="AS290" s="348">
        <f t="shared" si="41"/>
        <v>4.0454017298874305</v>
      </c>
      <c r="AT290" s="133">
        <f t="shared" si="42"/>
        <v>6.7372126498850049E-2</v>
      </c>
      <c r="AU290" s="348">
        <f t="shared" si="43"/>
        <v>3.6996913369594893</v>
      </c>
      <c r="AV290" s="349">
        <f t="shared" si="44"/>
        <v>6.1261951771778733E-2</v>
      </c>
      <c r="AW290" s="367"/>
      <c r="AX290" s="348">
        <f t="shared" si="45"/>
        <v>2.7761334344200179</v>
      </c>
      <c r="AY290" s="133">
        <f t="shared" si="46"/>
        <v>4.7970373474704342E-2</v>
      </c>
      <c r="AZ290" s="348">
        <f t="shared" si="47"/>
        <v>3.58754292726573</v>
      </c>
      <c r="BA290" s="133">
        <f t="shared" si="48"/>
        <v>6.2872700859577746E-2</v>
      </c>
      <c r="BB290" s="369">
        <f t="shared" si="49"/>
        <v>57.759967868876124</v>
      </c>
      <c r="BC290" s="348">
        <f t="shared" si="50"/>
        <v>2.6439366042095429</v>
      </c>
      <c r="BD290" s="133">
        <f t="shared" si="51"/>
        <v>4.7970373474704342E-2</v>
      </c>
      <c r="BE290" s="348">
        <f t="shared" si="52"/>
        <v>3.4167075497768877</v>
      </c>
      <c r="BF290" s="349">
        <f t="shared" si="53"/>
        <v>6.2872700859577746E-2</v>
      </c>
      <c r="BG290" s="364"/>
      <c r="BH290" s="348">
        <f t="shared" si="54"/>
        <v>1.8926647426647492</v>
      </c>
      <c r="BI290" s="133">
        <f t="shared" si="55"/>
        <v>2.6633681007309118E-2</v>
      </c>
      <c r="BJ290" s="348">
        <f t="shared" si="56"/>
        <v>4.9905915593610928</v>
      </c>
      <c r="BK290" s="133">
        <f t="shared" si="57"/>
        <v>7.3428951325954506E-2</v>
      </c>
      <c r="BL290" s="369">
        <f t="shared" si="58"/>
        <v>58.341423456026646</v>
      </c>
      <c r="BM290" s="348">
        <f t="shared" si="59"/>
        <v>1.8025378501569094</v>
      </c>
      <c r="BN290" s="133">
        <f t="shared" si="60"/>
        <v>3.1881382712816819E-2</v>
      </c>
      <c r="BO290" s="348">
        <f t="shared" si="61"/>
        <v>4.7529443422486679</v>
      </c>
      <c r="BP290" s="349">
        <f t="shared" si="62"/>
        <v>8.8693398671705337E-2</v>
      </c>
      <c r="BQ290" s="364"/>
    </row>
    <row r="291" spans="1:69" ht="12.75" customHeight="1" x14ac:dyDescent="0.25">
      <c r="A291" s="329">
        <v>41183</v>
      </c>
      <c r="B291" s="159">
        <v>2012</v>
      </c>
      <c r="C291" s="241" t="s">
        <v>117</v>
      </c>
      <c r="D291" s="137"/>
      <c r="E291" s="137">
        <v>145.57883493122131</v>
      </c>
      <c r="F291" s="137">
        <v>138.07635599999998</v>
      </c>
      <c r="G291" s="137">
        <v>143.01836062280265</v>
      </c>
      <c r="H291" s="137">
        <v>60.441139120545863</v>
      </c>
      <c r="I291" s="137">
        <v>73.187367324034</v>
      </c>
      <c r="J291" s="137"/>
      <c r="K291" s="137">
        <v>135.13547028859998</v>
      </c>
      <c r="L291" s="137"/>
      <c r="M291" s="214">
        <f t="shared" si="14"/>
        <v>4.9420046228026706</v>
      </c>
      <c r="N291" s="139"/>
      <c r="O291" s="130">
        <v>236.48517020900536</v>
      </c>
      <c r="P291" s="161"/>
      <c r="Q291" s="140"/>
      <c r="R291" s="364"/>
      <c r="S291" s="369">
        <f t="shared" si="20"/>
        <v>-1.052488000000011</v>
      </c>
      <c r="T291" s="308">
        <f t="shared" si="21"/>
        <v>-6.6655132921895621E-3</v>
      </c>
      <c r="U291" s="348">
        <f t="shared" si="22"/>
        <v>4.1108857721729635</v>
      </c>
      <c r="V291" s="133">
        <f t="shared" si="23"/>
        <v>3.0686159390041601E-2</v>
      </c>
      <c r="W291" s="369">
        <f t="shared" si="24"/>
        <v>57.113629999999986</v>
      </c>
      <c r="X291" s="348">
        <f t="shared" si="25"/>
        <v>-0.87707333333334248</v>
      </c>
      <c r="Y291" s="370">
        <f t="shared" si="26"/>
        <v>-1.512437826959756E-2</v>
      </c>
      <c r="Z291" s="348">
        <f t="shared" si="27"/>
        <v>3.4257381434774743</v>
      </c>
      <c r="AA291" s="349">
        <f t="shared" si="28"/>
        <v>6.3808393755384163E-2</v>
      </c>
      <c r="AB291" s="367"/>
      <c r="AC291" s="369">
        <f t="shared" si="29"/>
        <v>-0.95968759417377214</v>
      </c>
      <c r="AD291" s="133">
        <f t="shared" si="30"/>
        <v>-6.6655132921895621E-3</v>
      </c>
      <c r="AE291" s="348">
        <f t="shared" si="31"/>
        <v>3.6515017868941584</v>
      </c>
      <c r="AF291" s="133">
        <f t="shared" si="32"/>
        <v>2.620064639035502E-2</v>
      </c>
      <c r="AG291" s="369">
        <f t="shared" si="33"/>
        <v>61.231967185668879</v>
      </c>
      <c r="AH291" s="348">
        <f t="shared" si="34"/>
        <v>-0.79973966181147205</v>
      </c>
      <c r="AI291" s="133">
        <f t="shared" si="35"/>
        <v>-1.2892433602993081E-2</v>
      </c>
      <c r="AJ291" s="348">
        <f t="shared" si="36"/>
        <v>3.0429181557451415</v>
      </c>
      <c r="AK291" s="349">
        <f t="shared" si="37"/>
        <v>5.229365673565689E-2</v>
      </c>
      <c r="AL291" s="367"/>
      <c r="AM291" s="329">
        <f t="shared" si="38"/>
        <v>41183</v>
      </c>
      <c r="AN291" s="369">
        <f t="shared" si="15"/>
        <v>-0.87040225093790013</v>
      </c>
      <c r="AO291" s="133">
        <f t="shared" si="39"/>
        <v>-5.9433716944203852E-3</v>
      </c>
      <c r="AP291" s="348">
        <f t="shared" si="17"/>
        <v>4.0364668662686825</v>
      </c>
      <c r="AQ291" s="133">
        <f t="shared" si="40"/>
        <v>2.8517728800583342E-2</v>
      </c>
      <c r="AR291" s="369">
        <f t="shared" si="19"/>
        <v>63.365695776017759</v>
      </c>
      <c r="AS291" s="348">
        <f t="shared" si="41"/>
        <v>-0.72533520911491678</v>
      </c>
      <c r="AT291" s="133">
        <f t="shared" si="42"/>
        <v>-1.1317265426470935E-2</v>
      </c>
      <c r="AU291" s="348">
        <f t="shared" si="43"/>
        <v>3.3637223885572354</v>
      </c>
      <c r="AV291" s="349">
        <f t="shared" si="44"/>
        <v>5.6060196001156859E-2</v>
      </c>
      <c r="AW291" s="367"/>
      <c r="AX291" s="348">
        <f t="shared" si="45"/>
        <v>-0.20682714177407036</v>
      </c>
      <c r="AY291" s="133">
        <f t="shared" si="46"/>
        <v>-3.4102898171306517E-3</v>
      </c>
      <c r="AZ291" s="348">
        <f t="shared" si="47"/>
        <v>3.0032144948359942</v>
      </c>
      <c r="BA291" s="133">
        <f t="shared" si="48"/>
        <v>5.2286264073889033E-2</v>
      </c>
      <c r="BB291" s="369">
        <f t="shared" si="49"/>
        <v>57.562989638615107</v>
      </c>
      <c r="BC291" s="348">
        <f t="shared" si="50"/>
        <v>-0.19697823026101702</v>
      </c>
      <c r="BD291" s="133">
        <f t="shared" si="51"/>
        <v>-3.4102898171305407E-3</v>
      </c>
      <c r="BE291" s="348">
        <f t="shared" si="52"/>
        <v>2.8602042807961894</v>
      </c>
      <c r="BF291" s="349">
        <f t="shared" si="53"/>
        <v>5.2286264073889033E-2</v>
      </c>
      <c r="BG291" s="364"/>
      <c r="BH291" s="348">
        <f t="shared" si="54"/>
        <v>0.23187269520602172</v>
      </c>
      <c r="BI291" s="133">
        <f t="shared" si="55"/>
        <v>3.1782759665424098E-3</v>
      </c>
      <c r="BJ291" s="348">
        <f t="shared" si="56"/>
        <v>4.1721209589289998</v>
      </c>
      <c r="BK291" s="133">
        <f t="shared" si="57"/>
        <v>6.0452163524239433E-2</v>
      </c>
      <c r="BL291" s="369">
        <f t="shared" si="58"/>
        <v>58.562254594318091</v>
      </c>
      <c r="BM291" s="348">
        <f t="shared" si="59"/>
        <v>0.22083113829144452</v>
      </c>
      <c r="BN291" s="133">
        <f t="shared" si="60"/>
        <v>3.7851517019960035E-3</v>
      </c>
      <c r="BO291" s="348">
        <f t="shared" si="61"/>
        <v>3.9734485323133271</v>
      </c>
      <c r="BP291" s="349">
        <f t="shared" si="62"/>
        <v>7.2788705578211044E-2</v>
      </c>
      <c r="BQ291" s="364"/>
    </row>
    <row r="292" spans="1:69" ht="12.75" customHeight="1" x14ac:dyDescent="0.25">
      <c r="A292" s="329">
        <v>41214</v>
      </c>
      <c r="B292" s="159">
        <v>2012</v>
      </c>
      <c r="C292" s="241" t="s">
        <v>118</v>
      </c>
      <c r="D292" s="137"/>
      <c r="E292" s="137">
        <v>142.27588265944144</v>
      </c>
      <c r="F292" s="137">
        <v>134.54309000000001</v>
      </c>
      <c r="G292" s="137">
        <v>141.09923756906076</v>
      </c>
      <c r="H292" s="137">
        <v>57.74565390447308</v>
      </c>
      <c r="I292" s="137">
        <v>70.009788359788374</v>
      </c>
      <c r="J292" s="137"/>
      <c r="K292" s="137">
        <v>133.03594544791579</v>
      </c>
      <c r="L292" s="137"/>
      <c r="M292" s="214">
        <f t="shared" si="14"/>
        <v>6.5561475690607551</v>
      </c>
      <c r="N292" s="139"/>
      <c r="O292" s="130">
        <v>232.83875922959248</v>
      </c>
      <c r="P292" s="161"/>
      <c r="Q292" s="140"/>
      <c r="R292" s="364"/>
      <c r="S292" s="369">
        <f t="shared" si="20"/>
        <v>-3.5332659999999692</v>
      </c>
      <c r="T292" s="308">
        <f t="shared" si="21"/>
        <v>-1.3418718026026011E-2</v>
      </c>
      <c r="U292" s="348">
        <f t="shared" si="22"/>
        <v>1.367400867884129</v>
      </c>
      <c r="V292" s="133">
        <f t="shared" si="23"/>
        <v>1.0267646270841535E-2</v>
      </c>
      <c r="W292" s="369">
        <f t="shared" si="24"/>
        <v>54.169241666666679</v>
      </c>
      <c r="X292" s="348">
        <f t="shared" si="25"/>
        <v>-2.9443883333333076</v>
      </c>
      <c r="Y292" s="370">
        <f t="shared" si="26"/>
        <v>-5.1553163987883566E-2</v>
      </c>
      <c r="Z292" s="348">
        <f t="shared" si="27"/>
        <v>1.1395007232367789</v>
      </c>
      <c r="AA292" s="349">
        <f t="shared" si="28"/>
        <v>2.1487955682309545E-2</v>
      </c>
      <c r="AB292" s="367"/>
      <c r="AC292" s="369">
        <f t="shared" si="29"/>
        <v>-1.9191230537418846</v>
      </c>
      <c r="AD292" s="133">
        <f t="shared" si="30"/>
        <v>-1.3418718026026011E-2</v>
      </c>
      <c r="AE292" s="348">
        <f t="shared" si="31"/>
        <v>0.84506522592516831</v>
      </c>
      <c r="AF292" s="133">
        <f t="shared" si="32"/>
        <v>6.0252412588317483E-3</v>
      </c>
      <c r="AG292" s="369">
        <f t="shared" si="33"/>
        <v>59.632697974217308</v>
      </c>
      <c r="AH292" s="348">
        <f t="shared" si="34"/>
        <v>-1.5992692114515705</v>
      </c>
      <c r="AI292" s="133">
        <f t="shared" si="35"/>
        <v>-2.6118207285456552E-2</v>
      </c>
      <c r="AJ292" s="348">
        <f t="shared" si="36"/>
        <v>0.70422102160431166</v>
      </c>
      <c r="AK292" s="349">
        <f t="shared" si="37"/>
        <v>1.1950436495594685E-2</v>
      </c>
      <c r="AL292" s="367"/>
      <c r="AM292" s="329">
        <f t="shared" si="38"/>
        <v>41214</v>
      </c>
      <c r="AN292" s="369">
        <f t="shared" si="15"/>
        <v>-3.3029522717798727</v>
      </c>
      <c r="AO292" s="133">
        <f t="shared" si="39"/>
        <v>-2.2688409845705637E-2</v>
      </c>
      <c r="AP292" s="348">
        <f t="shared" si="17"/>
        <v>1.5903616851518905</v>
      </c>
      <c r="AQ292" s="133">
        <f t="shared" si="40"/>
        <v>1.130437357119729E-2</v>
      </c>
      <c r="AR292" s="369">
        <f t="shared" si="19"/>
        <v>60.613235549534537</v>
      </c>
      <c r="AS292" s="348">
        <f t="shared" si="41"/>
        <v>-2.7524602264832225</v>
      </c>
      <c r="AT292" s="133">
        <f t="shared" si="42"/>
        <v>-4.3437702257898336E-2</v>
      </c>
      <c r="AU292" s="348">
        <f t="shared" si="43"/>
        <v>1.3253014042932421</v>
      </c>
      <c r="AV292" s="349">
        <f t="shared" si="44"/>
        <v>2.235364452143962E-2</v>
      </c>
      <c r="AW292" s="367"/>
      <c r="AX292" s="348">
        <f t="shared" si="45"/>
        <v>-2.6954852160727825</v>
      </c>
      <c r="AY292" s="133">
        <f t="shared" si="46"/>
        <v>-4.4596863250654706E-2</v>
      </c>
      <c r="AZ292" s="348">
        <f t="shared" si="47"/>
        <v>-0.15590004493321885</v>
      </c>
      <c r="BA292" s="133">
        <f t="shared" si="48"/>
        <v>-2.6925019157421071E-3</v>
      </c>
      <c r="BB292" s="369">
        <f t="shared" si="49"/>
        <v>54.995860861402932</v>
      </c>
      <c r="BC292" s="348">
        <f t="shared" si="50"/>
        <v>-2.5671287772121758</v>
      </c>
      <c r="BD292" s="133">
        <f t="shared" si="51"/>
        <v>-4.4596863250654817E-2</v>
      </c>
      <c r="BE292" s="348">
        <f t="shared" si="52"/>
        <v>-0.14847623326973292</v>
      </c>
      <c r="BF292" s="349">
        <f t="shared" si="53"/>
        <v>-2.6925019157421071E-3</v>
      </c>
      <c r="BG292" s="364"/>
      <c r="BH292" s="348">
        <f t="shared" si="54"/>
        <v>-3.177578964245626</v>
      </c>
      <c r="BI292" s="133">
        <f t="shared" si="55"/>
        <v>-4.3417041498118536E-2</v>
      </c>
      <c r="BJ292" s="348">
        <f t="shared" si="56"/>
        <v>-0.58252181791760904</v>
      </c>
      <c r="BK292" s="133">
        <f t="shared" si="57"/>
        <v>-8.2519160578707895E-3</v>
      </c>
      <c r="BL292" s="369">
        <f t="shared" si="58"/>
        <v>55.535988914084157</v>
      </c>
      <c r="BM292" s="348">
        <f t="shared" si="59"/>
        <v>-3.0262656802339336</v>
      </c>
      <c r="BN292" s="133">
        <f t="shared" si="60"/>
        <v>-5.1676044598999327E-2</v>
      </c>
      <c r="BO292" s="348">
        <f t="shared" si="61"/>
        <v>-0.55478268373106232</v>
      </c>
      <c r="BP292" s="349">
        <f t="shared" si="62"/>
        <v>-9.8908014264627031E-3</v>
      </c>
      <c r="BQ292" s="364"/>
    </row>
    <row r="293" spans="1:69" ht="12.75" customHeight="1" x14ac:dyDescent="0.25">
      <c r="A293" s="329">
        <v>41244</v>
      </c>
      <c r="B293" s="159">
        <v>2012</v>
      </c>
      <c r="C293" s="241" t="s">
        <v>119</v>
      </c>
      <c r="D293" s="137"/>
      <c r="E293" s="137">
        <v>139.4038192997082</v>
      </c>
      <c r="F293" s="137">
        <v>131.55227600000001</v>
      </c>
      <c r="G293" s="137">
        <v>139.66123857358113</v>
      </c>
      <c r="H293" s="137">
        <v>57.17699772554964</v>
      </c>
      <c r="I293" s="137">
        <v>68.738505691839023</v>
      </c>
      <c r="J293" s="137"/>
      <c r="K293" s="137">
        <v>131.96368744976445</v>
      </c>
      <c r="L293" s="137"/>
      <c r="M293" s="214">
        <f t="shared" si="14"/>
        <v>8.1089625735811239</v>
      </c>
      <c r="N293" s="139"/>
      <c r="O293" s="130">
        <v>230.87711112165803</v>
      </c>
      <c r="P293" s="161"/>
      <c r="Q293" s="140"/>
      <c r="R293" s="364"/>
      <c r="S293" s="369">
        <f t="shared" si="20"/>
        <v>-2.9908140000000003</v>
      </c>
      <c r="T293" s="308">
        <f t="shared" si="21"/>
        <v>-1.0191401599713101E-2</v>
      </c>
      <c r="U293" s="348">
        <f t="shared" si="22"/>
        <v>-0.53306930961869625</v>
      </c>
      <c r="V293" s="133">
        <f t="shared" si="23"/>
        <v>-4.0357944961202374E-3</v>
      </c>
      <c r="W293" s="369">
        <f t="shared" si="24"/>
        <v>51.676896666666678</v>
      </c>
      <c r="X293" s="348">
        <f t="shared" si="25"/>
        <v>-2.4923450000000003</v>
      </c>
      <c r="Y293" s="370">
        <f t="shared" si="26"/>
        <v>-4.6010335816343506E-2</v>
      </c>
      <c r="Z293" s="348">
        <f t="shared" si="27"/>
        <v>-0.44422442468224688</v>
      </c>
      <c r="AA293" s="349">
        <f t="shared" si="28"/>
        <v>-8.522925358871003E-3</v>
      </c>
      <c r="AB293" s="367"/>
      <c r="AC293" s="369">
        <f t="shared" si="29"/>
        <v>-1.4379989954796315</v>
      </c>
      <c r="AD293" s="133">
        <f t="shared" si="30"/>
        <v>-1.0191401599713101E-2</v>
      </c>
      <c r="AE293" s="348">
        <f t="shared" si="31"/>
        <v>-0.96476740747880285</v>
      </c>
      <c r="AF293" s="133">
        <f t="shared" si="32"/>
        <v>-6.8605191532549181E-3</v>
      </c>
      <c r="AG293" s="369">
        <f t="shared" si="33"/>
        <v>58.434365477984272</v>
      </c>
      <c r="AH293" s="348">
        <f t="shared" si="34"/>
        <v>-1.1983324962330357</v>
      </c>
      <c r="AI293" s="133">
        <f t="shared" si="35"/>
        <v>-2.0095225219411428E-2</v>
      </c>
      <c r="AJ293" s="348">
        <f t="shared" si="36"/>
        <v>-0.80397283956567378</v>
      </c>
      <c r="AK293" s="349">
        <f t="shared" si="37"/>
        <v>-1.3571833079718432E-2</v>
      </c>
      <c r="AL293" s="367"/>
      <c r="AM293" s="329">
        <f t="shared" si="38"/>
        <v>41244</v>
      </c>
      <c r="AN293" s="369">
        <f t="shared" si="15"/>
        <v>-2.8720633597332323</v>
      </c>
      <c r="AO293" s="133">
        <f t="shared" si="39"/>
        <v>-2.0186579102854263E-2</v>
      </c>
      <c r="AP293" s="348">
        <f t="shared" si="17"/>
        <v>-0.3377233254609564</v>
      </c>
      <c r="AQ293" s="133">
        <f t="shared" si="40"/>
        <v>-2.4167711270143277E-3</v>
      </c>
      <c r="AR293" s="369">
        <f t="shared" si="19"/>
        <v>58.2198494164235</v>
      </c>
      <c r="AS293" s="348">
        <f t="shared" si="41"/>
        <v>-2.3933861331110364</v>
      </c>
      <c r="AT293" s="133">
        <f t="shared" si="42"/>
        <v>-3.9486196561064668E-2</v>
      </c>
      <c r="AU293" s="348">
        <f t="shared" si="43"/>
        <v>-0.28143610455080648</v>
      </c>
      <c r="AV293" s="349">
        <f t="shared" si="44"/>
        <v>-4.8107678668002363E-3</v>
      </c>
      <c r="AW293" s="367"/>
      <c r="AX293" s="348">
        <f t="shared" si="45"/>
        <v>-0.56865617892344034</v>
      </c>
      <c r="AY293" s="133">
        <f t="shared" si="46"/>
        <v>-9.847601342676815E-3</v>
      </c>
      <c r="AZ293" s="348">
        <f t="shared" si="47"/>
        <v>-3.4103125480693635</v>
      </c>
      <c r="BA293" s="133">
        <f t="shared" si="48"/>
        <v>-5.6287571319274865E-2</v>
      </c>
      <c r="BB293" s="369">
        <f t="shared" si="49"/>
        <v>54.454283548142513</v>
      </c>
      <c r="BC293" s="348">
        <f t="shared" si="50"/>
        <v>-0.54157731326041869</v>
      </c>
      <c r="BD293" s="133">
        <f t="shared" si="51"/>
        <v>-9.847601342676815E-3</v>
      </c>
      <c r="BE293" s="348">
        <f t="shared" si="52"/>
        <v>-3.2479167124470152</v>
      </c>
      <c r="BF293" s="349">
        <f t="shared" si="53"/>
        <v>-5.6287571319274865E-2</v>
      </c>
      <c r="BG293" s="364"/>
      <c r="BH293" s="348">
        <f t="shared" si="54"/>
        <v>-1.2712826679493503</v>
      </c>
      <c r="BI293" s="133">
        <f t="shared" si="55"/>
        <v>-1.815864178043336E-2</v>
      </c>
      <c r="BJ293" s="348">
        <f t="shared" si="56"/>
        <v>-2.5496041627651636</v>
      </c>
      <c r="BK293" s="133">
        <f t="shared" si="57"/>
        <v>-3.5764788377265377E-2</v>
      </c>
      <c r="BL293" s="369">
        <f t="shared" si="58"/>
        <v>54.325243516037162</v>
      </c>
      <c r="BM293" s="348">
        <f t="shared" si="59"/>
        <v>-1.2107453980469955</v>
      </c>
      <c r="BN293" s="133">
        <f t="shared" si="60"/>
        <v>-2.1801095500794232E-2</v>
      </c>
      <c r="BO293" s="348">
        <f t="shared" si="61"/>
        <v>-2.4281944407287313</v>
      </c>
      <c r="BP293" s="349">
        <f t="shared" si="62"/>
        <v>-4.2784975292219363E-2</v>
      </c>
      <c r="BQ293" s="364"/>
    </row>
    <row r="294" spans="1:69" ht="12.75" customHeight="1" x14ac:dyDescent="0.25">
      <c r="A294" s="329">
        <v>41275</v>
      </c>
      <c r="B294" s="159">
        <v>2013</v>
      </c>
      <c r="C294" s="241" t="s">
        <v>109</v>
      </c>
      <c r="D294" s="137"/>
      <c r="E294" s="137">
        <v>139.35154647769906</v>
      </c>
      <c r="F294" s="137">
        <v>131.70957799999999</v>
      </c>
      <c r="G294" s="137">
        <v>139.45832245102966</v>
      </c>
      <c r="H294" s="137">
        <v>57.852490523123578</v>
      </c>
      <c r="I294" s="137">
        <v>68.986217732884398</v>
      </c>
      <c r="J294" s="137"/>
      <c r="K294" s="137">
        <v>136.6995902098258</v>
      </c>
      <c r="L294" s="137"/>
      <c r="M294" s="214">
        <f t="shared" ref="M294:M357" si="63">G294-F294</f>
        <v>7.7487444510296655</v>
      </c>
      <c r="N294" s="139"/>
      <c r="O294" s="130">
        <v>239.13205679088634</v>
      </c>
      <c r="P294" s="161"/>
      <c r="Q294" s="140"/>
      <c r="R294" s="364"/>
      <c r="S294" s="369">
        <f t="shared" si="20"/>
        <v>0.15730199999998717</v>
      </c>
      <c r="T294" s="308">
        <f t="shared" si="21"/>
        <v>-1.4529165330620097E-3</v>
      </c>
      <c r="U294" s="348">
        <f t="shared" si="22"/>
        <v>-1.1777612421628874</v>
      </c>
      <c r="V294" s="133">
        <f t="shared" si="23"/>
        <v>-8.86285517401042E-3</v>
      </c>
      <c r="W294" s="369">
        <f t="shared" si="24"/>
        <v>51.807981666666663</v>
      </c>
      <c r="X294" s="348">
        <f t="shared" si="25"/>
        <v>0.13108499999998457</v>
      </c>
      <c r="Y294" s="370">
        <f t="shared" si="26"/>
        <v>2.5366267801552045E-3</v>
      </c>
      <c r="Z294" s="348">
        <f t="shared" si="27"/>
        <v>-0.98146770180240139</v>
      </c>
      <c r="AA294" s="349">
        <f t="shared" si="28"/>
        <v>-1.8592118568083182E-2</v>
      </c>
      <c r="AB294" s="367"/>
      <c r="AC294" s="369">
        <f t="shared" si="29"/>
        <v>-0.20291612255147129</v>
      </c>
      <c r="AD294" s="133">
        <f t="shared" si="30"/>
        <v>-1.4529165330620097E-3</v>
      </c>
      <c r="AE294" s="348">
        <f t="shared" si="31"/>
        <v>-1.8861788504046899</v>
      </c>
      <c r="AF294" s="133">
        <f t="shared" si="32"/>
        <v>-1.3344550605348116E-2</v>
      </c>
      <c r="AG294" s="369">
        <f t="shared" si="33"/>
        <v>58.265268709191389</v>
      </c>
      <c r="AH294" s="348">
        <f t="shared" si="34"/>
        <v>-0.16909676879288327</v>
      </c>
      <c r="AI294" s="133">
        <f t="shared" si="35"/>
        <v>-2.8937897658286582E-3</v>
      </c>
      <c r="AJ294" s="348">
        <f t="shared" si="36"/>
        <v>-1.5718157086705702</v>
      </c>
      <c r="AK294" s="349">
        <f t="shared" si="37"/>
        <v>-2.6268253608315306E-2</v>
      </c>
      <c r="AL294" s="367"/>
      <c r="AM294" s="329">
        <f t="shared" si="38"/>
        <v>41275</v>
      </c>
      <c r="AN294" s="369">
        <f t="shared" si="15"/>
        <v>-5.2272822009143738E-2</v>
      </c>
      <c r="AO294" s="133">
        <f t="shared" si="39"/>
        <v>0</v>
      </c>
      <c r="AP294" s="348">
        <f t="shared" si="17"/>
        <v>-1.043785051394309</v>
      </c>
      <c r="AQ294" s="133">
        <f t="shared" si="40"/>
        <v>-7.4346136728771217E-3</v>
      </c>
      <c r="AR294" s="369">
        <f t="shared" si="19"/>
        <v>58.17628873141588</v>
      </c>
      <c r="AS294" s="348">
        <f t="shared" si="41"/>
        <v>0</v>
      </c>
      <c r="AT294" s="133">
        <f t="shared" si="42"/>
        <v>-7.4821019711068804E-4</v>
      </c>
      <c r="AU294" s="348">
        <f t="shared" si="43"/>
        <v>-0.86982087616192416</v>
      </c>
      <c r="AV294" s="349">
        <f t="shared" si="44"/>
        <v>-1.4731213994330528E-2</v>
      </c>
      <c r="AW294" s="367"/>
      <c r="AX294" s="348">
        <f t="shared" si="45"/>
        <v>0.67549279757393776</v>
      </c>
      <c r="AY294" s="133">
        <f t="shared" si="46"/>
        <v>1.1814065523627404E-2</v>
      </c>
      <c r="AZ294" s="348">
        <f t="shared" si="47"/>
        <v>-3.1848713767215457</v>
      </c>
      <c r="BA294" s="133">
        <f t="shared" si="48"/>
        <v>-5.2179047022830605E-2</v>
      </c>
      <c r="BB294" s="369">
        <f t="shared" si="49"/>
        <v>55.097610022022451</v>
      </c>
      <c r="BC294" s="348">
        <f t="shared" si="50"/>
        <v>0.64332647387993802</v>
      </c>
      <c r="BD294" s="133">
        <f t="shared" si="51"/>
        <v>1.1814065523627404E-2</v>
      </c>
      <c r="BE294" s="348">
        <f t="shared" si="52"/>
        <v>-3.0332108349729054</v>
      </c>
      <c r="BF294" s="349">
        <f t="shared" si="53"/>
        <v>-5.2179047022830605E-2</v>
      </c>
      <c r="BG294" s="364"/>
      <c r="BH294" s="348">
        <f t="shared" si="54"/>
        <v>0.24771204104537503</v>
      </c>
      <c r="BI294" s="133">
        <f t="shared" si="55"/>
        <v>3.6036867335447198E-3</v>
      </c>
      <c r="BJ294" s="348">
        <f t="shared" si="56"/>
        <v>-1.7584147388441949</v>
      </c>
      <c r="BK294" s="133">
        <f t="shared" si="57"/>
        <v>-2.4855804283765326E-2</v>
      </c>
      <c r="BL294" s="369">
        <f t="shared" si="58"/>
        <v>54.561159745604186</v>
      </c>
      <c r="BM294" s="348">
        <f t="shared" si="59"/>
        <v>0.23591622956702452</v>
      </c>
      <c r="BN294" s="133">
        <f t="shared" si="60"/>
        <v>4.3426630843794722E-3</v>
      </c>
      <c r="BO294" s="348">
        <f t="shared" si="61"/>
        <v>-1.6746807036611386</v>
      </c>
      <c r="BP294" s="349">
        <f t="shared" si="62"/>
        <v>-2.9779597677961234E-2</v>
      </c>
      <c r="BQ294" s="364"/>
    </row>
    <row r="295" spans="1:69" ht="12.75" customHeight="1" x14ac:dyDescent="0.25">
      <c r="A295" s="329">
        <v>41306</v>
      </c>
      <c r="B295" s="159">
        <v>2013</v>
      </c>
      <c r="C295" s="241" t="s">
        <v>110</v>
      </c>
      <c r="D295" s="162"/>
      <c r="E295" s="137">
        <v>144.03317319716547</v>
      </c>
      <c r="F295" s="137">
        <v>136.366511</v>
      </c>
      <c r="G295" s="137">
        <v>143.90401506780512</v>
      </c>
      <c r="H295" s="137">
        <v>64.592706595905995</v>
      </c>
      <c r="I295" s="137">
        <v>74.54443001443002</v>
      </c>
      <c r="J295" s="137"/>
      <c r="K295" s="137">
        <v>144.76940900712077</v>
      </c>
      <c r="L295" s="137"/>
      <c r="M295" s="214">
        <f t="shared" si="63"/>
        <v>7.5375040678051164</v>
      </c>
      <c r="N295" s="139"/>
      <c r="O295" s="130">
        <v>253.23466385596373</v>
      </c>
      <c r="P295" s="161"/>
      <c r="Q295" s="140"/>
      <c r="R295" s="364"/>
      <c r="S295" s="369">
        <f t="shared" si="20"/>
        <v>4.6569330000000093</v>
      </c>
      <c r="T295" s="308">
        <f t="shared" si="21"/>
        <v>3.1878288356268936E-2</v>
      </c>
      <c r="U295" s="348">
        <f t="shared" si="22"/>
        <v>1.8091455844982249</v>
      </c>
      <c r="V295" s="133">
        <f t="shared" si="23"/>
        <v>1.3445162060893079E-2</v>
      </c>
      <c r="W295" s="369">
        <f t="shared" si="24"/>
        <v>55.688759166666671</v>
      </c>
      <c r="X295" s="348">
        <f t="shared" si="25"/>
        <v>3.8807775000000078</v>
      </c>
      <c r="Y295" s="370">
        <f t="shared" si="26"/>
        <v>7.4906942427693579E-2</v>
      </c>
      <c r="Z295" s="348">
        <f t="shared" si="27"/>
        <v>1.5076213204151827</v>
      </c>
      <c r="AA295" s="349">
        <f t="shared" si="28"/>
        <v>2.7825575104999167E-2</v>
      </c>
      <c r="AB295" s="367"/>
      <c r="AC295" s="369">
        <f t="shared" si="29"/>
        <v>4.4456926167754602</v>
      </c>
      <c r="AD295" s="133">
        <f t="shared" si="30"/>
        <v>3.1878288356268936E-2</v>
      </c>
      <c r="AE295" s="348">
        <f t="shared" si="31"/>
        <v>1.3392634479347407</v>
      </c>
      <c r="AF295" s="133">
        <f t="shared" si="32"/>
        <v>9.3940713445472834E-3</v>
      </c>
      <c r="AG295" s="369">
        <f t="shared" si="33"/>
        <v>61.970012556504273</v>
      </c>
      <c r="AH295" s="348">
        <f t="shared" si="34"/>
        <v>3.7047438473128835</v>
      </c>
      <c r="AI295" s="133">
        <f t="shared" si="35"/>
        <v>6.3584085843724214E-2</v>
      </c>
      <c r="AJ295" s="348">
        <f t="shared" si="36"/>
        <v>1.1160528732789601</v>
      </c>
      <c r="AK295" s="349">
        <f t="shared" si="37"/>
        <v>1.8339856257317821E-2</v>
      </c>
      <c r="AL295" s="367"/>
      <c r="AM295" s="329">
        <f t="shared" si="38"/>
        <v>41306</v>
      </c>
      <c r="AN295" s="369">
        <f t="shared" si="15"/>
        <v>4.6816267194664078</v>
      </c>
      <c r="AO295" s="133">
        <f t="shared" si="39"/>
        <v>3.3595800246218444E-2</v>
      </c>
      <c r="AP295" s="348">
        <f t="shared" si="17"/>
        <v>2.2180717086675372</v>
      </c>
      <c r="AQ295" s="133">
        <f t="shared" si="40"/>
        <v>1.5640588945652123E-2</v>
      </c>
      <c r="AR295" s="369">
        <f t="shared" si="19"/>
        <v>62.077644330971225</v>
      </c>
      <c r="AS295" s="348">
        <f t="shared" si="41"/>
        <v>3.9013555995553446</v>
      </c>
      <c r="AT295" s="133">
        <f t="shared" si="42"/>
        <v>6.706092266501984E-2</v>
      </c>
      <c r="AU295" s="348">
        <f t="shared" si="43"/>
        <v>1.8483930905562858</v>
      </c>
      <c r="AV295" s="349">
        <f t="shared" si="44"/>
        <v>3.0689292204183705E-2</v>
      </c>
      <c r="AW295" s="367"/>
      <c r="AX295" s="348">
        <f t="shared" si="45"/>
        <v>6.7402160727824167</v>
      </c>
      <c r="AY295" s="133">
        <f t="shared" si="46"/>
        <v>0.11650693015693703</v>
      </c>
      <c r="AZ295" s="348">
        <f t="shared" si="47"/>
        <v>3.0744309118584923</v>
      </c>
      <c r="BA295" s="133">
        <f t="shared" si="48"/>
        <v>4.9975895417623484E-2</v>
      </c>
      <c r="BB295" s="369">
        <f t="shared" si="49"/>
        <v>61.516863424672373</v>
      </c>
      <c r="BC295" s="348">
        <f t="shared" si="50"/>
        <v>6.4192534026499217</v>
      </c>
      <c r="BD295" s="133">
        <f t="shared" si="51"/>
        <v>0.11650693015693703</v>
      </c>
      <c r="BE295" s="348">
        <f t="shared" si="52"/>
        <v>2.9280294398652273</v>
      </c>
      <c r="BF295" s="349">
        <f t="shared" si="53"/>
        <v>4.9975895417623484E-2</v>
      </c>
      <c r="BG295" s="364"/>
      <c r="BH295" s="348">
        <f t="shared" si="54"/>
        <v>5.5582122815456216</v>
      </c>
      <c r="BI295" s="133">
        <f t="shared" si="55"/>
        <v>8.0569894454383562E-2</v>
      </c>
      <c r="BJ295" s="348">
        <f t="shared" si="56"/>
        <v>3.2054235523944783</v>
      </c>
      <c r="BK295" s="133">
        <f t="shared" si="57"/>
        <v>4.4932270736070645E-2</v>
      </c>
      <c r="BL295" s="369">
        <f t="shared" si="58"/>
        <v>59.854695251838109</v>
      </c>
      <c r="BM295" s="348">
        <f t="shared" si="59"/>
        <v>5.2935355062339227</v>
      </c>
      <c r="BN295" s="133">
        <f t="shared" si="60"/>
        <v>9.7020216045909935E-2</v>
      </c>
      <c r="BO295" s="348">
        <f t="shared" si="61"/>
        <v>3.0527843356137936</v>
      </c>
      <c r="BP295" s="349">
        <f t="shared" si="62"/>
        <v>5.3744394974955423E-2</v>
      </c>
      <c r="BQ295" s="364"/>
    </row>
    <row r="296" spans="1:69" ht="12.75" customHeight="1" x14ac:dyDescent="0.25">
      <c r="A296" s="329">
        <v>41334</v>
      </c>
      <c r="B296" s="159">
        <v>2013</v>
      </c>
      <c r="C296" s="241" t="s">
        <v>111</v>
      </c>
      <c r="D296" s="137"/>
      <c r="E296" s="137">
        <v>144.98763547311378</v>
      </c>
      <c r="F296" s="137">
        <v>137.249865</v>
      </c>
      <c r="G296" s="137">
        <v>144.60951180311403</v>
      </c>
      <c r="H296" s="137">
        <v>62.725470053070509</v>
      </c>
      <c r="I296" s="137">
        <v>72.67338464005131</v>
      </c>
      <c r="J296" s="137"/>
      <c r="K296" s="137">
        <v>140.9405559892765</v>
      </c>
      <c r="L296" s="138"/>
      <c r="M296" s="214">
        <f t="shared" si="63"/>
        <v>7.3596468031140319</v>
      </c>
      <c r="N296" s="161"/>
      <c r="O296" s="130">
        <v>246.54224980558607</v>
      </c>
      <c r="P296" s="161"/>
      <c r="Q296" s="140"/>
      <c r="R296" s="364"/>
      <c r="S296" s="369">
        <f t="shared" si="20"/>
        <v>0.88335399999999709</v>
      </c>
      <c r="T296" s="308">
        <f t="shared" si="21"/>
        <v>4.9025507382576272E-3</v>
      </c>
      <c r="U296" s="348">
        <f t="shared" si="22"/>
        <v>-0.42250190262328147</v>
      </c>
      <c r="V296" s="133">
        <f t="shared" si="23"/>
        <v>-3.0688940135831233E-3</v>
      </c>
      <c r="W296" s="369">
        <f t="shared" si="24"/>
        <v>56.424887499999997</v>
      </c>
      <c r="X296" s="348">
        <f t="shared" si="25"/>
        <v>0.73612833333332617</v>
      </c>
      <c r="Y296" s="370">
        <f t="shared" si="26"/>
        <v>1.3218616186620791E-2</v>
      </c>
      <c r="Z296" s="348">
        <f t="shared" si="27"/>
        <v>-0.35208491885273929</v>
      </c>
      <c r="AA296" s="349">
        <f t="shared" si="28"/>
        <v>-6.2011922061527835E-3</v>
      </c>
      <c r="AB296" s="367"/>
      <c r="AC296" s="369">
        <f t="shared" si="29"/>
        <v>0.70549673530891255</v>
      </c>
      <c r="AD296" s="133">
        <f t="shared" si="30"/>
        <v>4.9025507382576272E-3</v>
      </c>
      <c r="AE296" s="348">
        <f t="shared" si="31"/>
        <v>-0.43424961904909765</v>
      </c>
      <c r="AF296" s="133">
        <f t="shared" si="32"/>
        <v>-2.9939213847686164E-3</v>
      </c>
      <c r="AG296" s="369">
        <f t="shared" si="33"/>
        <v>62.557926502595024</v>
      </c>
      <c r="AH296" s="348">
        <f t="shared" si="34"/>
        <v>0.58791394609075098</v>
      </c>
      <c r="AI296" s="133">
        <f t="shared" si="35"/>
        <v>9.4870715986170584E-3</v>
      </c>
      <c r="AJ296" s="348">
        <f t="shared" si="36"/>
        <v>-0.3618746825409147</v>
      </c>
      <c r="AK296" s="349">
        <f t="shared" si="37"/>
        <v>-5.7513640495482354E-3</v>
      </c>
      <c r="AL296" s="367"/>
      <c r="AM296" s="329">
        <f t="shared" si="38"/>
        <v>41334</v>
      </c>
      <c r="AN296" s="369">
        <f t="shared" si="15"/>
        <v>0.95446227594831612</v>
      </c>
      <c r="AO296" s="133">
        <f t="shared" si="39"/>
        <v>6.6266836643371629E-3</v>
      </c>
      <c r="AP296" s="348">
        <f t="shared" si="17"/>
        <v>8.8596230894580685E-2</v>
      </c>
      <c r="AQ296" s="133">
        <f t="shared" si="40"/>
        <v>6.1143421901155293E-4</v>
      </c>
      <c r="AR296" s="369">
        <f t="shared" si="19"/>
        <v>62.87302956092816</v>
      </c>
      <c r="AS296" s="348">
        <f t="shared" si="41"/>
        <v>0.79538522995693484</v>
      </c>
      <c r="AT296" s="133">
        <f t="shared" si="42"/>
        <v>1.2812748269188212E-2</v>
      </c>
      <c r="AU296" s="348">
        <f t="shared" si="43"/>
        <v>7.3830192412160045E-2</v>
      </c>
      <c r="AV296" s="349">
        <f t="shared" si="44"/>
        <v>1.175654994881592E-3</v>
      </c>
      <c r="AW296" s="367"/>
      <c r="AX296" s="348">
        <f t="shared" si="45"/>
        <v>-1.8672365428354851</v>
      </c>
      <c r="AY296" s="133">
        <f t="shared" si="46"/>
        <v>-2.8907854171787206E-2</v>
      </c>
      <c r="AZ296" s="348">
        <f t="shared" si="47"/>
        <v>-0.54957816020232286</v>
      </c>
      <c r="BA296" s="133">
        <f t="shared" si="48"/>
        <v>-8.6855431283107132E-3</v>
      </c>
      <c r="BB296" s="369">
        <f t="shared" si="49"/>
        <v>59.738542907686195</v>
      </c>
      <c r="BC296" s="348">
        <f t="shared" si="50"/>
        <v>-1.7783205169861773</v>
      </c>
      <c r="BD296" s="133">
        <f t="shared" si="51"/>
        <v>-2.8907854171787206E-2</v>
      </c>
      <c r="BE296" s="348">
        <f t="shared" si="52"/>
        <v>-0.52340777162125818</v>
      </c>
      <c r="BF296" s="349">
        <f t="shared" si="53"/>
        <v>-8.6855431283107132E-3</v>
      </c>
      <c r="BG296" s="364"/>
      <c r="BH296" s="348">
        <f t="shared" si="54"/>
        <v>-1.8710453743787099</v>
      </c>
      <c r="BI296" s="133">
        <f t="shared" si="55"/>
        <v>-2.5099734131933449E-2</v>
      </c>
      <c r="BJ296" s="348">
        <f t="shared" si="56"/>
        <v>-1.0116370990791239</v>
      </c>
      <c r="BK296" s="133">
        <f t="shared" si="57"/>
        <v>-1.3729209481143312E-2</v>
      </c>
      <c r="BL296" s="369">
        <f t="shared" si="58"/>
        <v>58.07274727623934</v>
      </c>
      <c r="BM296" s="348">
        <f t="shared" si="59"/>
        <v>-1.7819479755987686</v>
      </c>
      <c r="BN296" s="133">
        <f t="shared" si="60"/>
        <v>-2.9771231281042199E-2</v>
      </c>
      <c r="BO296" s="348">
        <f t="shared" si="61"/>
        <v>-0.96346390388488601</v>
      </c>
      <c r="BP296" s="349">
        <f t="shared" si="62"/>
        <v>-1.6319880368766859E-2</v>
      </c>
      <c r="BQ296" s="364"/>
    </row>
    <row r="297" spans="1:69" ht="12.75" customHeight="1" x14ac:dyDescent="0.25">
      <c r="A297" s="329">
        <v>41365</v>
      </c>
      <c r="B297" s="159">
        <v>2013</v>
      </c>
      <c r="C297" s="241" t="s">
        <v>112</v>
      </c>
      <c r="D297" s="137"/>
      <c r="E297" s="137">
        <v>144.23831596498539</v>
      </c>
      <c r="F297" s="137">
        <v>136.80606300000002</v>
      </c>
      <c r="G297" s="137">
        <v>141.27323656454047</v>
      </c>
      <c r="H297" s="137">
        <v>57.758115996967391</v>
      </c>
      <c r="I297" s="137">
        <v>69.794580727914067</v>
      </c>
      <c r="J297" s="137"/>
      <c r="K297" s="137">
        <v>131.61878421930444</v>
      </c>
      <c r="L297" s="137"/>
      <c r="M297" s="214">
        <f t="shared" si="63"/>
        <v>4.4671735645404453</v>
      </c>
      <c r="N297" s="139"/>
      <c r="O297" s="130">
        <v>230.17809751866213</v>
      </c>
      <c r="P297" s="161"/>
      <c r="Q297" s="140"/>
      <c r="R297" s="364"/>
      <c r="S297" s="369">
        <f t="shared" si="20"/>
        <v>-0.44380199999997672</v>
      </c>
      <c r="T297" s="308">
        <f t="shared" si="21"/>
        <v>-2.3070925259162101E-2</v>
      </c>
      <c r="U297" s="348">
        <f t="shared" si="22"/>
        <v>-4.9323612460293589</v>
      </c>
      <c r="V297" s="133">
        <f t="shared" si="23"/>
        <v>-3.4799041066434944E-2</v>
      </c>
      <c r="W297" s="369">
        <f t="shared" si="24"/>
        <v>56.055052500000016</v>
      </c>
      <c r="X297" s="348">
        <f t="shared" si="25"/>
        <v>-0.3698349999999806</v>
      </c>
      <c r="Y297" s="370">
        <f t="shared" si="26"/>
        <v>-6.5544658817437984E-3</v>
      </c>
      <c r="Z297" s="348">
        <f t="shared" si="27"/>
        <v>-4.1103010383578038</v>
      </c>
      <c r="AA297" s="349">
        <f t="shared" si="28"/>
        <v>-6.8316743717583561E-2</v>
      </c>
      <c r="AB297" s="367"/>
      <c r="AC297" s="369">
        <f t="shared" si="29"/>
        <v>-3.3362752385735632</v>
      </c>
      <c r="AD297" s="133">
        <f t="shared" si="30"/>
        <v>-2.3070925259162101E-2</v>
      </c>
      <c r="AE297" s="348">
        <f t="shared" si="31"/>
        <v>-6.5096437588797755</v>
      </c>
      <c r="AF297" s="133">
        <f t="shared" si="32"/>
        <v>-4.4048699989021278E-2</v>
      </c>
      <c r="AG297" s="369">
        <f t="shared" si="33"/>
        <v>59.777697137117059</v>
      </c>
      <c r="AH297" s="348">
        <f t="shared" si="34"/>
        <v>-2.7802293654779646</v>
      </c>
      <c r="AI297" s="133">
        <f t="shared" si="35"/>
        <v>-4.444247948919211E-2</v>
      </c>
      <c r="AJ297" s="348">
        <f t="shared" si="36"/>
        <v>-5.4247031323998129</v>
      </c>
      <c r="AK297" s="349">
        <f t="shared" si="37"/>
        <v>-8.3197905444839071E-2</v>
      </c>
      <c r="AL297" s="367"/>
      <c r="AM297" s="329">
        <f t="shared" si="38"/>
        <v>41365</v>
      </c>
      <c r="AN297" s="369">
        <f t="shared" si="15"/>
        <v>-0.74931950812839432</v>
      </c>
      <c r="AO297" s="133">
        <f t="shared" si="39"/>
        <v>-5.1681614482729232E-3</v>
      </c>
      <c r="AP297" s="348">
        <f t="shared" si="17"/>
        <v>-4.6114539944192074</v>
      </c>
      <c r="AQ297" s="133">
        <f t="shared" si="40"/>
        <v>-3.0980592013523989E-2</v>
      </c>
      <c r="AR297" s="369">
        <f t="shared" si="19"/>
        <v>62.248596637487822</v>
      </c>
      <c r="AS297" s="348">
        <f t="shared" si="41"/>
        <v>-0.62443292344033807</v>
      </c>
      <c r="AT297" s="133">
        <f t="shared" si="42"/>
        <v>-9.9316499904815725E-3</v>
      </c>
      <c r="AU297" s="348">
        <f t="shared" si="43"/>
        <v>-3.8428783286826729</v>
      </c>
      <c r="AV297" s="349">
        <f t="shared" si="44"/>
        <v>-5.8144841383093393E-2</v>
      </c>
      <c r="AW297" s="367"/>
      <c r="AX297" s="348">
        <f t="shared" si="45"/>
        <v>-4.9673540561031189</v>
      </c>
      <c r="AY297" s="133">
        <f t="shared" si="46"/>
        <v>-7.9191978185262912E-2</v>
      </c>
      <c r="AZ297" s="348">
        <f t="shared" si="47"/>
        <v>-6.6418840030326152</v>
      </c>
      <c r="BA297" s="133">
        <f t="shared" si="48"/>
        <v>-0.10313484476758716</v>
      </c>
      <c r="BB297" s="369">
        <f t="shared" si="49"/>
        <v>55.007729520921323</v>
      </c>
      <c r="BC297" s="348">
        <f t="shared" si="50"/>
        <v>-4.7308133867648721</v>
      </c>
      <c r="BD297" s="133">
        <f t="shared" si="51"/>
        <v>-7.9191978185262801E-2</v>
      </c>
      <c r="BE297" s="348">
        <f t="shared" si="52"/>
        <v>-6.3256038124120124</v>
      </c>
      <c r="BF297" s="349">
        <f t="shared" si="53"/>
        <v>-0.10313484476758716</v>
      </c>
      <c r="BG297" s="364"/>
      <c r="BH297" s="348">
        <f t="shared" si="54"/>
        <v>-2.8788039121372435</v>
      </c>
      <c r="BI297" s="133">
        <f t="shared" si="55"/>
        <v>-3.9612905417793054E-2</v>
      </c>
      <c r="BJ297" s="348">
        <f t="shared" si="56"/>
        <v>-4.7954192720859368</v>
      </c>
      <c r="BK297" s="133">
        <f t="shared" si="57"/>
        <v>-6.4290377692531653E-2</v>
      </c>
      <c r="BL297" s="369">
        <f t="shared" si="58"/>
        <v>55.331029264680055</v>
      </c>
      <c r="BM297" s="348">
        <f t="shared" si="59"/>
        <v>-2.7417180115592856</v>
      </c>
      <c r="BN297" s="133">
        <f t="shared" si="60"/>
        <v>-4.721178418712535E-2</v>
      </c>
      <c r="BO297" s="348">
        <f t="shared" si="61"/>
        <v>-4.5670659734151826</v>
      </c>
      <c r="BP297" s="349">
        <f t="shared" si="62"/>
        <v>-7.6247265547611631E-2</v>
      </c>
      <c r="BQ297" s="364"/>
    </row>
    <row r="298" spans="1:69" ht="12.75" customHeight="1" x14ac:dyDescent="0.25">
      <c r="A298" s="329">
        <v>41395</v>
      </c>
      <c r="B298" s="159">
        <v>2013</v>
      </c>
      <c r="C298" s="241" t="s">
        <v>113</v>
      </c>
      <c r="D298" s="137"/>
      <c r="E298" s="137">
        <v>140.54138495206334</v>
      </c>
      <c r="F298" s="137">
        <v>132.74727900000002</v>
      </c>
      <c r="G298" s="137">
        <v>137.95112506278252</v>
      </c>
      <c r="H298" s="137">
        <v>55.392113343441999</v>
      </c>
      <c r="I298" s="137">
        <v>67.957011383678065</v>
      </c>
      <c r="J298" s="137"/>
      <c r="K298" s="137">
        <v>130.47397249730227</v>
      </c>
      <c r="L298" s="137"/>
      <c r="M298" s="214">
        <f t="shared" si="63"/>
        <v>5.2038460627825032</v>
      </c>
      <c r="N298" s="139"/>
      <c r="O298" s="130">
        <v>228.29157691697378</v>
      </c>
      <c r="P298" s="161"/>
      <c r="Q298" s="140"/>
      <c r="R298" s="364"/>
      <c r="S298" s="369">
        <f t="shared" si="20"/>
        <v>-4.0587840000000028</v>
      </c>
      <c r="T298" s="308">
        <f t="shared" si="21"/>
        <v>-2.3515505006783344E-2</v>
      </c>
      <c r="U298" s="348">
        <f t="shared" si="22"/>
        <v>-4.9291259999999681</v>
      </c>
      <c r="V298" s="133">
        <f t="shared" si="23"/>
        <v>-3.5802256748351136E-2</v>
      </c>
      <c r="W298" s="369">
        <f t="shared" si="24"/>
        <v>52.672732500000023</v>
      </c>
      <c r="X298" s="348">
        <f t="shared" si="25"/>
        <v>-3.3823199999999929</v>
      </c>
      <c r="Y298" s="370">
        <f t="shared" si="26"/>
        <v>-6.0339253094089829E-2</v>
      </c>
      <c r="Z298" s="348">
        <f t="shared" si="27"/>
        <v>-4.107604999999964</v>
      </c>
      <c r="AA298" s="349">
        <f t="shared" si="28"/>
        <v>-7.234203213392254E-2</v>
      </c>
      <c r="AB298" s="367"/>
      <c r="AC298" s="369">
        <f t="shared" si="29"/>
        <v>-3.322111501757945</v>
      </c>
      <c r="AD298" s="133">
        <f t="shared" si="30"/>
        <v>-2.3515505006783344E-2</v>
      </c>
      <c r="AE298" s="348">
        <f t="shared" si="31"/>
        <v>-6.0597769964841746</v>
      </c>
      <c r="AF298" s="133">
        <f t="shared" si="32"/>
        <v>-4.2078598979890525E-2</v>
      </c>
      <c r="AG298" s="369">
        <f t="shared" si="33"/>
        <v>57.0092708856521</v>
      </c>
      <c r="AH298" s="348">
        <f t="shared" si="34"/>
        <v>-2.7684262514649589</v>
      </c>
      <c r="AI298" s="133">
        <f t="shared" si="35"/>
        <v>-4.6312025789732036E-2</v>
      </c>
      <c r="AJ298" s="348">
        <f t="shared" si="36"/>
        <v>-5.0498141637368121</v>
      </c>
      <c r="AK298" s="349">
        <f t="shared" si="37"/>
        <v>-8.1371070161894599E-2</v>
      </c>
      <c r="AL298" s="367"/>
      <c r="AM298" s="329">
        <f t="shared" si="38"/>
        <v>41395</v>
      </c>
      <c r="AN298" s="369">
        <f t="shared" si="15"/>
        <v>-3.6969310129220503</v>
      </c>
      <c r="AO298" s="133">
        <f t="shared" si="39"/>
        <v>-2.5630713920838488E-2</v>
      </c>
      <c r="AP298" s="348">
        <f t="shared" si="17"/>
        <v>-4.8202052938724478</v>
      </c>
      <c r="AQ298" s="133">
        <f t="shared" si="40"/>
        <v>-3.3160102924831736E-2</v>
      </c>
      <c r="AR298" s="369">
        <f t="shared" si="19"/>
        <v>59.167820793386113</v>
      </c>
      <c r="AS298" s="348">
        <f t="shared" si="41"/>
        <v>-3.0807758441017086</v>
      </c>
      <c r="AT298" s="133">
        <f t="shared" si="42"/>
        <v>-4.9491490740634303E-2</v>
      </c>
      <c r="AU298" s="348">
        <f t="shared" si="43"/>
        <v>-4.0168377448937065</v>
      </c>
      <c r="AV298" s="349">
        <f t="shared" si="44"/>
        <v>-6.3572991257998868E-2</v>
      </c>
      <c r="AW298" s="367"/>
      <c r="AX298" s="348">
        <f t="shared" si="45"/>
        <v>-2.366002653525392</v>
      </c>
      <c r="AY298" s="133">
        <f t="shared" si="46"/>
        <v>-4.0963985972977679E-2</v>
      </c>
      <c r="AZ298" s="348">
        <f t="shared" si="47"/>
        <v>-3.7071758908263845</v>
      </c>
      <c r="BA298" s="133">
        <f t="shared" si="48"/>
        <v>-6.2727926830578484E-2</v>
      </c>
      <c r="BB298" s="369">
        <f t="shared" si="49"/>
        <v>52.754393660420952</v>
      </c>
      <c r="BC298" s="348">
        <f t="shared" si="50"/>
        <v>-2.2533358605003713</v>
      </c>
      <c r="BD298" s="133">
        <f t="shared" si="51"/>
        <v>-4.0963985972977679E-2</v>
      </c>
      <c r="BE298" s="348">
        <f t="shared" si="52"/>
        <v>-3.5306437055489326</v>
      </c>
      <c r="BF298" s="349">
        <f t="shared" si="53"/>
        <v>-6.2727926830578484E-2</v>
      </c>
      <c r="BG298" s="364"/>
      <c r="BH298" s="348">
        <f t="shared" si="54"/>
        <v>-1.8375693442360017</v>
      </c>
      <c r="BI298" s="133">
        <f t="shared" si="55"/>
        <v>-2.6328252495699478E-2</v>
      </c>
      <c r="BJ298" s="348">
        <f t="shared" si="56"/>
        <v>-1.9313916947250078</v>
      </c>
      <c r="BK298" s="133">
        <f t="shared" si="57"/>
        <v>-2.763536738074146E-2</v>
      </c>
      <c r="BL298" s="369">
        <f t="shared" si="58"/>
        <v>53.580963222550537</v>
      </c>
      <c r="BM298" s="348">
        <f t="shared" si="59"/>
        <v>-1.750066042129518</v>
      </c>
      <c r="BN298" s="133">
        <f t="shared" si="60"/>
        <v>-3.16290165823222E-2</v>
      </c>
      <c r="BO298" s="348">
        <f t="shared" si="61"/>
        <v>-1.8394206616428619</v>
      </c>
      <c r="BP298" s="349">
        <f t="shared" si="62"/>
        <v>-3.3190326965012007E-2</v>
      </c>
      <c r="BQ298" s="364"/>
    </row>
    <row r="299" spans="1:69" ht="12.75" customHeight="1" x14ac:dyDescent="0.25">
      <c r="A299" s="329">
        <v>41426</v>
      </c>
      <c r="B299" s="159">
        <v>2013</v>
      </c>
      <c r="C299" s="241" t="s">
        <v>21</v>
      </c>
      <c r="D299" s="137"/>
      <c r="E299" s="137">
        <v>141.87676948728637</v>
      </c>
      <c r="F299" s="137">
        <v>134.06139199999998</v>
      </c>
      <c r="G299" s="137">
        <v>139.25993671521849</v>
      </c>
      <c r="H299" s="137">
        <v>54.989076952236537</v>
      </c>
      <c r="I299" s="137">
        <v>68.229177489177502</v>
      </c>
      <c r="J299" s="137"/>
      <c r="K299" s="137">
        <v>128.2934736508108</v>
      </c>
      <c r="L299" s="137"/>
      <c r="M299" s="214">
        <f t="shared" si="63"/>
        <v>5.1985447152185031</v>
      </c>
      <c r="N299" s="139"/>
      <c r="O299" s="130">
        <v>224.47599161572302</v>
      </c>
      <c r="P299" s="161"/>
      <c r="Q299" s="140"/>
      <c r="R299" s="364"/>
      <c r="S299" s="369">
        <f t="shared" si="20"/>
        <v>1.3141129999999634</v>
      </c>
      <c r="T299" s="308">
        <f t="shared" si="21"/>
        <v>9.4875025617973119E-3</v>
      </c>
      <c r="U299" s="348">
        <f t="shared" si="22"/>
        <v>2.4264759999999796</v>
      </c>
      <c r="V299" s="133">
        <f t="shared" si="23"/>
        <v>1.8433376749372288E-2</v>
      </c>
      <c r="W299" s="369">
        <f t="shared" si="24"/>
        <v>53.76782666666665</v>
      </c>
      <c r="X299" s="348">
        <f t="shared" si="25"/>
        <v>1.0950941666666267</v>
      </c>
      <c r="Y299" s="370">
        <f t="shared" si="26"/>
        <v>2.0790532685324825E-2</v>
      </c>
      <c r="Z299" s="348">
        <f t="shared" si="27"/>
        <v>2.0220633333333069</v>
      </c>
      <c r="AA299" s="349">
        <f t="shared" si="28"/>
        <v>3.9076886745445849E-2</v>
      </c>
      <c r="AB299" s="367"/>
      <c r="AC299" s="369">
        <f t="shared" si="29"/>
        <v>1.3088116524359634</v>
      </c>
      <c r="AD299" s="133">
        <f t="shared" si="30"/>
        <v>9.4875025617973119E-3</v>
      </c>
      <c r="AE299" s="348">
        <f t="shared" si="31"/>
        <v>1.8224450025112731</v>
      </c>
      <c r="AF299" s="133">
        <f t="shared" si="32"/>
        <v>1.3260173623663274E-2</v>
      </c>
      <c r="AG299" s="369">
        <f t="shared" si="33"/>
        <v>58.099947262682079</v>
      </c>
      <c r="AH299" s="348">
        <f t="shared" si="34"/>
        <v>1.090676377029979</v>
      </c>
      <c r="AI299" s="133">
        <f t="shared" si="35"/>
        <v>1.9131561587897306E-2</v>
      </c>
      <c r="AJ299" s="348">
        <f t="shared" si="36"/>
        <v>1.518704168759399</v>
      </c>
      <c r="AK299" s="349">
        <f t="shared" si="37"/>
        <v>2.6841124120203785E-2</v>
      </c>
      <c r="AL299" s="367"/>
      <c r="AM299" s="329">
        <f t="shared" si="38"/>
        <v>41426</v>
      </c>
      <c r="AN299" s="369">
        <f t="shared" si="15"/>
        <v>1.335384535223028</v>
      </c>
      <c r="AO299" s="133">
        <f t="shared" si="39"/>
        <v>9.5017174882581212E-3</v>
      </c>
      <c r="AP299" s="348">
        <f t="shared" si="17"/>
        <v>2.5153709879116093</v>
      </c>
      <c r="AQ299" s="133">
        <f t="shared" si="40"/>
        <v>1.80492662602183E-2</v>
      </c>
      <c r="AR299" s="369">
        <f t="shared" si="19"/>
        <v>60.280641239405313</v>
      </c>
      <c r="AS299" s="348">
        <f t="shared" si="41"/>
        <v>1.1128204460191995</v>
      </c>
      <c r="AT299" s="133">
        <f t="shared" si="42"/>
        <v>1.8807866017326536E-2</v>
      </c>
      <c r="AU299" s="348">
        <f t="shared" si="43"/>
        <v>2.0961424899263505</v>
      </c>
      <c r="AV299" s="349">
        <f t="shared" si="44"/>
        <v>3.6025789256199703E-2</v>
      </c>
      <c r="AW299" s="367"/>
      <c r="AX299" s="348">
        <f t="shared" si="45"/>
        <v>-0.40303639120546109</v>
      </c>
      <c r="AY299" s="133">
        <f t="shared" si="46"/>
        <v>-7.2760609205602123E-3</v>
      </c>
      <c r="AZ299" s="348">
        <f t="shared" si="47"/>
        <v>0.48825815011372242</v>
      </c>
      <c r="BA299" s="133">
        <f t="shared" si="48"/>
        <v>8.9587305446996446E-3</v>
      </c>
      <c r="BB299" s="369">
        <f t="shared" si="49"/>
        <v>52.370549478320513</v>
      </c>
      <c r="BC299" s="348">
        <f t="shared" si="50"/>
        <v>-0.38384418210043947</v>
      </c>
      <c r="BD299" s="133">
        <f t="shared" si="51"/>
        <v>-7.2760609205602123E-3</v>
      </c>
      <c r="BE299" s="348">
        <f t="shared" si="52"/>
        <v>0.46500776201307303</v>
      </c>
      <c r="BF299" s="349">
        <f t="shared" si="53"/>
        <v>8.9587305446998666E-3</v>
      </c>
      <c r="BG299" s="364"/>
      <c r="BH299" s="348">
        <f t="shared" si="54"/>
        <v>0.27216610549943709</v>
      </c>
      <c r="BI299" s="133">
        <f t="shared" si="55"/>
        <v>4.0049746149490861E-3</v>
      </c>
      <c r="BJ299" s="348">
        <f t="shared" si="56"/>
        <v>2.634556677890032</v>
      </c>
      <c r="BK299" s="133">
        <f t="shared" si="57"/>
        <v>4.016421842683604E-2</v>
      </c>
      <c r="BL299" s="369">
        <f t="shared" si="58"/>
        <v>53.84016903731191</v>
      </c>
      <c r="BM299" s="348">
        <f t="shared" si="59"/>
        <v>0.25920581476137272</v>
      </c>
      <c r="BN299" s="133">
        <f t="shared" si="60"/>
        <v>4.8376475369573679E-3</v>
      </c>
      <c r="BO299" s="348">
        <f t="shared" si="61"/>
        <v>2.5091015979905151</v>
      </c>
      <c r="BP299" s="349">
        <f t="shared" si="62"/>
        <v>4.8880760193746875E-2</v>
      </c>
      <c r="BQ299" s="364"/>
    </row>
    <row r="300" spans="1:69" ht="12.75" customHeight="1" x14ac:dyDescent="0.25">
      <c r="A300" s="329">
        <v>41456</v>
      </c>
      <c r="B300" s="159">
        <v>2013</v>
      </c>
      <c r="C300" s="241" t="s">
        <v>114</v>
      </c>
      <c r="D300" s="137"/>
      <c r="E300" s="137">
        <v>142.26109821964397</v>
      </c>
      <c r="F300" s="137">
        <v>134.74171100000001</v>
      </c>
      <c r="G300" s="137">
        <v>139.622535</v>
      </c>
      <c r="H300" s="137">
        <v>56.937928833881259</v>
      </c>
      <c r="I300" s="137">
        <v>70.96343940102949</v>
      </c>
      <c r="J300" s="137"/>
      <c r="K300" s="137">
        <v>137.27805508800648</v>
      </c>
      <c r="L300" s="137"/>
      <c r="M300" s="214">
        <f t="shared" si="63"/>
        <v>4.8808239999999898</v>
      </c>
      <c r="N300" s="139"/>
      <c r="O300" s="130">
        <v>240.24767301502675</v>
      </c>
      <c r="P300" s="161"/>
      <c r="Q300" s="140"/>
      <c r="R300" s="364"/>
      <c r="S300" s="369">
        <f t="shared" si="20"/>
        <v>0.68031900000002565</v>
      </c>
      <c r="T300" s="308">
        <f t="shared" si="21"/>
        <v>2.6037516125188009E-3</v>
      </c>
      <c r="U300" s="348">
        <f t="shared" si="22"/>
        <v>3.6569570000000056</v>
      </c>
      <c r="V300" s="133">
        <f t="shared" si="23"/>
        <v>2.7897653147367585E-2</v>
      </c>
      <c r="W300" s="369">
        <f t="shared" si="24"/>
        <v>54.334759166666672</v>
      </c>
      <c r="X300" s="348">
        <f t="shared" si="25"/>
        <v>0.56693250000002138</v>
      </c>
      <c r="Y300" s="370">
        <f t="shared" si="26"/>
        <v>1.0544084355774919E-2</v>
      </c>
      <c r="Z300" s="348">
        <f t="shared" si="27"/>
        <v>3.0474641666666713</v>
      </c>
      <c r="AA300" s="349">
        <f t="shared" si="28"/>
        <v>5.9419475460085636E-2</v>
      </c>
      <c r="AB300" s="367"/>
      <c r="AC300" s="369">
        <f t="shared" si="29"/>
        <v>0.36259828478151235</v>
      </c>
      <c r="AD300" s="133">
        <f t="shared" si="30"/>
        <v>2.6037516125188009E-3</v>
      </c>
      <c r="AE300" s="348">
        <f t="shared" si="31"/>
        <v>3.0300508211953741</v>
      </c>
      <c r="AF300" s="133">
        <f t="shared" si="32"/>
        <v>2.2183144551562117E-2</v>
      </c>
      <c r="AG300" s="369">
        <f t="shared" si="33"/>
        <v>58.402112500000001</v>
      </c>
      <c r="AH300" s="348">
        <f t="shared" si="34"/>
        <v>0.30216523731792222</v>
      </c>
      <c r="AI300" s="133">
        <f t="shared" si="35"/>
        <v>5.2007833320704133E-3</v>
      </c>
      <c r="AJ300" s="348">
        <f t="shared" si="36"/>
        <v>2.525042350996145</v>
      </c>
      <c r="AK300" s="349">
        <f t="shared" si="37"/>
        <v>4.5189240313831203E-2</v>
      </c>
      <c r="AL300" s="367"/>
      <c r="AM300" s="329">
        <f t="shared" si="38"/>
        <v>41456</v>
      </c>
      <c r="AN300" s="369">
        <f t="shared" si="15"/>
        <v>0.38432873235760212</v>
      </c>
      <c r="AO300" s="133">
        <f t="shared" si="39"/>
        <v>2.7088912000639009E-3</v>
      </c>
      <c r="AP300" s="348">
        <f t="shared" si="17"/>
        <v>3.8200436135581128</v>
      </c>
      <c r="AQ300" s="133">
        <f t="shared" si="40"/>
        <v>2.7593285997621786E-2</v>
      </c>
      <c r="AR300" s="369">
        <f t="shared" si="19"/>
        <v>60.600915183036648</v>
      </c>
      <c r="AS300" s="348">
        <f t="shared" si="41"/>
        <v>0.3202739436313351</v>
      </c>
      <c r="AT300" s="133">
        <f t="shared" si="42"/>
        <v>5.313048054007341E-3</v>
      </c>
      <c r="AU300" s="348">
        <f t="shared" si="43"/>
        <v>3.1833696779651035</v>
      </c>
      <c r="AV300" s="349">
        <f t="shared" si="44"/>
        <v>5.5442454914481187E-2</v>
      </c>
      <c r="AW300" s="367"/>
      <c r="AX300" s="348">
        <f t="shared" si="45"/>
        <v>1.9488518816447211</v>
      </c>
      <c r="AY300" s="133">
        <f t="shared" si="46"/>
        <v>3.5440709130969639E-2</v>
      </c>
      <c r="AZ300" s="348">
        <f t="shared" si="47"/>
        <v>3.1974151871792174</v>
      </c>
      <c r="BA300" s="133">
        <f t="shared" si="48"/>
        <v>5.9497294875138218E-2</v>
      </c>
      <c r="BB300" s="369">
        <f t="shared" si="49"/>
        <v>54.226598889410717</v>
      </c>
      <c r="BC300" s="348">
        <f t="shared" si="50"/>
        <v>1.8560494110902042</v>
      </c>
      <c r="BD300" s="133">
        <f t="shared" si="51"/>
        <v>3.5440709130969417E-2</v>
      </c>
      <c r="BE300" s="348">
        <f t="shared" si="52"/>
        <v>3.0451573211230638</v>
      </c>
      <c r="BF300" s="349">
        <f t="shared" si="53"/>
        <v>5.9497294875138218E-2</v>
      </c>
      <c r="BG300" s="364"/>
      <c r="BH300" s="348">
        <f t="shared" si="54"/>
        <v>2.7342619118519877</v>
      </c>
      <c r="BI300" s="133">
        <f t="shared" si="55"/>
        <v>4.0074672046071402E-2</v>
      </c>
      <c r="BJ300" s="348">
        <f t="shared" si="56"/>
        <v>3.6280970890204998</v>
      </c>
      <c r="BK300" s="133">
        <f t="shared" si="57"/>
        <v>5.3881022423694525E-2</v>
      </c>
      <c r="BL300" s="369">
        <f t="shared" si="58"/>
        <v>56.444228000980459</v>
      </c>
      <c r="BM300" s="348">
        <f t="shared" si="59"/>
        <v>2.6040589636685496</v>
      </c>
      <c r="BN300" s="133">
        <f t="shared" si="60"/>
        <v>4.8366470801083583E-2</v>
      </c>
      <c r="BO300" s="348">
        <f t="shared" si="61"/>
        <v>3.4553305609719018</v>
      </c>
      <c r="BP300" s="349">
        <f t="shared" si="62"/>
        <v>6.5208576284944586E-2</v>
      </c>
      <c r="BQ300" s="364"/>
    </row>
    <row r="301" spans="1:69" ht="12.75" customHeight="1" x14ac:dyDescent="0.25">
      <c r="A301" s="329">
        <v>41487</v>
      </c>
      <c r="B301" s="159">
        <v>2013</v>
      </c>
      <c r="C301" s="241" t="s">
        <v>115</v>
      </c>
      <c r="D301" s="137"/>
      <c r="E301" s="137">
        <v>144.4235547109422</v>
      </c>
      <c r="F301" s="137">
        <v>136.86836099999999</v>
      </c>
      <c r="G301" s="137">
        <v>141.62552200000002</v>
      </c>
      <c r="H301" s="137">
        <v>55.323256623477079</v>
      </c>
      <c r="I301" s="137">
        <v>70.078678833255353</v>
      </c>
      <c r="J301" s="137"/>
      <c r="K301" s="137">
        <v>138.8251701817498</v>
      </c>
      <c r="L301" s="137"/>
      <c r="M301" s="214">
        <f t="shared" si="63"/>
        <v>4.7571610000000248</v>
      </c>
      <c r="N301" s="139"/>
      <c r="O301" s="130">
        <v>242.9996047381934</v>
      </c>
      <c r="P301" s="161"/>
      <c r="Q301" s="140"/>
      <c r="R301" s="364"/>
      <c r="S301" s="369">
        <f t="shared" si="20"/>
        <v>2.1266499999999837</v>
      </c>
      <c r="T301" s="308">
        <f t="shared" si="21"/>
        <v>1.4345728646167455E-2</v>
      </c>
      <c r="U301" s="348">
        <f t="shared" si="22"/>
        <v>2.7339309999999841</v>
      </c>
      <c r="V301" s="133">
        <f t="shared" si="23"/>
        <v>2.0382022721533888E-2</v>
      </c>
      <c r="W301" s="369">
        <f t="shared" si="24"/>
        <v>56.106967499999996</v>
      </c>
      <c r="X301" s="348">
        <f t="shared" si="25"/>
        <v>1.7722083333333245</v>
      </c>
      <c r="Y301" s="370">
        <f t="shared" si="26"/>
        <v>3.2616475355991659E-2</v>
      </c>
      <c r="Z301" s="348">
        <f t="shared" si="27"/>
        <v>2.2782758333333248</v>
      </c>
      <c r="AA301" s="349">
        <f t="shared" si="28"/>
        <v>4.2324562659659559E-2</v>
      </c>
      <c r="AB301" s="367"/>
      <c r="AC301" s="369">
        <f t="shared" si="29"/>
        <v>2.0029870000000187</v>
      </c>
      <c r="AD301" s="133">
        <f t="shared" si="30"/>
        <v>1.4345728646167455E-2</v>
      </c>
      <c r="AE301" s="348">
        <f t="shared" si="31"/>
        <v>2.2200624319437452</v>
      </c>
      <c r="AF301" s="133">
        <f t="shared" si="32"/>
        <v>1.5925218702499411E-2</v>
      </c>
      <c r="AG301" s="369">
        <f t="shared" si="33"/>
        <v>60.07126833333335</v>
      </c>
      <c r="AH301" s="348">
        <f t="shared" si="34"/>
        <v>1.6691558333333489</v>
      </c>
      <c r="AI301" s="133">
        <f t="shared" si="35"/>
        <v>2.8580401664979993E-2</v>
      </c>
      <c r="AJ301" s="348">
        <f t="shared" si="36"/>
        <v>1.8500520266197924</v>
      </c>
      <c r="AK301" s="349">
        <f t="shared" si="37"/>
        <v>3.1776251751141515E-2</v>
      </c>
      <c r="AL301" s="367"/>
      <c r="AM301" s="329">
        <f t="shared" si="38"/>
        <v>41487</v>
      </c>
      <c r="AN301" s="369">
        <f t="shared" si="15"/>
        <v>2.1624564912982294</v>
      </c>
      <c r="AO301" s="133">
        <f t="shared" si="39"/>
        <v>1.5200617163516617E-2</v>
      </c>
      <c r="AP301" s="348">
        <f t="shared" si="17"/>
        <v>2.8287996046479122</v>
      </c>
      <c r="AQ301" s="133">
        <f t="shared" si="40"/>
        <v>1.9978138332343853E-2</v>
      </c>
      <c r="AR301" s="369">
        <f t="shared" si="19"/>
        <v>62.402962259118496</v>
      </c>
      <c r="AS301" s="348">
        <f t="shared" si="41"/>
        <v>1.8020470760818483</v>
      </c>
      <c r="AT301" s="133">
        <f t="shared" si="42"/>
        <v>2.9736301351869221E-2</v>
      </c>
      <c r="AU301" s="348">
        <f t="shared" si="43"/>
        <v>2.3573330038732507</v>
      </c>
      <c r="AV301" s="349">
        <f t="shared" si="44"/>
        <v>3.9259027394859425E-2</v>
      </c>
      <c r="AW301" s="367"/>
      <c r="AX301" s="348">
        <f t="shared" si="45"/>
        <v>-1.61467221040418</v>
      </c>
      <c r="AY301" s="133">
        <f t="shared" si="46"/>
        <v>-2.8358464093680924E-2</v>
      </c>
      <c r="AZ301" s="348">
        <f t="shared" si="47"/>
        <v>-2.5485762044228366</v>
      </c>
      <c r="BA301" s="133">
        <f t="shared" si="48"/>
        <v>-4.4038283909234921E-2</v>
      </c>
      <c r="BB301" s="369">
        <f t="shared" si="49"/>
        <v>52.688815831882927</v>
      </c>
      <c r="BC301" s="348">
        <f t="shared" si="50"/>
        <v>-1.5377830575277898</v>
      </c>
      <c r="BD301" s="133">
        <f t="shared" si="51"/>
        <v>-2.8358464093680924E-2</v>
      </c>
      <c r="BE301" s="348">
        <f t="shared" si="52"/>
        <v>-2.4272154327836546</v>
      </c>
      <c r="BF301" s="349">
        <f t="shared" si="53"/>
        <v>-4.4038283909234921E-2</v>
      </c>
      <c r="BG301" s="364"/>
      <c r="BH301" s="348">
        <f t="shared" si="54"/>
        <v>-0.88476056777413703</v>
      </c>
      <c r="BI301" s="133">
        <f t="shared" si="55"/>
        <v>-1.2467836610542071E-2</v>
      </c>
      <c r="BJ301" s="348">
        <f t="shared" si="56"/>
        <v>-0.98415105290787608</v>
      </c>
      <c r="BK301" s="133">
        <f t="shared" si="57"/>
        <v>-1.3849027043876583E-2</v>
      </c>
      <c r="BL301" s="369">
        <f t="shared" si="58"/>
        <v>55.601598888814621</v>
      </c>
      <c r="BM301" s="348">
        <f t="shared" si="59"/>
        <v>-0.84262911216583802</v>
      </c>
      <c r="BN301" s="133">
        <f t="shared" si="60"/>
        <v>-1.4928525767970435E-2</v>
      </c>
      <c r="BO301" s="348">
        <f t="shared" si="61"/>
        <v>-0.93728671705511601</v>
      </c>
      <c r="BP301" s="349">
        <f t="shared" si="62"/>
        <v>-1.6577735960147888E-2</v>
      </c>
      <c r="BQ301" s="364"/>
    </row>
    <row r="302" spans="1:69" ht="12.75" customHeight="1" x14ac:dyDescent="0.25">
      <c r="A302" s="329">
        <v>41518</v>
      </c>
      <c r="B302" s="159">
        <v>2013</v>
      </c>
      <c r="C302" s="241" t="s">
        <v>116</v>
      </c>
      <c r="D302" s="137"/>
      <c r="E302" s="137">
        <v>145.0344468893779</v>
      </c>
      <c r="F302" s="137">
        <v>137.191123</v>
      </c>
      <c r="G302" s="137">
        <v>142.33202800000001</v>
      </c>
      <c r="H302" s="137">
        <v>56.636387545929217</v>
      </c>
      <c r="I302" s="137">
        <v>71.249723188864294</v>
      </c>
      <c r="J302" s="137"/>
      <c r="K302" s="137">
        <v>138.18109120503487</v>
      </c>
      <c r="L302" s="137"/>
      <c r="M302" s="214">
        <f t="shared" si="63"/>
        <v>5.1409050000000036</v>
      </c>
      <c r="N302" s="139"/>
      <c r="O302" s="130">
        <v>241.73972181086771</v>
      </c>
      <c r="P302" s="161"/>
      <c r="Q302" s="140"/>
      <c r="R302" s="364"/>
      <c r="S302" s="369">
        <f t="shared" si="20"/>
        <v>0.32276200000001154</v>
      </c>
      <c r="T302" s="308">
        <f t="shared" si="21"/>
        <v>4.9885500157238472E-3</v>
      </c>
      <c r="U302" s="348">
        <f t="shared" si="22"/>
        <v>-1.937720999999982</v>
      </c>
      <c r="V302" s="133">
        <f t="shared" si="23"/>
        <v>-1.3927528931383826E-2</v>
      </c>
      <c r="W302" s="369">
        <f t="shared" si="24"/>
        <v>56.375935833333344</v>
      </c>
      <c r="X302" s="348">
        <f t="shared" si="25"/>
        <v>0.26896833333334769</v>
      </c>
      <c r="Y302" s="370">
        <f t="shared" si="26"/>
        <v>4.7938490586458826E-3</v>
      </c>
      <c r="Z302" s="348">
        <f t="shared" si="27"/>
        <v>-1.614767499999985</v>
      </c>
      <c r="AA302" s="349">
        <f t="shared" si="28"/>
        <v>-2.7845282212188849E-2</v>
      </c>
      <c r="AB302" s="367"/>
      <c r="AC302" s="369">
        <f t="shared" si="29"/>
        <v>0.70650599999999031</v>
      </c>
      <c r="AD302" s="133">
        <f t="shared" si="30"/>
        <v>4.9885500157238472E-3</v>
      </c>
      <c r="AE302" s="348">
        <f t="shared" si="31"/>
        <v>-1.6460202169764102</v>
      </c>
      <c r="AF302" s="133">
        <f t="shared" si="32"/>
        <v>-1.1432438745772155E-2</v>
      </c>
      <c r="AG302" s="369">
        <f t="shared" si="33"/>
        <v>60.660023333333342</v>
      </c>
      <c r="AH302" s="348">
        <f t="shared" si="34"/>
        <v>0.58875499999999192</v>
      </c>
      <c r="AI302" s="133">
        <f t="shared" si="35"/>
        <v>9.8009417203082094E-3</v>
      </c>
      <c r="AJ302" s="348">
        <f t="shared" si="36"/>
        <v>-1.3716835141470085</v>
      </c>
      <c r="AK302" s="349">
        <f t="shared" si="37"/>
        <v>-2.2112619237120379E-2</v>
      </c>
      <c r="AL302" s="367"/>
      <c r="AM302" s="329">
        <f t="shared" si="38"/>
        <v>41518</v>
      </c>
      <c r="AN302" s="369">
        <f t="shared" si="15"/>
        <v>0.61089217843570509</v>
      </c>
      <c r="AO302" s="133">
        <f t="shared" si="39"/>
        <v>4.2298652713428364E-3</v>
      </c>
      <c r="AP302" s="348">
        <f t="shared" si="17"/>
        <v>-1.414790292781305</v>
      </c>
      <c r="AQ302" s="133">
        <f t="shared" si="40"/>
        <v>-9.6606190650315726E-3</v>
      </c>
      <c r="AR302" s="369">
        <f t="shared" si="19"/>
        <v>62.912039074481584</v>
      </c>
      <c r="AS302" s="348">
        <f t="shared" si="41"/>
        <v>0.50907681536308758</v>
      </c>
      <c r="AT302" s="133">
        <f t="shared" si="42"/>
        <v>8.1578950250666971E-3</v>
      </c>
      <c r="AU302" s="348">
        <f t="shared" si="43"/>
        <v>-1.1789919106510922</v>
      </c>
      <c r="AV302" s="349">
        <f t="shared" si="44"/>
        <v>-1.8395583477578747E-2</v>
      </c>
      <c r="AW302" s="367"/>
      <c r="AX302" s="348">
        <f t="shared" si="45"/>
        <v>1.3131309224521388</v>
      </c>
      <c r="AY302" s="133">
        <f t="shared" si="46"/>
        <v>2.3735604203294347E-2</v>
      </c>
      <c r="AZ302" s="348">
        <f t="shared" si="47"/>
        <v>-4.0115787163907157</v>
      </c>
      <c r="BA302" s="133">
        <f t="shared" si="48"/>
        <v>-6.6145313085017254E-2</v>
      </c>
      <c r="BB302" s="369">
        <f t="shared" si="49"/>
        <v>53.939416710408778</v>
      </c>
      <c r="BC302" s="348">
        <f t="shared" si="50"/>
        <v>1.2506008785258516</v>
      </c>
      <c r="BD302" s="133">
        <f t="shared" si="51"/>
        <v>2.3735604203294569E-2</v>
      </c>
      <c r="BE302" s="348">
        <f t="shared" si="52"/>
        <v>-3.8205511584673459</v>
      </c>
      <c r="BF302" s="349">
        <f t="shared" si="53"/>
        <v>-6.6145313085017254E-2</v>
      </c>
      <c r="BG302" s="364"/>
      <c r="BH302" s="348">
        <f t="shared" si="54"/>
        <v>1.1710443556089416</v>
      </c>
      <c r="BI302" s="133">
        <f t="shared" si="55"/>
        <v>1.6710422843377426E-2</v>
      </c>
      <c r="BJ302" s="348">
        <f t="shared" si="56"/>
        <v>-1.7057714399636836</v>
      </c>
      <c r="BK302" s="133">
        <f t="shared" si="57"/>
        <v>-2.3380986567797968E-2</v>
      </c>
      <c r="BL302" s="369">
        <f t="shared" si="58"/>
        <v>56.716879227489798</v>
      </c>
      <c r="BM302" s="348">
        <f t="shared" si="59"/>
        <v>1.1152803386751771</v>
      </c>
      <c r="BN302" s="133">
        <f t="shared" si="60"/>
        <v>2.0058422077130933E-2</v>
      </c>
      <c r="BO302" s="348">
        <f t="shared" si="61"/>
        <v>-1.6245442285368483</v>
      </c>
      <c r="BP302" s="349">
        <f t="shared" si="62"/>
        <v>-2.7845467804900381E-2</v>
      </c>
      <c r="BQ302" s="364"/>
    </row>
    <row r="303" spans="1:69" ht="12.75" customHeight="1" x14ac:dyDescent="0.25">
      <c r="A303" s="329">
        <v>41548</v>
      </c>
      <c r="B303" s="159">
        <v>2013</v>
      </c>
      <c r="C303" s="241" t="s">
        <v>117</v>
      </c>
      <c r="D303" s="137"/>
      <c r="E303" s="137">
        <v>139.49307461492302</v>
      </c>
      <c r="F303" s="137">
        <v>131.48058600000002</v>
      </c>
      <c r="G303" s="137">
        <v>138.76394500000001</v>
      </c>
      <c r="H303" s="137">
        <v>54.437911429123957</v>
      </c>
      <c r="I303" s="137">
        <v>67.893584308763053</v>
      </c>
      <c r="J303" s="137"/>
      <c r="K303" s="137">
        <v>132.89598883485135</v>
      </c>
      <c r="L303" s="137"/>
      <c r="M303" s="214">
        <f t="shared" si="63"/>
        <v>7.2833589999999901</v>
      </c>
      <c r="N303" s="139"/>
      <c r="O303" s="130">
        <v>232.48813385374876</v>
      </c>
      <c r="P303" s="161"/>
      <c r="Q303" s="140"/>
      <c r="R303" s="364"/>
      <c r="S303" s="369">
        <f t="shared" si="20"/>
        <v>-5.710536999999988</v>
      </c>
      <c r="T303" s="308">
        <f t="shared" si="21"/>
        <v>-2.5068728733352974E-2</v>
      </c>
      <c r="U303" s="348">
        <f t="shared" si="22"/>
        <v>-6.5957699999999591</v>
      </c>
      <c r="V303" s="133">
        <f t="shared" si="23"/>
        <v>-4.7769003985012159E-2</v>
      </c>
      <c r="W303" s="369">
        <f t="shared" si="24"/>
        <v>51.617155000000011</v>
      </c>
      <c r="X303" s="348">
        <f t="shared" si="25"/>
        <v>-4.7587808333333328</v>
      </c>
      <c r="Y303" s="370">
        <f t="shared" si="26"/>
        <v>-8.4411562539767448E-2</v>
      </c>
      <c r="Z303" s="348">
        <f t="shared" si="27"/>
        <v>-5.4964749999999754</v>
      </c>
      <c r="AA303" s="349">
        <f t="shared" si="28"/>
        <v>-9.6237535593517332E-2</v>
      </c>
      <c r="AB303" s="367"/>
      <c r="AC303" s="369">
        <f t="shared" si="29"/>
        <v>-3.5680830000000014</v>
      </c>
      <c r="AD303" s="133">
        <f t="shared" si="30"/>
        <v>-2.5068728733352974E-2</v>
      </c>
      <c r="AE303" s="348">
        <f t="shared" si="31"/>
        <v>-4.2544156228026395</v>
      </c>
      <c r="AF303" s="133">
        <f t="shared" si="32"/>
        <v>-2.9747338763190356E-2</v>
      </c>
      <c r="AG303" s="369">
        <f t="shared" si="33"/>
        <v>57.686620833333336</v>
      </c>
      <c r="AH303" s="348">
        <f t="shared" si="34"/>
        <v>-2.9734025000000059</v>
      </c>
      <c r="AI303" s="133">
        <f t="shared" si="35"/>
        <v>-4.9017496806106342E-2</v>
      </c>
      <c r="AJ303" s="348">
        <f t="shared" si="36"/>
        <v>-3.5453463523355424</v>
      </c>
      <c r="AK303" s="349">
        <f t="shared" si="37"/>
        <v>-5.790025235650631E-2</v>
      </c>
      <c r="AL303" s="367"/>
      <c r="AM303" s="329">
        <f t="shared" si="38"/>
        <v>41548</v>
      </c>
      <c r="AN303" s="369">
        <f t="shared" si="15"/>
        <v>-5.5413722744548863</v>
      </c>
      <c r="AO303" s="133">
        <f t="shared" si="39"/>
        <v>-3.8207283809490122E-2</v>
      </c>
      <c r="AP303" s="348">
        <f t="shared" si="17"/>
        <v>-6.0857603162982912</v>
      </c>
      <c r="AQ303" s="133">
        <f t="shared" si="40"/>
        <v>-4.180388116976963E-2</v>
      </c>
      <c r="AR303" s="369">
        <f t="shared" si="19"/>
        <v>58.294228845769183</v>
      </c>
      <c r="AS303" s="348">
        <f t="shared" si="41"/>
        <v>-4.6178102287124005</v>
      </c>
      <c r="AT303" s="133">
        <f t="shared" si="42"/>
        <v>-7.3401057995360341E-2</v>
      </c>
      <c r="AU303" s="348">
        <f t="shared" si="43"/>
        <v>-5.071466930248576</v>
      </c>
      <c r="AV303" s="349">
        <f t="shared" si="44"/>
        <v>-8.0034896928694255E-2</v>
      </c>
      <c r="AW303" s="367"/>
      <c r="AX303" s="348">
        <f t="shared" si="45"/>
        <v>-2.19847611680526</v>
      </c>
      <c r="AY303" s="133">
        <f t="shared" si="46"/>
        <v>-3.8817378933682978E-2</v>
      </c>
      <c r="AZ303" s="348">
        <f t="shared" si="47"/>
        <v>-6.0032276914219054</v>
      </c>
      <c r="BA303" s="133">
        <f t="shared" si="48"/>
        <v>-9.9323536564207782E-2</v>
      </c>
      <c r="BB303" s="369">
        <f t="shared" si="49"/>
        <v>51.845629932499008</v>
      </c>
      <c r="BC303" s="348">
        <f t="shared" si="50"/>
        <v>-2.0937867779097701</v>
      </c>
      <c r="BD303" s="133">
        <f t="shared" si="51"/>
        <v>-3.8817378933682978E-2</v>
      </c>
      <c r="BE303" s="348">
        <f t="shared" si="52"/>
        <v>-5.717359706116099</v>
      </c>
      <c r="BF303" s="349">
        <f t="shared" si="53"/>
        <v>-9.9323536564207782E-2</v>
      </c>
      <c r="BG303" s="364"/>
      <c r="BH303" s="348">
        <f t="shared" si="54"/>
        <v>-3.3561388801012413</v>
      </c>
      <c r="BI303" s="133">
        <f t="shared" si="55"/>
        <v>-4.7103886582197663E-2</v>
      </c>
      <c r="BJ303" s="348">
        <f t="shared" si="56"/>
        <v>-5.2937830152709466</v>
      </c>
      <c r="BK303" s="133">
        <f t="shared" si="57"/>
        <v>-7.2331922964696149E-2</v>
      </c>
      <c r="BL303" s="369">
        <f t="shared" si="58"/>
        <v>53.520556484536243</v>
      </c>
      <c r="BM303" s="348">
        <f t="shared" si="59"/>
        <v>-3.196322742953555</v>
      </c>
      <c r="BN303" s="133">
        <f t="shared" si="60"/>
        <v>-5.6355758400126299E-2</v>
      </c>
      <c r="BO303" s="348">
        <f t="shared" si="61"/>
        <v>-5.0416981097818478</v>
      </c>
      <c r="BP303" s="349">
        <f t="shared" si="62"/>
        <v>-8.609125698297504E-2</v>
      </c>
      <c r="BQ303" s="364"/>
    </row>
    <row r="304" spans="1:69" ht="12.75" customHeight="1" x14ac:dyDescent="0.25">
      <c r="A304" s="329">
        <v>41579</v>
      </c>
      <c r="B304" s="159">
        <v>2013</v>
      </c>
      <c r="C304" s="241" t="s">
        <v>118</v>
      </c>
      <c r="D304" s="137"/>
      <c r="E304" s="137">
        <v>136.19936187237448</v>
      </c>
      <c r="F304" s="137">
        <v>129.73016900000002</v>
      </c>
      <c r="G304" s="137">
        <v>137.29606100000001</v>
      </c>
      <c r="H304" s="137">
        <v>54.360999806613805</v>
      </c>
      <c r="I304" s="137">
        <v>67.316624485922176</v>
      </c>
      <c r="J304" s="137"/>
      <c r="K304" s="137">
        <v>129.6495999791787</v>
      </c>
      <c r="L304" s="137"/>
      <c r="M304" s="214">
        <f t="shared" si="63"/>
        <v>7.565891999999991</v>
      </c>
      <c r="N304" s="139"/>
      <c r="O304" s="130">
        <v>226.80143161474325</v>
      </c>
      <c r="P304" s="161"/>
      <c r="Q304" s="140"/>
      <c r="R304" s="364"/>
      <c r="S304" s="369">
        <f t="shared" si="20"/>
        <v>-1.7504169999999988</v>
      </c>
      <c r="T304" s="308">
        <f t="shared" si="21"/>
        <v>-1.0578280979255839E-2</v>
      </c>
      <c r="U304" s="348">
        <f t="shared" si="22"/>
        <v>-4.8129209999999887</v>
      </c>
      <c r="V304" s="133">
        <f t="shared" si="23"/>
        <v>-3.5772338809819115E-2</v>
      </c>
      <c r="W304" s="369">
        <f t="shared" si="24"/>
        <v>50.158474166666679</v>
      </c>
      <c r="X304" s="348">
        <f t="shared" si="25"/>
        <v>-1.4586808333333323</v>
      </c>
      <c r="Y304" s="370">
        <f t="shared" si="26"/>
        <v>-2.8259613171886966E-2</v>
      </c>
      <c r="Z304" s="348">
        <f t="shared" si="27"/>
        <v>-4.0107675</v>
      </c>
      <c r="AA304" s="349">
        <f t="shared" si="28"/>
        <v>-7.4041418646405899E-2</v>
      </c>
      <c r="AB304" s="367"/>
      <c r="AC304" s="369">
        <f t="shared" si="29"/>
        <v>-1.467883999999998</v>
      </c>
      <c r="AD304" s="133">
        <f t="shared" si="30"/>
        <v>-1.0578280979255839E-2</v>
      </c>
      <c r="AE304" s="348">
        <f t="shared" si="31"/>
        <v>-3.8031765690607529</v>
      </c>
      <c r="AF304" s="133">
        <f t="shared" si="32"/>
        <v>-2.6953912966392157E-2</v>
      </c>
      <c r="AG304" s="369">
        <f t="shared" si="33"/>
        <v>56.463384166666671</v>
      </c>
      <c r="AH304" s="348">
        <f t="shared" si="34"/>
        <v>-1.223236666666665</v>
      </c>
      <c r="AI304" s="133">
        <f t="shared" si="35"/>
        <v>-2.1204859098972184E-2</v>
      </c>
      <c r="AJ304" s="348">
        <f t="shared" si="36"/>
        <v>-3.1693138075506369</v>
      </c>
      <c r="AK304" s="349">
        <f t="shared" si="37"/>
        <v>-5.3147248325422392E-2</v>
      </c>
      <c r="AL304" s="367"/>
      <c r="AM304" s="329">
        <f t="shared" si="38"/>
        <v>41579</v>
      </c>
      <c r="AN304" s="369">
        <f t="shared" si="15"/>
        <v>-3.2937127425485357</v>
      </c>
      <c r="AO304" s="133">
        <f t="shared" si="39"/>
        <v>-2.3612016235508348E-2</v>
      </c>
      <c r="AP304" s="348">
        <f t="shared" si="17"/>
        <v>-6.0765207870669542</v>
      </c>
      <c r="AQ304" s="133">
        <f t="shared" si="40"/>
        <v>-4.2709422521117091E-2</v>
      </c>
      <c r="AR304" s="369">
        <f t="shared" si="19"/>
        <v>55.549468226978732</v>
      </c>
      <c r="AS304" s="348">
        <f t="shared" si="41"/>
        <v>-2.7447606187904512</v>
      </c>
      <c r="AT304" s="133">
        <f t="shared" si="42"/>
        <v>-4.7084602938180176E-2</v>
      </c>
      <c r="AU304" s="348">
        <f t="shared" si="43"/>
        <v>-5.0637673225558046</v>
      </c>
      <c r="AV304" s="349">
        <f t="shared" si="44"/>
        <v>-8.3542270539535446E-2</v>
      </c>
      <c r="AW304" s="367"/>
      <c r="AX304" s="348">
        <f t="shared" si="45"/>
        <v>-7.6911622510152711E-2</v>
      </c>
      <c r="AY304" s="133">
        <f t="shared" si="46"/>
        <v>-1.4128319858539573E-3</v>
      </c>
      <c r="AZ304" s="348">
        <f t="shared" si="47"/>
        <v>-3.3846540978592756</v>
      </c>
      <c r="BA304" s="133">
        <f t="shared" si="48"/>
        <v>-5.8613140020172039E-2</v>
      </c>
      <c r="BB304" s="369">
        <f t="shared" si="49"/>
        <v>51.772380768203618</v>
      </c>
      <c r="BC304" s="348">
        <f t="shared" si="50"/>
        <v>-7.3249164295390301E-2</v>
      </c>
      <c r="BD304" s="133">
        <f t="shared" si="51"/>
        <v>-1.4128319858540683E-3</v>
      </c>
      <c r="BE304" s="348">
        <f t="shared" si="52"/>
        <v>-3.2234800931993135</v>
      </c>
      <c r="BF304" s="349">
        <f t="shared" si="53"/>
        <v>-5.861314002017215E-2</v>
      </c>
      <c r="BG304" s="364"/>
      <c r="BH304" s="348">
        <f t="shared" si="54"/>
        <v>-0.57695982284087677</v>
      </c>
      <c r="BI304" s="133">
        <f t="shared" si="55"/>
        <v>-8.4980021119080984E-3</v>
      </c>
      <c r="BJ304" s="348">
        <f t="shared" si="56"/>
        <v>-2.6931638738661974</v>
      </c>
      <c r="BK304" s="133">
        <f t="shared" si="57"/>
        <v>-3.8468390448857193E-2</v>
      </c>
      <c r="BL304" s="369">
        <f t="shared" si="58"/>
        <v>52.971070938973497</v>
      </c>
      <c r="BM304" s="348">
        <f t="shared" si="59"/>
        <v>-0.54948554556274587</v>
      </c>
      <c r="BN304" s="133">
        <f t="shared" si="60"/>
        <v>-1.0266813008969922E-2</v>
      </c>
      <c r="BO304" s="348">
        <f t="shared" si="61"/>
        <v>-2.5649179751106601</v>
      </c>
      <c r="BP304" s="349">
        <f t="shared" si="62"/>
        <v>-4.6184789814018856E-2</v>
      </c>
      <c r="BQ304" s="364"/>
    </row>
    <row r="305" spans="1:69" ht="12.75" customHeight="1" x14ac:dyDescent="0.25">
      <c r="A305" s="329">
        <v>41609</v>
      </c>
      <c r="B305" s="159">
        <v>2013</v>
      </c>
      <c r="C305" s="241" t="s">
        <v>119</v>
      </c>
      <c r="D305" s="137"/>
      <c r="E305" s="137">
        <v>138.54777355471097</v>
      </c>
      <c r="F305" s="137">
        <v>130.79069799999999</v>
      </c>
      <c r="G305" s="137">
        <v>138.766031</v>
      </c>
      <c r="H305" s="137">
        <v>54.722218139624822</v>
      </c>
      <c r="I305" s="137">
        <v>67.711785827269836</v>
      </c>
      <c r="J305" s="137"/>
      <c r="K305" s="137">
        <v>131.78058920764471</v>
      </c>
      <c r="L305" s="137"/>
      <c r="M305" s="214">
        <f t="shared" si="63"/>
        <v>7.9753330000000062</v>
      </c>
      <c r="N305" s="139"/>
      <c r="O305" s="130">
        <v>230.60498382462541</v>
      </c>
      <c r="P305" s="161"/>
      <c r="Q305" s="140"/>
      <c r="R305" s="364"/>
      <c r="S305" s="369">
        <f t="shared" si="20"/>
        <v>1.0605289999999741</v>
      </c>
      <c r="T305" s="308">
        <f t="shared" si="21"/>
        <v>1.0706570817060834E-2</v>
      </c>
      <c r="U305" s="348">
        <f t="shared" si="22"/>
        <v>-0.7615780000000143</v>
      </c>
      <c r="V305" s="133">
        <f t="shared" si="23"/>
        <v>-5.7891662778986053E-3</v>
      </c>
      <c r="W305" s="369">
        <f t="shared" si="24"/>
        <v>51.042248333333333</v>
      </c>
      <c r="X305" s="348">
        <f t="shared" si="25"/>
        <v>0.88377416666665454</v>
      </c>
      <c r="Y305" s="370">
        <f t="shared" si="26"/>
        <v>1.7619638183770325E-2</v>
      </c>
      <c r="Z305" s="348">
        <f t="shared" si="27"/>
        <v>-0.63464833333334525</v>
      </c>
      <c r="AA305" s="349">
        <f t="shared" si="28"/>
        <v>-1.2281084474306536E-2</v>
      </c>
      <c r="AB305" s="367"/>
      <c r="AC305" s="369">
        <f t="shared" si="29"/>
        <v>1.4699699999999893</v>
      </c>
      <c r="AD305" s="133">
        <f t="shared" si="30"/>
        <v>1.0706570817060834E-2</v>
      </c>
      <c r="AE305" s="348">
        <f t="shared" si="31"/>
        <v>-0.89520757358113201</v>
      </c>
      <c r="AF305" s="133">
        <f t="shared" si="32"/>
        <v>-6.4098498819304961E-3</v>
      </c>
      <c r="AG305" s="369">
        <f t="shared" si="33"/>
        <v>57.688359166666672</v>
      </c>
      <c r="AH305" s="348">
        <f t="shared" si="34"/>
        <v>1.2249750000000006</v>
      </c>
      <c r="AI305" s="133">
        <f t="shared" si="35"/>
        <v>2.1695033304843347E-2</v>
      </c>
      <c r="AJ305" s="348">
        <f t="shared" si="36"/>
        <v>-0.74600631131760053</v>
      </c>
      <c r="AK305" s="349">
        <f t="shared" si="37"/>
        <v>-1.2766568186637794E-2</v>
      </c>
      <c r="AL305" s="367"/>
      <c r="AM305" s="329">
        <f t="shared" si="38"/>
        <v>41609</v>
      </c>
      <c r="AN305" s="369">
        <f t="shared" si="15"/>
        <v>2.34841168233649</v>
      </c>
      <c r="AO305" s="133">
        <f t="shared" si="39"/>
        <v>1.7242457307083958E-2</v>
      </c>
      <c r="AP305" s="348">
        <f t="shared" si="17"/>
        <v>-0.85604574499723185</v>
      </c>
      <c r="AQ305" s="133">
        <f t="shared" si="40"/>
        <v>-6.1407624934349814E-3</v>
      </c>
      <c r="AR305" s="369">
        <f t="shared" si="19"/>
        <v>57.50647796225914</v>
      </c>
      <c r="AS305" s="348">
        <f t="shared" si="41"/>
        <v>1.9570097352804083</v>
      </c>
      <c r="AT305" s="133">
        <f t="shared" si="42"/>
        <v>3.5230035457476161E-2</v>
      </c>
      <c r="AU305" s="348">
        <f t="shared" si="43"/>
        <v>-0.71337145416435987</v>
      </c>
      <c r="AV305" s="349">
        <f t="shared" si="44"/>
        <v>-1.2253062509006152E-2</v>
      </c>
      <c r="AW305" s="367"/>
      <c r="AX305" s="348">
        <f t="shared" si="45"/>
        <v>0.36121833301101702</v>
      </c>
      <c r="AY305" s="133">
        <f t="shared" si="46"/>
        <v>6.6448066499149583E-3</v>
      </c>
      <c r="AZ305" s="348">
        <f t="shared" si="47"/>
        <v>-2.4547795859248183</v>
      </c>
      <c r="BA305" s="133">
        <f t="shared" si="48"/>
        <v>-4.2932991999821257E-2</v>
      </c>
      <c r="BB305" s="369">
        <f t="shared" si="49"/>
        <v>52.116398228214116</v>
      </c>
      <c r="BC305" s="348">
        <f t="shared" si="50"/>
        <v>0.34401746001049816</v>
      </c>
      <c r="BD305" s="133">
        <f t="shared" si="51"/>
        <v>6.6448066499151803E-3</v>
      </c>
      <c r="BE305" s="348">
        <f t="shared" si="52"/>
        <v>-2.3378853199283967</v>
      </c>
      <c r="BF305" s="349">
        <f t="shared" si="53"/>
        <v>-4.2932991999821146E-2</v>
      </c>
      <c r="BG305" s="364"/>
      <c r="BH305" s="348">
        <f t="shared" si="54"/>
        <v>0.39516134134765935</v>
      </c>
      <c r="BI305" s="133">
        <f t="shared" si="55"/>
        <v>5.8701894868524729E-3</v>
      </c>
      <c r="BJ305" s="348">
        <f t="shared" si="56"/>
        <v>-1.0267198645691877</v>
      </c>
      <c r="BK305" s="133">
        <f t="shared" si="57"/>
        <v>-1.4936604370948459E-2</v>
      </c>
      <c r="BL305" s="369">
        <f t="shared" si="58"/>
        <v>53.347415073590312</v>
      </c>
      <c r="BM305" s="348">
        <f t="shared" si="59"/>
        <v>0.37634413461681504</v>
      </c>
      <c r="BN305" s="133">
        <f t="shared" si="60"/>
        <v>7.1047107023829437E-3</v>
      </c>
      <c r="BO305" s="348">
        <f t="shared" si="61"/>
        <v>-0.97782844244684952</v>
      </c>
      <c r="BP305" s="349">
        <f t="shared" si="62"/>
        <v>-1.7999522490095954E-2</v>
      </c>
      <c r="BQ305" s="364"/>
    </row>
    <row r="306" spans="1:69" ht="12.75" customHeight="1" x14ac:dyDescent="0.25">
      <c r="A306" s="329">
        <v>41640</v>
      </c>
      <c r="B306" s="159">
        <v>2014</v>
      </c>
      <c r="C306" s="241" t="s">
        <v>109</v>
      </c>
      <c r="D306" s="137"/>
      <c r="E306" s="137">
        <v>137.77164832966596</v>
      </c>
      <c r="F306" s="137">
        <v>130.163805</v>
      </c>
      <c r="G306" s="137">
        <v>138.10668699999999</v>
      </c>
      <c r="H306" s="137">
        <v>55.668187971378849</v>
      </c>
      <c r="I306" s="137">
        <v>66.67570230939576</v>
      </c>
      <c r="J306" s="137"/>
      <c r="K306" s="137">
        <v>128.80818319471956</v>
      </c>
      <c r="L306" s="137"/>
      <c r="M306" s="214">
        <f t="shared" si="63"/>
        <v>7.9428819999999973</v>
      </c>
      <c r="N306" s="139"/>
      <c r="O306" s="130">
        <v>223.49921605568872</v>
      </c>
      <c r="P306" s="161"/>
      <c r="Q306" s="140"/>
      <c r="R306" s="364"/>
      <c r="S306" s="369">
        <f t="shared" si="20"/>
        <v>-0.62689299999999548</v>
      </c>
      <c r="T306" s="308">
        <f t="shared" si="21"/>
        <v>-4.7514798488399457E-3</v>
      </c>
      <c r="U306" s="348">
        <f t="shared" si="22"/>
        <v>-1.545772999999997</v>
      </c>
      <c r="V306" s="133">
        <f t="shared" si="23"/>
        <v>-1.1736223162145398E-2</v>
      </c>
      <c r="W306" s="369">
        <f t="shared" si="24"/>
        <v>50.519837499999994</v>
      </c>
      <c r="X306" s="348">
        <f t="shared" si="25"/>
        <v>-0.52241083333333904</v>
      </c>
      <c r="Y306" s="370">
        <f t="shared" si="26"/>
        <v>-1.02348711193464E-2</v>
      </c>
      <c r="Z306" s="348">
        <f t="shared" si="27"/>
        <v>-1.2881441666666689</v>
      </c>
      <c r="AA306" s="349">
        <f t="shared" si="28"/>
        <v>-2.4863816833371466E-2</v>
      </c>
      <c r="AB306" s="367"/>
      <c r="AC306" s="369">
        <f t="shared" si="29"/>
        <v>-0.65934400000000437</v>
      </c>
      <c r="AD306" s="133">
        <f t="shared" si="30"/>
        <v>-4.7514798488399457E-3</v>
      </c>
      <c r="AE306" s="348">
        <f t="shared" si="31"/>
        <v>-1.3516354510296651</v>
      </c>
      <c r="AF306" s="133">
        <f t="shared" si="32"/>
        <v>-9.6920386483516641E-3</v>
      </c>
      <c r="AG306" s="369">
        <f t="shared" si="33"/>
        <v>57.138905833333325</v>
      </c>
      <c r="AH306" s="348">
        <f t="shared" si="34"/>
        <v>-0.54945333333334645</v>
      </c>
      <c r="AI306" s="133">
        <f t="shared" si="35"/>
        <v>-9.5245096458009826E-3</v>
      </c>
      <c r="AJ306" s="348">
        <f t="shared" si="36"/>
        <v>-1.1263628758580637</v>
      </c>
      <c r="AK306" s="349">
        <f t="shared" si="37"/>
        <v>-1.933163445070285E-2</v>
      </c>
      <c r="AL306" s="367"/>
      <c r="AM306" s="329">
        <f t="shared" si="38"/>
        <v>41640</v>
      </c>
      <c r="AN306" s="369">
        <f t="shared" si="15"/>
        <v>-0.77612522504500703</v>
      </c>
      <c r="AO306" s="133">
        <f t="shared" si="39"/>
        <v>-5.6018599587132067E-3</v>
      </c>
      <c r="AP306" s="348">
        <f t="shared" si="17"/>
        <v>-1.5798981480330951</v>
      </c>
      <c r="AQ306" s="133">
        <f t="shared" si="40"/>
        <v>-1.1337499927106531E-2</v>
      </c>
      <c r="AR306" s="369">
        <f t="shared" si="19"/>
        <v>56.85970694138831</v>
      </c>
      <c r="AS306" s="348">
        <f t="shared" si="41"/>
        <v>-0.64677102087082972</v>
      </c>
      <c r="AT306" s="133">
        <f t="shared" si="42"/>
        <v>-1.1246924586396978E-2</v>
      </c>
      <c r="AU306" s="348">
        <f t="shared" si="43"/>
        <v>-1.3165817900275698</v>
      </c>
      <c r="AV306" s="349">
        <f t="shared" si="44"/>
        <v>-2.2630900298674428E-2</v>
      </c>
      <c r="AW306" s="367"/>
      <c r="AX306" s="348">
        <f t="shared" si="45"/>
        <v>0.94596983175402727</v>
      </c>
      <c r="AY306" s="133">
        <f t="shared" si="46"/>
        <v>1.7286759636467419E-2</v>
      </c>
      <c r="AZ306" s="348">
        <f t="shared" si="47"/>
        <v>-2.1843025517447288</v>
      </c>
      <c r="BA306" s="133">
        <f t="shared" si="48"/>
        <v>-3.7756413457630922E-2</v>
      </c>
      <c r="BB306" s="369">
        <f t="shared" si="49"/>
        <v>53.017321877503662</v>
      </c>
      <c r="BC306" s="348">
        <f t="shared" si="50"/>
        <v>0.90092364928954538</v>
      </c>
      <c r="BD306" s="133">
        <f t="shared" si="51"/>
        <v>1.7286759636467197E-2</v>
      </c>
      <c r="BE306" s="348">
        <f t="shared" si="52"/>
        <v>-2.0802881445187893</v>
      </c>
      <c r="BF306" s="349">
        <f t="shared" si="53"/>
        <v>-3.7756413457630922E-2</v>
      </c>
      <c r="BG306" s="364"/>
      <c r="BH306" s="348">
        <f t="shared" si="54"/>
        <v>-1.0360835178740757</v>
      </c>
      <c r="BI306" s="133">
        <f t="shared" si="55"/>
        <v>-1.5301376344098894E-2</v>
      </c>
      <c r="BJ306" s="348">
        <f t="shared" si="56"/>
        <v>-2.3105154234886385</v>
      </c>
      <c r="BK306" s="133">
        <f t="shared" si="57"/>
        <v>-3.3492420651832E-2</v>
      </c>
      <c r="BL306" s="369">
        <f t="shared" si="58"/>
        <v>52.360668866091196</v>
      </c>
      <c r="BM306" s="348">
        <f t="shared" si="59"/>
        <v>-0.98674620749911668</v>
      </c>
      <c r="BN306" s="133">
        <f t="shared" si="60"/>
        <v>-1.8496607682639277E-2</v>
      </c>
      <c r="BO306" s="348">
        <f t="shared" si="61"/>
        <v>-2.2004908795129907</v>
      </c>
      <c r="BP306" s="349">
        <f t="shared" si="62"/>
        <v>-4.0330720420404531E-2</v>
      </c>
      <c r="BQ306" s="364"/>
    </row>
    <row r="307" spans="1:69" ht="12.75" customHeight="1" x14ac:dyDescent="0.25">
      <c r="A307" s="329">
        <v>41671</v>
      </c>
      <c r="B307" s="159">
        <v>2014</v>
      </c>
      <c r="C307" s="241" t="s">
        <v>110</v>
      </c>
      <c r="D307" s="137"/>
      <c r="E307" s="137">
        <v>136.33651130226048</v>
      </c>
      <c r="F307" s="137">
        <v>128.99663500000003</v>
      </c>
      <c r="G307" s="137">
        <v>136.65356</v>
      </c>
      <c r="H307" s="137">
        <v>52.867313865789981</v>
      </c>
      <c r="I307" s="137">
        <v>65.812492881999361</v>
      </c>
      <c r="J307" s="137"/>
      <c r="K307" s="137">
        <v>128.52918963050874</v>
      </c>
      <c r="L307" s="137"/>
      <c r="M307" s="214">
        <f t="shared" si="63"/>
        <v>7.6569249999999727</v>
      </c>
      <c r="N307" s="139"/>
      <c r="O307" s="148"/>
      <c r="P307" s="161"/>
      <c r="Q307" s="140"/>
      <c r="R307" s="364"/>
      <c r="S307" s="369">
        <f t="shared" si="20"/>
        <v>-1.1671699999999703</v>
      </c>
      <c r="T307" s="308">
        <f t="shared" si="21"/>
        <v>-1.0521771476568631E-2</v>
      </c>
      <c r="U307" s="348">
        <f t="shared" si="22"/>
        <v>-7.3698759999999766</v>
      </c>
      <c r="V307" s="133">
        <f t="shared" si="23"/>
        <v>-5.4044618036755199E-2</v>
      </c>
      <c r="W307" s="369">
        <f t="shared" si="24"/>
        <v>49.547195833333362</v>
      </c>
      <c r="X307" s="348">
        <f t="shared" si="25"/>
        <v>-0.97264166666663243</v>
      </c>
      <c r="Y307" s="370">
        <f t="shared" si="26"/>
        <v>-1.9252668155685049E-2</v>
      </c>
      <c r="Z307" s="348">
        <f t="shared" si="27"/>
        <v>-6.1415633333333091</v>
      </c>
      <c r="AA307" s="349">
        <f t="shared" si="28"/>
        <v>-0.11028371659265546</v>
      </c>
      <c r="AB307" s="367"/>
      <c r="AC307" s="369">
        <f t="shared" si="29"/>
        <v>-1.453126999999995</v>
      </c>
      <c r="AD307" s="133">
        <f t="shared" si="30"/>
        <v>-1.0521771476568631E-2</v>
      </c>
      <c r="AE307" s="348">
        <f t="shared" si="31"/>
        <v>-7.2504550678051203</v>
      </c>
      <c r="AF307" s="133">
        <f t="shared" si="32"/>
        <v>-5.0383966454228712E-2</v>
      </c>
      <c r="AG307" s="369">
        <f t="shared" si="33"/>
        <v>55.927966666666663</v>
      </c>
      <c r="AH307" s="348">
        <f t="shared" si="34"/>
        <v>-1.2109391666666625</v>
      </c>
      <c r="AI307" s="133">
        <f t="shared" si="35"/>
        <v>-2.1192900861609298E-2</v>
      </c>
      <c r="AJ307" s="348">
        <f t="shared" si="36"/>
        <v>-6.0420458898376097</v>
      </c>
      <c r="AK307" s="349">
        <f t="shared" si="37"/>
        <v>-9.7499510498379682E-2</v>
      </c>
      <c r="AL307" s="367"/>
      <c r="AM307" s="329">
        <f t="shared" si="38"/>
        <v>41671</v>
      </c>
      <c r="AN307" s="369">
        <f t="shared" si="15"/>
        <v>-1.4351370274054887</v>
      </c>
      <c r="AO307" s="133">
        <f t="shared" si="39"/>
        <v>-1.0416780555397187E-2</v>
      </c>
      <c r="AP307" s="348">
        <f t="shared" si="17"/>
        <v>-7.6966618949049916</v>
      </c>
      <c r="AQ307" s="133">
        <f t="shared" si="40"/>
        <v>-5.3436730747916772E-2</v>
      </c>
      <c r="AR307" s="369">
        <f t="shared" si="19"/>
        <v>55.663759418550399</v>
      </c>
      <c r="AS307" s="348">
        <f t="shared" si="41"/>
        <v>-1.1959475228379119</v>
      </c>
      <c r="AT307" s="133">
        <f t="shared" si="42"/>
        <v>-2.1033304376167683E-2</v>
      </c>
      <c r="AU307" s="348">
        <f t="shared" si="43"/>
        <v>-6.4138849124208264</v>
      </c>
      <c r="AV307" s="349">
        <f t="shared" si="44"/>
        <v>-0.10332036567342595</v>
      </c>
      <c r="AW307" s="367"/>
      <c r="AX307" s="348">
        <f t="shared" si="45"/>
        <v>-2.8008741055888677</v>
      </c>
      <c r="AY307" s="133">
        <f t="shared" si="46"/>
        <v>-5.0313728678018088E-2</v>
      </c>
      <c r="AZ307" s="348">
        <f t="shared" si="47"/>
        <v>-11.725392730116013</v>
      </c>
      <c r="BA307" s="133">
        <f t="shared" si="48"/>
        <v>-0.18152812210626879</v>
      </c>
      <c r="BB307" s="369">
        <f t="shared" si="49"/>
        <v>50.34982272932379</v>
      </c>
      <c r="BC307" s="348">
        <f t="shared" si="50"/>
        <v>-2.6674991481798713</v>
      </c>
      <c r="BD307" s="133">
        <f t="shared" si="51"/>
        <v>-5.0313728678018088E-2</v>
      </c>
      <c r="BE307" s="348">
        <f t="shared" si="52"/>
        <v>-11.167040695348582</v>
      </c>
      <c r="BF307" s="349">
        <f t="shared" si="53"/>
        <v>-0.18152812210626867</v>
      </c>
      <c r="BG307" s="364"/>
      <c r="BH307" s="348">
        <f t="shared" si="54"/>
        <v>-0.86320942739639861</v>
      </c>
      <c r="BI307" s="133">
        <f t="shared" si="55"/>
        <v>-1.2946386727069492E-2</v>
      </c>
      <c r="BJ307" s="348">
        <f t="shared" si="56"/>
        <v>-8.7319371324306587</v>
      </c>
      <c r="BK307" s="133">
        <f t="shared" si="57"/>
        <v>-0.11713735192207342</v>
      </c>
      <c r="BL307" s="369">
        <f t="shared" si="58"/>
        <v>51.538564649523195</v>
      </c>
      <c r="BM307" s="348">
        <f t="shared" si="59"/>
        <v>-0.82210421656800037</v>
      </c>
      <c r="BN307" s="133">
        <f t="shared" si="60"/>
        <v>-1.5700796692847407E-2</v>
      </c>
      <c r="BO307" s="348">
        <f t="shared" si="61"/>
        <v>-8.3161306023149137</v>
      </c>
      <c r="BP307" s="349">
        <f t="shared" si="62"/>
        <v>-0.13893865079965517</v>
      </c>
      <c r="BQ307" s="364"/>
    </row>
    <row r="308" spans="1:69" ht="12.75" customHeight="1" x14ac:dyDescent="0.25">
      <c r="A308" s="329">
        <v>41699</v>
      </c>
      <c r="B308" s="159">
        <v>2014</v>
      </c>
      <c r="C308" s="241" t="s">
        <v>111</v>
      </c>
      <c r="D308" s="137"/>
      <c r="E308" s="137">
        <v>136.26155031006203</v>
      </c>
      <c r="F308" s="137">
        <v>128.61702400000001</v>
      </c>
      <c r="G308" s="137">
        <v>136.03000400000002</v>
      </c>
      <c r="H308" s="137">
        <v>51.585730032875659</v>
      </c>
      <c r="I308" s="137">
        <v>65.602233470420757</v>
      </c>
      <c r="J308" s="137"/>
      <c r="K308" s="137">
        <v>126.26706029236064</v>
      </c>
      <c r="L308" s="137"/>
      <c r="M308" s="214">
        <f t="shared" si="63"/>
        <v>7.4129800000000046</v>
      </c>
      <c r="N308" s="139"/>
      <c r="O308" s="148"/>
      <c r="P308" s="161"/>
      <c r="Q308" s="140"/>
      <c r="R308" s="364"/>
      <c r="S308" s="369">
        <f t="shared" si="20"/>
        <v>-0.37961100000001124</v>
      </c>
      <c r="T308" s="308">
        <f t="shared" si="21"/>
        <v>-4.5630424849523177E-3</v>
      </c>
      <c r="U308" s="348">
        <f t="shared" si="22"/>
        <v>-8.6328409999999849</v>
      </c>
      <c r="V308" s="133">
        <f t="shared" si="23"/>
        <v>-6.2898721248286771E-2</v>
      </c>
      <c r="W308" s="369">
        <f t="shared" si="24"/>
        <v>49.230853333333343</v>
      </c>
      <c r="X308" s="348">
        <f t="shared" si="25"/>
        <v>-0.31634250000001884</v>
      </c>
      <c r="Y308" s="370">
        <f t="shared" si="26"/>
        <v>-6.384670104522816E-3</v>
      </c>
      <c r="Z308" s="348">
        <f t="shared" si="27"/>
        <v>-7.1940341666666541</v>
      </c>
      <c r="AA308" s="349">
        <f t="shared" si="28"/>
        <v>-0.12749753673264574</v>
      </c>
      <c r="AB308" s="367"/>
      <c r="AC308" s="369">
        <f t="shared" si="29"/>
        <v>-0.62355599999997935</v>
      </c>
      <c r="AD308" s="133">
        <f t="shared" si="30"/>
        <v>-4.5630424849523177E-3</v>
      </c>
      <c r="AE308" s="348">
        <f t="shared" si="31"/>
        <v>-8.5795078031140122</v>
      </c>
      <c r="AF308" s="133">
        <f t="shared" si="32"/>
        <v>-5.9328793079635123E-2</v>
      </c>
      <c r="AG308" s="369">
        <f t="shared" si="33"/>
        <v>55.408336666666685</v>
      </c>
      <c r="AH308" s="348">
        <f t="shared" si="34"/>
        <v>-0.51962999999997805</v>
      </c>
      <c r="AI308" s="133">
        <f t="shared" si="35"/>
        <v>-9.2910583196595953E-3</v>
      </c>
      <c r="AJ308" s="348">
        <f t="shared" si="36"/>
        <v>-7.1495898359283387</v>
      </c>
      <c r="AK308" s="349">
        <f t="shared" si="37"/>
        <v>-0.11428751296019635</v>
      </c>
      <c r="AL308" s="367"/>
      <c r="AM308" s="329">
        <f t="shared" si="38"/>
        <v>41699</v>
      </c>
      <c r="AN308" s="369">
        <f t="shared" si="15"/>
        <v>-7.4960992198441545E-2</v>
      </c>
      <c r="AO308" s="133">
        <f t="shared" si="39"/>
        <v>-5.498233120565521E-4</v>
      </c>
      <c r="AP308" s="348">
        <f t="shared" si="17"/>
        <v>-8.7260851630517493</v>
      </c>
      <c r="AQ308" s="133">
        <f t="shared" si="40"/>
        <v>-6.018502981014473E-2</v>
      </c>
      <c r="AR308" s="369">
        <f t="shared" si="19"/>
        <v>55.601291925051697</v>
      </c>
      <c r="AS308" s="348">
        <f t="shared" si="41"/>
        <v>-6.2467493498701288E-2</v>
      </c>
      <c r="AT308" s="133">
        <f t="shared" si="42"/>
        <v>-1.1222291514483285E-3</v>
      </c>
      <c r="AU308" s="348">
        <f t="shared" si="43"/>
        <v>-7.2717376358764625</v>
      </c>
      <c r="AV308" s="349">
        <f t="shared" si="44"/>
        <v>-0.11565750349010406</v>
      </c>
      <c r="AW308" s="367"/>
      <c r="AX308" s="348">
        <f t="shared" si="45"/>
        <v>-1.2815838329143219</v>
      </c>
      <c r="AY308" s="133">
        <f t="shared" si="46"/>
        <v>-2.4241515961408111E-2</v>
      </c>
      <c r="AZ308" s="348">
        <f t="shared" si="47"/>
        <v>-11.13974002019485</v>
      </c>
      <c r="BA308" s="133">
        <f t="shared" si="48"/>
        <v>-0.17759516207323411</v>
      </c>
      <c r="BB308" s="369">
        <f t="shared" si="49"/>
        <v>49.129266697976817</v>
      </c>
      <c r="BC308" s="348">
        <f t="shared" si="50"/>
        <v>-1.2205560313469732</v>
      </c>
      <c r="BD308" s="133">
        <f t="shared" si="51"/>
        <v>-2.4241515961408111E-2</v>
      </c>
      <c r="BE308" s="348">
        <f t="shared" si="52"/>
        <v>-10.609276209709378</v>
      </c>
      <c r="BF308" s="349">
        <f t="shared" si="53"/>
        <v>-0.17759516207323411</v>
      </c>
      <c r="BG308" s="364"/>
      <c r="BH308" s="348">
        <f t="shared" si="54"/>
        <v>-0.21025941157860473</v>
      </c>
      <c r="BI308" s="133">
        <f t="shared" si="55"/>
        <v>-3.1948252128299881E-3</v>
      </c>
      <c r="BJ308" s="348">
        <f t="shared" si="56"/>
        <v>-7.0711511696305536</v>
      </c>
      <c r="BK308" s="133">
        <f t="shared" si="57"/>
        <v>-9.7300424421591369E-2</v>
      </c>
      <c r="BL308" s="369">
        <f t="shared" si="58"/>
        <v>51.338317590876905</v>
      </c>
      <c r="BM308" s="348">
        <f t="shared" si="59"/>
        <v>-0.20024705864629055</v>
      </c>
      <c r="BN308" s="133">
        <f t="shared" si="60"/>
        <v>-3.8853829168123966E-3</v>
      </c>
      <c r="BO308" s="348">
        <f t="shared" si="61"/>
        <v>-6.7344296853624357</v>
      </c>
      <c r="BP308" s="349">
        <f t="shared" si="62"/>
        <v>-0.11596540548233802</v>
      </c>
      <c r="BQ308" s="364"/>
    </row>
    <row r="309" spans="1:69" ht="12.75" customHeight="1" x14ac:dyDescent="0.25">
      <c r="A309" s="329">
        <v>41730</v>
      </c>
      <c r="B309" s="159">
        <v>2014</v>
      </c>
      <c r="C309" s="241" t="s">
        <v>112</v>
      </c>
      <c r="D309" s="137"/>
      <c r="E309" s="137">
        <v>136.3440628125625</v>
      </c>
      <c r="F309" s="137">
        <v>128.79405600000001</v>
      </c>
      <c r="G309" s="137">
        <v>135.86773699999998</v>
      </c>
      <c r="H309" s="137">
        <v>51.357103074840445</v>
      </c>
      <c r="I309" s="137">
        <v>66.693935463460932</v>
      </c>
      <c r="J309" s="137"/>
      <c r="K309" s="137">
        <v>125.43028069980497</v>
      </c>
      <c r="L309" s="137"/>
      <c r="M309" s="214">
        <f t="shared" si="63"/>
        <v>7.073680999999965</v>
      </c>
      <c r="N309" s="139"/>
      <c r="O309" s="148"/>
      <c r="P309" s="161"/>
      <c r="Q309" s="140"/>
      <c r="R309" s="364"/>
      <c r="S309" s="369">
        <f t="shared" si="20"/>
        <v>0.17703199999999697</v>
      </c>
      <c r="T309" s="308">
        <f t="shared" si="21"/>
        <v>-1.1928765362679838E-3</v>
      </c>
      <c r="U309" s="348">
        <f t="shared" si="22"/>
        <v>-8.0120070000000112</v>
      </c>
      <c r="V309" s="133">
        <f t="shared" si="23"/>
        <v>-5.8564707033488816E-2</v>
      </c>
      <c r="W309" s="369">
        <f t="shared" si="24"/>
        <v>49.378380000000007</v>
      </c>
      <c r="X309" s="348">
        <f t="shared" si="25"/>
        <v>0.14752666666666414</v>
      </c>
      <c r="Y309" s="370">
        <f t="shared" si="26"/>
        <v>2.9966302974231418E-3</v>
      </c>
      <c r="Z309" s="348">
        <f t="shared" si="27"/>
        <v>-6.6766725000000093</v>
      </c>
      <c r="AA309" s="349">
        <f t="shared" si="28"/>
        <v>-0.11910920072726727</v>
      </c>
      <c r="AB309" s="367"/>
      <c r="AC309" s="369">
        <f t="shared" si="29"/>
        <v>-0.16226700000004257</v>
      </c>
      <c r="AD309" s="133">
        <f t="shared" si="30"/>
        <v>-1.1928765362679838E-3</v>
      </c>
      <c r="AE309" s="348">
        <f t="shared" si="31"/>
        <v>-5.4054995645404915</v>
      </c>
      <c r="AF309" s="133">
        <f t="shared" si="32"/>
        <v>-3.8262728992345285E-2</v>
      </c>
      <c r="AG309" s="369">
        <f t="shared" si="33"/>
        <v>55.273114166666645</v>
      </c>
      <c r="AH309" s="348">
        <f t="shared" si="34"/>
        <v>-0.13522250000004021</v>
      </c>
      <c r="AI309" s="133">
        <f t="shared" si="35"/>
        <v>-2.4404721046497047E-3</v>
      </c>
      <c r="AJ309" s="348">
        <f t="shared" si="36"/>
        <v>-4.5045829704504143</v>
      </c>
      <c r="AK309" s="349">
        <f t="shared" si="37"/>
        <v>-7.5355578856072025E-2</v>
      </c>
      <c r="AL309" s="367"/>
      <c r="AM309" s="329">
        <f t="shared" si="38"/>
        <v>41730</v>
      </c>
      <c r="AN309" s="369">
        <f t="shared" si="15"/>
        <v>8.2512502500463825E-2</v>
      </c>
      <c r="AO309" s="133">
        <f t="shared" si="39"/>
        <v>6.0554501480947209E-4</v>
      </c>
      <c r="AP309" s="348">
        <f t="shared" si="17"/>
        <v>-7.8942531524228912</v>
      </c>
      <c r="AQ309" s="133">
        <f t="shared" si="40"/>
        <v>-5.473062479694546E-2</v>
      </c>
      <c r="AR309" s="369">
        <f t="shared" si="19"/>
        <v>55.670052343802084</v>
      </c>
      <c r="AS309" s="348">
        <f t="shared" si="41"/>
        <v>6.8760418750386521E-2</v>
      </c>
      <c r="AT309" s="133">
        <f t="shared" si="42"/>
        <v>1.2366694436358738E-3</v>
      </c>
      <c r="AU309" s="348">
        <f t="shared" si="43"/>
        <v>-6.5785442936857379</v>
      </c>
      <c r="AV309" s="349">
        <f t="shared" si="44"/>
        <v>-0.10568180889276402</v>
      </c>
      <c r="AW309" s="367"/>
      <c r="AX309" s="348">
        <f t="shared" si="45"/>
        <v>-0.22862695803521405</v>
      </c>
      <c r="AY309" s="133">
        <f t="shared" si="46"/>
        <v>-4.4319806638291048E-3</v>
      </c>
      <c r="AZ309" s="348">
        <f t="shared" si="47"/>
        <v>-6.4010129221269452</v>
      </c>
      <c r="BA309" s="133">
        <f t="shared" si="48"/>
        <v>-0.1108244756886293</v>
      </c>
      <c r="BB309" s="369">
        <f t="shared" si="49"/>
        <v>48.911526737943277</v>
      </c>
      <c r="BC309" s="348">
        <f t="shared" si="50"/>
        <v>-0.21773996003354057</v>
      </c>
      <c r="BD309" s="133">
        <f t="shared" si="51"/>
        <v>-4.4319806638292158E-3</v>
      </c>
      <c r="BE309" s="348">
        <f t="shared" si="52"/>
        <v>-6.0962027829780467</v>
      </c>
      <c r="BF309" s="349">
        <f t="shared" si="53"/>
        <v>-0.11082447568862941</v>
      </c>
      <c r="BG309" s="364"/>
      <c r="BH309" s="348">
        <f t="shared" si="54"/>
        <v>1.091701993040175</v>
      </c>
      <c r="BI309" s="133">
        <f t="shared" si="55"/>
        <v>1.6641232093605574E-2</v>
      </c>
      <c r="BJ309" s="348">
        <f t="shared" si="56"/>
        <v>-3.100645264453135</v>
      </c>
      <c r="BK309" s="133">
        <f t="shared" si="57"/>
        <v>-4.4425301106695292E-2</v>
      </c>
      <c r="BL309" s="369">
        <f t="shared" si="58"/>
        <v>52.378033774724692</v>
      </c>
      <c r="BM309" s="348">
        <f t="shared" si="59"/>
        <v>1.0397161838477871</v>
      </c>
      <c r="BN309" s="133">
        <f t="shared" si="60"/>
        <v>2.0252244963176347E-2</v>
      </c>
      <c r="BO309" s="348">
        <f t="shared" si="61"/>
        <v>-2.952995489955363</v>
      </c>
      <c r="BP309" s="349">
        <f t="shared" si="62"/>
        <v>-5.3369610672331591E-2</v>
      </c>
      <c r="BQ309" s="364"/>
    </row>
    <row r="310" spans="1:69" ht="12.75" customHeight="1" x14ac:dyDescent="0.25">
      <c r="A310" s="329">
        <v>41760</v>
      </c>
      <c r="B310" s="159">
        <v>2014</v>
      </c>
      <c r="C310" s="241" t="s">
        <v>113</v>
      </c>
      <c r="D310" s="137"/>
      <c r="E310" s="137">
        <v>137.14782356471295</v>
      </c>
      <c r="F310" s="137">
        <v>129.31913299999997</v>
      </c>
      <c r="G310" s="137">
        <v>136.10388900000001</v>
      </c>
      <c r="H310" s="137">
        <v>50.268750725198224</v>
      </c>
      <c r="I310" s="137">
        <v>63.744446377728565</v>
      </c>
      <c r="J310" s="137"/>
      <c r="K310" s="137">
        <v>126.61696879900742</v>
      </c>
      <c r="L310" s="137"/>
      <c r="M310" s="214">
        <f t="shared" si="63"/>
        <v>6.7847560000000442</v>
      </c>
      <c r="N310" s="139"/>
      <c r="O310" s="148"/>
      <c r="P310" s="161"/>
      <c r="Q310" s="140"/>
      <c r="R310" s="364"/>
      <c r="S310" s="369">
        <f t="shared" si="20"/>
        <v>0.52507699999995339</v>
      </c>
      <c r="T310" s="308">
        <f t="shared" si="21"/>
        <v>1.7381021073459291E-3</v>
      </c>
      <c r="U310" s="348">
        <f t="shared" si="22"/>
        <v>-3.428146000000055</v>
      </c>
      <c r="V310" s="133">
        <f t="shared" si="23"/>
        <v>-2.5824604661011996E-2</v>
      </c>
      <c r="W310" s="369">
        <f t="shared" si="24"/>
        <v>49.81594416666664</v>
      </c>
      <c r="X310" s="348">
        <f t="shared" si="25"/>
        <v>0.43756416666663256</v>
      </c>
      <c r="Y310" s="370">
        <f t="shared" si="26"/>
        <v>8.8614524548320528E-3</v>
      </c>
      <c r="Z310" s="348">
        <f t="shared" si="27"/>
        <v>-2.8567883333333839</v>
      </c>
      <c r="AA310" s="349">
        <f t="shared" si="28"/>
        <v>-5.4236569810259705E-2</v>
      </c>
      <c r="AB310" s="367"/>
      <c r="AC310" s="369">
        <f t="shared" si="29"/>
        <v>0.23615200000003256</v>
      </c>
      <c r="AD310" s="133">
        <f t="shared" si="30"/>
        <v>1.7381021073459291E-3</v>
      </c>
      <c r="AE310" s="348">
        <f t="shared" si="31"/>
        <v>-1.847236062782514</v>
      </c>
      <c r="AF310" s="133">
        <f t="shared" si="32"/>
        <v>-1.3390511037454922E-2</v>
      </c>
      <c r="AG310" s="369">
        <f t="shared" si="33"/>
        <v>55.469907500000005</v>
      </c>
      <c r="AH310" s="348">
        <f t="shared" si="34"/>
        <v>0.19679333333336047</v>
      </c>
      <c r="AI310" s="133">
        <f t="shared" si="35"/>
        <v>3.5603807800654863E-3</v>
      </c>
      <c r="AJ310" s="348">
        <f t="shared" si="36"/>
        <v>-1.539363385652095</v>
      </c>
      <c r="AK310" s="349">
        <f t="shared" si="37"/>
        <v>-2.7001983392134887E-2</v>
      </c>
      <c r="AL310" s="367"/>
      <c r="AM310" s="329">
        <f t="shared" si="38"/>
        <v>41760</v>
      </c>
      <c r="AN310" s="369">
        <f t="shared" si="15"/>
        <v>0.80376075215045262</v>
      </c>
      <c r="AO310" s="133">
        <f t="shared" si="39"/>
        <v>5.8950916935445186E-3</v>
      </c>
      <c r="AP310" s="348">
        <f t="shared" si="17"/>
        <v>-3.3935613873503883</v>
      </c>
      <c r="AQ310" s="133">
        <f t="shared" si="40"/>
        <v>-2.4146349408097012E-2</v>
      </c>
      <c r="AR310" s="369">
        <f t="shared" si="19"/>
        <v>56.339852970594123</v>
      </c>
      <c r="AS310" s="348">
        <f t="shared" si="41"/>
        <v>0.66980062679203911</v>
      </c>
      <c r="AT310" s="133">
        <f t="shared" si="42"/>
        <v>1.2031614819679737E-2</v>
      </c>
      <c r="AU310" s="348">
        <f t="shared" si="43"/>
        <v>-2.8279678227919902</v>
      </c>
      <c r="AV310" s="349">
        <f t="shared" si="44"/>
        <v>-4.7795706937851401E-2</v>
      </c>
      <c r="AW310" s="367"/>
      <c r="AX310" s="348">
        <f t="shared" si="45"/>
        <v>-1.0883523496422214</v>
      </c>
      <c r="AY310" s="133">
        <f t="shared" si="46"/>
        <v>-2.1191856325233349E-2</v>
      </c>
      <c r="AZ310" s="348">
        <f t="shared" si="47"/>
        <v>-5.1233626182437746</v>
      </c>
      <c r="BA310" s="133">
        <f t="shared" si="48"/>
        <v>-9.2492636749168966E-2</v>
      </c>
      <c r="BB310" s="369">
        <f t="shared" si="49"/>
        <v>47.875000690664976</v>
      </c>
      <c r="BC310" s="348">
        <f t="shared" si="50"/>
        <v>-1.0365260472783007</v>
      </c>
      <c r="BD310" s="133">
        <f t="shared" si="51"/>
        <v>-2.1191856325233349E-2</v>
      </c>
      <c r="BE310" s="348">
        <f t="shared" si="52"/>
        <v>-4.8793929697559761</v>
      </c>
      <c r="BF310" s="349">
        <f t="shared" si="53"/>
        <v>-9.2492636749168966E-2</v>
      </c>
      <c r="BG310" s="364"/>
      <c r="BH310" s="348">
        <f t="shared" si="54"/>
        <v>-2.9494890857323668</v>
      </c>
      <c r="BI310" s="133">
        <f t="shared" si="55"/>
        <v>-4.4224247155849383E-2</v>
      </c>
      <c r="BJ310" s="348">
        <f t="shared" si="56"/>
        <v>-4.2125650059495001</v>
      </c>
      <c r="BK310" s="133">
        <f t="shared" si="57"/>
        <v>-6.1988673724419741E-2</v>
      </c>
      <c r="BL310" s="369">
        <f t="shared" si="58"/>
        <v>49.568996550217676</v>
      </c>
      <c r="BM310" s="348">
        <f t="shared" si="59"/>
        <v>-2.8090372245070157</v>
      </c>
      <c r="BN310" s="133">
        <f t="shared" si="60"/>
        <v>-5.3630062491244801E-2</v>
      </c>
      <c r="BO310" s="348">
        <f t="shared" si="61"/>
        <v>-4.0119666723328606</v>
      </c>
      <c r="BP310" s="349">
        <f t="shared" si="62"/>
        <v>-7.4876717980395524E-2</v>
      </c>
      <c r="BQ310" s="364"/>
    </row>
    <row r="311" spans="1:69" ht="12.75" customHeight="1" x14ac:dyDescent="0.25">
      <c r="A311" s="329">
        <v>41791</v>
      </c>
      <c r="B311" s="159">
        <v>2014</v>
      </c>
      <c r="C311" s="241" t="s">
        <v>21</v>
      </c>
      <c r="D311" s="137"/>
      <c r="E311" s="137">
        <v>137.35050810162033</v>
      </c>
      <c r="F311" s="137">
        <v>129.69879</v>
      </c>
      <c r="G311" s="137">
        <v>135.41359800000001</v>
      </c>
      <c r="H311" s="137">
        <v>51.691309224521369</v>
      </c>
      <c r="I311" s="137">
        <v>63.933639670990196</v>
      </c>
      <c r="J311" s="137"/>
      <c r="K311" s="137">
        <v>128.20712531550794</v>
      </c>
      <c r="L311" s="137"/>
      <c r="M311" s="214">
        <f t="shared" si="63"/>
        <v>5.714808000000005</v>
      </c>
      <c r="N311" s="139"/>
      <c r="O311" s="148"/>
      <c r="P311" s="161"/>
      <c r="Q311" s="140"/>
      <c r="R311" s="364"/>
      <c r="S311" s="369">
        <f t="shared" si="20"/>
        <v>0.37965700000003721</v>
      </c>
      <c r="T311" s="308">
        <f t="shared" si="21"/>
        <v>-5.0717948257893442E-3</v>
      </c>
      <c r="U311" s="348">
        <f t="shared" si="22"/>
        <v>-4.3626019999999812</v>
      </c>
      <c r="V311" s="133">
        <f t="shared" si="23"/>
        <v>-3.2541822331667136E-2</v>
      </c>
      <c r="W311" s="369">
        <f t="shared" si="24"/>
        <v>50.132325000000009</v>
      </c>
      <c r="X311" s="348">
        <f t="shared" si="25"/>
        <v>0.31638083333336908</v>
      </c>
      <c r="Y311" s="370">
        <f t="shared" si="26"/>
        <v>6.3509954217644271E-3</v>
      </c>
      <c r="Z311" s="348">
        <f t="shared" si="27"/>
        <v>-3.6355016666666415</v>
      </c>
      <c r="AA311" s="349">
        <f t="shared" si="28"/>
        <v>-6.7614815253830396E-2</v>
      </c>
      <c r="AB311" s="367"/>
      <c r="AC311" s="369">
        <f t="shared" si="29"/>
        <v>-0.69029100000000199</v>
      </c>
      <c r="AD311" s="133">
        <f t="shared" si="30"/>
        <v>-5.0717948257893442E-3</v>
      </c>
      <c r="AE311" s="348">
        <f t="shared" si="31"/>
        <v>-3.8463387152184794</v>
      </c>
      <c r="AF311" s="133">
        <f t="shared" si="32"/>
        <v>-2.7619851092450909E-2</v>
      </c>
      <c r="AG311" s="369">
        <f t="shared" si="33"/>
        <v>54.894665000000003</v>
      </c>
      <c r="AH311" s="348">
        <f t="shared" si="34"/>
        <v>-0.57524250000000166</v>
      </c>
      <c r="AI311" s="133">
        <f t="shared" si="35"/>
        <v>-1.0370352609656019E-2</v>
      </c>
      <c r="AJ311" s="348">
        <f t="shared" si="36"/>
        <v>-3.2052822626820756</v>
      </c>
      <c r="AK311" s="349">
        <f t="shared" si="37"/>
        <v>-5.5168419485654985E-2</v>
      </c>
      <c r="AL311" s="367"/>
      <c r="AM311" s="329">
        <f t="shared" si="38"/>
        <v>41791</v>
      </c>
      <c r="AN311" s="369">
        <f t="shared" si="15"/>
        <v>0.20268453690738397</v>
      </c>
      <c r="AO311" s="133">
        <f t="shared" si="39"/>
        <v>1.4778545633409301E-3</v>
      </c>
      <c r="AP311" s="348">
        <f t="shared" si="17"/>
        <v>-4.5262613856660323</v>
      </c>
      <c r="AQ311" s="133">
        <f t="shared" si="40"/>
        <v>-3.1902766055521337E-2</v>
      </c>
      <c r="AR311" s="369">
        <f t="shared" si="19"/>
        <v>56.508756751350276</v>
      </c>
      <c r="AS311" s="348">
        <f t="shared" si="41"/>
        <v>0.16890378075615331</v>
      </c>
      <c r="AT311" s="133">
        <f t="shared" si="42"/>
        <v>2.997945004299396E-3</v>
      </c>
      <c r="AU311" s="348">
        <f t="shared" si="43"/>
        <v>-3.7718844880550364</v>
      </c>
      <c r="AV311" s="349">
        <f t="shared" si="44"/>
        <v>-6.2572069747482417E-2</v>
      </c>
      <c r="AW311" s="367"/>
      <c r="AX311" s="348">
        <f t="shared" si="45"/>
        <v>1.422558499323145</v>
      </c>
      <c r="AY311" s="133">
        <f t="shared" si="46"/>
        <v>2.8299062117134621E-2</v>
      </c>
      <c r="AZ311" s="348">
        <f t="shared" si="47"/>
        <v>-3.2977677277151685</v>
      </c>
      <c r="BA311" s="133">
        <f t="shared" si="48"/>
        <v>-5.9971323588130176E-2</v>
      </c>
      <c r="BB311" s="369">
        <f t="shared" si="49"/>
        <v>49.229818309067966</v>
      </c>
      <c r="BC311" s="348">
        <f t="shared" si="50"/>
        <v>1.3548176184029899</v>
      </c>
      <c r="BD311" s="133">
        <f t="shared" si="51"/>
        <v>2.8299062117134621E-2</v>
      </c>
      <c r="BE311" s="348">
        <f t="shared" si="52"/>
        <v>-3.1407311692525468</v>
      </c>
      <c r="BF311" s="349">
        <f t="shared" si="53"/>
        <v>-5.9971323588130288E-2</v>
      </c>
      <c r="BG311" s="364"/>
      <c r="BH311" s="348">
        <f t="shared" si="54"/>
        <v>0.18919329326163137</v>
      </c>
      <c r="BI311" s="133">
        <f t="shared" si="55"/>
        <v>2.9679964924400615E-3</v>
      </c>
      <c r="BJ311" s="348">
        <f t="shared" si="56"/>
        <v>-4.2955378181873058</v>
      </c>
      <c r="BK311" s="133">
        <f t="shared" si="57"/>
        <v>-6.2957490860397147E-2</v>
      </c>
      <c r="BL311" s="369">
        <f t="shared" si="58"/>
        <v>49.749180639038279</v>
      </c>
      <c r="BM311" s="348">
        <f t="shared" si="59"/>
        <v>0.18018408882060299</v>
      </c>
      <c r="BN311" s="133">
        <f t="shared" si="60"/>
        <v>3.6350158639597563E-3</v>
      </c>
      <c r="BO311" s="348">
        <f t="shared" si="61"/>
        <v>-4.0909883982736304</v>
      </c>
      <c r="BP311" s="349">
        <f t="shared" si="62"/>
        <v>-7.5983944170727291E-2</v>
      </c>
      <c r="BQ311" s="364"/>
    </row>
    <row r="312" spans="1:69" ht="12.75" customHeight="1" x14ac:dyDescent="0.25">
      <c r="A312" s="329">
        <v>41821</v>
      </c>
      <c r="B312" s="159">
        <v>2014</v>
      </c>
      <c r="C312" s="241" t="s">
        <v>114</v>
      </c>
      <c r="D312" s="141"/>
      <c r="E312" s="137">
        <v>138.66865022850268</v>
      </c>
      <c r="F312" s="137">
        <v>131.12031332252138</v>
      </c>
      <c r="G312" s="137">
        <v>136.00770251585504</v>
      </c>
      <c r="H312" s="137">
        <v>51.334170999999998</v>
      </c>
      <c r="I312" s="137">
        <v>62.551986999999997</v>
      </c>
      <c r="J312" s="137"/>
      <c r="K312" s="137">
        <v>123.03499952575828</v>
      </c>
      <c r="L312" s="137"/>
      <c r="M312" s="214">
        <f t="shared" si="63"/>
        <v>4.8873891933336608</v>
      </c>
      <c r="N312" s="139"/>
      <c r="O312" s="148"/>
      <c r="P312" s="129"/>
      <c r="Q312" s="129"/>
      <c r="R312" s="364"/>
      <c r="S312" s="369">
        <f t="shared" si="20"/>
        <v>1.4215233225213808</v>
      </c>
      <c r="T312" s="308">
        <f t="shared" si="21"/>
        <v>4.3873327688630503E-3</v>
      </c>
      <c r="U312" s="348">
        <f t="shared" si="22"/>
        <v>-3.6213976774786261</v>
      </c>
      <c r="V312" s="133">
        <f t="shared" si="23"/>
        <v>-2.6876589666273598E-2</v>
      </c>
      <c r="W312" s="369">
        <f t="shared" si="24"/>
        <v>51.316927768767826</v>
      </c>
      <c r="X312" s="348">
        <f t="shared" si="25"/>
        <v>1.1846027687678173</v>
      </c>
      <c r="Y312" s="370">
        <f t="shared" si="26"/>
        <v>2.3629519851070535E-2</v>
      </c>
      <c r="Z312" s="348">
        <f t="shared" si="27"/>
        <v>-3.0178313978988456</v>
      </c>
      <c r="AA312" s="349">
        <f t="shared" si="28"/>
        <v>-5.5541451626608618E-2</v>
      </c>
      <c r="AB312" s="367"/>
      <c r="AC312" s="369">
        <f t="shared" si="29"/>
        <v>0.59410451585503665</v>
      </c>
      <c r="AD312" s="133">
        <f t="shared" si="30"/>
        <v>4.3873327688630503E-3</v>
      </c>
      <c r="AE312" s="348">
        <f t="shared" si="31"/>
        <v>-3.6148324841449551</v>
      </c>
      <c r="AF312" s="133">
        <f t="shared" si="32"/>
        <v>-2.589003619039687E-2</v>
      </c>
      <c r="AG312" s="369">
        <f t="shared" si="33"/>
        <v>55.389752096545877</v>
      </c>
      <c r="AH312" s="348">
        <f t="shared" si="34"/>
        <v>0.49508709654587335</v>
      </c>
      <c r="AI312" s="133">
        <f t="shared" si="35"/>
        <v>9.0188563232123098E-3</v>
      </c>
      <c r="AJ312" s="348">
        <f t="shared" si="36"/>
        <v>-3.0123604034541245</v>
      </c>
      <c r="AK312" s="349">
        <f t="shared" si="37"/>
        <v>-5.1579647969996367E-2</v>
      </c>
      <c r="AL312" s="367"/>
      <c r="AM312" s="329">
        <f t="shared" si="38"/>
        <v>41821</v>
      </c>
      <c r="AN312" s="369">
        <f t="shared" si="15"/>
        <v>1.3181421268823499</v>
      </c>
      <c r="AO312" s="133">
        <f t="shared" si="39"/>
        <v>9.5969221017158102E-3</v>
      </c>
      <c r="AP312" s="348">
        <f t="shared" si="17"/>
        <v>-3.5924479911412845</v>
      </c>
      <c r="AQ312" s="133">
        <f t="shared" si="40"/>
        <v>-2.5252497246961547E-2</v>
      </c>
      <c r="AR312" s="369">
        <f t="shared" si="19"/>
        <v>57.607208523752234</v>
      </c>
      <c r="AS312" s="348">
        <f t="shared" si="41"/>
        <v>1.0984517724019582</v>
      </c>
      <c r="AT312" s="133">
        <f t="shared" si="42"/>
        <v>1.9438611563078023E-2</v>
      </c>
      <c r="AU312" s="348">
        <f t="shared" si="43"/>
        <v>-2.9937066592844133</v>
      </c>
      <c r="AV312" s="349">
        <f t="shared" si="44"/>
        <v>-4.9400353942549158E-2</v>
      </c>
      <c r="AW312" s="367"/>
      <c r="AX312" s="348">
        <f t="shared" si="45"/>
        <v>-0.35713822452137123</v>
      </c>
      <c r="AY312" s="133">
        <f t="shared" si="46"/>
        <v>-6.9090574388460668E-3</v>
      </c>
      <c r="AZ312" s="348">
        <f t="shared" si="47"/>
        <v>-5.6037578338812608</v>
      </c>
      <c r="BA312" s="133">
        <f t="shared" si="48"/>
        <v>-9.8418715760287934E-2</v>
      </c>
      <c r="BB312" s="369">
        <f t="shared" si="49"/>
        <v>48.889686666666663</v>
      </c>
      <c r="BC312" s="348">
        <f t="shared" si="50"/>
        <v>-0.34013164240130322</v>
      </c>
      <c r="BD312" s="133">
        <f t="shared" si="51"/>
        <v>-6.9090574388459558E-3</v>
      </c>
      <c r="BE312" s="348">
        <f t="shared" si="52"/>
        <v>-5.3369122227440542</v>
      </c>
      <c r="BF312" s="349">
        <f t="shared" si="53"/>
        <v>-9.8418715760287823E-2</v>
      </c>
      <c r="BG312" s="364"/>
      <c r="BH312" s="348">
        <f t="shared" si="54"/>
        <v>-1.3816526709901993</v>
      </c>
      <c r="BI312" s="133">
        <f t="shared" si="55"/>
        <v>-2.1610730721734916E-2</v>
      </c>
      <c r="BJ312" s="348">
        <f t="shared" si="56"/>
        <v>-8.4114524010294929</v>
      </c>
      <c r="BK312" s="133">
        <f t="shared" si="57"/>
        <v>-0.11853219731211995</v>
      </c>
      <c r="BL312" s="369">
        <f t="shared" si="58"/>
        <v>48.433320952380946</v>
      </c>
      <c r="BM312" s="348">
        <f t="shared" si="59"/>
        <v>-1.3158596866573333</v>
      </c>
      <c r="BN312" s="133">
        <f t="shared" si="60"/>
        <v>-2.6449876555851737E-2</v>
      </c>
      <c r="BO312" s="348">
        <f t="shared" si="61"/>
        <v>-8.0109070485995133</v>
      </c>
      <c r="BP312" s="349">
        <f t="shared" si="62"/>
        <v>-0.1419260628112472</v>
      </c>
      <c r="BQ312" s="364"/>
    </row>
    <row r="313" spans="1:69" ht="12.75" customHeight="1" x14ac:dyDescent="0.25">
      <c r="A313" s="329">
        <v>41852</v>
      </c>
      <c r="B313" s="159">
        <v>2014</v>
      </c>
      <c r="C313" s="241" t="s">
        <v>115</v>
      </c>
      <c r="D313" s="141"/>
      <c r="E313" s="137">
        <v>136.84726708809299</v>
      </c>
      <c r="F313" s="137">
        <v>129.26998619398003</v>
      </c>
      <c r="G313" s="137">
        <v>133.61397856642014</v>
      </c>
      <c r="H313" s="137">
        <v>51.147076999999996</v>
      </c>
      <c r="I313" s="137">
        <v>62.609354000000003</v>
      </c>
      <c r="J313" s="137"/>
      <c r="K313" s="137">
        <v>119.45407417160702</v>
      </c>
      <c r="L313" s="137"/>
      <c r="M313" s="214">
        <f t="shared" si="63"/>
        <v>4.3439923724401126</v>
      </c>
      <c r="N313" s="139"/>
      <c r="O313" s="148"/>
      <c r="P313" s="129"/>
      <c r="Q313" s="129"/>
      <c r="R313" s="364"/>
      <c r="S313" s="369">
        <f t="shared" si="20"/>
        <v>-1.8503271285413518</v>
      </c>
      <c r="T313" s="308">
        <f t="shared" si="21"/>
        <v>-1.7599914601570843E-2</v>
      </c>
      <c r="U313" s="348">
        <f t="shared" si="22"/>
        <v>-7.5983748060199616</v>
      </c>
      <c r="V313" s="133">
        <f t="shared" si="23"/>
        <v>-5.5515933342841439E-2</v>
      </c>
      <c r="W313" s="369">
        <f t="shared" si="24"/>
        <v>49.774988494983361</v>
      </c>
      <c r="X313" s="348">
        <f t="shared" si="25"/>
        <v>-1.5419392737844646</v>
      </c>
      <c r="Y313" s="370">
        <f t="shared" si="26"/>
        <v>-3.0047380870740881E-2</v>
      </c>
      <c r="Z313" s="348">
        <f t="shared" si="27"/>
        <v>-6.3319790050166347</v>
      </c>
      <c r="AA313" s="349">
        <f t="shared" si="28"/>
        <v>-0.11285548457090711</v>
      </c>
      <c r="AB313" s="367"/>
      <c r="AC313" s="369">
        <f t="shared" si="29"/>
        <v>-2.3937239494349001</v>
      </c>
      <c r="AD313" s="133">
        <f t="shared" si="30"/>
        <v>-1.7599914601570843E-2</v>
      </c>
      <c r="AE313" s="348">
        <f t="shared" si="31"/>
        <v>-8.0115434335798739</v>
      </c>
      <c r="AF313" s="133">
        <f t="shared" si="32"/>
        <v>-5.6568500651880238E-2</v>
      </c>
      <c r="AG313" s="369">
        <f t="shared" si="33"/>
        <v>53.39498213868346</v>
      </c>
      <c r="AH313" s="348">
        <f t="shared" si="34"/>
        <v>-1.9947699578624167</v>
      </c>
      <c r="AI313" s="133">
        <f t="shared" si="35"/>
        <v>-3.601333969477738E-2</v>
      </c>
      <c r="AJ313" s="348">
        <f t="shared" si="36"/>
        <v>-6.6762861946498901</v>
      </c>
      <c r="AK313" s="349">
        <f t="shared" si="37"/>
        <v>-0.11113942455157455</v>
      </c>
      <c r="AL313" s="367"/>
      <c r="AM313" s="329">
        <f t="shared" si="38"/>
        <v>41852</v>
      </c>
      <c r="AN313" s="369">
        <f t="shared" si="15"/>
        <v>-1.8213831404096936</v>
      </c>
      <c r="AO313" s="133">
        <f t="shared" si="39"/>
        <v>-1.3134786683279609E-2</v>
      </c>
      <c r="AP313" s="348">
        <f t="shared" si="17"/>
        <v>-7.5762876228492075</v>
      </c>
      <c r="AQ313" s="133">
        <f t="shared" si="40"/>
        <v>-5.2458808661875356E-2</v>
      </c>
      <c r="AR313" s="369">
        <f t="shared" si="19"/>
        <v>56.089389240077494</v>
      </c>
      <c r="AS313" s="348">
        <f t="shared" si="41"/>
        <v>-1.5178192836747399</v>
      </c>
      <c r="AT313" s="133">
        <f t="shared" si="42"/>
        <v>-2.634773186499606E-2</v>
      </c>
      <c r="AU313" s="348">
        <f t="shared" si="43"/>
        <v>-6.3135730190410015</v>
      </c>
      <c r="AV313" s="349">
        <f t="shared" si="44"/>
        <v>-0.10117425183799578</v>
      </c>
      <c r="AW313" s="367"/>
      <c r="AX313" s="348">
        <f t="shared" si="45"/>
        <v>-0.18709400000000187</v>
      </c>
      <c r="AY313" s="133">
        <f t="shared" si="46"/>
        <v>-3.6446288379723413E-3</v>
      </c>
      <c r="AZ313" s="348">
        <f t="shared" si="47"/>
        <v>-4.1761796234770827</v>
      </c>
      <c r="BA313" s="133">
        <f t="shared" si="48"/>
        <v>-7.5486872580542763E-2</v>
      </c>
      <c r="BB313" s="369">
        <f t="shared" si="49"/>
        <v>48.711501904761896</v>
      </c>
      <c r="BC313" s="348">
        <f t="shared" si="50"/>
        <v>-0.17818476190476673</v>
      </c>
      <c r="BD313" s="133">
        <f t="shared" si="51"/>
        <v>-3.6446288379723413E-3</v>
      </c>
      <c r="BE313" s="348">
        <f t="shared" si="52"/>
        <v>-3.9773139271210312</v>
      </c>
      <c r="BF313" s="349">
        <f t="shared" si="53"/>
        <v>-7.5486872580542763E-2</v>
      </c>
      <c r="BG313" s="364"/>
      <c r="BH313" s="348">
        <f t="shared" si="54"/>
        <v>5.7367000000006385E-2</v>
      </c>
      <c r="BI313" s="133">
        <f t="shared" si="55"/>
        <v>9.1710915594100939E-4</v>
      </c>
      <c r="BJ313" s="348">
        <f t="shared" si="56"/>
        <v>-7.4693248332553495</v>
      </c>
      <c r="BK313" s="133">
        <f t="shared" si="57"/>
        <v>-0.10658484089044828</v>
      </c>
      <c r="BL313" s="369">
        <f t="shared" si="58"/>
        <v>48.48795619047619</v>
      </c>
      <c r="BM313" s="348">
        <f t="shared" si="59"/>
        <v>5.4635238095244176E-2</v>
      </c>
      <c r="BN313" s="133">
        <f t="shared" si="60"/>
        <v>1.1280506275619384E-3</v>
      </c>
      <c r="BO313" s="348">
        <f t="shared" si="61"/>
        <v>-7.1136426983384311</v>
      </c>
      <c r="BP313" s="349">
        <f t="shared" si="62"/>
        <v>-0.12793953484257592</v>
      </c>
      <c r="BQ313" s="364"/>
    </row>
    <row r="314" spans="1:69" ht="12.75" customHeight="1" x14ac:dyDescent="0.25">
      <c r="A314" s="329">
        <v>41883</v>
      </c>
      <c r="B314" s="159">
        <v>2014</v>
      </c>
      <c r="C314" s="241" t="s">
        <v>116</v>
      </c>
      <c r="D314" s="141"/>
      <c r="E314" s="137">
        <v>136.12827546066271</v>
      </c>
      <c r="F314" s="137">
        <v>128.51363951447328</v>
      </c>
      <c r="G314" s="137">
        <v>133.07131880571035</v>
      </c>
      <c r="H314" s="137">
        <v>51.023101000000004</v>
      </c>
      <c r="I314" s="137">
        <v>61.90102499999999</v>
      </c>
      <c r="J314" s="137"/>
      <c r="K314" s="137">
        <v>116.31166296529366</v>
      </c>
      <c r="L314" s="137"/>
      <c r="M314" s="214">
        <f t="shared" si="63"/>
        <v>4.5576792912370649</v>
      </c>
      <c r="N314" s="139"/>
      <c r="O314" s="148"/>
      <c r="P314" s="129"/>
      <c r="Q314" s="129"/>
      <c r="R314" s="364"/>
      <c r="S314" s="369">
        <f t="shared" si="20"/>
        <v>-0.75634667950674839</v>
      </c>
      <c r="T314" s="308">
        <f t="shared" si="21"/>
        <v>-4.0613996120176798E-3</v>
      </c>
      <c r="U314" s="348">
        <f t="shared" si="22"/>
        <v>-8.6774834855267216</v>
      </c>
      <c r="V314" s="133">
        <f t="shared" si="23"/>
        <v>-6.3251056597347977E-2</v>
      </c>
      <c r="W314" s="369">
        <f t="shared" si="24"/>
        <v>49.1446995953944</v>
      </c>
      <c r="X314" s="348">
        <f t="shared" si="25"/>
        <v>-0.63028889958896173</v>
      </c>
      <c r="Y314" s="370">
        <f t="shared" si="26"/>
        <v>-1.2662763340517635E-2</v>
      </c>
      <c r="Z314" s="348">
        <f t="shared" si="27"/>
        <v>-7.2312362379389441</v>
      </c>
      <c r="AA314" s="349">
        <f t="shared" si="28"/>
        <v>-0.12826813659141667</v>
      </c>
      <c r="AB314" s="367"/>
      <c r="AC314" s="369">
        <f t="shared" si="29"/>
        <v>-0.54265976070979605</v>
      </c>
      <c r="AD314" s="133">
        <f t="shared" si="30"/>
        <v>-4.0613996120176798E-3</v>
      </c>
      <c r="AE314" s="348">
        <f t="shared" si="31"/>
        <v>-9.2607091942896602</v>
      </c>
      <c r="AF314" s="133">
        <f t="shared" si="32"/>
        <v>-6.5064127339558908E-2</v>
      </c>
      <c r="AG314" s="369">
        <f t="shared" si="33"/>
        <v>52.942765671425292</v>
      </c>
      <c r="AH314" s="348">
        <f t="shared" si="34"/>
        <v>-0.45221646725816811</v>
      </c>
      <c r="AI314" s="133">
        <f t="shared" si="35"/>
        <v>-8.4692690051589858E-3</v>
      </c>
      <c r="AJ314" s="348">
        <f t="shared" si="36"/>
        <v>-7.7172576619080502</v>
      </c>
      <c r="AK314" s="349">
        <f t="shared" si="37"/>
        <v>-0.12722147532817274</v>
      </c>
      <c r="AL314" s="367"/>
      <c r="AM314" s="329">
        <f t="shared" si="38"/>
        <v>41883</v>
      </c>
      <c r="AN314" s="369">
        <f t="shared" si="15"/>
        <v>-0.71899162743028455</v>
      </c>
      <c r="AO314" s="133">
        <f t="shared" si="39"/>
        <v>-5.2539713998632775E-3</v>
      </c>
      <c r="AP314" s="348">
        <f t="shared" si="17"/>
        <v>-8.9061714287151972</v>
      </c>
      <c r="AQ314" s="133">
        <f t="shared" si="40"/>
        <v>-6.140728371590376E-2</v>
      </c>
      <c r="AR314" s="369">
        <f t="shared" si="19"/>
        <v>55.490229550552257</v>
      </c>
      <c r="AS314" s="348">
        <f t="shared" si="41"/>
        <v>-0.59915968952523713</v>
      </c>
      <c r="AT314" s="133">
        <f t="shared" si="42"/>
        <v>-1.0682228807318173E-2</v>
      </c>
      <c r="AU314" s="348">
        <f t="shared" si="43"/>
        <v>-7.4218095239293262</v>
      </c>
      <c r="AV314" s="349">
        <f t="shared" si="44"/>
        <v>-0.11797121239613051</v>
      </c>
      <c r="AW314" s="367"/>
      <c r="AX314" s="348">
        <f t="shared" si="45"/>
        <v>-0.12397599999999187</v>
      </c>
      <c r="AY314" s="133">
        <f t="shared" si="46"/>
        <v>-2.423911732042705E-3</v>
      </c>
      <c r="AZ314" s="348">
        <f t="shared" si="47"/>
        <v>-5.6132865459292134</v>
      </c>
      <c r="BA314" s="133">
        <f t="shared" si="48"/>
        <v>-9.9110956562636021E-2</v>
      </c>
      <c r="BB314" s="369">
        <f t="shared" si="49"/>
        <v>48.593429523809526</v>
      </c>
      <c r="BC314" s="348">
        <f t="shared" si="50"/>
        <v>-0.11807238095236983</v>
      </c>
      <c r="BD314" s="133">
        <f t="shared" si="51"/>
        <v>-2.423911732042594E-3</v>
      </c>
      <c r="BE314" s="348">
        <f t="shared" si="52"/>
        <v>-5.3459871865992525</v>
      </c>
      <c r="BF314" s="349">
        <f t="shared" si="53"/>
        <v>-9.9110956562636132E-2</v>
      </c>
      <c r="BG314" s="364"/>
      <c r="BH314" s="348">
        <f t="shared" si="54"/>
        <v>-0.70832900000001331</v>
      </c>
      <c r="BI314" s="133">
        <f t="shared" si="55"/>
        <v>-1.1313469230173068E-2</v>
      </c>
      <c r="BJ314" s="348">
        <f t="shared" si="56"/>
        <v>-9.3486981888643044</v>
      </c>
      <c r="BK314" s="133">
        <f t="shared" si="57"/>
        <v>-0.13121030890300245</v>
      </c>
      <c r="BL314" s="369">
        <f t="shared" si="58"/>
        <v>47.813357142857129</v>
      </c>
      <c r="BM314" s="348">
        <f t="shared" si="59"/>
        <v>-0.67459904761906131</v>
      </c>
      <c r="BN314" s="133">
        <f t="shared" si="60"/>
        <v>-1.3912713601889504E-2</v>
      </c>
      <c r="BO314" s="348">
        <f t="shared" si="61"/>
        <v>-8.9035220846326695</v>
      </c>
      <c r="BP314" s="349">
        <f t="shared" si="62"/>
        <v>-0.15698187569384581</v>
      </c>
      <c r="BQ314" s="364"/>
    </row>
    <row r="315" spans="1:69" ht="12.75" customHeight="1" x14ac:dyDescent="0.25">
      <c r="A315" s="329">
        <v>41913</v>
      </c>
      <c r="B315" s="159">
        <v>2014</v>
      </c>
      <c r="C315" s="241" t="s">
        <v>117</v>
      </c>
      <c r="D315" s="141"/>
      <c r="E315" s="137">
        <v>134.23615367320502</v>
      </c>
      <c r="F315" s="137">
        <v>126.75774663537119</v>
      </c>
      <c r="G315" s="137">
        <v>131.0819765451586</v>
      </c>
      <c r="H315" s="137">
        <v>46.725180999999992</v>
      </c>
      <c r="I315" s="137">
        <v>58.658971000000001</v>
      </c>
      <c r="J315" s="137"/>
      <c r="K315" s="137">
        <v>106.44621776261597</v>
      </c>
      <c r="L315" s="137"/>
      <c r="M315" s="214">
        <f t="shared" si="63"/>
        <v>4.3242299097874053</v>
      </c>
      <c r="N315" s="139"/>
      <c r="O315" s="148"/>
      <c r="P315" s="129"/>
      <c r="Q315" s="129"/>
      <c r="R315" s="364"/>
      <c r="S315" s="369">
        <f t="shared" si="20"/>
        <v>-1.7558928791020918</v>
      </c>
      <c r="T315" s="308">
        <f t="shared" si="21"/>
        <v>-1.4949444240920706E-2</v>
      </c>
      <c r="U315" s="348">
        <f t="shared" si="22"/>
        <v>-4.7228393646288254</v>
      </c>
      <c r="V315" s="133">
        <f t="shared" si="23"/>
        <v>-3.5920431360328964E-2</v>
      </c>
      <c r="W315" s="369">
        <f t="shared" si="24"/>
        <v>47.681455529475997</v>
      </c>
      <c r="X315" s="348">
        <f t="shared" si="25"/>
        <v>-1.4632440659184027</v>
      </c>
      <c r="Y315" s="370">
        <f t="shared" si="26"/>
        <v>-2.977419900752698E-2</v>
      </c>
      <c r="Z315" s="348">
        <f t="shared" si="27"/>
        <v>-3.935699470524014</v>
      </c>
      <c r="AA315" s="349">
        <f t="shared" si="28"/>
        <v>-7.6247896082688227E-2</v>
      </c>
      <c r="AB315" s="367"/>
      <c r="AC315" s="369">
        <f t="shared" si="29"/>
        <v>-1.9893422605517515</v>
      </c>
      <c r="AD315" s="133">
        <f t="shared" si="30"/>
        <v>-1.4949444240920706E-2</v>
      </c>
      <c r="AE315" s="348">
        <f t="shared" si="31"/>
        <v>-7.6819684548414102</v>
      </c>
      <c r="AF315" s="133">
        <f t="shared" si="32"/>
        <v>-5.5359974486466235E-2</v>
      </c>
      <c r="AG315" s="369">
        <f t="shared" si="33"/>
        <v>51.284980454298832</v>
      </c>
      <c r="AH315" s="348">
        <f t="shared" si="34"/>
        <v>-1.6577852171264595</v>
      </c>
      <c r="AI315" s="133">
        <f t="shared" si="35"/>
        <v>-3.1312780813436247E-2</v>
      </c>
      <c r="AJ315" s="348">
        <f t="shared" si="36"/>
        <v>-6.4016403790345038</v>
      </c>
      <c r="AK315" s="349">
        <f t="shared" si="37"/>
        <v>-0.11097270539610826</v>
      </c>
      <c r="AL315" s="367"/>
      <c r="AM315" s="329">
        <f t="shared" si="38"/>
        <v>41913</v>
      </c>
      <c r="AN315" s="369">
        <f t="shared" si="15"/>
        <v>-1.8921217874576826</v>
      </c>
      <c r="AO315" s="133">
        <f t="shared" si="39"/>
        <v>-1.389955011958155E-2</v>
      </c>
      <c r="AP315" s="348">
        <f t="shared" si="17"/>
        <v>-5.2569209417179934</v>
      </c>
      <c r="AQ315" s="133">
        <f t="shared" si="40"/>
        <v>-3.7685891978723407E-2</v>
      </c>
      <c r="AR315" s="369">
        <f t="shared" si="19"/>
        <v>53.913461394337517</v>
      </c>
      <c r="AS315" s="348">
        <f t="shared" si="41"/>
        <v>-1.5767681562147402</v>
      </c>
      <c r="AT315" s="133">
        <f t="shared" si="42"/>
        <v>-2.8415239385129687E-2</v>
      </c>
      <c r="AU315" s="348">
        <f t="shared" si="43"/>
        <v>-4.3807674514316659</v>
      </c>
      <c r="AV315" s="349">
        <f t="shared" si="44"/>
        <v>-7.5149247844447764E-2</v>
      </c>
      <c r="AW315" s="367"/>
      <c r="AX315" s="348">
        <f t="shared" si="45"/>
        <v>-4.297920000000012</v>
      </c>
      <c r="AY315" s="133">
        <f t="shared" si="46"/>
        <v>-8.423478612168267E-2</v>
      </c>
      <c r="AZ315" s="348">
        <f t="shared" si="47"/>
        <v>-7.7127304291239653</v>
      </c>
      <c r="BA315" s="133">
        <f t="shared" si="48"/>
        <v>-0.14167939633697446</v>
      </c>
      <c r="BB315" s="369">
        <f t="shared" si="49"/>
        <v>44.500172380952371</v>
      </c>
      <c r="BC315" s="348">
        <f t="shared" si="50"/>
        <v>-4.0932571428571549</v>
      </c>
      <c r="BD315" s="133">
        <f t="shared" si="51"/>
        <v>-8.423478612168267E-2</v>
      </c>
      <c r="BE315" s="348">
        <f t="shared" si="52"/>
        <v>-7.3454575515466374</v>
      </c>
      <c r="BF315" s="349">
        <f t="shared" si="53"/>
        <v>-0.14167939633697457</v>
      </c>
      <c r="BG315" s="364"/>
      <c r="BH315" s="348">
        <f t="shared" si="54"/>
        <v>-3.2420539999999889</v>
      </c>
      <c r="BI315" s="133">
        <f t="shared" si="55"/>
        <v>-5.2374803163598438E-2</v>
      </c>
      <c r="BJ315" s="348">
        <f t="shared" si="56"/>
        <v>-9.234613308763052</v>
      </c>
      <c r="BK315" s="133">
        <f t="shared" si="57"/>
        <v>-0.13601599330455638</v>
      </c>
      <c r="BL315" s="369">
        <f t="shared" si="58"/>
        <v>44.725686666666668</v>
      </c>
      <c r="BM315" s="348">
        <f t="shared" si="59"/>
        <v>-3.0876704761904605</v>
      </c>
      <c r="BN315" s="133">
        <f t="shared" si="60"/>
        <v>-6.45775712206339E-2</v>
      </c>
      <c r="BO315" s="348">
        <f t="shared" si="61"/>
        <v>-8.794869817869575</v>
      </c>
      <c r="BP315" s="349">
        <f t="shared" si="62"/>
        <v>-0.16432695015812637</v>
      </c>
      <c r="BQ315" s="364"/>
    </row>
    <row r="316" spans="1:69" ht="12.75" customHeight="1" x14ac:dyDescent="0.25">
      <c r="A316" s="329">
        <v>41944</v>
      </c>
      <c r="B316" s="159">
        <v>2014</v>
      </c>
      <c r="C316" s="241" t="s">
        <v>118</v>
      </c>
      <c r="D316" s="141"/>
      <c r="E316" s="137">
        <v>130.02474722300082</v>
      </c>
      <c r="F316" s="137">
        <v>122.47706851341709</v>
      </c>
      <c r="G316" s="137">
        <v>127.17997624801116</v>
      </c>
      <c r="H316" s="137">
        <v>46.322657</v>
      </c>
      <c r="I316" s="137">
        <v>57.794692999999995</v>
      </c>
      <c r="J316" s="137"/>
      <c r="K316" s="137">
        <v>98.687995476032043</v>
      </c>
      <c r="L316" s="137"/>
      <c r="M316" s="214">
        <f t="shared" si="63"/>
        <v>4.7029077345940635</v>
      </c>
      <c r="N316" s="139"/>
      <c r="O316" s="148"/>
      <c r="P316" s="129"/>
      <c r="Q316" s="129"/>
      <c r="R316" s="364"/>
      <c r="S316" s="369">
        <f t="shared" si="20"/>
        <v>-4.2806781219540966</v>
      </c>
      <c r="T316" s="308">
        <f t="shared" si="21"/>
        <v>-2.9767633964560947E-2</v>
      </c>
      <c r="U316" s="348">
        <f t="shared" si="22"/>
        <v>-7.2531004865829232</v>
      </c>
      <c r="V316" s="133">
        <f t="shared" si="23"/>
        <v>-5.5909126940109966E-2</v>
      </c>
      <c r="W316" s="369">
        <f t="shared" si="24"/>
        <v>44.114223761180909</v>
      </c>
      <c r="X316" s="348">
        <f t="shared" si="25"/>
        <v>-3.5672317682950876</v>
      </c>
      <c r="Y316" s="370">
        <f t="shared" si="26"/>
        <v>-7.4813818678204469E-2</v>
      </c>
      <c r="Z316" s="348">
        <f t="shared" si="27"/>
        <v>-6.0442504054857693</v>
      </c>
      <c r="AA316" s="349">
        <f t="shared" si="28"/>
        <v>-0.12050307561992257</v>
      </c>
      <c r="AB316" s="367"/>
      <c r="AC316" s="369">
        <f t="shared" si="29"/>
        <v>-3.9020002971474383</v>
      </c>
      <c r="AD316" s="133">
        <f t="shared" si="30"/>
        <v>-2.9767633964560947E-2</v>
      </c>
      <c r="AE316" s="348">
        <f t="shared" si="31"/>
        <v>-10.116084751988851</v>
      </c>
      <c r="AF316" s="133">
        <f t="shared" si="32"/>
        <v>-7.368080830803192E-2</v>
      </c>
      <c r="AG316" s="369">
        <f t="shared" si="33"/>
        <v>48.033313540009303</v>
      </c>
      <c r="AH316" s="348">
        <f t="shared" si="34"/>
        <v>-3.2516669142895296</v>
      </c>
      <c r="AI316" s="133">
        <f t="shared" si="35"/>
        <v>-6.3403883271188177E-2</v>
      </c>
      <c r="AJ316" s="348">
        <f t="shared" si="36"/>
        <v>-8.4300706266573684</v>
      </c>
      <c r="AK316" s="349">
        <f t="shared" si="37"/>
        <v>-0.14930154738465151</v>
      </c>
      <c r="AL316" s="367"/>
      <c r="AM316" s="329">
        <f t="shared" si="38"/>
        <v>41944</v>
      </c>
      <c r="AN316" s="369">
        <f t="shared" si="15"/>
        <v>-4.2114064502042083</v>
      </c>
      <c r="AO316" s="133">
        <f t="shared" si="39"/>
        <v>-3.1373116220662745E-2</v>
      </c>
      <c r="AP316" s="348">
        <f t="shared" si="17"/>
        <v>-6.174614649373666</v>
      </c>
      <c r="AQ316" s="133">
        <f t="shared" si="40"/>
        <v>-4.5335121725163297E-2</v>
      </c>
      <c r="AR316" s="369">
        <f t="shared" si="19"/>
        <v>50.403956019167353</v>
      </c>
      <c r="AS316" s="348">
        <f t="shared" si="41"/>
        <v>-3.5095053751701641</v>
      </c>
      <c r="AT316" s="133">
        <f t="shared" si="42"/>
        <v>-6.509515962072443E-2</v>
      </c>
      <c r="AU316" s="348">
        <f t="shared" si="43"/>
        <v>-5.1455122078113789</v>
      </c>
      <c r="AV316" s="349">
        <f t="shared" si="44"/>
        <v>-9.2629369317929089E-2</v>
      </c>
      <c r="AW316" s="367"/>
      <c r="AX316" s="348">
        <f t="shared" si="45"/>
        <v>-0.40252399999999255</v>
      </c>
      <c r="AY316" s="133">
        <f t="shared" si="46"/>
        <v>-8.6147124823334753E-3</v>
      </c>
      <c r="AZ316" s="348">
        <f t="shared" si="47"/>
        <v>-8.0383428066138052</v>
      </c>
      <c r="BA316" s="133">
        <f t="shared" si="48"/>
        <v>-0.1478696645611699</v>
      </c>
      <c r="BB316" s="369">
        <f t="shared" si="49"/>
        <v>44.116816190476186</v>
      </c>
      <c r="BC316" s="348">
        <f t="shared" si="50"/>
        <v>-0.38335619047618508</v>
      </c>
      <c r="BD316" s="133">
        <f t="shared" si="51"/>
        <v>-8.6147124823335863E-3</v>
      </c>
      <c r="BE316" s="348">
        <f t="shared" si="52"/>
        <v>-7.6555645777274322</v>
      </c>
      <c r="BF316" s="349">
        <f t="shared" si="53"/>
        <v>-0.1478696645611699</v>
      </c>
      <c r="BG316" s="364"/>
      <c r="BH316" s="348">
        <f t="shared" si="54"/>
        <v>-0.86427800000000587</v>
      </c>
      <c r="BI316" s="133">
        <f t="shared" si="55"/>
        <v>-1.4733944105497665E-2</v>
      </c>
      <c r="BJ316" s="348">
        <f t="shared" si="56"/>
        <v>-9.5219314859221811</v>
      </c>
      <c r="BK316" s="133">
        <f t="shared" si="57"/>
        <v>-0.14144992501686549</v>
      </c>
      <c r="BL316" s="369">
        <f t="shared" si="58"/>
        <v>43.902564761904756</v>
      </c>
      <c r="BM316" s="348">
        <f t="shared" si="59"/>
        <v>-0.82312190476191205</v>
      </c>
      <c r="BN316" s="133">
        <f t="shared" si="60"/>
        <v>-1.8403784628205022E-2</v>
      </c>
      <c r="BO316" s="348">
        <f t="shared" si="61"/>
        <v>-9.0685061770687412</v>
      </c>
      <c r="BP316" s="349">
        <f t="shared" si="62"/>
        <v>-0.17119733500416323</v>
      </c>
      <c r="BQ316" s="364"/>
    </row>
    <row r="317" spans="1:69" ht="12.75" customHeight="1" x14ac:dyDescent="0.25">
      <c r="A317" s="329">
        <v>41974</v>
      </c>
      <c r="B317" s="159">
        <v>2014</v>
      </c>
      <c r="C317" s="241" t="s">
        <v>119</v>
      </c>
      <c r="D317" s="141"/>
      <c r="E317" s="137">
        <v>123.70762704186185</v>
      </c>
      <c r="F317" s="137">
        <v>116.22203807356846</v>
      </c>
      <c r="G317" s="137">
        <v>122.36555881428799</v>
      </c>
      <c r="H317" s="137">
        <v>41.749200000000002</v>
      </c>
      <c r="I317" s="137">
        <v>51.403921999999994</v>
      </c>
      <c r="J317" s="137"/>
      <c r="K317" s="137">
        <v>80.543696677064048</v>
      </c>
      <c r="L317" s="137"/>
      <c r="M317" s="214">
        <f t="shared" si="63"/>
        <v>6.1435207407195378</v>
      </c>
      <c r="N317" s="139"/>
      <c r="O317" s="148"/>
      <c r="P317" s="129"/>
      <c r="Q317" s="129"/>
      <c r="R317" s="364"/>
      <c r="S317" s="369">
        <f t="shared" si="20"/>
        <v>-6.2550304398486389</v>
      </c>
      <c r="T317" s="308">
        <f t="shared" si="21"/>
        <v>-3.7855152798068392E-2</v>
      </c>
      <c r="U317" s="348">
        <f t="shared" si="22"/>
        <v>-14.568659926431536</v>
      </c>
      <c r="V317" s="133">
        <f t="shared" si="23"/>
        <v>-0.11138911366947168</v>
      </c>
      <c r="W317" s="369">
        <f t="shared" si="24"/>
        <v>38.901698394640377</v>
      </c>
      <c r="X317" s="348">
        <f t="shared" si="25"/>
        <v>-5.2125253665405324</v>
      </c>
      <c r="Y317" s="370">
        <f t="shared" si="26"/>
        <v>-0.11815974355027381</v>
      </c>
      <c r="Z317" s="348">
        <f t="shared" si="27"/>
        <v>-12.140549938692956</v>
      </c>
      <c r="AA317" s="349">
        <f t="shared" si="28"/>
        <v>-0.23785296171533499</v>
      </c>
      <c r="AB317" s="367"/>
      <c r="AC317" s="369">
        <f t="shared" si="29"/>
        <v>-4.8144174337231647</v>
      </c>
      <c r="AD317" s="133">
        <f t="shared" si="30"/>
        <v>-3.7855152798068392E-2</v>
      </c>
      <c r="AE317" s="348">
        <f t="shared" si="31"/>
        <v>-16.400472185712005</v>
      </c>
      <c r="AF317" s="133">
        <f t="shared" si="32"/>
        <v>-0.11818794605224392</v>
      </c>
      <c r="AG317" s="369">
        <f t="shared" si="33"/>
        <v>44.021299011906663</v>
      </c>
      <c r="AH317" s="348">
        <f t="shared" si="34"/>
        <v>-4.0120145281026396</v>
      </c>
      <c r="AI317" s="133">
        <f t="shared" si="35"/>
        <v>-8.3525666509782548E-2</v>
      </c>
      <c r="AJ317" s="348">
        <f t="shared" si="36"/>
        <v>-13.667060154760009</v>
      </c>
      <c r="AK317" s="349">
        <f t="shared" si="37"/>
        <v>-0.23691192386447824</v>
      </c>
      <c r="AL317" s="367"/>
      <c r="AM317" s="329">
        <f t="shared" si="38"/>
        <v>41974</v>
      </c>
      <c r="AN317" s="369">
        <f t="shared" si="15"/>
        <v>-6.3171201811389608</v>
      </c>
      <c r="AO317" s="133">
        <f t="shared" si="39"/>
        <v>-4.8583983557412336E-2</v>
      </c>
      <c r="AP317" s="348">
        <f t="shared" si="17"/>
        <v>-14.840146512849117</v>
      </c>
      <c r="AQ317" s="133">
        <f t="shared" si="40"/>
        <v>-0.10711212552967453</v>
      </c>
      <c r="AR317" s="369">
        <f t="shared" si="19"/>
        <v>45.139689201551548</v>
      </c>
      <c r="AS317" s="348">
        <f t="shared" si="41"/>
        <v>-5.2642668176158054</v>
      </c>
      <c r="AT317" s="133">
        <f t="shared" si="42"/>
        <v>-0.10444154057300459</v>
      </c>
      <c r="AU317" s="348">
        <f t="shared" si="43"/>
        <v>-12.366788760707593</v>
      </c>
      <c r="AV317" s="349">
        <f t="shared" si="44"/>
        <v>-0.21505035952338758</v>
      </c>
      <c r="AW317" s="367"/>
      <c r="AX317" s="348">
        <f t="shared" si="45"/>
        <v>-4.5734569999999977</v>
      </c>
      <c r="AY317" s="133">
        <f t="shared" si="46"/>
        <v>-9.8730454947780655E-2</v>
      </c>
      <c r="AZ317" s="348">
        <f t="shared" si="47"/>
        <v>-12.97301813962482</v>
      </c>
      <c r="BA317" s="133">
        <f t="shared" si="48"/>
        <v>-0.23707039993378753</v>
      </c>
      <c r="BB317" s="369">
        <f t="shared" si="49"/>
        <v>39.761142857142858</v>
      </c>
      <c r="BC317" s="348">
        <f t="shared" si="50"/>
        <v>-4.3556733333333284</v>
      </c>
      <c r="BD317" s="133">
        <f t="shared" si="51"/>
        <v>-9.8730454947780655E-2</v>
      </c>
      <c r="BE317" s="348">
        <f t="shared" si="52"/>
        <v>-12.355255371071259</v>
      </c>
      <c r="BF317" s="349">
        <f t="shared" si="53"/>
        <v>-0.23707039993378753</v>
      </c>
      <c r="BG317" s="364"/>
      <c r="BH317" s="348">
        <f t="shared" si="54"/>
        <v>-6.3907710000000009</v>
      </c>
      <c r="BI317" s="133">
        <f t="shared" si="55"/>
        <v>-0.11057712513500162</v>
      </c>
      <c r="BJ317" s="348">
        <f t="shared" si="56"/>
        <v>-16.307863827269841</v>
      </c>
      <c r="BK317" s="133">
        <f t="shared" si="57"/>
        <v>-0.24084232350436863</v>
      </c>
      <c r="BL317" s="369">
        <f t="shared" si="58"/>
        <v>37.81611619047618</v>
      </c>
      <c r="BM317" s="348">
        <f t="shared" si="59"/>
        <v>-6.0864485714285763</v>
      </c>
      <c r="BN317" s="133">
        <f t="shared" si="60"/>
        <v>-0.13863537596122233</v>
      </c>
      <c r="BO317" s="348">
        <f t="shared" si="61"/>
        <v>-15.531298883114133</v>
      </c>
      <c r="BP317" s="349">
        <f t="shared" si="62"/>
        <v>-0.29113498492268874</v>
      </c>
      <c r="BQ317" s="364"/>
    </row>
    <row r="318" spans="1:69" ht="12.75" customHeight="1" x14ac:dyDescent="0.25">
      <c r="A318" s="329">
        <v>42005</v>
      </c>
      <c r="B318" s="159">
        <v>2015</v>
      </c>
      <c r="C318" s="241" t="s">
        <v>109</v>
      </c>
      <c r="D318" s="141"/>
      <c r="E318" s="137">
        <v>116.2243203907766</v>
      </c>
      <c r="F318" s="137">
        <v>108.44509033561255</v>
      </c>
      <c r="G318" s="137">
        <v>115.84513017206709</v>
      </c>
      <c r="H318" s="137">
        <v>36.432616999999993</v>
      </c>
      <c r="I318" s="137">
        <v>46.331202999999995</v>
      </c>
      <c r="J318" s="137"/>
      <c r="K318" s="137">
        <v>64.571674045134529</v>
      </c>
      <c r="L318" s="137"/>
      <c r="M318" s="214">
        <f t="shared" si="63"/>
        <v>7.400039836454539</v>
      </c>
      <c r="N318" s="139"/>
      <c r="O318" s="148"/>
      <c r="P318" s="129"/>
      <c r="Q318" s="129"/>
      <c r="R318" s="364"/>
      <c r="S318" s="369">
        <f t="shared" si="20"/>
        <v>-7.7769477379559078</v>
      </c>
      <c r="T318" s="308">
        <f t="shared" si="21"/>
        <v>-5.3286469701142369E-2</v>
      </c>
      <c r="U318" s="348">
        <f t="shared" si="22"/>
        <v>-21.718714664387448</v>
      </c>
      <c r="V318" s="133">
        <f t="shared" si="23"/>
        <v>-0.16685678990705177</v>
      </c>
      <c r="W318" s="369">
        <f t="shared" si="24"/>
        <v>32.420908613010454</v>
      </c>
      <c r="X318" s="348">
        <f t="shared" si="25"/>
        <v>-6.4807897816299231</v>
      </c>
      <c r="Y318" s="370">
        <f t="shared" si="26"/>
        <v>-0.16659400615071351</v>
      </c>
      <c r="Z318" s="348">
        <f t="shared" si="27"/>
        <v>-18.09892888698954</v>
      </c>
      <c r="AA318" s="349">
        <f t="shared" si="28"/>
        <v>-0.35825390148948011</v>
      </c>
      <c r="AB318" s="367"/>
      <c r="AC318" s="369">
        <f t="shared" si="29"/>
        <v>-6.5204286422209066</v>
      </c>
      <c r="AD318" s="133">
        <f t="shared" si="30"/>
        <v>-5.3286469701142369E-2</v>
      </c>
      <c r="AE318" s="348">
        <f t="shared" si="31"/>
        <v>-22.261556827932907</v>
      </c>
      <c r="AF318" s="133">
        <f t="shared" si="32"/>
        <v>-0.16119101334993946</v>
      </c>
      <c r="AG318" s="369">
        <f t="shared" si="33"/>
        <v>38.587608476722579</v>
      </c>
      <c r="AH318" s="348">
        <f t="shared" si="34"/>
        <v>-5.4336905351840841</v>
      </c>
      <c r="AI318" s="133">
        <f t="shared" si="35"/>
        <v>-0.12343321658260031</v>
      </c>
      <c r="AJ318" s="348">
        <f t="shared" si="36"/>
        <v>-18.551297356610746</v>
      </c>
      <c r="AK318" s="349">
        <f t="shared" si="37"/>
        <v>-0.32467015400544141</v>
      </c>
      <c r="AL318" s="367"/>
      <c r="AM318" s="329">
        <f t="shared" si="38"/>
        <v>42005</v>
      </c>
      <c r="AN318" s="369">
        <f t="shared" si="15"/>
        <v>-7.4833066510852575</v>
      </c>
      <c r="AO318" s="133">
        <f t="shared" si="39"/>
        <v>-6.0491877744554556E-2</v>
      </c>
      <c r="AP318" s="348">
        <f t="shared" si="17"/>
        <v>-21.547327938889367</v>
      </c>
      <c r="AQ318" s="133">
        <f t="shared" si="40"/>
        <v>-0.15639885419190158</v>
      </c>
      <c r="AR318" s="369">
        <f t="shared" si="19"/>
        <v>38.903600325647162</v>
      </c>
      <c r="AS318" s="348">
        <f t="shared" si="41"/>
        <v>-6.236088875904386</v>
      </c>
      <c r="AT318" s="133">
        <f t="shared" si="42"/>
        <v>-0.13815090414246889</v>
      </c>
      <c r="AU318" s="348">
        <f t="shared" si="43"/>
        <v>-17.956106615741149</v>
      </c>
      <c r="AV318" s="349">
        <f t="shared" si="44"/>
        <v>-0.31579667890744711</v>
      </c>
      <c r="AW318" s="367"/>
      <c r="AX318" s="348">
        <f t="shared" si="45"/>
        <v>-5.3165830000000085</v>
      </c>
      <c r="AY318" s="133">
        <f t="shared" si="46"/>
        <v>-0.12734574554722022</v>
      </c>
      <c r="AZ318" s="348">
        <f t="shared" si="47"/>
        <v>-19.235570971378856</v>
      </c>
      <c r="BA318" s="133">
        <f t="shared" si="48"/>
        <v>-0.34553973593084442</v>
      </c>
      <c r="BB318" s="369">
        <f t="shared" si="49"/>
        <v>34.697730476190472</v>
      </c>
      <c r="BC318" s="348">
        <f t="shared" si="50"/>
        <v>-5.0634123809523857</v>
      </c>
      <c r="BD318" s="133">
        <f t="shared" si="51"/>
        <v>-0.12734574554722022</v>
      </c>
      <c r="BE318" s="348">
        <f t="shared" si="52"/>
        <v>-18.31959140131319</v>
      </c>
      <c r="BF318" s="349">
        <f t="shared" si="53"/>
        <v>-0.34553973593084431</v>
      </c>
      <c r="BG318" s="364"/>
      <c r="BH318" s="348">
        <f t="shared" si="54"/>
        <v>-5.0727189999999993</v>
      </c>
      <c r="BI318" s="133">
        <f t="shared" si="55"/>
        <v>-9.8683501231676463E-2</v>
      </c>
      <c r="BJ318" s="348">
        <f t="shared" si="56"/>
        <v>-20.344499309395765</v>
      </c>
      <c r="BK318" s="133">
        <f t="shared" si="57"/>
        <v>-0.30512613447985948</v>
      </c>
      <c r="BL318" s="369">
        <f t="shared" si="58"/>
        <v>32.984955238095232</v>
      </c>
      <c r="BM318" s="348">
        <f t="shared" si="59"/>
        <v>-4.831160952380948</v>
      </c>
      <c r="BN318" s="133">
        <f t="shared" si="60"/>
        <v>-0.12775402233393962</v>
      </c>
      <c r="BO318" s="348">
        <f t="shared" si="61"/>
        <v>-19.375713627995964</v>
      </c>
      <c r="BP318" s="349">
        <f t="shared" si="62"/>
        <v>-0.37004327957589722</v>
      </c>
      <c r="BQ318" s="364"/>
    </row>
    <row r="319" spans="1:69" ht="12.75" customHeight="1" x14ac:dyDescent="0.25">
      <c r="A319" s="329">
        <v>42036</v>
      </c>
      <c r="B319" s="159">
        <v>2015</v>
      </c>
      <c r="C319" s="241" t="s">
        <v>110</v>
      </c>
      <c r="D319" s="141"/>
      <c r="E319" s="137">
        <v>114.93909842636636</v>
      </c>
      <c r="F319" s="137">
        <v>107.19525562477767</v>
      </c>
      <c r="G319" s="137">
        <v>114.60482432705925</v>
      </c>
      <c r="H319" s="137">
        <v>37.270315999999994</v>
      </c>
      <c r="I319" s="137">
        <v>48.711153999999993</v>
      </c>
      <c r="J319" s="137"/>
      <c r="K319" s="137">
        <v>70.020832092976335</v>
      </c>
      <c r="L319" s="137"/>
      <c r="M319" s="214">
        <f t="shared" si="63"/>
        <v>7.4095687022815753</v>
      </c>
      <c r="N319" s="139"/>
      <c r="O319" s="148"/>
      <c r="P319" s="129"/>
      <c r="Q319" s="129"/>
      <c r="R319" s="364"/>
      <c r="S319" s="369">
        <f t="shared" si="20"/>
        <v>-1.2498347108348753</v>
      </c>
      <c r="T319" s="308">
        <f t="shared" si="21"/>
        <v>-1.0706585966674509E-2</v>
      </c>
      <c r="U319" s="348">
        <f t="shared" si="22"/>
        <v>-21.801379375222353</v>
      </c>
      <c r="V319" s="133">
        <f t="shared" si="23"/>
        <v>-0.16900734949576279</v>
      </c>
      <c r="W319" s="369">
        <f t="shared" si="24"/>
        <v>31.379379687314724</v>
      </c>
      <c r="X319" s="348">
        <f t="shared" si="25"/>
        <v>-1.0415289256957294</v>
      </c>
      <c r="Y319" s="370">
        <f t="shared" si="26"/>
        <v>-3.2125223204810704E-2</v>
      </c>
      <c r="Z319" s="348">
        <f t="shared" si="27"/>
        <v>-18.167816146018637</v>
      </c>
      <c r="AA319" s="349">
        <f t="shared" si="28"/>
        <v>-0.36667698020956541</v>
      </c>
      <c r="AB319" s="367"/>
      <c r="AC319" s="369">
        <f t="shared" si="29"/>
        <v>-1.240305845007839</v>
      </c>
      <c r="AD319" s="133">
        <f t="shared" si="30"/>
        <v>-1.0706585966674509E-2</v>
      </c>
      <c r="AE319" s="348">
        <f t="shared" si="31"/>
        <v>-22.048735672940751</v>
      </c>
      <c r="AF319" s="133">
        <f t="shared" si="32"/>
        <v>-0.16134768587763648</v>
      </c>
      <c r="AG319" s="369">
        <f t="shared" si="33"/>
        <v>37.55402027254938</v>
      </c>
      <c r="AH319" s="348">
        <f t="shared" si="34"/>
        <v>-1.0335882041731992</v>
      </c>
      <c r="AI319" s="133">
        <f t="shared" si="35"/>
        <v>-2.6785495265836401E-2</v>
      </c>
      <c r="AJ319" s="348">
        <f t="shared" si="36"/>
        <v>-18.373946394117283</v>
      </c>
      <c r="AK319" s="349">
        <f t="shared" si="37"/>
        <v>-0.3285287753017534</v>
      </c>
      <c r="AL319" s="367"/>
      <c r="AM319" s="329">
        <f t="shared" si="38"/>
        <v>42036</v>
      </c>
      <c r="AN319" s="369">
        <f t="shared" si="15"/>
        <v>-1.2852219644102405</v>
      </c>
      <c r="AO319" s="133">
        <f t="shared" si="39"/>
        <v>-1.1058115548355008E-2</v>
      </c>
      <c r="AP319" s="348">
        <f t="shared" si="17"/>
        <v>-21.397412875894119</v>
      </c>
      <c r="AQ319" s="133">
        <f t="shared" si="40"/>
        <v>-0.15694558025220162</v>
      </c>
      <c r="AR319" s="369">
        <f t="shared" si="19"/>
        <v>37.832582021971959</v>
      </c>
      <c r="AS319" s="348">
        <f t="shared" si="41"/>
        <v>-1.0710183036752028</v>
      </c>
      <c r="AT319" s="133">
        <f t="shared" si="42"/>
        <v>-2.7530056208425857E-2</v>
      </c>
      <c r="AU319" s="348">
        <f t="shared" si="43"/>
        <v>-17.83117739657844</v>
      </c>
      <c r="AV319" s="349">
        <f t="shared" si="44"/>
        <v>-0.32033728197373701</v>
      </c>
      <c r="AW319" s="367"/>
      <c r="AX319" s="348">
        <f t="shared" si="45"/>
        <v>0.83769900000000064</v>
      </c>
      <c r="AY319" s="133">
        <f t="shared" si="46"/>
        <v>2.2993105326471586E-2</v>
      </c>
      <c r="AZ319" s="348">
        <f t="shared" si="47"/>
        <v>-15.596997865789987</v>
      </c>
      <c r="BA319" s="133">
        <f t="shared" si="48"/>
        <v>-0.29502156862716422</v>
      </c>
      <c r="BB319" s="369">
        <f t="shared" si="49"/>
        <v>35.49553904761904</v>
      </c>
      <c r="BC319" s="348">
        <f t="shared" si="50"/>
        <v>0.79780857142856831</v>
      </c>
      <c r="BD319" s="133">
        <f t="shared" si="51"/>
        <v>2.2993105326471586E-2</v>
      </c>
      <c r="BE319" s="348">
        <f t="shared" si="52"/>
        <v>-14.85428368170475</v>
      </c>
      <c r="BF319" s="349">
        <f t="shared" si="53"/>
        <v>-0.29502156862716422</v>
      </c>
      <c r="BG319" s="364"/>
      <c r="BH319" s="348">
        <f t="shared" si="54"/>
        <v>2.3799509999999984</v>
      </c>
      <c r="BI319" s="133">
        <f t="shared" si="55"/>
        <v>5.1368210749891396E-2</v>
      </c>
      <c r="BJ319" s="348">
        <f t="shared" si="56"/>
        <v>-17.101338881999368</v>
      </c>
      <c r="BK319" s="133">
        <f t="shared" si="57"/>
        <v>-0.25984943181930165</v>
      </c>
      <c r="BL319" s="369">
        <f t="shared" si="58"/>
        <v>35.251575238095228</v>
      </c>
      <c r="BM319" s="348">
        <f t="shared" si="59"/>
        <v>2.2666199999999961</v>
      </c>
      <c r="BN319" s="133">
        <f t="shared" si="60"/>
        <v>6.8716782655573017E-2</v>
      </c>
      <c r="BO319" s="348">
        <f t="shared" si="61"/>
        <v>-16.286989411427967</v>
      </c>
      <c r="BP319" s="349">
        <f t="shared" si="62"/>
        <v>-0.31601558022005649</v>
      </c>
      <c r="BQ319" s="364"/>
    </row>
    <row r="320" spans="1:69" ht="12.75" customHeight="1" x14ac:dyDescent="0.25">
      <c r="A320" s="329">
        <v>42064</v>
      </c>
      <c r="B320" s="159">
        <v>2015</v>
      </c>
      <c r="C320" s="241" t="s">
        <v>111</v>
      </c>
      <c r="D320" s="141"/>
      <c r="E320" s="137">
        <v>118.68251254995549</v>
      </c>
      <c r="F320" s="137">
        <v>111.0420528125703</v>
      </c>
      <c r="G320" s="137">
        <v>118.21098075553682</v>
      </c>
      <c r="H320" s="137">
        <v>36.843830999999994</v>
      </c>
      <c r="I320" s="137">
        <v>48.566274999999997</v>
      </c>
      <c r="J320" s="137"/>
      <c r="K320" s="137">
        <v>73.844234882140441</v>
      </c>
      <c r="L320" s="137"/>
      <c r="M320" s="214">
        <f t="shared" si="63"/>
        <v>7.1689279429665191</v>
      </c>
      <c r="N320" s="139"/>
      <c r="O320" s="148"/>
      <c r="P320" s="129"/>
      <c r="Q320" s="129"/>
      <c r="R320" s="364"/>
      <c r="S320" s="369">
        <f t="shared" si="20"/>
        <v>3.8467971877926317</v>
      </c>
      <c r="T320" s="308">
        <f t="shared" si="21"/>
        <v>3.146600895426821E-2</v>
      </c>
      <c r="U320" s="348">
        <f t="shared" si="22"/>
        <v>-17.574971187429711</v>
      </c>
      <c r="V320" s="133">
        <f t="shared" si="23"/>
        <v>-0.1366457615084431</v>
      </c>
      <c r="W320" s="369">
        <f t="shared" si="24"/>
        <v>34.585044010475258</v>
      </c>
      <c r="X320" s="348">
        <f t="shared" si="25"/>
        <v>3.2056643231605335</v>
      </c>
      <c r="Y320" s="370">
        <f t="shared" si="26"/>
        <v>0.10215830762443145</v>
      </c>
      <c r="Z320" s="348">
        <f t="shared" si="27"/>
        <v>-14.645809322858085</v>
      </c>
      <c r="AA320" s="349">
        <f t="shared" si="28"/>
        <v>-0.29749249365421149</v>
      </c>
      <c r="AB320" s="367"/>
      <c r="AC320" s="369">
        <f t="shared" si="29"/>
        <v>3.6061564284775756</v>
      </c>
      <c r="AD320" s="133">
        <f t="shared" si="30"/>
        <v>3.146600895426821E-2</v>
      </c>
      <c r="AE320" s="348">
        <f t="shared" si="31"/>
        <v>-17.819023244463196</v>
      </c>
      <c r="AF320" s="133">
        <f t="shared" si="32"/>
        <v>-0.13099333029838911</v>
      </c>
      <c r="AG320" s="369">
        <f t="shared" si="33"/>
        <v>40.559150629614024</v>
      </c>
      <c r="AH320" s="348">
        <f t="shared" si="34"/>
        <v>3.0051303570646439</v>
      </c>
      <c r="AI320" s="133">
        <f t="shared" si="35"/>
        <v>8.0021535251214804E-2</v>
      </c>
      <c r="AJ320" s="348">
        <f t="shared" si="36"/>
        <v>-14.849186037052661</v>
      </c>
      <c r="AK320" s="349">
        <f t="shared" si="37"/>
        <v>-0.26799552071711696</v>
      </c>
      <c r="AL320" s="367"/>
      <c r="AM320" s="329">
        <f t="shared" si="38"/>
        <v>42064</v>
      </c>
      <c r="AN320" s="369">
        <f t="shared" si="15"/>
        <v>3.7434141235891332</v>
      </c>
      <c r="AO320" s="133">
        <f t="shared" si="39"/>
        <v>3.2568674844681178E-2</v>
      </c>
      <c r="AP320" s="348">
        <f t="shared" si="17"/>
        <v>-17.579037760106544</v>
      </c>
      <c r="AQ320" s="133">
        <f t="shared" si="40"/>
        <v>-0.12900952411084121</v>
      </c>
      <c r="AR320" s="369">
        <f t="shared" si="19"/>
        <v>40.952093791629579</v>
      </c>
      <c r="AS320" s="348">
        <f t="shared" si="41"/>
        <v>3.1195117696576204</v>
      </c>
      <c r="AT320" s="133">
        <f t="shared" si="42"/>
        <v>8.2455693027927879E-2</v>
      </c>
      <c r="AU320" s="348">
        <f t="shared" si="43"/>
        <v>-14.649198133422118</v>
      </c>
      <c r="AV320" s="349">
        <f t="shared" si="44"/>
        <v>-0.26346866459809326</v>
      </c>
      <c r="AW320" s="367"/>
      <c r="AX320" s="348">
        <f t="shared" si="45"/>
        <v>-0.42648499999999956</v>
      </c>
      <c r="AY320" s="133">
        <f t="shared" si="46"/>
        <v>-1.144302076751913E-2</v>
      </c>
      <c r="AZ320" s="348">
        <f t="shared" si="47"/>
        <v>-14.741899032875665</v>
      </c>
      <c r="BA320" s="133">
        <f t="shared" si="48"/>
        <v>-0.28577474862681274</v>
      </c>
      <c r="BB320" s="369">
        <f t="shared" si="49"/>
        <v>35.089362857142852</v>
      </c>
      <c r="BC320" s="348">
        <f t="shared" si="50"/>
        <v>-0.40617619047618803</v>
      </c>
      <c r="BD320" s="133">
        <f t="shared" si="51"/>
        <v>-1.1443020767519019E-2</v>
      </c>
      <c r="BE320" s="348">
        <f t="shared" si="52"/>
        <v>-14.039903840833965</v>
      </c>
      <c r="BF320" s="349">
        <f t="shared" si="53"/>
        <v>-0.28577474862681274</v>
      </c>
      <c r="BG320" s="364"/>
      <c r="BH320" s="348">
        <f t="shared" si="54"/>
        <v>-0.14487899999999598</v>
      </c>
      <c r="BI320" s="133">
        <f t="shared" si="55"/>
        <v>-2.9742469250471082E-3</v>
      </c>
      <c r="BJ320" s="348">
        <f t="shared" si="56"/>
        <v>-17.035958470420759</v>
      </c>
      <c r="BK320" s="133">
        <f t="shared" si="57"/>
        <v>-0.25968564741171596</v>
      </c>
      <c r="BL320" s="369">
        <f t="shared" si="58"/>
        <v>35.113595238095236</v>
      </c>
      <c r="BM320" s="348">
        <f t="shared" si="59"/>
        <v>-0.13797999999999178</v>
      </c>
      <c r="BN320" s="133">
        <f t="shared" si="60"/>
        <v>-3.9141513270839479E-3</v>
      </c>
      <c r="BO320" s="348">
        <f t="shared" si="61"/>
        <v>-16.224722352781669</v>
      </c>
      <c r="BP320" s="349">
        <f t="shared" si="62"/>
        <v>-0.31603533411591367</v>
      </c>
      <c r="BQ320" s="364"/>
    </row>
    <row r="321" spans="1:69" ht="12.75" customHeight="1" x14ac:dyDescent="0.25">
      <c r="A321" s="329">
        <v>42095</v>
      </c>
      <c r="B321" s="159">
        <v>2015</v>
      </c>
      <c r="C321" s="241" t="s">
        <v>112</v>
      </c>
      <c r="D321" s="141"/>
      <c r="E321" s="137">
        <v>120.07416680655409</v>
      </c>
      <c r="F321" s="137">
        <v>112.54747322161757</v>
      </c>
      <c r="G321" s="137">
        <v>119.09091328262988</v>
      </c>
      <c r="H321" s="137">
        <v>36.473620000000004</v>
      </c>
      <c r="I321" s="137">
        <v>48.200792</v>
      </c>
      <c r="J321" s="137"/>
      <c r="K321" s="137">
        <v>76.232980966915818</v>
      </c>
      <c r="L321" s="137"/>
      <c r="M321" s="214">
        <f t="shared" si="63"/>
        <v>6.5434400610123191</v>
      </c>
      <c r="N321" s="139"/>
      <c r="O321" s="148"/>
      <c r="P321" s="129"/>
      <c r="Q321" s="129"/>
      <c r="R321" s="364"/>
      <c r="S321" s="369">
        <f t="shared" si="20"/>
        <v>1.5054204090472609</v>
      </c>
      <c r="T321" s="308">
        <f t="shared" si="21"/>
        <v>7.4437461009886352E-3</v>
      </c>
      <c r="U321" s="348">
        <f t="shared" si="22"/>
        <v>-16.246582778382447</v>
      </c>
      <c r="V321" s="133">
        <f t="shared" si="23"/>
        <v>-0.1261438864723885</v>
      </c>
      <c r="W321" s="369">
        <f t="shared" si="24"/>
        <v>35.839561018014635</v>
      </c>
      <c r="X321" s="348">
        <f t="shared" si="25"/>
        <v>1.254517007539377</v>
      </c>
      <c r="Y321" s="370">
        <f t="shared" si="26"/>
        <v>3.627339630273152E-2</v>
      </c>
      <c r="Z321" s="348">
        <f t="shared" si="27"/>
        <v>-13.538818981985372</v>
      </c>
      <c r="AA321" s="349">
        <f t="shared" si="28"/>
        <v>-0.27418515921310849</v>
      </c>
      <c r="AB321" s="367"/>
      <c r="AC321" s="369">
        <f t="shared" si="29"/>
        <v>0.87993252709306091</v>
      </c>
      <c r="AD321" s="133">
        <f t="shared" si="30"/>
        <v>7.4437461009886352E-3</v>
      </c>
      <c r="AE321" s="348">
        <f t="shared" si="31"/>
        <v>-16.776823717370092</v>
      </c>
      <c r="AF321" s="133">
        <f t="shared" si="32"/>
        <v>-0.12347908405488561</v>
      </c>
      <c r="AG321" s="369">
        <f t="shared" si="33"/>
        <v>41.29242773552491</v>
      </c>
      <c r="AH321" s="348">
        <f t="shared" si="34"/>
        <v>0.73327710591088646</v>
      </c>
      <c r="AI321" s="133">
        <f t="shared" si="35"/>
        <v>1.807920270834007E-2</v>
      </c>
      <c r="AJ321" s="348">
        <f t="shared" si="36"/>
        <v>-13.980686431141734</v>
      </c>
      <c r="AK321" s="349">
        <f t="shared" si="37"/>
        <v>-0.25293828006479535</v>
      </c>
      <c r="AL321" s="367"/>
      <c r="AM321" s="329">
        <f t="shared" si="38"/>
        <v>42095</v>
      </c>
      <c r="AN321" s="369">
        <f t="shared" si="15"/>
        <v>1.3916542565985992</v>
      </c>
      <c r="AO321" s="133">
        <f t="shared" si="39"/>
        <v>1.1725857724935063E-2</v>
      </c>
      <c r="AP321" s="348">
        <f t="shared" si="17"/>
        <v>-16.269896006008409</v>
      </c>
      <c r="AQ321" s="133">
        <f t="shared" si="40"/>
        <v>-0.1193296992211188</v>
      </c>
      <c r="AR321" s="369">
        <f t="shared" si="19"/>
        <v>42.111805672128412</v>
      </c>
      <c r="AS321" s="348">
        <f t="shared" si="41"/>
        <v>1.1597118804988327</v>
      </c>
      <c r="AT321" s="133">
        <f t="shared" si="42"/>
        <v>2.8318744492030756E-2</v>
      </c>
      <c r="AU321" s="348">
        <f t="shared" si="43"/>
        <v>-13.558246671673672</v>
      </c>
      <c r="AV321" s="349">
        <f t="shared" si="44"/>
        <v>-0.24354650482348883</v>
      </c>
      <c r="AW321" s="367"/>
      <c r="AX321" s="348">
        <f t="shared" si="45"/>
        <v>-0.37021099999999052</v>
      </c>
      <c r="AY321" s="133">
        <f t="shared" si="46"/>
        <v>-1.0048113617717735E-2</v>
      </c>
      <c r="AZ321" s="348">
        <f t="shared" si="47"/>
        <v>-14.883483074840441</v>
      </c>
      <c r="BA321" s="133">
        <f t="shared" si="48"/>
        <v>-0.28980378922758543</v>
      </c>
      <c r="BB321" s="369">
        <f t="shared" si="49"/>
        <v>34.736780952380954</v>
      </c>
      <c r="BC321" s="348">
        <f t="shared" si="50"/>
        <v>-0.3525819047618981</v>
      </c>
      <c r="BD321" s="133">
        <f t="shared" si="51"/>
        <v>-1.0048113617717847E-2</v>
      </c>
      <c r="BE321" s="348">
        <f t="shared" si="52"/>
        <v>-14.174745785562322</v>
      </c>
      <c r="BF321" s="349">
        <f t="shared" si="53"/>
        <v>-0.28980378922758543</v>
      </c>
      <c r="BG321" s="364"/>
      <c r="BH321" s="348">
        <f t="shared" si="54"/>
        <v>-0.36548299999999756</v>
      </c>
      <c r="BI321" s="133">
        <f t="shared" si="55"/>
        <v>-7.5254484722164783E-3</v>
      </c>
      <c r="BJ321" s="348">
        <f t="shared" si="56"/>
        <v>-18.493143463460932</v>
      </c>
      <c r="BK321" s="133">
        <f t="shared" si="57"/>
        <v>-0.27728373404494355</v>
      </c>
      <c r="BL321" s="369">
        <f t="shared" si="58"/>
        <v>34.765516190476191</v>
      </c>
      <c r="BM321" s="348">
        <f t="shared" si="59"/>
        <v>-0.34807904761904496</v>
      </c>
      <c r="BN321" s="133">
        <f t="shared" si="60"/>
        <v>-9.9129424161444879E-3</v>
      </c>
      <c r="BO321" s="348">
        <f t="shared" si="61"/>
        <v>-17.612517584248501</v>
      </c>
      <c r="BP321" s="349">
        <f t="shared" si="62"/>
        <v>-0.33625770795442722</v>
      </c>
      <c r="BQ321" s="364"/>
    </row>
    <row r="322" spans="1:69" ht="12.75" customHeight="1" x14ac:dyDescent="0.25">
      <c r="A322" s="329">
        <v>42125</v>
      </c>
      <c r="B322" s="159">
        <v>2015</v>
      </c>
      <c r="C322" s="241" t="s">
        <v>113</v>
      </c>
      <c r="D322" s="141"/>
      <c r="E322" s="137">
        <v>123.32461669315381</v>
      </c>
      <c r="F322" s="137">
        <v>115.74955790764177</v>
      </c>
      <c r="G322" s="137">
        <v>120.9674548009347</v>
      </c>
      <c r="H322" s="137">
        <v>36.870227</v>
      </c>
      <c r="I322" s="137">
        <v>49.479604999999992</v>
      </c>
      <c r="J322" s="137"/>
      <c r="K322" s="137">
        <v>80.439098893677141</v>
      </c>
      <c r="L322" s="137"/>
      <c r="M322" s="214">
        <f t="shared" si="63"/>
        <v>5.2178968932929308</v>
      </c>
      <c r="N322" s="139"/>
      <c r="O322" s="148"/>
      <c r="P322" s="129"/>
      <c r="Q322" s="129"/>
      <c r="R322" s="364"/>
      <c r="S322" s="369">
        <f t="shared" si="20"/>
        <v>3.2020846860242074</v>
      </c>
      <c r="T322" s="308">
        <f t="shared" si="21"/>
        <v>1.575721830137744E-2</v>
      </c>
      <c r="U322" s="348">
        <f t="shared" si="22"/>
        <v>-13.569575092358193</v>
      </c>
      <c r="V322" s="133">
        <f t="shared" si="23"/>
        <v>-0.10493091607997551</v>
      </c>
      <c r="W322" s="369">
        <f t="shared" si="24"/>
        <v>38.507964923034805</v>
      </c>
      <c r="X322" s="348">
        <f t="shared" si="25"/>
        <v>2.6684039050201704</v>
      </c>
      <c r="Y322" s="370">
        <f t="shared" si="26"/>
        <v>7.445414589980337E-2</v>
      </c>
      <c r="Z322" s="348">
        <f t="shared" si="27"/>
        <v>-11.307979243631834</v>
      </c>
      <c r="AA322" s="349">
        <f t="shared" si="28"/>
        <v>-0.22699518061525259</v>
      </c>
      <c r="AB322" s="367"/>
      <c r="AC322" s="369">
        <f t="shared" si="29"/>
        <v>1.8765415183048191</v>
      </c>
      <c r="AD322" s="133">
        <f t="shared" si="30"/>
        <v>1.575721830137744E-2</v>
      </c>
      <c r="AE322" s="348">
        <f t="shared" si="31"/>
        <v>-15.136434199065306</v>
      </c>
      <c r="AF322" s="133">
        <f t="shared" si="32"/>
        <v>-0.11121235631309034</v>
      </c>
      <c r="AG322" s="369">
        <f t="shared" si="33"/>
        <v>42.856212334112257</v>
      </c>
      <c r="AH322" s="348">
        <f t="shared" si="34"/>
        <v>1.5637845985873469</v>
      </c>
      <c r="AI322" s="133">
        <f t="shared" si="35"/>
        <v>3.7870977424802277E-2</v>
      </c>
      <c r="AJ322" s="348">
        <f t="shared" si="36"/>
        <v>-12.613695165887748</v>
      </c>
      <c r="AK322" s="349">
        <f t="shared" si="37"/>
        <v>-0.22739708311011242</v>
      </c>
      <c r="AL322" s="367"/>
      <c r="AM322" s="329">
        <f t="shared" si="38"/>
        <v>42125</v>
      </c>
      <c r="AN322" s="369">
        <f t="shared" si="15"/>
        <v>3.2504498865997249</v>
      </c>
      <c r="AO322" s="133">
        <f t="shared" si="39"/>
        <v>2.7070351375715784E-2</v>
      </c>
      <c r="AP322" s="348">
        <f t="shared" si="17"/>
        <v>-13.823206871559137</v>
      </c>
      <c r="AQ322" s="133">
        <f t="shared" si="40"/>
        <v>-0.10079056679333076</v>
      </c>
      <c r="AR322" s="369">
        <f t="shared" si="19"/>
        <v>44.820513910961509</v>
      </c>
      <c r="AS322" s="348">
        <f t="shared" si="41"/>
        <v>2.708708238833097</v>
      </c>
      <c r="AT322" s="133">
        <f t="shared" si="42"/>
        <v>6.4321826043803432E-2</v>
      </c>
      <c r="AU322" s="348">
        <f t="shared" si="43"/>
        <v>-11.519339059632614</v>
      </c>
      <c r="AV322" s="349">
        <f t="shared" si="44"/>
        <v>-0.20446164574914649</v>
      </c>
      <c r="AW322" s="367"/>
      <c r="AX322" s="348">
        <f t="shared" si="45"/>
        <v>0.39660699999999594</v>
      </c>
      <c r="AY322" s="133">
        <f t="shared" si="46"/>
        <v>1.087380413570127E-2</v>
      </c>
      <c r="AZ322" s="348">
        <f t="shared" si="47"/>
        <v>-13.398523725198224</v>
      </c>
      <c r="BA322" s="133">
        <f t="shared" si="48"/>
        <v>-0.26653782980291862</v>
      </c>
      <c r="BB322" s="369">
        <f t="shared" si="49"/>
        <v>35.114501904761902</v>
      </c>
      <c r="BC322" s="348">
        <f t="shared" si="50"/>
        <v>0.37772095238094749</v>
      </c>
      <c r="BD322" s="133">
        <f t="shared" si="51"/>
        <v>1.087380413570127E-2</v>
      </c>
      <c r="BE322" s="348">
        <f t="shared" si="52"/>
        <v>-12.760498785903074</v>
      </c>
      <c r="BF322" s="349">
        <f t="shared" si="53"/>
        <v>-0.26653782980291862</v>
      </c>
      <c r="BG322" s="364"/>
      <c r="BH322" s="348">
        <f t="shared" si="54"/>
        <v>1.2788129999999924</v>
      </c>
      <c r="BI322" s="133">
        <f t="shared" si="55"/>
        <v>2.6530954097185644E-2</v>
      </c>
      <c r="BJ322" s="348">
        <f t="shared" si="56"/>
        <v>-14.264841377728573</v>
      </c>
      <c r="BK322" s="133">
        <f t="shared" si="57"/>
        <v>-0.22378171257774881</v>
      </c>
      <c r="BL322" s="369">
        <f t="shared" si="58"/>
        <v>35.983433333333323</v>
      </c>
      <c r="BM322" s="348">
        <f t="shared" si="59"/>
        <v>1.2179171428571323</v>
      </c>
      <c r="BN322" s="133">
        <f t="shared" si="60"/>
        <v>3.5032333079259015E-2</v>
      </c>
      <c r="BO322" s="348">
        <f t="shared" si="61"/>
        <v>-13.585563216884353</v>
      </c>
      <c r="BP322" s="349">
        <f t="shared" si="62"/>
        <v>-0.27407379939840026</v>
      </c>
      <c r="BQ322" s="364"/>
    </row>
    <row r="323" spans="1:69" ht="12.75" customHeight="1" x14ac:dyDescent="0.25">
      <c r="A323" s="329">
        <v>42156</v>
      </c>
      <c r="B323" s="159">
        <v>2015</v>
      </c>
      <c r="C323" s="241" t="s">
        <v>21</v>
      </c>
      <c r="D323" s="141"/>
      <c r="E323" s="137">
        <v>123.95593392286771</v>
      </c>
      <c r="F323" s="137">
        <v>116.39630253982509</v>
      </c>
      <c r="G323" s="137">
        <v>121.24244809918015</v>
      </c>
      <c r="H323" s="137">
        <v>37.112939000000004</v>
      </c>
      <c r="I323" s="137">
        <v>49.690142000000009</v>
      </c>
      <c r="J323" s="137"/>
      <c r="K323" s="137">
        <v>76.75935270520722</v>
      </c>
      <c r="L323" s="137"/>
      <c r="M323" s="214">
        <f t="shared" si="63"/>
        <v>4.8461455593550653</v>
      </c>
      <c r="N323" s="139"/>
      <c r="O323" s="148"/>
      <c r="P323" s="129"/>
      <c r="Q323" s="129"/>
      <c r="R323" s="364"/>
      <c r="S323" s="369">
        <f t="shared" si="20"/>
        <v>0.64674463218331368</v>
      </c>
      <c r="T323" s="308">
        <f t="shared" si="21"/>
        <v>2.2732833281313702E-3</v>
      </c>
      <c r="U323" s="348">
        <f t="shared" si="22"/>
        <v>-13.302487460174916</v>
      </c>
      <c r="V323" s="133">
        <f t="shared" si="23"/>
        <v>-0.10256446849022194</v>
      </c>
      <c r="W323" s="369">
        <f t="shared" si="24"/>
        <v>39.046918783187579</v>
      </c>
      <c r="X323" s="348">
        <f t="shared" si="25"/>
        <v>0.53895386015277325</v>
      </c>
      <c r="Y323" s="370">
        <f t="shared" si="26"/>
        <v>1.3995906073716702E-2</v>
      </c>
      <c r="Z323" s="348">
        <f t="shared" si="27"/>
        <v>-11.08540621681243</v>
      </c>
      <c r="AA323" s="349">
        <f t="shared" si="28"/>
        <v>-0.22112292252179466</v>
      </c>
      <c r="AB323" s="367"/>
      <c r="AC323" s="369">
        <f t="shared" si="29"/>
        <v>0.27499329824544816</v>
      </c>
      <c r="AD323" s="133">
        <f t="shared" si="30"/>
        <v>2.2732833281313702E-3</v>
      </c>
      <c r="AE323" s="348">
        <f t="shared" si="31"/>
        <v>-14.171149900819856</v>
      </c>
      <c r="AF323" s="133">
        <f t="shared" si="32"/>
        <v>-0.1046508630604428</v>
      </c>
      <c r="AG323" s="369">
        <f t="shared" si="33"/>
        <v>43.085373415983454</v>
      </c>
      <c r="AH323" s="348">
        <f t="shared" si="34"/>
        <v>0.22916108187119733</v>
      </c>
      <c r="AI323" s="133">
        <f t="shared" si="35"/>
        <v>5.3472080099994379E-3</v>
      </c>
      <c r="AJ323" s="348">
        <f t="shared" si="36"/>
        <v>-11.809291584016549</v>
      </c>
      <c r="AK323" s="349">
        <f t="shared" si="37"/>
        <v>-0.21512639860388161</v>
      </c>
      <c r="AL323" s="367"/>
      <c r="AM323" s="329">
        <f t="shared" si="38"/>
        <v>42156</v>
      </c>
      <c r="AN323" s="369">
        <f t="shared" si="15"/>
        <v>0.63131722971390047</v>
      </c>
      <c r="AO323" s="133">
        <f t="shared" si="39"/>
        <v>5.1191501473277778E-3</v>
      </c>
      <c r="AP323" s="348">
        <f t="shared" si="17"/>
        <v>-13.39457417875262</v>
      </c>
      <c r="AQ323" s="133">
        <f t="shared" si="40"/>
        <v>-9.7521111234932567E-2</v>
      </c>
      <c r="AR323" s="369">
        <f t="shared" si="19"/>
        <v>45.346611602389757</v>
      </c>
      <c r="AS323" s="348">
        <f t="shared" si="41"/>
        <v>0.52609769142824803</v>
      </c>
      <c r="AT323" s="133">
        <f t="shared" si="42"/>
        <v>1.1737877269175634E-2</v>
      </c>
      <c r="AU323" s="348">
        <f t="shared" si="43"/>
        <v>-11.162145148960519</v>
      </c>
      <c r="AV323" s="349">
        <f t="shared" si="44"/>
        <v>-0.19752947668051113</v>
      </c>
      <c r="AW323" s="367"/>
      <c r="AX323" s="348">
        <f t="shared" si="45"/>
        <v>0.24271200000000448</v>
      </c>
      <c r="AY323" s="133">
        <f t="shared" si="46"/>
        <v>6.5828724081358203E-3</v>
      </c>
      <c r="AZ323" s="348">
        <f t="shared" si="47"/>
        <v>-14.578370224521365</v>
      </c>
      <c r="BA323" s="133">
        <f t="shared" si="48"/>
        <v>-0.28202749056326215</v>
      </c>
      <c r="BB323" s="369">
        <f t="shared" si="49"/>
        <v>35.345656190476191</v>
      </c>
      <c r="BC323" s="348">
        <f t="shared" si="50"/>
        <v>0.23115428571428964</v>
      </c>
      <c r="BD323" s="133">
        <f t="shared" si="51"/>
        <v>6.5828724081358203E-3</v>
      </c>
      <c r="BE323" s="348">
        <f t="shared" si="52"/>
        <v>-13.884162118591775</v>
      </c>
      <c r="BF323" s="349">
        <f t="shared" si="53"/>
        <v>-0.28202749056326215</v>
      </c>
      <c r="BG323" s="364"/>
      <c r="BH323" s="348">
        <f t="shared" si="54"/>
        <v>0.21053700000001641</v>
      </c>
      <c r="BI323" s="133">
        <f t="shared" si="55"/>
        <v>4.2550258838973676E-3</v>
      </c>
      <c r="BJ323" s="348">
        <f t="shared" si="56"/>
        <v>-14.243497670990187</v>
      </c>
      <c r="BK323" s="133">
        <f t="shared" si="57"/>
        <v>-0.22278565312860099</v>
      </c>
      <c r="BL323" s="369">
        <f t="shared" si="58"/>
        <v>36.183944761904769</v>
      </c>
      <c r="BM323" s="348">
        <f t="shared" si="59"/>
        <v>0.20051142857144555</v>
      </c>
      <c r="BN323" s="133">
        <f t="shared" si="60"/>
        <v>5.5723262067297608E-3</v>
      </c>
      <c r="BO323" s="348">
        <f t="shared" si="61"/>
        <v>-13.56523587713351</v>
      </c>
      <c r="BP323" s="349">
        <f t="shared" si="62"/>
        <v>-0.27267254863065715</v>
      </c>
      <c r="BQ323" s="364"/>
    </row>
    <row r="324" spans="1:69" ht="12.75" customHeight="1" x14ac:dyDescent="0.25">
      <c r="A324" s="329">
        <v>42186</v>
      </c>
      <c r="B324" s="159">
        <v>2015</v>
      </c>
      <c r="C324" s="241" t="s">
        <v>114</v>
      </c>
      <c r="D324" s="141"/>
      <c r="E324" s="137">
        <v>124.31426471807133</v>
      </c>
      <c r="F324" s="137">
        <v>116.40329866923989</v>
      </c>
      <c r="G324" s="137">
        <v>118.73215718132138</v>
      </c>
      <c r="H324" s="137">
        <v>36.493231000000002</v>
      </c>
      <c r="I324" s="137">
        <v>48.258850999999993</v>
      </c>
      <c r="J324" s="137"/>
      <c r="K324" s="137">
        <v>71.57729955728712</v>
      </c>
      <c r="L324" s="137"/>
      <c r="M324" s="214">
        <f t="shared" si="63"/>
        <v>2.3288585120814957</v>
      </c>
      <c r="N324" s="139"/>
      <c r="O324" s="148"/>
      <c r="P324" s="129"/>
      <c r="Q324" s="129"/>
      <c r="R324" s="364"/>
      <c r="S324" s="369">
        <f t="shared" si="20"/>
        <v>0</v>
      </c>
      <c r="T324" s="308">
        <f t="shared" si="21"/>
        <v>-2.0704719817314032E-2</v>
      </c>
      <c r="U324" s="348">
        <f t="shared" si="22"/>
        <v>-14.717014653281495</v>
      </c>
      <c r="V324" s="133">
        <f t="shared" si="23"/>
        <v>-0.11224053909237941</v>
      </c>
      <c r="W324" s="369">
        <f t="shared" si="24"/>
        <v>39.052748891033247</v>
      </c>
      <c r="X324" s="348">
        <f t="shared" si="25"/>
        <v>0</v>
      </c>
      <c r="Y324" s="370">
        <f t="shared" si="26"/>
        <v>0</v>
      </c>
      <c r="Z324" s="348">
        <f t="shared" si="27"/>
        <v>-12.264178877734579</v>
      </c>
      <c r="AA324" s="349">
        <f t="shared" si="28"/>
        <v>-0.23898895376193441</v>
      </c>
      <c r="AB324" s="367"/>
      <c r="AC324" s="369">
        <f t="shared" si="29"/>
        <v>-2.510290917858768</v>
      </c>
      <c r="AD324" s="133">
        <f t="shared" si="30"/>
        <v>-2.0704719817314032E-2</v>
      </c>
      <c r="AE324" s="348">
        <f t="shared" si="31"/>
        <v>-17.27554533453366</v>
      </c>
      <c r="AF324" s="133">
        <f t="shared" si="32"/>
        <v>-0.12701887477674123</v>
      </c>
      <c r="AG324" s="369">
        <f t="shared" si="33"/>
        <v>40.993464317767817</v>
      </c>
      <c r="AH324" s="348">
        <f t="shared" si="34"/>
        <v>-2.0919090982156376</v>
      </c>
      <c r="AI324" s="133">
        <f t="shared" si="35"/>
        <v>-4.8552650989432955E-2</v>
      </c>
      <c r="AJ324" s="348">
        <f t="shared" si="36"/>
        <v>-14.39628777877806</v>
      </c>
      <c r="AK324" s="349">
        <f t="shared" si="37"/>
        <v>-0.25990886822683246</v>
      </c>
      <c r="AL324" s="367"/>
      <c r="AM324" s="329">
        <f t="shared" si="38"/>
        <v>42186</v>
      </c>
      <c r="AN324" s="369">
        <f t="shared" si="15"/>
        <v>0.35833079520361366</v>
      </c>
      <c r="AO324" s="133">
        <f t="shared" si="39"/>
        <v>2.8907917827201146E-3</v>
      </c>
      <c r="AP324" s="348">
        <f t="shared" si="17"/>
        <v>-14.354385510431356</v>
      </c>
      <c r="AQ324" s="133">
        <f t="shared" si="40"/>
        <v>-0.10351572245621299</v>
      </c>
      <c r="AR324" s="369">
        <f t="shared" si="19"/>
        <v>45.645220598392768</v>
      </c>
      <c r="AS324" s="348">
        <f t="shared" si="41"/>
        <v>0.29860899600301138</v>
      </c>
      <c r="AT324" s="133">
        <f t="shared" si="42"/>
        <v>6.5850343708431236E-3</v>
      </c>
      <c r="AU324" s="348">
        <f t="shared" si="43"/>
        <v>-11.961987925359466</v>
      </c>
      <c r="AV324" s="349">
        <f t="shared" si="44"/>
        <v>-0.20764741482704163</v>
      </c>
      <c r="AW324" s="367"/>
      <c r="AX324" s="348">
        <f t="shared" si="45"/>
        <v>-0.61970800000000281</v>
      </c>
      <c r="AY324" s="133">
        <f t="shared" si="46"/>
        <v>-1.6697896116500077E-2</v>
      </c>
      <c r="AZ324" s="348">
        <f t="shared" si="47"/>
        <v>-14.840939999999996</v>
      </c>
      <c r="BA324" s="133">
        <f t="shared" si="48"/>
        <v>-0.28910450311937441</v>
      </c>
      <c r="BB324" s="369">
        <f t="shared" si="49"/>
        <v>34.755458095238097</v>
      </c>
      <c r="BC324" s="348">
        <f t="shared" si="50"/>
        <v>-0.59019809523809386</v>
      </c>
      <c r="BD324" s="133">
        <f t="shared" si="51"/>
        <v>-1.6697896116499966E-2</v>
      </c>
      <c r="BE324" s="348">
        <f t="shared" si="52"/>
        <v>-14.134228571428565</v>
      </c>
      <c r="BF324" s="349">
        <f t="shared" si="53"/>
        <v>-0.2891045031193743</v>
      </c>
      <c r="BG324" s="364"/>
      <c r="BH324" s="348">
        <f t="shared" si="54"/>
        <v>-1.4312910000000159</v>
      </c>
      <c r="BI324" s="133">
        <f t="shared" si="55"/>
        <v>-2.8804325010784115E-2</v>
      </c>
      <c r="BJ324" s="348">
        <f t="shared" si="56"/>
        <v>-14.293136000000004</v>
      </c>
      <c r="BK324" s="133">
        <f t="shared" si="57"/>
        <v>-0.22850011143530913</v>
      </c>
      <c r="BL324" s="369">
        <f t="shared" si="58"/>
        <v>34.820810476190466</v>
      </c>
      <c r="BM324" s="348">
        <f t="shared" si="59"/>
        <v>-1.3631342857143025</v>
      </c>
      <c r="BN324" s="133">
        <f t="shared" si="60"/>
        <v>-3.7672351499647427E-2</v>
      </c>
      <c r="BO324" s="348">
        <f t="shared" si="61"/>
        <v>-13.612510476190479</v>
      </c>
      <c r="BP324" s="349">
        <f t="shared" si="62"/>
        <v>-0.28105672310957441</v>
      </c>
      <c r="BQ324" s="364"/>
    </row>
    <row r="325" spans="1:69" ht="12.75" customHeight="1" x14ac:dyDescent="0.25">
      <c r="A325" s="329">
        <v>42217</v>
      </c>
      <c r="B325" s="159">
        <v>2015</v>
      </c>
      <c r="C325" s="241" t="s">
        <v>115</v>
      </c>
      <c r="D325" s="140"/>
      <c r="E325" s="137">
        <v>122.32786276759272</v>
      </c>
      <c r="F325" s="137">
        <v>114.48238158941869</v>
      </c>
      <c r="G325" s="137">
        <v>111.70248786533506</v>
      </c>
      <c r="H325" s="137">
        <v>30.375295999999999</v>
      </c>
      <c r="I325" s="137">
        <v>43.259473999999997</v>
      </c>
      <c r="J325" s="137"/>
      <c r="K325" s="137">
        <v>59.947945734369981</v>
      </c>
      <c r="L325" s="137"/>
      <c r="M325" s="214">
        <f t="shared" si="63"/>
        <v>-2.7798937240836352</v>
      </c>
      <c r="N325" s="139"/>
      <c r="O325" s="148"/>
      <c r="P325" s="129"/>
      <c r="Q325" s="129"/>
      <c r="R325" s="364"/>
      <c r="S325" s="369">
        <f t="shared" si="20"/>
        <v>-1.9209170798211943</v>
      </c>
      <c r="T325" s="308">
        <f t="shared" si="21"/>
        <v>-5.920611132543474E-2</v>
      </c>
      <c r="U325" s="348">
        <f t="shared" si="22"/>
        <v>-14.787604604561338</v>
      </c>
      <c r="V325" s="133">
        <f t="shared" si="23"/>
        <v>-0.11439317849366326</v>
      </c>
      <c r="W325" s="369">
        <f t="shared" si="24"/>
        <v>37.451984657848911</v>
      </c>
      <c r="X325" s="348">
        <f t="shared" si="25"/>
        <v>-1.6007642331843357</v>
      </c>
      <c r="Y325" s="370">
        <f t="shared" si="26"/>
        <v>-4.0989796586428762E-2</v>
      </c>
      <c r="Z325" s="348">
        <f t="shared" si="27"/>
        <v>-12.323003837134451</v>
      </c>
      <c r="AA325" s="349">
        <f t="shared" si="28"/>
        <v>-0.24757421768920029</v>
      </c>
      <c r="AB325" s="367"/>
      <c r="AC325" s="369">
        <f t="shared" si="29"/>
        <v>-7.0296693159863253</v>
      </c>
      <c r="AD325" s="133">
        <f t="shared" si="30"/>
        <v>-5.920611132543474E-2</v>
      </c>
      <c r="AE325" s="348">
        <f t="shared" si="31"/>
        <v>-21.911490701085086</v>
      </c>
      <c r="AF325" s="133">
        <f t="shared" si="32"/>
        <v>-0.16399100555330581</v>
      </c>
      <c r="AG325" s="369">
        <f t="shared" si="33"/>
        <v>35.135406554445879</v>
      </c>
      <c r="AH325" s="348">
        <f t="shared" si="34"/>
        <v>-5.8580577633219377</v>
      </c>
      <c r="AI325" s="133">
        <f t="shared" si="35"/>
        <v>-0.14290223724231277</v>
      </c>
      <c r="AJ325" s="348">
        <f t="shared" si="36"/>
        <v>-18.259575584237581</v>
      </c>
      <c r="AK325" s="349">
        <f t="shared" si="37"/>
        <v>-0.3419717518925609</v>
      </c>
      <c r="AL325" s="367"/>
      <c r="AM325" s="329">
        <f t="shared" si="38"/>
        <v>42217</v>
      </c>
      <c r="AN325" s="369">
        <f t="shared" si="15"/>
        <v>-1.9864019504786086</v>
      </c>
      <c r="AO325" s="133">
        <f t="shared" si="39"/>
        <v>-1.5978873824202822E-2</v>
      </c>
      <c r="AP325" s="348">
        <f t="shared" si="17"/>
        <v>-14.519404320500271</v>
      </c>
      <c r="AQ325" s="133">
        <f t="shared" si="40"/>
        <v>-0.1060993370890897</v>
      </c>
      <c r="AR325" s="369">
        <f t="shared" si="19"/>
        <v>43.989885639660599</v>
      </c>
      <c r="AS325" s="348">
        <f t="shared" si="41"/>
        <v>-1.6553349587321691</v>
      </c>
      <c r="AT325" s="133">
        <f t="shared" si="42"/>
        <v>-3.6265241728078212E-2</v>
      </c>
      <c r="AU325" s="348">
        <f t="shared" si="43"/>
        <v>-12.099503600416895</v>
      </c>
      <c r="AV325" s="349">
        <f t="shared" si="44"/>
        <v>-0.21571822700061505</v>
      </c>
      <c r="AW325" s="367"/>
      <c r="AX325" s="348">
        <f t="shared" si="45"/>
        <v>-6.1179350000000028</v>
      </c>
      <c r="AY325" s="133">
        <f t="shared" si="46"/>
        <v>-0.16764574778265051</v>
      </c>
      <c r="AZ325" s="348">
        <f t="shared" si="47"/>
        <v>-20.771780999999997</v>
      </c>
      <c r="BA325" s="133">
        <f t="shared" si="48"/>
        <v>-0.40611863313322871</v>
      </c>
      <c r="BB325" s="369">
        <f t="shared" si="49"/>
        <v>28.928853333333333</v>
      </c>
      <c r="BC325" s="348">
        <f t="shared" si="50"/>
        <v>-5.8266047619047647</v>
      </c>
      <c r="BD325" s="133">
        <f t="shared" si="51"/>
        <v>-0.16764574778265051</v>
      </c>
      <c r="BE325" s="348">
        <f t="shared" si="52"/>
        <v>-19.782648571428563</v>
      </c>
      <c r="BF325" s="349">
        <f t="shared" si="53"/>
        <v>-0.4061186331332286</v>
      </c>
      <c r="BG325" s="364"/>
      <c r="BH325" s="348">
        <f t="shared" si="54"/>
        <v>-4.9993769999999955</v>
      </c>
      <c r="BI325" s="133">
        <f t="shared" si="55"/>
        <v>-0.10359502757328387</v>
      </c>
      <c r="BJ325" s="348">
        <f t="shared" si="56"/>
        <v>-19.349880000000006</v>
      </c>
      <c r="BK325" s="133">
        <f t="shared" si="57"/>
        <v>-0.30905733350962228</v>
      </c>
      <c r="BL325" s="369">
        <f t="shared" si="58"/>
        <v>30.059499047619042</v>
      </c>
      <c r="BM325" s="348">
        <f t="shared" si="59"/>
        <v>-4.7613114285714246</v>
      </c>
      <c r="BN325" s="133">
        <f t="shared" si="60"/>
        <v>-0.13673752458539357</v>
      </c>
      <c r="BO325" s="348">
        <f t="shared" si="61"/>
        <v>-18.428457142857148</v>
      </c>
      <c r="BP325" s="349">
        <f t="shared" si="62"/>
        <v>-0.38006256791819149</v>
      </c>
      <c r="BQ325" s="364"/>
    </row>
    <row r="326" spans="1:69" ht="12.75" customHeight="1" x14ac:dyDescent="0.25">
      <c r="A326" s="329">
        <v>42248</v>
      </c>
      <c r="B326" s="159">
        <v>2015</v>
      </c>
      <c r="C326" s="241" t="s">
        <v>116</v>
      </c>
      <c r="D326" s="140"/>
      <c r="E326" s="137">
        <v>118.63064912982597</v>
      </c>
      <c r="F326" s="137">
        <v>111.49316544650968</v>
      </c>
      <c r="G326" s="137">
        <v>109.81140500000002</v>
      </c>
      <c r="H326" s="137">
        <v>31.100999999999996</v>
      </c>
      <c r="I326" s="137">
        <v>43.381056000000008</v>
      </c>
      <c r="J326" s="137"/>
      <c r="K326" s="137">
        <v>60.040105892111711</v>
      </c>
      <c r="L326" s="137"/>
      <c r="M326" s="214">
        <f t="shared" si="63"/>
        <v>-1.6817604465096565</v>
      </c>
      <c r="N326" s="139"/>
      <c r="O326" s="148"/>
      <c r="P326" s="139"/>
      <c r="Q326" s="129"/>
      <c r="R326" s="364"/>
      <c r="S326" s="369">
        <f t="shared" si="20"/>
        <v>-2.9892161429090152</v>
      </c>
      <c r="T326" s="308">
        <f t="shared" si="21"/>
        <v>-1.6929639630004156E-2</v>
      </c>
      <c r="U326" s="348">
        <f t="shared" si="22"/>
        <v>-17.020474067963605</v>
      </c>
      <c r="V326" s="133">
        <f t="shared" si="23"/>
        <v>-0.1324409932849715</v>
      </c>
      <c r="W326" s="369">
        <f t="shared" si="24"/>
        <v>34.960971205424727</v>
      </c>
      <c r="X326" s="348">
        <f t="shared" si="25"/>
        <v>-2.491013452424184</v>
      </c>
      <c r="Y326" s="370">
        <f t="shared" si="26"/>
        <v>-6.6512188210622214E-2</v>
      </c>
      <c r="Z326" s="348">
        <f t="shared" si="27"/>
        <v>-14.183728389969673</v>
      </c>
      <c r="AA326" s="349">
        <f t="shared" si="28"/>
        <v>-0.28861155947118455</v>
      </c>
      <c r="AB326" s="367"/>
      <c r="AC326" s="369">
        <f t="shared" si="29"/>
        <v>-1.8910828653350364</v>
      </c>
      <c r="AD326" s="133">
        <f t="shared" si="30"/>
        <v>-1.6929639630004156E-2</v>
      </c>
      <c r="AE326" s="348">
        <f t="shared" si="31"/>
        <v>-23.259913805710326</v>
      </c>
      <c r="AF326" s="133">
        <f t="shared" si="32"/>
        <v>-0.17479284051938171</v>
      </c>
      <c r="AG326" s="369">
        <f t="shared" si="33"/>
        <v>33.559504166666684</v>
      </c>
      <c r="AH326" s="348">
        <f t="shared" si="34"/>
        <v>-1.5759023877791947</v>
      </c>
      <c r="AI326" s="133">
        <f t="shared" si="35"/>
        <v>-4.4852259937199657E-2</v>
      </c>
      <c r="AJ326" s="348">
        <f t="shared" si="36"/>
        <v>-19.383261504758607</v>
      </c>
      <c r="AK326" s="349">
        <f t="shared" si="37"/>
        <v>-0.36611728267192323</v>
      </c>
      <c r="AL326" s="367"/>
      <c r="AM326" s="329">
        <f t="shared" si="38"/>
        <v>42248</v>
      </c>
      <c r="AN326" s="369">
        <f t="shared" si="15"/>
        <v>-3.697213637766751</v>
      </c>
      <c r="AO326" s="133">
        <f t="shared" si="39"/>
        <v>-3.0223806368553818E-2</v>
      </c>
      <c r="AP326" s="348">
        <f t="shared" si="17"/>
        <v>-17.497626330836738</v>
      </c>
      <c r="AQ326" s="133">
        <f t="shared" si="40"/>
        <v>-0.12853778005799443</v>
      </c>
      <c r="AR326" s="369">
        <f t="shared" si="19"/>
        <v>40.908874274854981</v>
      </c>
      <c r="AS326" s="348">
        <f t="shared" si="41"/>
        <v>-3.0810113648056188</v>
      </c>
      <c r="AT326" s="133">
        <f t="shared" si="42"/>
        <v>-7.0039085576249493E-2</v>
      </c>
      <c r="AU326" s="348">
        <f t="shared" si="43"/>
        <v>-14.581355275697277</v>
      </c>
      <c r="AV326" s="349">
        <f t="shared" si="44"/>
        <v>-0.26277338179712317</v>
      </c>
      <c r="AW326" s="367"/>
      <c r="AX326" s="348">
        <f t="shared" si="45"/>
        <v>0.7257039999999968</v>
      </c>
      <c r="AY326" s="133">
        <f t="shared" si="46"/>
        <v>2.3891256895076651E-2</v>
      </c>
      <c r="AZ326" s="348">
        <f t="shared" si="47"/>
        <v>-19.922101000000008</v>
      </c>
      <c r="BA326" s="133">
        <f t="shared" si="48"/>
        <v>-0.39045257166944847</v>
      </c>
      <c r="BB326" s="369">
        <f t="shared" si="49"/>
        <v>29.619999999999994</v>
      </c>
      <c r="BC326" s="348">
        <f t="shared" si="50"/>
        <v>0.69114666666666125</v>
      </c>
      <c r="BD326" s="133">
        <f t="shared" si="51"/>
        <v>2.3891256895076651E-2</v>
      </c>
      <c r="BE326" s="348">
        <f t="shared" si="52"/>
        <v>-18.973429523809532</v>
      </c>
      <c r="BF326" s="349">
        <f t="shared" si="53"/>
        <v>-0.39045257166944847</v>
      </c>
      <c r="BG326" s="364"/>
      <c r="BH326" s="348">
        <f t="shared" si="54"/>
        <v>0.12158200000001074</v>
      </c>
      <c r="BI326" s="133">
        <f t="shared" si="55"/>
        <v>2.8105288566386832E-3</v>
      </c>
      <c r="BJ326" s="348">
        <f t="shared" si="56"/>
        <v>-18.519968999999982</v>
      </c>
      <c r="BK326" s="133">
        <f t="shared" si="57"/>
        <v>-0.29918679052568165</v>
      </c>
      <c r="BL326" s="369">
        <f t="shared" si="58"/>
        <v>30.175291428571434</v>
      </c>
      <c r="BM326" s="348">
        <f t="shared" si="59"/>
        <v>0.11579238095239219</v>
      </c>
      <c r="BN326" s="133">
        <f t="shared" si="60"/>
        <v>3.8521061435174975E-3</v>
      </c>
      <c r="BO326" s="348">
        <f t="shared" si="61"/>
        <v>-17.638065714285695</v>
      </c>
      <c r="BP326" s="349">
        <f t="shared" si="62"/>
        <v>-0.36889410759396257</v>
      </c>
      <c r="BQ326" s="364"/>
    </row>
    <row r="327" spans="1:69" ht="12.75" customHeight="1" x14ac:dyDescent="0.25">
      <c r="A327" s="329">
        <v>42278</v>
      </c>
      <c r="B327" s="159">
        <v>2015</v>
      </c>
      <c r="C327" s="241" t="s">
        <v>117</v>
      </c>
      <c r="D327" s="163"/>
      <c r="E327" s="137">
        <v>117.22148629725943</v>
      </c>
      <c r="F327" s="137">
        <v>108.8961583893322</v>
      </c>
      <c r="G327" s="137">
        <v>110.68269900000003</v>
      </c>
      <c r="H327" s="137">
        <v>31.28</v>
      </c>
      <c r="I327" s="137">
        <v>44.027853000000007</v>
      </c>
      <c r="J327" s="137"/>
      <c r="K327" s="137">
        <v>61.483986967916223</v>
      </c>
      <c r="L327" s="137"/>
      <c r="M327" s="214">
        <f t="shared" si="63"/>
        <v>1.7865406106678279</v>
      </c>
      <c r="N327" s="139"/>
      <c r="O327" s="143"/>
      <c r="P327" s="139"/>
      <c r="Q327" s="143"/>
      <c r="R327" s="366"/>
      <c r="S327" s="369">
        <f t="shared" si="20"/>
        <v>-2.5970070571774784</v>
      </c>
      <c r="T327" s="308">
        <f t="shared" si="21"/>
        <v>7.9344581739939635E-3</v>
      </c>
      <c r="U327" s="348">
        <f t="shared" si="22"/>
        <v>-17.861588246038991</v>
      </c>
      <c r="V327" s="133">
        <f t="shared" si="23"/>
        <v>-0.14091121623847791</v>
      </c>
      <c r="W327" s="369">
        <f t="shared" si="24"/>
        <v>32.796798657776833</v>
      </c>
      <c r="X327" s="348">
        <f t="shared" si="25"/>
        <v>-2.1641725476478939</v>
      </c>
      <c r="Y327" s="370">
        <f t="shared" si="26"/>
        <v>-6.1902529392893091E-2</v>
      </c>
      <c r="Z327" s="348">
        <f t="shared" si="27"/>
        <v>-14.884656871699164</v>
      </c>
      <c r="AA327" s="349">
        <f t="shared" si="28"/>
        <v>-0.31216867661469938</v>
      </c>
      <c r="AB327" s="367"/>
      <c r="AC327" s="369">
        <f t="shared" si="29"/>
        <v>0.87129400000000601</v>
      </c>
      <c r="AD327" s="133">
        <f t="shared" si="30"/>
        <v>7.9344581739939635E-3</v>
      </c>
      <c r="AE327" s="348">
        <f t="shared" si="31"/>
        <v>-20.399277545158569</v>
      </c>
      <c r="AF327" s="133">
        <f t="shared" si="32"/>
        <v>-0.15562229135392147</v>
      </c>
      <c r="AG327" s="369">
        <f t="shared" si="33"/>
        <v>34.285582500000018</v>
      </c>
      <c r="AH327" s="348">
        <f t="shared" si="34"/>
        <v>0.7260783333333336</v>
      </c>
      <c r="AI327" s="133">
        <f t="shared" si="35"/>
        <v>2.1635550088207722E-2</v>
      </c>
      <c r="AJ327" s="348">
        <f t="shared" si="36"/>
        <v>-16.999397954298814</v>
      </c>
      <c r="AK327" s="349">
        <f t="shared" si="37"/>
        <v>-0.33146932695913478</v>
      </c>
      <c r="AL327" s="367"/>
      <c r="AM327" s="329">
        <f t="shared" si="38"/>
        <v>42278</v>
      </c>
      <c r="AN327" s="369">
        <f t="shared" si="15"/>
        <v>-1.4091628325665368</v>
      </c>
      <c r="AO327" s="133">
        <f t="shared" si="39"/>
        <v>-1.1878573057662267E-2</v>
      </c>
      <c r="AP327" s="348">
        <f t="shared" si="17"/>
        <v>-17.014667375945592</v>
      </c>
      <c r="AQ327" s="133">
        <f t="shared" si="40"/>
        <v>-0.12675174988526139</v>
      </c>
      <c r="AR327" s="369">
        <f t="shared" si="19"/>
        <v>39.734571914382855</v>
      </c>
      <c r="AS327" s="348">
        <f t="shared" si="41"/>
        <v>-1.1743023604721259</v>
      </c>
      <c r="AT327" s="133">
        <f t="shared" si="42"/>
        <v>-2.8705320820669011E-2</v>
      </c>
      <c r="AU327" s="348">
        <f t="shared" si="43"/>
        <v>-14.178889479954663</v>
      </c>
      <c r="AV327" s="349">
        <f t="shared" si="44"/>
        <v>-0.2629934920380359</v>
      </c>
      <c r="AW327" s="367"/>
      <c r="AX327" s="348">
        <f t="shared" si="45"/>
        <v>0.1790000000000056</v>
      </c>
      <c r="AY327" s="133">
        <f t="shared" si="46"/>
        <v>5.7554419472043428E-3</v>
      </c>
      <c r="AZ327" s="348">
        <f t="shared" si="47"/>
        <v>-15.445180999999991</v>
      </c>
      <c r="BA327" s="133">
        <f t="shared" si="48"/>
        <v>-0.33055369009699487</v>
      </c>
      <c r="BB327" s="369">
        <f t="shared" si="49"/>
        <v>29.790476190476191</v>
      </c>
      <c r="BC327" s="348">
        <f t="shared" si="50"/>
        <v>0.17047619047619733</v>
      </c>
      <c r="BD327" s="133">
        <f t="shared" si="51"/>
        <v>5.7554419472045648E-3</v>
      </c>
      <c r="BE327" s="348">
        <f t="shared" si="52"/>
        <v>-14.70969619047618</v>
      </c>
      <c r="BF327" s="349">
        <f t="shared" si="53"/>
        <v>-0.33055369009699487</v>
      </c>
      <c r="BG327" s="366"/>
      <c r="BH327" s="348">
        <f t="shared" si="54"/>
        <v>0.6467969999999994</v>
      </c>
      <c r="BI327" s="133">
        <f t="shared" si="55"/>
        <v>1.4909664716322268E-2</v>
      </c>
      <c r="BJ327" s="348">
        <f t="shared" si="56"/>
        <v>-14.631117999999994</v>
      </c>
      <c r="BK327" s="133">
        <f t="shared" si="57"/>
        <v>-0.24942677565891824</v>
      </c>
      <c r="BL327" s="369">
        <f t="shared" si="58"/>
        <v>30.791288571428574</v>
      </c>
      <c r="BM327" s="348">
        <f t="shared" si="59"/>
        <v>0.61599714285713958</v>
      </c>
      <c r="BN327" s="133">
        <f t="shared" si="60"/>
        <v>2.0413958364421392E-2</v>
      </c>
      <c r="BO327" s="348">
        <f t="shared" si="61"/>
        <v>-13.934398095238095</v>
      </c>
      <c r="BP327" s="349">
        <f t="shared" si="62"/>
        <v>-0.31155246869855613</v>
      </c>
      <c r="BQ327" s="366"/>
    </row>
    <row r="328" spans="1:69" ht="12.75" customHeight="1" x14ac:dyDescent="0.25">
      <c r="A328" s="329">
        <v>42309</v>
      </c>
      <c r="B328" s="159">
        <v>2015</v>
      </c>
      <c r="C328" s="241" t="s">
        <v>118</v>
      </c>
      <c r="D328" s="163"/>
      <c r="E328" s="137">
        <v>115.64095619123825</v>
      </c>
      <c r="F328" s="137">
        <v>107.23898834237428</v>
      </c>
      <c r="G328" s="137">
        <v>110.12272</v>
      </c>
      <c r="H328" s="137">
        <v>30.017999999999997</v>
      </c>
      <c r="I328" s="137">
        <v>41.568132999999996</v>
      </c>
      <c r="J328" s="137"/>
      <c r="K328" s="137">
        <v>57.136892724069916</v>
      </c>
      <c r="L328" s="137"/>
      <c r="M328" s="214">
        <f t="shared" si="63"/>
        <v>2.8837316576257166</v>
      </c>
      <c r="N328" s="139"/>
      <c r="O328" s="143"/>
      <c r="P328" s="139"/>
      <c r="Q328" s="143"/>
      <c r="R328" s="366"/>
      <c r="S328" s="369">
        <f t="shared" si="20"/>
        <v>-1.6571700469579156</v>
      </c>
      <c r="T328" s="308">
        <f t="shared" si="21"/>
        <v>-5.0593182589451224E-3</v>
      </c>
      <c r="U328" s="348">
        <f t="shared" si="22"/>
        <v>-15.23808017104281</v>
      </c>
      <c r="V328" s="133">
        <f t="shared" si="23"/>
        <v>-0.12441578130500008</v>
      </c>
      <c r="W328" s="369">
        <f t="shared" si="24"/>
        <v>31.415823618645234</v>
      </c>
      <c r="X328" s="348">
        <f t="shared" si="25"/>
        <v>-1.3809750391315987</v>
      </c>
      <c r="Y328" s="370">
        <f t="shared" si="26"/>
        <v>-4.2107007258287421E-2</v>
      </c>
      <c r="Z328" s="348">
        <f t="shared" si="27"/>
        <v>-12.698400142535675</v>
      </c>
      <c r="AA328" s="349">
        <f t="shared" si="28"/>
        <v>-0.28785273909114673</v>
      </c>
      <c r="AB328" s="367"/>
      <c r="AC328" s="369">
        <f t="shared" si="29"/>
        <v>-0.55997900000002687</v>
      </c>
      <c r="AD328" s="133">
        <f t="shared" si="30"/>
        <v>-5.0593182589451224E-3</v>
      </c>
      <c r="AE328" s="348">
        <f t="shared" si="31"/>
        <v>-17.057256248011157</v>
      </c>
      <c r="AF328" s="133">
        <f t="shared" si="32"/>
        <v>-0.13411903942133263</v>
      </c>
      <c r="AG328" s="369">
        <f t="shared" si="33"/>
        <v>33.818933333333334</v>
      </c>
      <c r="AH328" s="348">
        <f t="shared" si="34"/>
        <v>-0.46664916666668432</v>
      </c>
      <c r="AI328" s="133">
        <f t="shared" si="35"/>
        <v>-1.3610653010392437E-2</v>
      </c>
      <c r="AJ328" s="348">
        <f t="shared" si="36"/>
        <v>-14.214380206675969</v>
      </c>
      <c r="AK328" s="349">
        <f t="shared" si="37"/>
        <v>-0.29592753776680669</v>
      </c>
      <c r="AL328" s="367"/>
      <c r="AM328" s="329">
        <f t="shared" si="38"/>
        <v>42309</v>
      </c>
      <c r="AN328" s="369">
        <f t="shared" si="15"/>
        <v>-1.580530106021186</v>
      </c>
      <c r="AO328" s="133">
        <f t="shared" si="39"/>
        <v>-1.3483279865716402E-2</v>
      </c>
      <c r="AP328" s="348">
        <f t="shared" si="17"/>
        <v>-14.38379103176257</v>
      </c>
      <c r="AQ328" s="133">
        <f t="shared" si="40"/>
        <v>-0.11062348775109276</v>
      </c>
      <c r="AR328" s="369">
        <f t="shared" si="19"/>
        <v>38.417463492698545</v>
      </c>
      <c r="AS328" s="348">
        <f t="shared" si="41"/>
        <v>-1.3171084216843099</v>
      </c>
      <c r="AT328" s="133">
        <f t="shared" si="42"/>
        <v>-3.3147668597570901E-2</v>
      </c>
      <c r="AU328" s="348">
        <f t="shared" si="43"/>
        <v>-11.986492526468808</v>
      </c>
      <c r="AV328" s="349">
        <f t="shared" si="44"/>
        <v>-0.23780856649249216</v>
      </c>
      <c r="AW328" s="367"/>
      <c r="AX328" s="348">
        <f t="shared" si="45"/>
        <v>-1.262000000000004</v>
      </c>
      <c r="AY328" s="133">
        <f t="shared" si="46"/>
        <v>-4.0345268542199664E-2</v>
      </c>
      <c r="AZ328" s="348">
        <f t="shared" si="47"/>
        <v>-16.304657000000002</v>
      </c>
      <c r="BA328" s="133">
        <f t="shared" si="48"/>
        <v>-0.35198017678476434</v>
      </c>
      <c r="BB328" s="369">
        <f t="shared" si="49"/>
        <v>28.588571428571424</v>
      </c>
      <c r="BC328" s="348">
        <f t="shared" si="50"/>
        <v>-1.2019047619047676</v>
      </c>
      <c r="BD328" s="133">
        <f t="shared" si="51"/>
        <v>-4.0345268542199664E-2</v>
      </c>
      <c r="BE328" s="348">
        <f t="shared" si="52"/>
        <v>-15.528244761904762</v>
      </c>
      <c r="BF328" s="349">
        <f t="shared" si="53"/>
        <v>-0.35198017678476434</v>
      </c>
      <c r="BG328" s="366"/>
      <c r="BH328" s="348">
        <f t="shared" si="54"/>
        <v>-2.4597200000000115</v>
      </c>
      <c r="BI328" s="133">
        <f t="shared" si="55"/>
        <v>-5.5867361962892215E-2</v>
      </c>
      <c r="BJ328" s="348">
        <f t="shared" si="56"/>
        <v>-16.226559999999999</v>
      </c>
      <c r="BK328" s="133">
        <f t="shared" si="57"/>
        <v>-0.28076211080487967</v>
      </c>
      <c r="BL328" s="369">
        <f t="shared" si="58"/>
        <v>28.448698095238086</v>
      </c>
      <c r="BM328" s="348">
        <f t="shared" si="59"/>
        <v>-2.3425904761904874</v>
      </c>
      <c r="BN328" s="133">
        <f t="shared" si="60"/>
        <v>-7.6079650604950366E-2</v>
      </c>
      <c r="BO328" s="348">
        <f t="shared" si="61"/>
        <v>-15.45386666666667</v>
      </c>
      <c r="BP328" s="349">
        <f t="shared" si="62"/>
        <v>-0.35200373259460094</v>
      </c>
      <c r="BQ328" s="366"/>
    </row>
    <row r="329" spans="1:69" ht="12.75" customHeight="1" x14ac:dyDescent="0.25">
      <c r="A329" s="329">
        <v>42339</v>
      </c>
      <c r="B329" s="159">
        <v>2015</v>
      </c>
      <c r="C329" s="241" t="s">
        <v>119</v>
      </c>
      <c r="D329" s="163"/>
      <c r="E329" s="137">
        <v>112.35528805761152</v>
      </c>
      <c r="F329" s="137">
        <v>103.679396929288</v>
      </c>
      <c r="G329" s="137">
        <v>107.76825000000002</v>
      </c>
      <c r="H329" s="137">
        <v>28.588000000000001</v>
      </c>
      <c r="I329" s="137">
        <v>38.101939000000002</v>
      </c>
      <c r="J329" s="137"/>
      <c r="K329" s="137">
        <v>50.787029460469675</v>
      </c>
      <c r="L329" s="137"/>
      <c r="M329" s="214">
        <f t="shared" si="63"/>
        <v>4.0888530707120196</v>
      </c>
      <c r="N329" s="139"/>
      <c r="O329" s="143"/>
      <c r="P329" s="164"/>
      <c r="Q329" s="143"/>
      <c r="R329" s="366"/>
      <c r="S329" s="369">
        <f t="shared" si="20"/>
        <v>-3.5595914130862809</v>
      </c>
      <c r="T329" s="308">
        <f t="shared" si="21"/>
        <v>-2.1380419953302754E-2</v>
      </c>
      <c r="U329" s="348">
        <f t="shared" si="22"/>
        <v>-12.542641144280452</v>
      </c>
      <c r="V329" s="133">
        <f t="shared" si="23"/>
        <v>-0.1079196454663871</v>
      </c>
      <c r="W329" s="369">
        <f t="shared" si="24"/>
        <v>28.449497441073333</v>
      </c>
      <c r="X329" s="348">
        <f t="shared" si="25"/>
        <v>-2.9663261775719008</v>
      </c>
      <c r="Y329" s="370">
        <f t="shared" si="26"/>
        <v>-9.4421404117235763E-2</v>
      </c>
      <c r="Z329" s="348">
        <f t="shared" si="27"/>
        <v>-10.452200953567043</v>
      </c>
      <c r="AA329" s="349">
        <f t="shared" si="28"/>
        <v>-0.2686823811015685</v>
      </c>
      <c r="AB329" s="367"/>
      <c r="AC329" s="369">
        <f t="shared" si="29"/>
        <v>-2.3544699999999779</v>
      </c>
      <c r="AD329" s="133">
        <f t="shared" si="30"/>
        <v>-2.1380419953302754E-2</v>
      </c>
      <c r="AE329" s="348">
        <f t="shared" si="31"/>
        <v>-14.59730881428797</v>
      </c>
      <c r="AF329" s="133">
        <f t="shared" si="32"/>
        <v>-0.11929262576606248</v>
      </c>
      <c r="AG329" s="369">
        <f t="shared" si="33"/>
        <v>31.856875000000016</v>
      </c>
      <c r="AH329" s="348">
        <f t="shared" si="34"/>
        <v>-1.9620583333333173</v>
      </c>
      <c r="AI329" s="133">
        <f t="shared" si="35"/>
        <v>-5.8016564685658856E-2</v>
      </c>
      <c r="AJ329" s="348">
        <f t="shared" si="36"/>
        <v>-12.164424011906647</v>
      </c>
      <c r="AK329" s="349">
        <f t="shared" si="37"/>
        <v>-0.27633041925038315</v>
      </c>
      <c r="AL329" s="367"/>
      <c r="AM329" s="329">
        <f t="shared" si="38"/>
        <v>42339</v>
      </c>
      <c r="AN329" s="369">
        <f t="shared" si="15"/>
        <v>-3.2856681336267286</v>
      </c>
      <c r="AO329" s="133">
        <f t="shared" si="39"/>
        <v>-2.8412668330008772E-2</v>
      </c>
      <c r="AP329" s="348">
        <f t="shared" si="17"/>
        <v>-11.352338984250338</v>
      </c>
      <c r="AQ329" s="133">
        <f t="shared" si="40"/>
        <v>-9.1767494500632374E-2</v>
      </c>
      <c r="AR329" s="369">
        <f t="shared" si="19"/>
        <v>35.679406714676261</v>
      </c>
      <c r="AS329" s="348">
        <f t="shared" si="41"/>
        <v>-2.7380567780222833</v>
      </c>
      <c r="AT329" s="133">
        <f t="shared" si="42"/>
        <v>-7.1271149344429463E-2</v>
      </c>
      <c r="AU329" s="348">
        <f t="shared" si="43"/>
        <v>-9.4602824868752862</v>
      </c>
      <c r="AV329" s="349">
        <f t="shared" si="44"/>
        <v>-0.20957792696875976</v>
      </c>
      <c r="AW329" s="367"/>
      <c r="AX329" s="348">
        <f t="shared" si="45"/>
        <v>-1.4299999999999962</v>
      </c>
      <c r="AY329" s="133">
        <f t="shared" si="46"/>
        <v>-4.7638083816376686E-2</v>
      </c>
      <c r="AZ329" s="348">
        <f t="shared" si="47"/>
        <v>-13.161200000000001</v>
      </c>
      <c r="BA329" s="133">
        <f t="shared" si="48"/>
        <v>-0.31524436396386035</v>
      </c>
      <c r="BB329" s="369">
        <f t="shared" si="49"/>
        <v>27.226666666666667</v>
      </c>
      <c r="BC329" s="348">
        <f t="shared" si="50"/>
        <v>-1.3619047619047571</v>
      </c>
      <c r="BD329" s="133">
        <f t="shared" si="51"/>
        <v>-4.7638083816376686E-2</v>
      </c>
      <c r="BE329" s="348">
        <f t="shared" si="52"/>
        <v>-12.534476190476191</v>
      </c>
      <c r="BF329" s="349">
        <f t="shared" si="53"/>
        <v>-0.31524436396386035</v>
      </c>
      <c r="BG329" s="366"/>
      <c r="BH329" s="348">
        <f t="shared" si="54"/>
        <v>-3.4661939999999944</v>
      </c>
      <c r="BI329" s="133">
        <f t="shared" si="55"/>
        <v>-8.3385847519300338E-2</v>
      </c>
      <c r="BJ329" s="348">
        <f t="shared" si="56"/>
        <v>-13.301982999999993</v>
      </c>
      <c r="BK329" s="133">
        <f t="shared" si="57"/>
        <v>-0.25877369824037932</v>
      </c>
      <c r="BL329" s="369">
        <f t="shared" si="58"/>
        <v>25.14756095238095</v>
      </c>
      <c r="BM329" s="348">
        <f t="shared" si="59"/>
        <v>-3.3011371428571366</v>
      </c>
      <c r="BN329" s="133">
        <f t="shared" si="60"/>
        <v>-0.11603825003892532</v>
      </c>
      <c r="BO329" s="348">
        <f t="shared" si="61"/>
        <v>-12.66855523809523</v>
      </c>
      <c r="BP329" s="349">
        <f t="shared" si="62"/>
        <v>-0.33500413353621306</v>
      </c>
      <c r="BQ329" s="366"/>
    </row>
    <row r="330" spans="1:69" ht="12.75" customHeight="1" x14ac:dyDescent="0.25">
      <c r="A330" s="329">
        <v>42370</v>
      </c>
      <c r="B330" s="159">
        <v>2016</v>
      </c>
      <c r="C330" s="241" t="s">
        <v>109</v>
      </c>
      <c r="D330" s="163"/>
      <c r="E330" s="137">
        <v>110.243857771554</v>
      </c>
      <c r="F330" s="137">
        <v>101.74238646628896</v>
      </c>
      <c r="G330" s="137">
        <v>102.52259600000002</v>
      </c>
      <c r="H330" s="137">
        <v>22.813000000000002</v>
      </c>
      <c r="I330" s="137">
        <v>35.185762999999994</v>
      </c>
      <c r="J330" s="137"/>
      <c r="K330" s="137">
        <v>44.0539370567246</v>
      </c>
      <c r="L330" s="137"/>
      <c r="M330" s="214">
        <f t="shared" si="63"/>
        <v>0.78020953371105861</v>
      </c>
      <c r="N330" s="139"/>
      <c r="O330" s="143"/>
      <c r="P330" s="139"/>
      <c r="Q330" s="143"/>
      <c r="R330" s="366"/>
      <c r="S330" s="369">
        <f t="shared" si="20"/>
        <v>-1.9370104629990408</v>
      </c>
      <c r="T330" s="308">
        <f t="shared" si="21"/>
        <v>-4.8675319493450053E-2</v>
      </c>
      <c r="U330" s="348">
        <f t="shared" si="22"/>
        <v>-6.7027038693235852</v>
      </c>
      <c r="V330" s="133">
        <f t="shared" si="23"/>
        <v>-6.1807351984126346E-2</v>
      </c>
      <c r="W330" s="369">
        <f t="shared" si="24"/>
        <v>26.835322055240809</v>
      </c>
      <c r="X330" s="348">
        <f t="shared" si="25"/>
        <v>-1.6141753858325245</v>
      </c>
      <c r="Y330" s="370">
        <f t="shared" si="26"/>
        <v>-5.6738274170780034E-2</v>
      </c>
      <c r="Z330" s="348">
        <f t="shared" si="27"/>
        <v>-5.5855865577696449</v>
      </c>
      <c r="AA330" s="349">
        <f t="shared" si="28"/>
        <v>-0.17228346757463053</v>
      </c>
      <c r="AB330" s="367"/>
      <c r="AC330" s="369">
        <f t="shared" si="29"/>
        <v>-5.2456540000000018</v>
      </c>
      <c r="AD330" s="133">
        <f t="shared" si="30"/>
        <v>-4.8675319493450053E-2</v>
      </c>
      <c r="AE330" s="348">
        <f t="shared" si="31"/>
        <v>-13.322534172067066</v>
      </c>
      <c r="AF330" s="133">
        <f t="shared" si="32"/>
        <v>-0.11500297122786984</v>
      </c>
      <c r="AG330" s="369">
        <f t="shared" si="33"/>
        <v>27.485496666666691</v>
      </c>
      <c r="AH330" s="348">
        <f t="shared" si="34"/>
        <v>-4.3713783333333254</v>
      </c>
      <c r="AI330" s="133">
        <f t="shared" si="35"/>
        <v>-0.13721930771092028</v>
      </c>
      <c r="AJ330" s="348">
        <f t="shared" si="36"/>
        <v>-11.102111810055888</v>
      </c>
      <c r="AK330" s="349">
        <f t="shared" si="37"/>
        <v>-0.28771183932668642</v>
      </c>
      <c r="AL330" s="367"/>
      <c r="AM330" s="329">
        <f t="shared" si="38"/>
        <v>42370</v>
      </c>
      <c r="AN330" s="369">
        <f t="shared" ref="AN330:AN385" si="64">IF(ABS(E330-E329)&lt;0.05,0,E330-E329)</f>
        <v>-2.1114302860575123</v>
      </c>
      <c r="AO330" s="133">
        <f t="shared" si="39"/>
        <v>-1.8792442461407322E-2</v>
      </c>
      <c r="AP330" s="348">
        <f t="shared" ref="AP330:AP385" si="65">IF(ABS(E330-E318)&lt;0.05,0,E330-E318)</f>
        <v>-5.9804626192225925</v>
      </c>
      <c r="AQ330" s="133">
        <f t="shared" si="40"/>
        <v>-5.1456206404259519E-2</v>
      </c>
      <c r="AR330" s="369">
        <f t="shared" ref="AR330:AR385" si="66">(E330/1.2)-57.95</f>
        <v>33.919881476295004</v>
      </c>
      <c r="AS330" s="348">
        <f t="shared" si="41"/>
        <v>-1.7595252383812579</v>
      </c>
      <c r="AT330" s="133">
        <f t="shared" si="42"/>
        <v>-4.9314868166165482E-2</v>
      </c>
      <c r="AU330" s="348">
        <f t="shared" si="43"/>
        <v>-4.983718849352158</v>
      </c>
      <c r="AV330" s="349">
        <f t="shared" si="44"/>
        <v>-0.12810430930904471</v>
      </c>
      <c r="AW330" s="367"/>
      <c r="AX330" s="348">
        <f t="shared" si="45"/>
        <v>-5.7749999999999986</v>
      </c>
      <c r="AY330" s="133">
        <f t="shared" si="46"/>
        <v>-0.20200783545543577</v>
      </c>
      <c r="AZ330" s="348">
        <f t="shared" si="47"/>
        <v>-13.619616999999991</v>
      </c>
      <c r="BA330" s="133">
        <f t="shared" si="48"/>
        <v>-0.37383032352575696</v>
      </c>
      <c r="BB330" s="369">
        <f t="shared" si="49"/>
        <v>21.726666666666667</v>
      </c>
      <c r="BC330" s="348">
        <f t="shared" si="50"/>
        <v>-5.5</v>
      </c>
      <c r="BD330" s="133">
        <f t="shared" si="51"/>
        <v>-0.20200783545543588</v>
      </c>
      <c r="BE330" s="348">
        <f t="shared" si="52"/>
        <v>-12.971063809523805</v>
      </c>
      <c r="BF330" s="349">
        <f t="shared" si="53"/>
        <v>-0.37383032352575707</v>
      </c>
      <c r="BG330" s="366"/>
      <c r="BH330" s="348">
        <f t="shared" si="54"/>
        <v>-2.9161760000000072</v>
      </c>
      <c r="BI330" s="133">
        <f t="shared" si="55"/>
        <v>-7.6536157385586279E-2</v>
      </c>
      <c r="BJ330" s="348">
        <f t="shared" si="56"/>
        <v>-11.145440000000001</v>
      </c>
      <c r="BK330" s="133">
        <f t="shared" si="57"/>
        <v>-0.24056012532202109</v>
      </c>
      <c r="BL330" s="369">
        <f t="shared" si="58"/>
        <v>22.370250476190471</v>
      </c>
      <c r="BM330" s="348">
        <f t="shared" si="59"/>
        <v>-2.777310476190479</v>
      </c>
      <c r="BN330" s="133">
        <f t="shared" si="60"/>
        <v>-0.110440550534883</v>
      </c>
      <c r="BO330" s="348">
        <f t="shared" si="61"/>
        <v>-10.614704761904761</v>
      </c>
      <c r="BP330" s="349">
        <f t="shared" si="62"/>
        <v>-0.32180443130162406</v>
      </c>
      <c r="BQ330" s="366"/>
    </row>
    <row r="331" spans="1:69" ht="12.75" customHeight="1" x14ac:dyDescent="0.25">
      <c r="A331" s="329">
        <v>42401</v>
      </c>
      <c r="B331" s="159">
        <v>2016</v>
      </c>
      <c r="C331" s="241" t="s">
        <v>110</v>
      </c>
      <c r="D331" s="163"/>
      <c r="E331" s="137">
        <v>109.71915383076616</v>
      </c>
      <c r="F331" s="137">
        <v>101.4025375718214</v>
      </c>
      <c r="G331" s="137">
        <v>101.020909</v>
      </c>
      <c r="H331" s="137">
        <v>21.891999999999999</v>
      </c>
      <c r="I331" s="137">
        <v>33.459595</v>
      </c>
      <c r="J331" s="137"/>
      <c r="K331" s="137">
        <v>42.964782249934082</v>
      </c>
      <c r="L331" s="137"/>
      <c r="M331" s="214">
        <f t="shared" si="63"/>
        <v>-0.38162857182139476</v>
      </c>
      <c r="N331" s="139"/>
      <c r="O331" s="143"/>
      <c r="P331" s="139"/>
      <c r="Q331" s="143"/>
      <c r="R331" s="366"/>
      <c r="S331" s="369">
        <f t="shared" si="20"/>
        <v>-0.33984889446756483</v>
      </c>
      <c r="T331" s="308">
        <f t="shared" si="21"/>
        <v>-1.4647375881898461E-2</v>
      </c>
      <c r="U331" s="348">
        <f t="shared" si="22"/>
        <v>-5.7927180529562747</v>
      </c>
      <c r="V331" s="133">
        <f t="shared" si="23"/>
        <v>-5.4038940615365405E-2</v>
      </c>
      <c r="W331" s="369">
        <f t="shared" si="24"/>
        <v>26.552114643184495</v>
      </c>
      <c r="X331" s="348">
        <f t="shared" si="25"/>
        <v>-0.2832074120563135</v>
      </c>
      <c r="Y331" s="370">
        <f t="shared" si="26"/>
        <v>-1.0553531329839383E-2</v>
      </c>
      <c r="Z331" s="348">
        <f t="shared" si="27"/>
        <v>-4.8272650441302289</v>
      </c>
      <c r="AA331" s="349">
        <f t="shared" si="28"/>
        <v>-0.15383557904051481</v>
      </c>
      <c r="AB331" s="367"/>
      <c r="AC331" s="369">
        <f t="shared" si="29"/>
        <v>-1.5016870000000182</v>
      </c>
      <c r="AD331" s="133">
        <f t="shared" si="30"/>
        <v>-1.4647375881898461E-2</v>
      </c>
      <c r="AE331" s="348">
        <f t="shared" si="31"/>
        <v>-13.583915327059245</v>
      </c>
      <c r="AF331" s="133">
        <f t="shared" si="32"/>
        <v>-0.11852830286003901</v>
      </c>
      <c r="AG331" s="369">
        <f t="shared" si="33"/>
        <v>26.23409083333334</v>
      </c>
      <c r="AH331" s="348">
        <f t="shared" si="34"/>
        <v>-1.2514058333333509</v>
      </c>
      <c r="AI331" s="133">
        <f t="shared" si="35"/>
        <v>-4.5529678743299051E-2</v>
      </c>
      <c r="AJ331" s="348">
        <f t="shared" si="36"/>
        <v>-11.31992943921604</v>
      </c>
      <c r="AK331" s="349">
        <f t="shared" si="37"/>
        <v>-0.30143056208260333</v>
      </c>
      <c r="AL331" s="367"/>
      <c r="AM331" s="329">
        <f t="shared" si="38"/>
        <v>42401</v>
      </c>
      <c r="AN331" s="369">
        <f t="shared" si="64"/>
        <v>-0.52470394078784466</v>
      </c>
      <c r="AO331" s="133">
        <f t="shared" si="39"/>
        <v>-4.759484577137485E-3</v>
      </c>
      <c r="AP331" s="348">
        <f t="shared" si="65"/>
        <v>-5.2199445956001966</v>
      </c>
      <c r="AQ331" s="133">
        <f t="shared" si="40"/>
        <v>-4.5414873329150507E-2</v>
      </c>
      <c r="AR331" s="369">
        <f t="shared" si="66"/>
        <v>33.482628192305128</v>
      </c>
      <c r="AS331" s="348">
        <f t="shared" si="41"/>
        <v>-0.43725328398987529</v>
      </c>
      <c r="AT331" s="133">
        <f t="shared" si="42"/>
        <v>-1.2890766858824398E-2</v>
      </c>
      <c r="AU331" s="348">
        <f t="shared" si="43"/>
        <v>-4.3499538296668305</v>
      </c>
      <c r="AV331" s="349">
        <f t="shared" si="44"/>
        <v>-0.11497903651250962</v>
      </c>
      <c r="AW331" s="367"/>
      <c r="AX331" s="348">
        <f t="shared" si="45"/>
        <v>-0.92100000000000293</v>
      </c>
      <c r="AY331" s="133">
        <f t="shared" si="46"/>
        <v>-4.0371717880156144E-2</v>
      </c>
      <c r="AZ331" s="348">
        <f t="shared" si="47"/>
        <v>-15.378315999999995</v>
      </c>
      <c r="BA331" s="133">
        <f t="shared" si="48"/>
        <v>-0.41261565906766118</v>
      </c>
      <c r="BB331" s="369">
        <f t="shared" si="49"/>
        <v>20.849523809523809</v>
      </c>
      <c r="BC331" s="348">
        <f t="shared" si="50"/>
        <v>-0.87714285714285722</v>
      </c>
      <c r="BD331" s="133">
        <f t="shared" si="51"/>
        <v>-4.0371717880156033E-2</v>
      </c>
      <c r="BE331" s="348">
        <f t="shared" si="52"/>
        <v>-14.646015238095231</v>
      </c>
      <c r="BF331" s="349">
        <f t="shared" si="53"/>
        <v>-0.41261565906766118</v>
      </c>
      <c r="BG331" s="366"/>
      <c r="BH331" s="348">
        <f t="shared" si="54"/>
        <v>-1.7261679999999942</v>
      </c>
      <c r="BI331" s="133">
        <f t="shared" si="55"/>
        <v>-4.9058705931714353E-2</v>
      </c>
      <c r="BJ331" s="348">
        <f t="shared" si="56"/>
        <v>-15.251558999999993</v>
      </c>
      <c r="BK331" s="133">
        <f t="shared" si="57"/>
        <v>-0.31310198481440199</v>
      </c>
      <c r="BL331" s="369">
        <f t="shared" si="58"/>
        <v>20.72628095238095</v>
      </c>
      <c r="BM331" s="348">
        <f t="shared" si="59"/>
        <v>-1.6439695238095204</v>
      </c>
      <c r="BN331" s="133">
        <f t="shared" si="60"/>
        <v>-7.3489097744312781E-2</v>
      </c>
      <c r="BO331" s="348">
        <f t="shared" si="61"/>
        <v>-14.525294285714278</v>
      </c>
      <c r="BP331" s="349">
        <f t="shared" si="62"/>
        <v>-0.41204667274037921</v>
      </c>
      <c r="BQ331" s="366"/>
    </row>
    <row r="332" spans="1:69" ht="12.75" customHeight="1" x14ac:dyDescent="0.25">
      <c r="A332" s="329">
        <v>42430</v>
      </c>
      <c r="B332" s="159">
        <v>2016</v>
      </c>
      <c r="C332" s="241" t="s">
        <v>111</v>
      </c>
      <c r="D332" s="163"/>
      <c r="E332" s="137">
        <v>110.52776755351071</v>
      </c>
      <c r="F332" s="137">
        <v>101.72685884394333</v>
      </c>
      <c r="G332" s="137">
        <v>102.399034</v>
      </c>
      <c r="H332" s="137">
        <v>26.428000000000001</v>
      </c>
      <c r="I332" s="137">
        <v>38.213878999999999</v>
      </c>
      <c r="J332" s="137"/>
      <c r="K332" s="137">
        <v>51.903457674263493</v>
      </c>
      <c r="L332" s="137"/>
      <c r="M332" s="214">
        <f t="shared" si="63"/>
        <v>0.67217515605666733</v>
      </c>
      <c r="N332" s="139"/>
      <c r="O332" s="143"/>
      <c r="P332" s="139"/>
      <c r="Q332" s="143"/>
      <c r="R332" s="366"/>
      <c r="S332" s="369">
        <f t="shared" si="20"/>
        <v>0.32432127212193507</v>
      </c>
      <c r="T332" s="308">
        <f t="shared" si="21"/>
        <v>1.3641977820650908E-2</v>
      </c>
      <c r="U332" s="348">
        <f t="shared" si="22"/>
        <v>-9.3151939686269714</v>
      </c>
      <c r="V332" s="133">
        <f t="shared" si="23"/>
        <v>-8.3888884730456525E-2</v>
      </c>
      <c r="W332" s="369">
        <f t="shared" si="24"/>
        <v>26.822382369952777</v>
      </c>
      <c r="X332" s="348">
        <f t="shared" si="25"/>
        <v>0.27026772676828159</v>
      </c>
      <c r="Y332" s="370">
        <f t="shared" si="26"/>
        <v>1.0178764682219121E-2</v>
      </c>
      <c r="Z332" s="348">
        <f t="shared" si="27"/>
        <v>-7.7626616405224809</v>
      </c>
      <c r="AA332" s="349">
        <f t="shared" si="28"/>
        <v>-0.22445140269797814</v>
      </c>
      <c r="AB332" s="367"/>
      <c r="AC332" s="369">
        <f t="shared" si="29"/>
        <v>1.3781249999999972</v>
      </c>
      <c r="AD332" s="133">
        <f t="shared" si="30"/>
        <v>1.3641977820650908E-2</v>
      </c>
      <c r="AE332" s="348">
        <f t="shared" si="31"/>
        <v>-15.811946755536823</v>
      </c>
      <c r="AF332" s="133">
        <f t="shared" si="32"/>
        <v>-0.13376038887822372</v>
      </c>
      <c r="AG332" s="369">
        <f t="shared" si="33"/>
        <v>27.38252833333334</v>
      </c>
      <c r="AH332" s="348">
        <f t="shared" si="34"/>
        <v>1.1484375</v>
      </c>
      <c r="AI332" s="133">
        <f t="shared" si="35"/>
        <v>4.3776531357464954E-2</v>
      </c>
      <c r="AJ332" s="348">
        <f t="shared" si="36"/>
        <v>-13.176622296280684</v>
      </c>
      <c r="AK332" s="349">
        <f t="shared" si="37"/>
        <v>-0.32487421683480355</v>
      </c>
      <c r="AL332" s="367"/>
      <c r="AM332" s="329">
        <f t="shared" si="38"/>
        <v>42430</v>
      </c>
      <c r="AN332" s="369">
        <f t="shared" si="64"/>
        <v>0.80861372274455334</v>
      </c>
      <c r="AO332" s="133">
        <f t="shared" si="39"/>
        <v>7.3698501538919103E-3</v>
      </c>
      <c r="AP332" s="348">
        <f t="shared" si="65"/>
        <v>-8.1547449964447765</v>
      </c>
      <c r="AQ332" s="133">
        <f t="shared" si="40"/>
        <v>-6.8710586094242854E-2</v>
      </c>
      <c r="AR332" s="369">
        <f t="shared" si="66"/>
        <v>34.156472961258928</v>
      </c>
      <c r="AS332" s="348">
        <f t="shared" si="41"/>
        <v>0.67384476895379919</v>
      </c>
      <c r="AT332" s="133">
        <f t="shared" si="42"/>
        <v>2.0125205377654831E-2</v>
      </c>
      <c r="AU332" s="348">
        <f t="shared" si="43"/>
        <v>-6.7956208303706518</v>
      </c>
      <c r="AV332" s="349">
        <f t="shared" si="44"/>
        <v>-0.16594074200327324</v>
      </c>
      <c r="AW332" s="367"/>
      <c r="AX332" s="348">
        <f t="shared" si="45"/>
        <v>4.5360000000000014</v>
      </c>
      <c r="AY332" s="133">
        <f t="shared" si="46"/>
        <v>0.20719897679517629</v>
      </c>
      <c r="AZ332" s="348">
        <f t="shared" si="47"/>
        <v>-10.415830999999994</v>
      </c>
      <c r="BA332" s="133">
        <f t="shared" si="48"/>
        <v>-0.2827021706836077</v>
      </c>
      <c r="BB332" s="369">
        <f t="shared" si="49"/>
        <v>25.16952380952381</v>
      </c>
      <c r="BC332" s="348">
        <f t="shared" si="50"/>
        <v>4.32</v>
      </c>
      <c r="BD332" s="133">
        <f t="shared" si="51"/>
        <v>0.20719897679517629</v>
      </c>
      <c r="BE332" s="348">
        <f t="shared" si="52"/>
        <v>-9.9198390476190426</v>
      </c>
      <c r="BF332" s="349">
        <f t="shared" si="53"/>
        <v>-0.2827021706836077</v>
      </c>
      <c r="BG332" s="366"/>
      <c r="BH332" s="348">
        <f t="shared" si="54"/>
        <v>4.7542839999999984</v>
      </c>
      <c r="BI332" s="133">
        <f t="shared" si="55"/>
        <v>0.14209030324485394</v>
      </c>
      <c r="BJ332" s="348">
        <f t="shared" si="56"/>
        <v>-10.352395999999999</v>
      </c>
      <c r="BK332" s="133">
        <f t="shared" si="57"/>
        <v>-0.2131601816280948</v>
      </c>
      <c r="BL332" s="369">
        <f t="shared" si="58"/>
        <v>25.254170476190474</v>
      </c>
      <c r="BM332" s="348">
        <f t="shared" si="59"/>
        <v>4.5278895238095238</v>
      </c>
      <c r="BN332" s="133">
        <f t="shared" si="60"/>
        <v>0.21846126346605277</v>
      </c>
      <c r="BO332" s="348">
        <f t="shared" si="61"/>
        <v>-9.8594247619047621</v>
      </c>
      <c r="BP332" s="349">
        <f t="shared" si="62"/>
        <v>-0.28078653567231793</v>
      </c>
      <c r="BQ332" s="366"/>
    </row>
    <row r="333" spans="1:69" ht="12.75" customHeight="1" x14ac:dyDescent="0.25">
      <c r="A333" s="329">
        <v>42461</v>
      </c>
      <c r="B333" s="159">
        <v>2016</v>
      </c>
      <c r="C333" s="241" t="s">
        <v>112</v>
      </c>
      <c r="D333" s="163"/>
      <c r="E333" s="137">
        <v>115.01596319263851</v>
      </c>
      <c r="F333" s="137">
        <v>106.44284560816905</v>
      </c>
      <c r="G333" s="137">
        <v>106.943421</v>
      </c>
      <c r="H333" s="137">
        <v>27.398000000000003</v>
      </c>
      <c r="I333" s="137">
        <v>38.835974</v>
      </c>
      <c r="J333" s="137"/>
      <c r="K333" s="137">
        <v>55.669633984351179</v>
      </c>
      <c r="L333" s="137"/>
      <c r="M333" s="214">
        <f t="shared" si="63"/>
        <v>0.50057539183094946</v>
      </c>
      <c r="N333" s="139"/>
      <c r="O333" s="143"/>
      <c r="P333" s="139"/>
      <c r="Q333" s="143"/>
      <c r="R333" s="366"/>
      <c r="S333" s="369">
        <f t="shared" si="20"/>
        <v>4.7159867642257183</v>
      </c>
      <c r="T333" s="308">
        <f t="shared" si="21"/>
        <v>4.4379197952199467E-2</v>
      </c>
      <c r="U333" s="348">
        <f t="shared" si="22"/>
        <v>-6.104627613448514</v>
      </c>
      <c r="V333" s="133">
        <f t="shared" si="23"/>
        <v>-5.424046794393933E-2</v>
      </c>
      <c r="W333" s="369">
        <f t="shared" si="24"/>
        <v>30.752371340140883</v>
      </c>
      <c r="X333" s="348">
        <f t="shared" si="25"/>
        <v>3.9299889701881057</v>
      </c>
      <c r="Y333" s="370">
        <f t="shared" si="26"/>
        <v>0.14651901221834018</v>
      </c>
      <c r="Z333" s="348">
        <f t="shared" si="27"/>
        <v>-5.0871896778737522</v>
      </c>
      <c r="AA333" s="349">
        <f t="shared" si="28"/>
        <v>-0.14194341485702611</v>
      </c>
      <c r="AB333" s="367"/>
      <c r="AC333" s="369">
        <f t="shared" si="29"/>
        <v>4.5443870000000004</v>
      </c>
      <c r="AD333" s="133">
        <f t="shared" si="30"/>
        <v>4.4379197952199467E-2</v>
      </c>
      <c r="AE333" s="348">
        <f t="shared" si="31"/>
        <v>-12.147492282629884</v>
      </c>
      <c r="AF333" s="133">
        <f t="shared" si="32"/>
        <v>-0.1020018400043764</v>
      </c>
      <c r="AG333" s="369">
        <f t="shared" si="33"/>
        <v>31.169517499999998</v>
      </c>
      <c r="AH333" s="348">
        <f t="shared" si="34"/>
        <v>3.7869891666666575</v>
      </c>
      <c r="AI333" s="133">
        <f t="shared" si="35"/>
        <v>0.13829947039830781</v>
      </c>
      <c r="AJ333" s="348">
        <f t="shared" si="36"/>
        <v>-10.122910235524913</v>
      </c>
      <c r="AK333" s="349">
        <f t="shared" si="37"/>
        <v>-0.24515173339677288</v>
      </c>
      <c r="AL333" s="367"/>
      <c r="AM333" s="329">
        <f t="shared" si="38"/>
        <v>42461</v>
      </c>
      <c r="AN333" s="369">
        <f t="shared" si="64"/>
        <v>4.4881956391277953</v>
      </c>
      <c r="AO333" s="133">
        <f t="shared" si="39"/>
        <v>4.0606950981389334E-2</v>
      </c>
      <c r="AP333" s="348">
        <f t="shared" si="65"/>
        <v>-5.0582036139155804</v>
      </c>
      <c r="AQ333" s="133">
        <f t="shared" si="40"/>
        <v>-4.2125660734874115E-2</v>
      </c>
      <c r="AR333" s="369">
        <f t="shared" si="66"/>
        <v>37.896635993865431</v>
      </c>
      <c r="AS333" s="348">
        <f t="shared" si="41"/>
        <v>3.7401630326065032</v>
      </c>
      <c r="AT333" s="133">
        <f t="shared" si="42"/>
        <v>0.10950085615832417</v>
      </c>
      <c r="AU333" s="348">
        <f t="shared" si="43"/>
        <v>-4.2151696782629813</v>
      </c>
      <c r="AV333" s="349">
        <f t="shared" si="44"/>
        <v>-0.10009472666836461</v>
      </c>
      <c r="AW333" s="367"/>
      <c r="AX333" s="348">
        <f t="shared" si="45"/>
        <v>0.97000000000000242</v>
      </c>
      <c r="AY333" s="133">
        <f t="shared" si="46"/>
        <v>3.6703496291811799E-2</v>
      </c>
      <c r="AZ333" s="348">
        <f t="shared" si="47"/>
        <v>-9.0756200000000007</v>
      </c>
      <c r="BA333" s="133">
        <f t="shared" si="48"/>
        <v>-0.24882696041687113</v>
      </c>
      <c r="BB333" s="369">
        <f t="shared" si="49"/>
        <v>26.093333333333334</v>
      </c>
      <c r="BC333" s="348">
        <f t="shared" si="50"/>
        <v>0.92380952380952408</v>
      </c>
      <c r="BD333" s="133">
        <f t="shared" si="51"/>
        <v>3.6703496291811799E-2</v>
      </c>
      <c r="BE333" s="348">
        <f t="shared" si="52"/>
        <v>-8.6434476190476204</v>
      </c>
      <c r="BF333" s="349">
        <f t="shared" si="53"/>
        <v>-0.24882696041687113</v>
      </c>
      <c r="BG333" s="366"/>
      <c r="BH333" s="348">
        <f t="shared" si="54"/>
        <v>0.62209500000000162</v>
      </c>
      <c r="BI333" s="133">
        <f t="shared" si="55"/>
        <v>1.6279294755709106E-2</v>
      </c>
      <c r="BJ333" s="348">
        <f t="shared" si="56"/>
        <v>-9.3648179999999996</v>
      </c>
      <c r="BK333" s="133">
        <f t="shared" si="57"/>
        <v>-0.19428763743135169</v>
      </c>
      <c r="BL333" s="369">
        <f t="shared" si="58"/>
        <v>25.846641904761903</v>
      </c>
      <c r="BM333" s="348">
        <f t="shared" si="59"/>
        <v>0.59247142857142876</v>
      </c>
      <c r="BN333" s="133">
        <f t="shared" si="60"/>
        <v>2.3460340110161626E-2</v>
      </c>
      <c r="BO333" s="348">
        <f t="shared" si="61"/>
        <v>-8.9188742857142884</v>
      </c>
      <c r="BP333" s="349">
        <f t="shared" si="62"/>
        <v>-0.25654370373357382</v>
      </c>
      <c r="BQ333" s="366"/>
    </row>
    <row r="334" spans="1:69" ht="12.75" customHeight="1" x14ac:dyDescent="0.25">
      <c r="A334" s="329">
        <v>42491</v>
      </c>
      <c r="B334" s="159">
        <v>2016</v>
      </c>
      <c r="C334" s="241" t="s">
        <v>113</v>
      </c>
      <c r="D334" s="163"/>
      <c r="E334" s="137">
        <v>117.18915883176636</v>
      </c>
      <c r="F334" s="137">
        <v>108.43411239403076</v>
      </c>
      <c r="G334" s="137">
        <v>109.07089400000002</v>
      </c>
      <c r="H334" s="137">
        <v>29.558000000000003</v>
      </c>
      <c r="I334" s="137">
        <v>42.078426</v>
      </c>
      <c r="J334" s="137"/>
      <c r="K334" s="137">
        <v>61.976967486254786</v>
      </c>
      <c r="L334" s="137"/>
      <c r="M334" s="214">
        <f t="shared" si="63"/>
        <v>0.63678160596926148</v>
      </c>
      <c r="N334" s="139"/>
      <c r="O334" s="143"/>
      <c r="P334" s="139"/>
      <c r="Q334" s="143"/>
      <c r="R334" s="366"/>
      <c r="S334" s="369">
        <f t="shared" ref="S334:S385" si="67">IF(ABS(F334-F333)&lt;0.05,0,F334-F333)</f>
        <v>1.9912667858617112</v>
      </c>
      <c r="T334" s="308">
        <f t="shared" ref="T334:T385" si="68">IF((ABS(G334/G333-1))&lt;0.0005,0,(G334/G333-1))</f>
        <v>1.9893444403653593E-2</v>
      </c>
      <c r="U334" s="348">
        <f t="shared" ref="U334:U385" si="69">IF(ABS(F334-F322)&lt;0.05,0,F334-F322)</f>
        <v>-7.3154455136110101</v>
      </c>
      <c r="V334" s="133">
        <f t="shared" ref="V334:V385" si="70">IF(ABS(F334/F322-1)&lt;0.0005,0,(F334/F322-1))</f>
        <v>-6.3200634592903704E-2</v>
      </c>
      <c r="W334" s="369">
        <f t="shared" ref="W334:W385" si="71">(F334/1.2)-57.95</f>
        <v>32.411760328358966</v>
      </c>
      <c r="X334" s="348">
        <f t="shared" ref="X334:X385" si="72">IF(ABS(W334-W333)&lt;0.05,0,W334-W333)</f>
        <v>1.6593889882180832</v>
      </c>
      <c r="Y334" s="370">
        <f t="shared" ref="Y334:Y385" si="73">IF(ABS(W334/W333-1)&lt;0.0005,0,(W334/W333-1))</f>
        <v>5.3959708338071843E-2</v>
      </c>
      <c r="Z334" s="348">
        <f t="shared" ref="Z334:Z385" si="74">IF(ABS(W334-W322)&lt;0.05,0,W334-W322)</f>
        <v>-6.0962045946758394</v>
      </c>
      <c r="AA334" s="349">
        <f t="shared" ref="AA334:AA385" si="75">IF(ABS(W334/W322-1)&lt;0.0005,0,(W334/W322-1))</f>
        <v>-0.15831022508876325</v>
      </c>
      <c r="AB334" s="367"/>
      <c r="AC334" s="369">
        <f t="shared" ref="AC334:AC385" si="76">IF(ABS(G334-G333)&lt;0.05,0,G334-G333)</f>
        <v>2.1274730000000233</v>
      </c>
      <c r="AD334" s="133">
        <f t="shared" ref="AD334:AD385" si="77">IF(ABS(G334/G333-1)&lt;0.0005,0,(G334/G333-1))</f>
        <v>1.9893444403653593E-2</v>
      </c>
      <c r="AE334" s="348">
        <f t="shared" ref="AE334:AE385" si="78">IF(ABS(G334-G322)&lt;0.05,0,G334-G322)</f>
        <v>-11.896560800934679</v>
      </c>
      <c r="AF334" s="133">
        <f t="shared" ref="AF334:AF385" si="79">IF(ABS(G334/G322-1)&lt;0.0005,0,(G334/G322-1))</f>
        <v>-9.8345136057560123E-2</v>
      </c>
      <c r="AG334" s="369">
        <f t="shared" ref="AG334:AG385" si="80">(G334/1.2)-57.95</f>
        <v>32.942411666666686</v>
      </c>
      <c r="AH334" s="348">
        <f t="shared" ref="AH334:AH385" si="81">IF(ABS(AG334-AG333)&lt;0.05,0,AG334-AG333)</f>
        <v>1.7728941666666884</v>
      </c>
      <c r="AI334" s="133">
        <f t="shared" ref="AI334:AI385" si="82">IF(ABS(AG334/AG333-1)&lt;0.0005,0,(AG334/AG333-1))</f>
        <v>5.6879102047912244E-2</v>
      </c>
      <c r="AJ334" s="348">
        <f t="shared" ref="AJ334:AJ385" si="83">IF(ABS(AG334-AG322)&lt;0.05,0,AG334-AG322)</f>
        <v>-9.913800667445571</v>
      </c>
      <c r="AK334" s="349">
        <f t="shared" ref="AK334:AK385" si="84">IF(ABS(AG334/AG322-1)&lt;0.0005,0,(AG334/AG322-1))</f>
        <v>-0.23132703819358491</v>
      </c>
      <c r="AL334" s="367"/>
      <c r="AM334" s="329">
        <f t="shared" ref="AM334:AM385" si="85">IF(E334="..","",A334)</f>
        <v>42491</v>
      </c>
      <c r="AN334" s="369">
        <f t="shared" si="64"/>
        <v>2.1731956391278544</v>
      </c>
      <c r="AO334" s="133">
        <f t="shared" ref="AO334:AO385" si="86">IF(ABS(E334/E333-1)&lt;0.0005,0,(E334/E333-1))</f>
        <v>1.889473059916047E-2</v>
      </c>
      <c r="AP334" s="348">
        <f t="shared" si="65"/>
        <v>-6.1354578613874509</v>
      </c>
      <c r="AQ334" s="133">
        <f t="shared" ref="AQ334:AQ385" si="87">IF(ABS(E334/E322-1)&lt;0.0005,0,(E334/E322-1))</f>
        <v>-4.9750471770394378E-2</v>
      </c>
      <c r="AR334" s="369">
        <f t="shared" si="66"/>
        <v>39.707632359805302</v>
      </c>
      <c r="AS334" s="348">
        <f t="shared" ref="AS334:AS385" si="88">IF(ABS(AR334-AR333)&lt;0.05,0,AR334-AR333)</f>
        <v>1.8109963659398716</v>
      </c>
      <c r="AT334" s="133">
        <f t="shared" ref="AT334:AT385" si="89">IF(ABS(AR334/AR333-1)&lt;0.0005,0,(AR334/AR333-1))</f>
        <v>4.7787786922117048E-2</v>
      </c>
      <c r="AU334" s="348">
        <f t="shared" ref="AU334:AU385" si="90">IF(ABS(AR334-AR322)&lt;0.05,0,AR334-AR322)</f>
        <v>-5.1128815511562067</v>
      </c>
      <c r="AV334" s="349">
        <f t="shared" ref="AV334:AV385" si="91">IF(ABS(AR334/AR322-1)&lt;0.0005,0,(AR334/AR322-1))</f>
        <v>-0.11407458560857275</v>
      </c>
      <c r="AW334" s="367"/>
      <c r="AX334" s="348">
        <f t="shared" ref="AX334:AX385" si="92">IF(ABS(H334-H333)&lt;0.05,0,H334-H333)</f>
        <v>2.16</v>
      </c>
      <c r="AY334" s="133">
        <f t="shared" ref="AY334:AY385" si="93">IF(ABS(H334/H333-1)&lt;0.0005,0,(H334/H333-1))</f>
        <v>7.883787137747289E-2</v>
      </c>
      <c r="AZ334" s="348">
        <f t="shared" ref="AZ334:AZ385" si="94">IF(ABS(H334-H322)&lt;0.05,0,H334-H322)</f>
        <v>-7.3122269999999965</v>
      </c>
      <c r="BA334" s="133">
        <f t="shared" ref="BA334:BA385" si="95">IF(ABS(H334/H322-1)&lt;0.0005,0,(H334/H322-1))</f>
        <v>-0.19832335179276217</v>
      </c>
      <c r="BB334" s="369">
        <f t="shared" ref="BB334:BB385" si="96">(H334/1.05)</f>
        <v>28.150476190476194</v>
      </c>
      <c r="BC334" s="348">
        <f t="shared" ref="BC334:BC385" si="97">IF(ABS(BB334-BB333)&lt;0.05,0,BB334-BB333)</f>
        <v>2.0571428571428605</v>
      </c>
      <c r="BD334" s="133">
        <f t="shared" ref="BD334:BD385" si="98">IF(ABS(BB334/BB333-1)&lt;0.0005,0,(BB334/BB333-1))</f>
        <v>7.883787137747289E-2</v>
      </c>
      <c r="BE334" s="348">
        <f t="shared" ref="BE334:BE385" si="99">IF(ABS(BB334-BB322)&lt;0.05,0,BB334-BB322)</f>
        <v>-6.9640257142857074</v>
      </c>
      <c r="BF334" s="349">
        <f t="shared" ref="BF334:BF385" si="100">IF(ABS(BB334/BB322-1)&lt;0.0005,0,(BB334/BB322-1))</f>
        <v>-0.19832335179276206</v>
      </c>
      <c r="BG334" s="366"/>
      <c r="BH334" s="348">
        <f t="shared" ref="BH334:BH385" si="101">IF(ABS(I334-I333)&lt;0.05,0,I334-I333)</f>
        <v>3.2424520000000001</v>
      </c>
      <c r="BI334" s="133">
        <f t="shared" ref="BI334:BI385" si="102">IF(ABS(I334/I333-1)&lt;0.0005,0,(I334/I333-1))</f>
        <v>8.3490940641787414E-2</v>
      </c>
      <c r="BJ334" s="348">
        <f t="shared" ref="BJ334:BJ385" si="103">IF(ABS(I334-I322)&lt;0.05,0,I334-I322)</f>
        <v>-7.401178999999992</v>
      </c>
      <c r="BK334" s="133">
        <f t="shared" ref="BK334:BK385" si="104">IF(ABS(I334/I322-1)&lt;0.0005,0,(I334/I322-1))</f>
        <v>-0.14958039782249666</v>
      </c>
      <c r="BL334" s="369">
        <f t="shared" ref="BL334:BL385" si="105">(I334/1.05)-11.14</f>
        <v>28.934691428571426</v>
      </c>
      <c r="BM334" s="348">
        <f t="shared" ref="BM334:BM385" si="106">IF(ABS(BL334-BL333)&lt;0.05,0,BL334-BL333)</f>
        <v>3.0880495238095236</v>
      </c>
      <c r="BN334" s="133">
        <f t="shared" ref="BN334:BN385" si="107">IF(ABS(BL334/BL333-1)&lt;0.0005,0,(BL334/BL333-1))</f>
        <v>0.11947585048719978</v>
      </c>
      <c r="BO334" s="348">
        <f t="shared" ref="BO334:BO385" si="108">IF(ABS(BL334-BL322)&lt;0.05,0,BL334-BL322)</f>
        <v>-7.0487419047618971</v>
      </c>
      <c r="BP334" s="349">
        <f t="shared" ref="BP334:BP385" si="109">IF(ABS(BL334/BL322-1)&lt;0.0005,0,(BL334/BL322-1))</f>
        <v>-0.19588853124341199</v>
      </c>
      <c r="BQ334" s="366"/>
    </row>
    <row r="335" spans="1:69" ht="12.75" customHeight="1" x14ac:dyDescent="0.25">
      <c r="A335" s="329">
        <v>42522</v>
      </c>
      <c r="B335" s="159">
        <v>2016</v>
      </c>
      <c r="C335" s="241" t="s">
        <v>21</v>
      </c>
      <c r="D335" s="163"/>
      <c r="E335" s="137">
        <v>119.71385577115426</v>
      </c>
      <c r="F335" s="137">
        <v>110.96341401246198</v>
      </c>
      <c r="G335" s="137">
        <v>111.856993</v>
      </c>
      <c r="H335" s="137">
        <v>32.005000000000003</v>
      </c>
      <c r="I335" s="137">
        <v>44.299308000000003</v>
      </c>
      <c r="J335" s="137"/>
      <c r="K335" s="137">
        <v>66.171205897687202</v>
      </c>
      <c r="L335" s="137"/>
      <c r="M335" s="214">
        <f t="shared" si="63"/>
        <v>0.8935789875380209</v>
      </c>
      <c r="N335" s="139"/>
      <c r="O335" s="143"/>
      <c r="P335" s="139"/>
      <c r="Q335" s="143"/>
      <c r="R335" s="366"/>
      <c r="S335" s="369">
        <f t="shared" si="67"/>
        <v>2.5293016184312194</v>
      </c>
      <c r="T335" s="308">
        <f t="shared" si="68"/>
        <v>2.5543927420270229E-2</v>
      </c>
      <c r="U335" s="348">
        <f t="shared" si="69"/>
        <v>-5.4328885273631045</v>
      </c>
      <c r="V335" s="133">
        <f t="shared" si="70"/>
        <v>-4.6675782725179249E-2</v>
      </c>
      <c r="W335" s="369">
        <f t="shared" si="71"/>
        <v>34.519511677051653</v>
      </c>
      <c r="X335" s="348">
        <f t="shared" si="72"/>
        <v>2.1077513486926875</v>
      </c>
      <c r="Y335" s="370">
        <f t="shared" si="73"/>
        <v>6.503044966824878E-2</v>
      </c>
      <c r="Z335" s="348">
        <f t="shared" si="74"/>
        <v>-4.5274071061359251</v>
      </c>
      <c r="AA335" s="349">
        <f t="shared" si="75"/>
        <v>-0.11594787110539662</v>
      </c>
      <c r="AB335" s="367"/>
      <c r="AC335" s="369">
        <f t="shared" si="76"/>
        <v>2.7860989999999788</v>
      </c>
      <c r="AD335" s="133">
        <f t="shared" si="77"/>
        <v>2.5543927420270229E-2</v>
      </c>
      <c r="AE335" s="348">
        <f t="shared" si="78"/>
        <v>-9.3854550991801489</v>
      </c>
      <c r="AF335" s="133">
        <f t="shared" si="79"/>
        <v>-7.7410636673242994E-2</v>
      </c>
      <c r="AG335" s="369">
        <f t="shared" si="80"/>
        <v>35.264160833333335</v>
      </c>
      <c r="AH335" s="348">
        <f t="shared" si="81"/>
        <v>2.321749166666649</v>
      </c>
      <c r="AI335" s="133">
        <f t="shared" si="82"/>
        <v>7.0479028377146591E-2</v>
      </c>
      <c r="AJ335" s="348">
        <f t="shared" si="83"/>
        <v>-7.8212125826501193</v>
      </c>
      <c r="AK335" s="349">
        <f t="shared" si="84"/>
        <v>-0.18152825338514234</v>
      </c>
      <c r="AL335" s="367"/>
      <c r="AM335" s="329">
        <f t="shared" si="85"/>
        <v>42522</v>
      </c>
      <c r="AN335" s="369">
        <f t="shared" si="64"/>
        <v>2.5246969393878942</v>
      </c>
      <c r="AO335" s="133">
        <f t="shared" si="86"/>
        <v>2.1543775589449199E-2</v>
      </c>
      <c r="AP335" s="348">
        <f t="shared" si="65"/>
        <v>-4.2420781517134571</v>
      </c>
      <c r="AQ335" s="133">
        <f t="shared" si="87"/>
        <v>-3.4222469368454078E-2</v>
      </c>
      <c r="AR335" s="369">
        <f t="shared" si="66"/>
        <v>41.811546475961876</v>
      </c>
      <c r="AS335" s="348">
        <f t="shared" si="88"/>
        <v>2.1039141161565738</v>
      </c>
      <c r="AT335" s="133">
        <f t="shared" si="89"/>
        <v>5.2985131349364778E-2</v>
      </c>
      <c r="AU335" s="348">
        <f t="shared" si="90"/>
        <v>-3.535065126427881</v>
      </c>
      <c r="AV335" s="349">
        <f t="shared" si="91"/>
        <v>-7.795654408369479E-2</v>
      </c>
      <c r="AW335" s="367"/>
      <c r="AX335" s="348">
        <f t="shared" si="92"/>
        <v>2.4469999999999992</v>
      </c>
      <c r="AY335" s="133">
        <f t="shared" si="93"/>
        <v>8.2786386088368635E-2</v>
      </c>
      <c r="AZ335" s="348">
        <f t="shared" si="94"/>
        <v>-5.1079390000000018</v>
      </c>
      <c r="BA335" s="133">
        <f t="shared" si="95"/>
        <v>-0.13763229584162007</v>
      </c>
      <c r="BB335" s="369">
        <f t="shared" si="96"/>
        <v>30.480952380952381</v>
      </c>
      <c r="BC335" s="348">
        <f t="shared" si="97"/>
        <v>2.3304761904761868</v>
      </c>
      <c r="BD335" s="133">
        <f t="shared" si="98"/>
        <v>8.2786386088368413E-2</v>
      </c>
      <c r="BE335" s="348">
        <f t="shared" si="99"/>
        <v>-4.8647038095238102</v>
      </c>
      <c r="BF335" s="349">
        <f t="shared" si="100"/>
        <v>-0.13763229584162007</v>
      </c>
      <c r="BG335" s="366"/>
      <c r="BH335" s="348">
        <f t="shared" si="101"/>
        <v>2.2208820000000031</v>
      </c>
      <c r="BI335" s="133">
        <f t="shared" si="102"/>
        <v>5.2779588285930767E-2</v>
      </c>
      <c r="BJ335" s="348">
        <f t="shared" si="103"/>
        <v>-5.3908340000000052</v>
      </c>
      <c r="BK335" s="133">
        <f t="shared" si="104"/>
        <v>-0.10848900371425796</v>
      </c>
      <c r="BL335" s="369">
        <f t="shared" si="105"/>
        <v>31.049817142857144</v>
      </c>
      <c r="BM335" s="348">
        <f t="shared" si="106"/>
        <v>2.1151257142857176</v>
      </c>
      <c r="BN335" s="133">
        <f t="shared" si="107"/>
        <v>7.3099992080687848E-2</v>
      </c>
      <c r="BO335" s="348">
        <f t="shared" si="108"/>
        <v>-5.134127619047625</v>
      </c>
      <c r="BP335" s="349">
        <f t="shared" si="109"/>
        <v>-0.14188965998126724</v>
      </c>
      <c r="BQ335" s="366"/>
    </row>
    <row r="336" spans="1:69" ht="12.75" customHeight="1" x14ac:dyDescent="0.25">
      <c r="A336" s="329">
        <v>42552</v>
      </c>
      <c r="B336" s="159">
        <v>2016</v>
      </c>
      <c r="C336" s="241" t="s">
        <v>114</v>
      </c>
      <c r="D336" s="163"/>
      <c r="E336" s="137">
        <v>120.4567573514703</v>
      </c>
      <c r="F336" s="137">
        <v>111.66290536362959</v>
      </c>
      <c r="G336" s="137">
        <v>112.65084500000002</v>
      </c>
      <c r="H336" s="137">
        <v>32.383000000000003</v>
      </c>
      <c r="I336" s="137">
        <v>44.492311999999998</v>
      </c>
      <c r="J336" s="137"/>
      <c r="K336" s="137">
        <v>66.839713488477486</v>
      </c>
      <c r="L336" s="137"/>
      <c r="M336" s="214">
        <f t="shared" si="63"/>
        <v>0.98793963637042737</v>
      </c>
      <c r="N336" s="139"/>
      <c r="O336" s="143"/>
      <c r="P336" s="139"/>
      <c r="Q336" s="143"/>
      <c r="R336" s="366"/>
      <c r="S336" s="369">
        <f t="shared" si="67"/>
        <v>0.69949135116760885</v>
      </c>
      <c r="T336" s="308">
        <f t="shared" si="68"/>
        <v>7.0970261108307398E-3</v>
      </c>
      <c r="U336" s="348">
        <f t="shared" si="69"/>
        <v>-4.7403933056102971</v>
      </c>
      <c r="V336" s="133">
        <f t="shared" si="70"/>
        <v>-4.0723874321466846E-2</v>
      </c>
      <c r="W336" s="369">
        <f t="shared" si="71"/>
        <v>35.102421136357989</v>
      </c>
      <c r="X336" s="348">
        <f t="shared" si="72"/>
        <v>0.58290945930633598</v>
      </c>
      <c r="Y336" s="370">
        <f t="shared" si="73"/>
        <v>1.6886376167767558E-2</v>
      </c>
      <c r="Z336" s="348">
        <f t="shared" si="74"/>
        <v>-3.9503277546752571</v>
      </c>
      <c r="AA336" s="349">
        <f t="shared" si="75"/>
        <v>-0.10115364134027138</v>
      </c>
      <c r="AB336" s="367"/>
      <c r="AC336" s="369">
        <f t="shared" si="76"/>
        <v>0.79385200000001532</v>
      </c>
      <c r="AD336" s="133">
        <f t="shared" si="77"/>
        <v>7.0970261108307398E-3</v>
      </c>
      <c r="AE336" s="348">
        <f t="shared" si="78"/>
        <v>-6.0813121813213655</v>
      </c>
      <c r="AF336" s="133">
        <f t="shared" si="79"/>
        <v>-5.1218745836768664E-2</v>
      </c>
      <c r="AG336" s="369">
        <f t="shared" si="80"/>
        <v>35.925704166666677</v>
      </c>
      <c r="AH336" s="348">
        <f t="shared" si="81"/>
        <v>0.66154333333334137</v>
      </c>
      <c r="AI336" s="133">
        <f t="shared" si="82"/>
        <v>1.8759650526208427E-2</v>
      </c>
      <c r="AJ336" s="348">
        <f t="shared" si="83"/>
        <v>-5.0677601511011403</v>
      </c>
      <c r="AK336" s="349">
        <f t="shared" si="84"/>
        <v>-0.12362361257925247</v>
      </c>
      <c r="AL336" s="367"/>
      <c r="AM336" s="329">
        <f t="shared" si="85"/>
        <v>42552</v>
      </c>
      <c r="AN336" s="369">
        <f t="shared" si="64"/>
        <v>0.74290158031604392</v>
      </c>
      <c r="AO336" s="133">
        <f t="shared" si="86"/>
        <v>6.2056440796307566E-3</v>
      </c>
      <c r="AP336" s="348">
        <f t="shared" si="65"/>
        <v>-3.8575073666010269</v>
      </c>
      <c r="AQ336" s="133">
        <f t="shared" si="87"/>
        <v>-3.1030287436034421E-2</v>
      </c>
      <c r="AR336" s="369">
        <f t="shared" si="66"/>
        <v>42.430631126225251</v>
      </c>
      <c r="AS336" s="348">
        <f t="shared" si="88"/>
        <v>0.61908465026337467</v>
      </c>
      <c r="AT336" s="133">
        <f t="shared" si="89"/>
        <v>1.4806547531536429E-2</v>
      </c>
      <c r="AU336" s="348">
        <f t="shared" si="90"/>
        <v>-3.2145894721675177</v>
      </c>
      <c r="AV336" s="349">
        <f t="shared" si="91"/>
        <v>-7.0425543573355176E-2</v>
      </c>
      <c r="AW336" s="367"/>
      <c r="AX336" s="348">
        <f t="shared" si="92"/>
        <v>0.37800000000000011</v>
      </c>
      <c r="AY336" s="133">
        <f t="shared" si="93"/>
        <v>1.1810654585221014E-2</v>
      </c>
      <c r="AZ336" s="348">
        <f t="shared" si="94"/>
        <v>-4.1102309999999989</v>
      </c>
      <c r="BA336" s="133">
        <f t="shared" si="95"/>
        <v>-0.11262995594991299</v>
      </c>
      <c r="BB336" s="369">
        <f t="shared" si="96"/>
        <v>30.84095238095238</v>
      </c>
      <c r="BC336" s="348">
        <f t="shared" si="97"/>
        <v>0.35999999999999943</v>
      </c>
      <c r="BD336" s="133">
        <f t="shared" si="98"/>
        <v>1.1810654585221014E-2</v>
      </c>
      <c r="BE336" s="348">
        <f t="shared" si="99"/>
        <v>-3.9145057142857169</v>
      </c>
      <c r="BF336" s="349">
        <f t="shared" si="100"/>
        <v>-0.1126299559499131</v>
      </c>
      <c r="BG336" s="366"/>
      <c r="BH336" s="348">
        <f t="shared" si="101"/>
        <v>0.19300399999999485</v>
      </c>
      <c r="BI336" s="133">
        <f t="shared" si="102"/>
        <v>4.3568174924988323E-3</v>
      </c>
      <c r="BJ336" s="348">
        <f t="shared" si="103"/>
        <v>-3.7665389999999945</v>
      </c>
      <c r="BK336" s="133">
        <f t="shared" si="104"/>
        <v>-7.8048667176099928E-2</v>
      </c>
      <c r="BL336" s="369">
        <f t="shared" si="105"/>
        <v>31.23363047619047</v>
      </c>
      <c r="BM336" s="348">
        <f t="shared" si="106"/>
        <v>0.18381333333332606</v>
      </c>
      <c r="BN336" s="133">
        <f t="shared" si="107"/>
        <v>5.9199489802990168E-3</v>
      </c>
      <c r="BO336" s="348">
        <f t="shared" si="108"/>
        <v>-3.5871799999999965</v>
      </c>
      <c r="BP336" s="349">
        <f t="shared" si="109"/>
        <v>-0.10301827990054435</v>
      </c>
      <c r="BQ336" s="366"/>
    </row>
    <row r="337" spans="1:69" ht="12.75" customHeight="1" x14ac:dyDescent="0.25">
      <c r="A337" s="329">
        <v>42583</v>
      </c>
      <c r="B337" s="159">
        <v>2016</v>
      </c>
      <c r="C337" s="241" t="s">
        <v>115</v>
      </c>
      <c r="D337" s="163"/>
      <c r="E337" s="137">
        <v>118.35466493298658</v>
      </c>
      <c r="F337" s="137">
        <v>109.04960402185078</v>
      </c>
      <c r="G337" s="137">
        <v>110.68451</v>
      </c>
      <c r="H337" s="137">
        <v>30.033000000000001</v>
      </c>
      <c r="I337" s="137">
        <v>43.743884000000001</v>
      </c>
      <c r="J337" s="137"/>
      <c r="K337" s="137">
        <v>67.05349029541604</v>
      </c>
      <c r="L337" s="137"/>
      <c r="M337" s="214">
        <f t="shared" si="63"/>
        <v>1.6349059781492201</v>
      </c>
      <c r="N337" s="139"/>
      <c r="O337" s="143"/>
      <c r="P337" s="139"/>
      <c r="Q337" s="143"/>
      <c r="R337" s="366"/>
      <c r="S337" s="369">
        <f t="shared" si="67"/>
        <v>-2.6133013417788078</v>
      </c>
      <c r="T337" s="308">
        <f t="shared" si="68"/>
        <v>-1.7455128720960889E-2</v>
      </c>
      <c r="U337" s="348">
        <f t="shared" si="69"/>
        <v>-5.4327775675679106</v>
      </c>
      <c r="V337" s="133">
        <f t="shared" si="70"/>
        <v>-4.7455141063120987E-2</v>
      </c>
      <c r="W337" s="369">
        <f t="shared" si="71"/>
        <v>32.924670018208985</v>
      </c>
      <c r="X337" s="348">
        <f t="shared" si="72"/>
        <v>-2.1777511181490041</v>
      </c>
      <c r="Y337" s="370">
        <f t="shared" si="73"/>
        <v>-6.2039911996080499E-2</v>
      </c>
      <c r="Z337" s="348">
        <f t="shared" si="74"/>
        <v>-4.5273146396399255</v>
      </c>
      <c r="AA337" s="349">
        <f t="shared" si="75"/>
        <v>-0.12088317030459761</v>
      </c>
      <c r="AB337" s="367"/>
      <c r="AC337" s="369">
        <f t="shared" si="76"/>
        <v>-1.966335000000015</v>
      </c>
      <c r="AD337" s="133">
        <f t="shared" si="77"/>
        <v>-1.7455128720960889E-2</v>
      </c>
      <c r="AE337" s="348">
        <f t="shared" si="78"/>
        <v>-1.0179778653350553</v>
      </c>
      <c r="AF337" s="133">
        <f t="shared" si="79"/>
        <v>-9.1132962639318693E-3</v>
      </c>
      <c r="AG337" s="369">
        <f t="shared" si="80"/>
        <v>34.287091666666669</v>
      </c>
      <c r="AH337" s="348">
        <f t="shared" si="81"/>
        <v>-1.6386125000000078</v>
      </c>
      <c r="AI337" s="133">
        <f t="shared" si="82"/>
        <v>-4.5611144945083004E-2</v>
      </c>
      <c r="AJ337" s="348">
        <f t="shared" si="83"/>
        <v>-0.84831488777921038</v>
      </c>
      <c r="AK337" s="349">
        <f t="shared" si="84"/>
        <v>-2.414416029211619E-2</v>
      </c>
      <c r="AL337" s="367"/>
      <c r="AM337" s="329">
        <f t="shared" si="85"/>
        <v>42583</v>
      </c>
      <c r="AN337" s="369">
        <f t="shared" si="64"/>
        <v>-2.1020924184837213</v>
      </c>
      <c r="AO337" s="133">
        <f t="shared" si="86"/>
        <v>-1.7451012834009849E-2</v>
      </c>
      <c r="AP337" s="348">
        <f t="shared" si="65"/>
        <v>-3.9731978346061396</v>
      </c>
      <c r="AQ337" s="133">
        <f t="shared" si="87"/>
        <v>-3.2479908867162233E-2</v>
      </c>
      <c r="AR337" s="369">
        <f t="shared" si="66"/>
        <v>40.678887444155478</v>
      </c>
      <c r="AS337" s="348">
        <f t="shared" si="88"/>
        <v>-1.7517436820697725</v>
      </c>
      <c r="AT337" s="133">
        <f t="shared" si="89"/>
        <v>-4.1284883952316886E-2</v>
      </c>
      <c r="AU337" s="348">
        <f t="shared" si="90"/>
        <v>-3.3109981955051211</v>
      </c>
      <c r="AV337" s="349">
        <f t="shared" si="91"/>
        <v>-7.5267260811425651E-2</v>
      </c>
      <c r="AW337" s="367"/>
      <c r="AX337" s="348">
        <f t="shared" si="92"/>
        <v>-2.3500000000000014</v>
      </c>
      <c r="AY337" s="133">
        <f t="shared" si="93"/>
        <v>-7.2568940493468848E-2</v>
      </c>
      <c r="AZ337" s="348">
        <f t="shared" si="94"/>
        <v>-0.34229599999999749</v>
      </c>
      <c r="BA337" s="133">
        <f t="shared" si="95"/>
        <v>-1.1268894301474375E-2</v>
      </c>
      <c r="BB337" s="369">
        <f t="shared" si="96"/>
        <v>28.602857142857143</v>
      </c>
      <c r="BC337" s="348">
        <f t="shared" si="97"/>
        <v>-2.2380952380952372</v>
      </c>
      <c r="BD337" s="133">
        <f t="shared" si="98"/>
        <v>-7.2568940493468737E-2</v>
      </c>
      <c r="BE337" s="348">
        <f t="shared" si="99"/>
        <v>-0.32599619047618944</v>
      </c>
      <c r="BF337" s="349">
        <f t="shared" si="100"/>
        <v>-1.1268894301474375E-2</v>
      </c>
      <c r="BG337" s="366"/>
      <c r="BH337" s="348">
        <f t="shared" si="101"/>
        <v>-0.74842799999999698</v>
      </c>
      <c r="BI337" s="133">
        <f t="shared" si="102"/>
        <v>-1.6821512894182655E-2</v>
      </c>
      <c r="BJ337" s="348">
        <f t="shared" si="103"/>
        <v>0.484410000000004</v>
      </c>
      <c r="BK337" s="133">
        <f t="shared" si="104"/>
        <v>1.1197778317877827E-2</v>
      </c>
      <c r="BL337" s="369">
        <f t="shared" si="105"/>
        <v>30.520841904761902</v>
      </c>
      <c r="BM337" s="348">
        <f t="shared" si="106"/>
        <v>-0.71278857142856822</v>
      </c>
      <c r="BN337" s="133">
        <f t="shared" si="107"/>
        <v>-2.2821188589393415E-2</v>
      </c>
      <c r="BO337" s="348">
        <f t="shared" si="108"/>
        <v>0.46134285714285994</v>
      </c>
      <c r="BP337" s="349">
        <f t="shared" si="109"/>
        <v>1.5347656207178373E-2</v>
      </c>
      <c r="BQ337" s="366"/>
    </row>
    <row r="338" spans="1:69" ht="12.75" customHeight="1" x14ac:dyDescent="0.25">
      <c r="A338" s="329">
        <v>42614</v>
      </c>
      <c r="B338" s="159">
        <v>2016</v>
      </c>
      <c r="C338" s="241" t="s">
        <v>116</v>
      </c>
      <c r="D338" s="163"/>
      <c r="E338" s="137">
        <v>120.1286277255451</v>
      </c>
      <c r="F338" s="137">
        <v>111.21109967971043</v>
      </c>
      <c r="G338" s="137">
        <v>113.23174</v>
      </c>
      <c r="H338" s="137">
        <v>31.938999999999997</v>
      </c>
      <c r="I338" s="137">
        <v>44.483657000000001</v>
      </c>
      <c r="J338" s="137"/>
      <c r="K338" s="137">
        <v>69.331807801751296</v>
      </c>
      <c r="L338" s="137"/>
      <c r="M338" s="214">
        <f t="shared" si="63"/>
        <v>2.0206403202895729</v>
      </c>
      <c r="N338" s="139"/>
      <c r="O338" s="143"/>
      <c r="P338" s="139"/>
      <c r="Q338" s="143"/>
      <c r="R338" s="366"/>
      <c r="S338" s="369">
        <f t="shared" si="67"/>
        <v>2.1614956578596463</v>
      </c>
      <c r="T338" s="308">
        <f t="shared" si="68"/>
        <v>2.3013427985542068E-2</v>
      </c>
      <c r="U338" s="348">
        <f t="shared" si="69"/>
        <v>-0.28206576679924922</v>
      </c>
      <c r="V338" s="133">
        <f t="shared" si="70"/>
        <v>-2.5298928922650177E-3</v>
      </c>
      <c r="W338" s="369">
        <f t="shared" si="71"/>
        <v>34.725916399758688</v>
      </c>
      <c r="X338" s="348">
        <f t="shared" si="72"/>
        <v>1.8012463815497028</v>
      </c>
      <c r="Y338" s="370">
        <f t="shared" si="73"/>
        <v>5.4708107341805423E-2</v>
      </c>
      <c r="Z338" s="348">
        <f t="shared" si="74"/>
        <v>-0.23505480566603865</v>
      </c>
      <c r="AA338" s="349">
        <f t="shared" si="75"/>
        <v>-6.7233488533512409E-3</v>
      </c>
      <c r="AB338" s="367"/>
      <c r="AC338" s="369">
        <f t="shared" si="76"/>
        <v>2.547229999999999</v>
      </c>
      <c r="AD338" s="133">
        <f t="shared" si="77"/>
        <v>2.3013427985542068E-2</v>
      </c>
      <c r="AE338" s="348">
        <f t="shared" si="78"/>
        <v>3.4203349999999801</v>
      </c>
      <c r="AF338" s="133">
        <f t="shared" si="79"/>
        <v>3.1147356688496775E-2</v>
      </c>
      <c r="AG338" s="369">
        <f t="shared" si="80"/>
        <v>36.409783333333337</v>
      </c>
      <c r="AH338" s="348">
        <f t="shared" si="81"/>
        <v>2.1226916666666682</v>
      </c>
      <c r="AI338" s="133">
        <f t="shared" si="82"/>
        <v>6.1909353155499947E-2</v>
      </c>
      <c r="AJ338" s="348">
        <f t="shared" si="83"/>
        <v>2.8502791666666525</v>
      </c>
      <c r="AK338" s="349">
        <f t="shared" si="84"/>
        <v>8.4932100084414319E-2</v>
      </c>
      <c r="AL338" s="367"/>
      <c r="AM338" s="329">
        <f t="shared" si="85"/>
        <v>42614</v>
      </c>
      <c r="AN338" s="369">
        <f t="shared" si="64"/>
        <v>1.7739627925585211</v>
      </c>
      <c r="AO338" s="133">
        <f t="shared" si="86"/>
        <v>1.4988532928236875E-2</v>
      </c>
      <c r="AP338" s="348">
        <f t="shared" si="65"/>
        <v>1.4979785957191325</v>
      </c>
      <c r="AQ338" s="133">
        <f t="shared" si="87"/>
        <v>1.262724773662649E-2</v>
      </c>
      <c r="AR338" s="369">
        <f t="shared" si="66"/>
        <v>42.157189771287591</v>
      </c>
      <c r="AS338" s="348">
        <f t="shared" si="88"/>
        <v>1.4783023271321127</v>
      </c>
      <c r="AT338" s="133">
        <f t="shared" si="89"/>
        <v>3.6340775768795242E-2</v>
      </c>
      <c r="AU338" s="348">
        <f t="shared" si="90"/>
        <v>1.2483154964326104</v>
      </c>
      <c r="AV338" s="349">
        <f t="shared" si="91"/>
        <v>3.0514540391542777E-2</v>
      </c>
      <c r="AW338" s="367"/>
      <c r="AX338" s="348">
        <f t="shared" si="92"/>
        <v>1.9059999999999953</v>
      </c>
      <c r="AY338" s="133">
        <f t="shared" si="93"/>
        <v>6.3463523457529813E-2</v>
      </c>
      <c r="AZ338" s="348">
        <f t="shared" si="94"/>
        <v>0.83800000000000097</v>
      </c>
      <c r="BA338" s="133">
        <f t="shared" si="95"/>
        <v>2.6944471238866896E-2</v>
      </c>
      <c r="BB338" s="369">
        <f t="shared" si="96"/>
        <v>30.418095238095233</v>
      </c>
      <c r="BC338" s="348">
        <f t="shared" si="97"/>
        <v>1.8152380952380902</v>
      </c>
      <c r="BD338" s="133">
        <f t="shared" si="98"/>
        <v>6.3463523457529813E-2</v>
      </c>
      <c r="BE338" s="348">
        <f t="shared" si="99"/>
        <v>0.79809523809523952</v>
      </c>
      <c r="BF338" s="349">
        <f t="shared" si="100"/>
        <v>2.6944471238866896E-2</v>
      </c>
      <c r="BG338" s="366"/>
      <c r="BH338" s="348">
        <f t="shared" si="101"/>
        <v>0.73977299999999957</v>
      </c>
      <c r="BI338" s="133">
        <f t="shared" si="102"/>
        <v>1.6911461268505512E-2</v>
      </c>
      <c r="BJ338" s="348">
        <f t="shared" si="103"/>
        <v>1.1026009999999928</v>
      </c>
      <c r="BK338" s="133">
        <f t="shared" si="104"/>
        <v>2.5416647303375672E-2</v>
      </c>
      <c r="BL338" s="369">
        <f t="shared" si="105"/>
        <v>31.225387619047616</v>
      </c>
      <c r="BM338" s="348">
        <f t="shared" si="106"/>
        <v>0.70454571428571455</v>
      </c>
      <c r="BN338" s="133">
        <f t="shared" si="107"/>
        <v>2.3084085179701175E-2</v>
      </c>
      <c r="BO338" s="348">
        <f t="shared" si="108"/>
        <v>1.0500961904761823</v>
      </c>
      <c r="BP338" s="349">
        <f t="shared" si="109"/>
        <v>3.4799869057168475E-2</v>
      </c>
      <c r="BQ338" s="366"/>
    </row>
    <row r="339" spans="1:69" ht="12.75" customHeight="1" x14ac:dyDescent="0.25">
      <c r="A339" s="329">
        <v>42644</v>
      </c>
      <c r="B339" s="159">
        <v>2016</v>
      </c>
      <c r="C339" s="241" t="s">
        <v>117</v>
      </c>
      <c r="D339" s="163"/>
      <c r="E339" s="137">
        <v>123.22939287857572</v>
      </c>
      <c r="F339" s="137">
        <v>113.55512394232454</v>
      </c>
      <c r="G339" s="137">
        <v>115.64206800000001</v>
      </c>
      <c r="H339" s="137">
        <v>37.445</v>
      </c>
      <c r="I339" s="137">
        <v>50.250573000000003</v>
      </c>
      <c r="J339" s="137"/>
      <c r="K339" s="137">
        <v>76.861028262826807</v>
      </c>
      <c r="L339" s="137"/>
      <c r="M339" s="214">
        <f t="shared" si="63"/>
        <v>2.086944057675467</v>
      </c>
      <c r="N339" s="139"/>
      <c r="O339" s="143"/>
      <c r="P339" s="139"/>
      <c r="Q339" s="143"/>
      <c r="R339" s="366"/>
      <c r="S339" s="369">
        <f t="shared" si="67"/>
        <v>2.3440242626141128</v>
      </c>
      <c r="T339" s="308">
        <f t="shared" si="68"/>
        <v>2.1286681631846438E-2</v>
      </c>
      <c r="U339" s="348">
        <f t="shared" si="69"/>
        <v>4.6589655529923419</v>
      </c>
      <c r="V339" s="133">
        <f t="shared" si="70"/>
        <v>4.2783562082468807E-2</v>
      </c>
      <c r="W339" s="369">
        <f t="shared" si="71"/>
        <v>36.679269951937115</v>
      </c>
      <c r="X339" s="348">
        <f t="shared" si="72"/>
        <v>1.9533535521784273</v>
      </c>
      <c r="Y339" s="370">
        <f t="shared" si="73"/>
        <v>5.6250597671541946E-2</v>
      </c>
      <c r="Z339" s="348">
        <f t="shared" si="74"/>
        <v>3.8824712941602826</v>
      </c>
      <c r="AA339" s="349">
        <f t="shared" si="75"/>
        <v>0.11837958133269399</v>
      </c>
      <c r="AB339" s="367"/>
      <c r="AC339" s="369">
        <f t="shared" si="76"/>
        <v>2.4103280000000069</v>
      </c>
      <c r="AD339" s="133">
        <f t="shared" si="77"/>
        <v>2.1286681631846438E-2</v>
      </c>
      <c r="AE339" s="348">
        <f t="shared" si="78"/>
        <v>4.959368999999981</v>
      </c>
      <c r="AF339" s="133">
        <f t="shared" si="79"/>
        <v>4.4807084077340686E-2</v>
      </c>
      <c r="AG339" s="369">
        <f t="shared" si="80"/>
        <v>38.418390000000002</v>
      </c>
      <c r="AH339" s="348">
        <f t="shared" si="81"/>
        <v>2.0086066666666653</v>
      </c>
      <c r="AI339" s="133">
        <f t="shared" si="82"/>
        <v>5.5166674524749881E-2</v>
      </c>
      <c r="AJ339" s="348">
        <f t="shared" si="83"/>
        <v>4.1328074999999842</v>
      </c>
      <c r="AK339" s="349">
        <f t="shared" si="84"/>
        <v>0.1205406820782462</v>
      </c>
      <c r="AL339" s="367"/>
      <c r="AM339" s="329">
        <f t="shared" si="85"/>
        <v>42644</v>
      </c>
      <c r="AN339" s="369">
        <f t="shared" si="64"/>
        <v>3.1007651530306219</v>
      </c>
      <c r="AO339" s="133">
        <f t="shared" si="86"/>
        <v>2.581204174008267E-2</v>
      </c>
      <c r="AP339" s="348">
        <f t="shared" si="65"/>
        <v>6.0079065813162913</v>
      </c>
      <c r="AQ339" s="133">
        <f t="shared" si="87"/>
        <v>5.1252605397622775E-2</v>
      </c>
      <c r="AR339" s="369">
        <f t="shared" si="66"/>
        <v>44.74116073214644</v>
      </c>
      <c r="AS339" s="348">
        <f t="shared" si="88"/>
        <v>2.5839709608588493</v>
      </c>
      <c r="AT339" s="133">
        <f t="shared" si="89"/>
        <v>6.1293719407709224E-2</v>
      </c>
      <c r="AU339" s="348">
        <f t="shared" si="90"/>
        <v>5.0065888177635856</v>
      </c>
      <c r="AV339" s="349">
        <f t="shared" si="91"/>
        <v>0.12600082438415128</v>
      </c>
      <c r="AW339" s="367"/>
      <c r="AX339" s="348">
        <f t="shared" si="92"/>
        <v>5.5060000000000038</v>
      </c>
      <c r="AY339" s="133">
        <f t="shared" si="93"/>
        <v>0.17239112057359351</v>
      </c>
      <c r="AZ339" s="348">
        <f t="shared" si="94"/>
        <v>6.1649999999999991</v>
      </c>
      <c r="BA339" s="133">
        <f t="shared" si="95"/>
        <v>0.19709079283887454</v>
      </c>
      <c r="BB339" s="369">
        <f t="shared" si="96"/>
        <v>35.661904761904758</v>
      </c>
      <c r="BC339" s="348">
        <f t="shared" si="97"/>
        <v>5.2438095238095244</v>
      </c>
      <c r="BD339" s="133">
        <f t="shared" si="98"/>
        <v>0.17239112057359351</v>
      </c>
      <c r="BE339" s="348">
        <f t="shared" si="99"/>
        <v>5.8714285714285666</v>
      </c>
      <c r="BF339" s="349">
        <f t="shared" si="100"/>
        <v>0.19709079283887454</v>
      </c>
      <c r="BG339" s="366"/>
      <c r="BH339" s="348">
        <f t="shared" si="101"/>
        <v>5.7669160000000019</v>
      </c>
      <c r="BI339" s="133">
        <f t="shared" si="102"/>
        <v>0.12964122981165871</v>
      </c>
      <c r="BJ339" s="348">
        <f t="shared" si="103"/>
        <v>6.2227199999999954</v>
      </c>
      <c r="BK339" s="133">
        <f t="shared" si="104"/>
        <v>0.14133598565435368</v>
      </c>
      <c r="BL339" s="369">
        <f t="shared" si="105"/>
        <v>36.717688571428575</v>
      </c>
      <c r="BM339" s="348">
        <f t="shared" si="106"/>
        <v>5.4923009523809583</v>
      </c>
      <c r="BN339" s="133">
        <f t="shared" si="107"/>
        <v>0.1758921624732892</v>
      </c>
      <c r="BO339" s="348">
        <f t="shared" si="108"/>
        <v>5.926400000000001</v>
      </c>
      <c r="BP339" s="349">
        <f t="shared" si="109"/>
        <v>0.19247002236532396</v>
      </c>
      <c r="BQ339" s="366"/>
    </row>
    <row r="340" spans="1:69" ht="12.75" customHeight="1" x14ac:dyDescent="0.25">
      <c r="A340" s="329">
        <v>42675</v>
      </c>
      <c r="B340" s="159">
        <v>2016</v>
      </c>
      <c r="C340" s="241" t="s">
        <v>118</v>
      </c>
      <c r="D340" s="163"/>
      <c r="E340" s="137">
        <v>125.73935187037404</v>
      </c>
      <c r="F340" s="137">
        <v>115.88441626191999</v>
      </c>
      <c r="G340" s="137">
        <v>118.36027900000002</v>
      </c>
      <c r="H340" s="137">
        <v>35.246000000000002</v>
      </c>
      <c r="I340" s="137">
        <v>46.102402000000005</v>
      </c>
      <c r="J340" s="137"/>
      <c r="K340" s="137">
        <v>70.945916129429804</v>
      </c>
      <c r="L340" s="137"/>
      <c r="M340" s="214">
        <f t="shared" si="63"/>
        <v>2.4758627380800249</v>
      </c>
      <c r="N340" s="139"/>
      <c r="O340" s="143"/>
      <c r="P340" s="139"/>
      <c r="Q340" s="143"/>
      <c r="R340" s="366"/>
      <c r="S340" s="369">
        <f t="shared" si="67"/>
        <v>2.3292923195954529</v>
      </c>
      <c r="T340" s="308">
        <f t="shared" si="68"/>
        <v>2.3505382141730813E-2</v>
      </c>
      <c r="U340" s="348">
        <f t="shared" si="69"/>
        <v>8.6454279195457104</v>
      </c>
      <c r="V340" s="133">
        <f t="shared" si="70"/>
        <v>8.0618327841214477E-2</v>
      </c>
      <c r="W340" s="369">
        <f t="shared" si="71"/>
        <v>38.620346884933326</v>
      </c>
      <c r="X340" s="348">
        <f t="shared" si="72"/>
        <v>1.9410769329962108</v>
      </c>
      <c r="Y340" s="370">
        <f t="shared" si="73"/>
        <v>5.2920271737679325E-2</v>
      </c>
      <c r="Z340" s="348">
        <f t="shared" si="74"/>
        <v>7.204523266288092</v>
      </c>
      <c r="AA340" s="349">
        <f t="shared" si="75"/>
        <v>0.22932784935844297</v>
      </c>
      <c r="AB340" s="367"/>
      <c r="AC340" s="369">
        <f t="shared" si="76"/>
        <v>2.7182110000000108</v>
      </c>
      <c r="AD340" s="133">
        <f t="shared" si="77"/>
        <v>2.3505382141730813E-2</v>
      </c>
      <c r="AE340" s="348">
        <f t="shared" si="78"/>
        <v>8.2375590000000187</v>
      </c>
      <c r="AF340" s="133">
        <f t="shared" si="79"/>
        <v>7.4803446554898123E-2</v>
      </c>
      <c r="AG340" s="369">
        <f t="shared" si="80"/>
        <v>40.683565833333347</v>
      </c>
      <c r="AH340" s="348">
        <f t="shared" si="81"/>
        <v>2.2651758333333447</v>
      </c>
      <c r="AI340" s="133">
        <f t="shared" si="82"/>
        <v>5.8960717337018576E-2</v>
      </c>
      <c r="AJ340" s="348">
        <f t="shared" si="83"/>
        <v>6.8646325000000132</v>
      </c>
      <c r="AK340" s="349">
        <f t="shared" si="84"/>
        <v>0.20298193418282495</v>
      </c>
      <c r="AL340" s="367"/>
      <c r="AM340" s="329">
        <f t="shared" si="85"/>
        <v>42675</v>
      </c>
      <c r="AN340" s="369">
        <f t="shared" si="64"/>
        <v>2.5099589917983138</v>
      </c>
      <c r="AO340" s="133">
        <f t="shared" si="86"/>
        <v>2.0368184352506757E-2</v>
      </c>
      <c r="AP340" s="348">
        <f t="shared" si="65"/>
        <v>10.098395679135791</v>
      </c>
      <c r="AQ340" s="133">
        <f t="shared" si="87"/>
        <v>8.7325425279568103E-2</v>
      </c>
      <c r="AR340" s="369">
        <f t="shared" si="66"/>
        <v>46.832793225311704</v>
      </c>
      <c r="AS340" s="348">
        <f t="shared" si="88"/>
        <v>2.0916324931652639</v>
      </c>
      <c r="AT340" s="133">
        <f t="shared" si="89"/>
        <v>4.6749625153610141E-2</v>
      </c>
      <c r="AU340" s="348">
        <f t="shared" si="90"/>
        <v>8.4153297326131593</v>
      </c>
      <c r="AV340" s="349">
        <f t="shared" si="91"/>
        <v>0.21904959275128988</v>
      </c>
      <c r="AW340" s="367"/>
      <c r="AX340" s="348">
        <f t="shared" si="92"/>
        <v>-2.1989999999999981</v>
      </c>
      <c r="AY340" s="133">
        <f t="shared" si="93"/>
        <v>-5.8726131659767589E-2</v>
      </c>
      <c r="AZ340" s="348">
        <f t="shared" si="94"/>
        <v>5.2280000000000051</v>
      </c>
      <c r="BA340" s="133">
        <f t="shared" si="95"/>
        <v>0.17416216936504791</v>
      </c>
      <c r="BB340" s="369">
        <f t="shared" si="96"/>
        <v>33.567619047619047</v>
      </c>
      <c r="BC340" s="348">
        <f t="shared" si="97"/>
        <v>-2.0942857142857108</v>
      </c>
      <c r="BD340" s="133">
        <f t="shared" si="98"/>
        <v>-5.8726131659767589E-2</v>
      </c>
      <c r="BE340" s="348">
        <f t="shared" si="99"/>
        <v>4.9790476190476234</v>
      </c>
      <c r="BF340" s="349">
        <f t="shared" si="100"/>
        <v>0.17416216936504791</v>
      </c>
      <c r="BG340" s="366"/>
      <c r="BH340" s="348">
        <f t="shared" si="101"/>
        <v>-4.1481709999999978</v>
      </c>
      <c r="BI340" s="133">
        <f t="shared" si="102"/>
        <v>-8.2549725353380454E-2</v>
      </c>
      <c r="BJ340" s="348">
        <f t="shared" si="103"/>
        <v>4.534269000000009</v>
      </c>
      <c r="BK340" s="133">
        <f t="shared" si="104"/>
        <v>0.10908041022674775</v>
      </c>
      <c r="BL340" s="369">
        <f t="shared" si="105"/>
        <v>32.767049523809526</v>
      </c>
      <c r="BM340" s="348">
        <f t="shared" si="106"/>
        <v>-3.9506390476190489</v>
      </c>
      <c r="BN340" s="133">
        <f t="shared" si="107"/>
        <v>-0.10759498218232588</v>
      </c>
      <c r="BO340" s="348">
        <f t="shared" si="108"/>
        <v>4.3183514285714395</v>
      </c>
      <c r="BP340" s="349">
        <f t="shared" si="109"/>
        <v>0.15179434271877179</v>
      </c>
      <c r="BQ340" s="366"/>
    </row>
    <row r="341" spans="1:69" ht="12.75" customHeight="1" x14ac:dyDescent="0.25">
      <c r="A341" s="329">
        <v>42705</v>
      </c>
      <c r="B341" s="159">
        <v>2016</v>
      </c>
      <c r="C341" s="241" t="s">
        <v>119</v>
      </c>
      <c r="D341" s="163"/>
      <c r="E341" s="137">
        <v>123.64245549109823</v>
      </c>
      <c r="F341" s="137">
        <v>114.07237962180028</v>
      </c>
      <c r="G341" s="137">
        <v>117.16027500000001</v>
      </c>
      <c r="H341" s="137">
        <v>38.634999999999998</v>
      </c>
      <c r="I341" s="137">
        <v>50.012331000000003</v>
      </c>
      <c r="J341" s="137"/>
      <c r="K341" s="137">
        <v>82.086915145296402</v>
      </c>
      <c r="L341" s="137"/>
      <c r="M341" s="214">
        <f t="shared" si="63"/>
        <v>3.0878953781997325</v>
      </c>
      <c r="N341" s="139"/>
      <c r="O341" s="143"/>
      <c r="P341" s="139"/>
      <c r="Q341" s="143"/>
      <c r="R341" s="366"/>
      <c r="S341" s="369">
        <f t="shared" si="67"/>
        <v>-1.8120366401197145</v>
      </c>
      <c r="T341" s="308">
        <f t="shared" si="68"/>
        <v>-1.0138570220842524E-2</v>
      </c>
      <c r="U341" s="348">
        <f t="shared" si="69"/>
        <v>10.392982692512277</v>
      </c>
      <c r="V341" s="133">
        <f t="shared" si="70"/>
        <v>0.10024154268181706</v>
      </c>
      <c r="W341" s="369">
        <f t="shared" si="71"/>
        <v>37.110316351500231</v>
      </c>
      <c r="X341" s="348">
        <f t="shared" si="72"/>
        <v>-1.5100305334330955</v>
      </c>
      <c r="Y341" s="370">
        <f t="shared" si="73"/>
        <v>-3.9099351902046053E-2</v>
      </c>
      <c r="Z341" s="348">
        <f t="shared" si="74"/>
        <v>8.6608189104268973</v>
      </c>
      <c r="AA341" s="349">
        <f t="shared" si="75"/>
        <v>0.3044278349157421</v>
      </c>
      <c r="AB341" s="367"/>
      <c r="AC341" s="369">
        <f t="shared" si="76"/>
        <v>-1.200004000000007</v>
      </c>
      <c r="AD341" s="133">
        <f t="shared" si="77"/>
        <v>-1.0138570220842524E-2</v>
      </c>
      <c r="AE341" s="348">
        <f t="shared" si="78"/>
        <v>9.3920249999999896</v>
      </c>
      <c r="AF341" s="133">
        <f t="shared" si="79"/>
        <v>8.7150204257747443E-2</v>
      </c>
      <c r="AG341" s="369">
        <f t="shared" si="80"/>
        <v>39.683562500000008</v>
      </c>
      <c r="AH341" s="348">
        <f t="shared" si="81"/>
        <v>-1.0000033333333391</v>
      </c>
      <c r="AI341" s="133">
        <f t="shared" si="82"/>
        <v>-2.4580031588922413E-2</v>
      </c>
      <c r="AJ341" s="348">
        <f t="shared" si="83"/>
        <v>7.8266874999999914</v>
      </c>
      <c r="AK341" s="349">
        <f t="shared" si="84"/>
        <v>0.24568283926154044</v>
      </c>
      <c r="AL341" s="367"/>
      <c r="AM341" s="329">
        <f t="shared" si="85"/>
        <v>42705</v>
      </c>
      <c r="AN341" s="369">
        <f t="shared" si="64"/>
        <v>-2.0968963792758046</v>
      </c>
      <c r="AO341" s="133">
        <f t="shared" si="86"/>
        <v>-1.6676532430654811E-2</v>
      </c>
      <c r="AP341" s="348">
        <f t="shared" si="65"/>
        <v>11.287167433486715</v>
      </c>
      <c r="AQ341" s="133">
        <f t="shared" si="87"/>
        <v>0.10045960122232156</v>
      </c>
      <c r="AR341" s="369">
        <f t="shared" si="66"/>
        <v>45.085379575915198</v>
      </c>
      <c r="AS341" s="348">
        <f t="shared" si="88"/>
        <v>-1.7474136493965062</v>
      </c>
      <c r="AT341" s="133">
        <f t="shared" si="89"/>
        <v>-3.7311753774534218E-2</v>
      </c>
      <c r="AU341" s="348">
        <f t="shared" si="90"/>
        <v>9.4059728612389364</v>
      </c>
      <c r="AV341" s="349">
        <f t="shared" si="91"/>
        <v>0.26362469915650011</v>
      </c>
      <c r="AW341" s="367"/>
      <c r="AX341" s="348">
        <f t="shared" si="92"/>
        <v>3.3889999999999958</v>
      </c>
      <c r="AY341" s="133">
        <f t="shared" si="93"/>
        <v>9.615275492254427E-2</v>
      </c>
      <c r="AZ341" s="348">
        <f t="shared" si="94"/>
        <v>10.046999999999997</v>
      </c>
      <c r="BA341" s="133">
        <f t="shared" si="95"/>
        <v>0.35144116412480741</v>
      </c>
      <c r="BB341" s="369">
        <f t="shared" si="96"/>
        <v>36.795238095238091</v>
      </c>
      <c r="BC341" s="348">
        <f t="shared" si="97"/>
        <v>3.2276190476190436</v>
      </c>
      <c r="BD341" s="133">
        <f t="shared" si="98"/>
        <v>9.615275492254427E-2</v>
      </c>
      <c r="BE341" s="348">
        <f t="shared" si="99"/>
        <v>9.5685714285714241</v>
      </c>
      <c r="BF341" s="349">
        <f t="shared" si="100"/>
        <v>0.35144116412480741</v>
      </c>
      <c r="BG341" s="366"/>
      <c r="BH341" s="348">
        <f t="shared" si="101"/>
        <v>3.9099289999999982</v>
      </c>
      <c r="BI341" s="133">
        <f t="shared" si="102"/>
        <v>8.480965915832317E-2</v>
      </c>
      <c r="BJ341" s="348">
        <f t="shared" si="103"/>
        <v>11.910392000000002</v>
      </c>
      <c r="BK341" s="133">
        <f t="shared" si="104"/>
        <v>0.31259280531628586</v>
      </c>
      <c r="BL341" s="369">
        <f t="shared" si="105"/>
        <v>36.490791428571427</v>
      </c>
      <c r="BM341" s="348">
        <f t="shared" si="106"/>
        <v>3.7237419047619014</v>
      </c>
      <c r="BN341" s="133">
        <f t="shared" si="107"/>
        <v>0.11364288084760643</v>
      </c>
      <c r="BO341" s="348">
        <f t="shared" si="108"/>
        <v>11.343230476190477</v>
      </c>
      <c r="BP341" s="349">
        <f t="shared" si="109"/>
        <v>0.45106682503602835</v>
      </c>
      <c r="BQ341" s="366"/>
    </row>
    <row r="342" spans="1:69" ht="12.75" customHeight="1" x14ac:dyDescent="0.25">
      <c r="A342" s="329">
        <v>42736</v>
      </c>
      <c r="B342" s="159">
        <v>2017</v>
      </c>
      <c r="C342" s="241" t="s">
        <v>109</v>
      </c>
      <c r="D342" s="163"/>
      <c r="E342" s="137">
        <v>127.85468793758751</v>
      </c>
      <c r="F342" s="137">
        <v>118.69498198043139</v>
      </c>
      <c r="G342" s="137">
        <v>121.99151200000001</v>
      </c>
      <c r="H342" s="137">
        <v>40.68</v>
      </c>
      <c r="I342" s="137">
        <v>51.987026999999998</v>
      </c>
      <c r="J342" s="137"/>
      <c r="K342" s="137">
        <v>85.785149616294063</v>
      </c>
      <c r="L342" s="137"/>
      <c r="M342" s="214">
        <f t="shared" si="63"/>
        <v>3.2965300195686211</v>
      </c>
      <c r="N342" s="139"/>
      <c r="O342" s="143"/>
      <c r="P342" s="139"/>
      <c r="Q342" s="143"/>
      <c r="R342" s="366"/>
      <c r="S342" s="369">
        <f t="shared" si="67"/>
        <v>4.6226023586311129</v>
      </c>
      <c r="T342" s="308">
        <f t="shared" si="68"/>
        <v>4.1236135712382049E-2</v>
      </c>
      <c r="U342" s="348">
        <f t="shared" si="69"/>
        <v>16.95259551414243</v>
      </c>
      <c r="V342" s="133">
        <f t="shared" si="70"/>
        <v>0.16662274301733082</v>
      </c>
      <c r="W342" s="369">
        <f t="shared" si="71"/>
        <v>40.962484983692832</v>
      </c>
      <c r="X342" s="348">
        <f t="shared" si="72"/>
        <v>3.8521686321926012</v>
      </c>
      <c r="Y342" s="370">
        <f t="shared" si="73"/>
        <v>0.1038031741822345</v>
      </c>
      <c r="Z342" s="348">
        <f t="shared" si="74"/>
        <v>14.127162928452023</v>
      </c>
      <c r="AA342" s="349">
        <f t="shared" si="75"/>
        <v>0.52643910512313208</v>
      </c>
      <c r="AB342" s="367"/>
      <c r="AC342" s="369">
        <f t="shared" si="76"/>
        <v>4.8312370000000016</v>
      </c>
      <c r="AD342" s="133">
        <f t="shared" si="77"/>
        <v>4.1236135712382049E-2</v>
      </c>
      <c r="AE342" s="348">
        <f t="shared" si="78"/>
        <v>19.468915999999993</v>
      </c>
      <c r="AF342" s="133">
        <f t="shared" si="79"/>
        <v>0.1898987809477628</v>
      </c>
      <c r="AG342" s="369">
        <f t="shared" si="80"/>
        <v>43.709593333333345</v>
      </c>
      <c r="AH342" s="348">
        <f t="shared" si="81"/>
        <v>4.026030833333337</v>
      </c>
      <c r="AI342" s="133">
        <f t="shared" si="82"/>
        <v>0.10145336203959343</v>
      </c>
      <c r="AJ342" s="348">
        <f t="shared" si="83"/>
        <v>16.224096666666654</v>
      </c>
      <c r="AK342" s="349">
        <f t="shared" si="84"/>
        <v>0.59027846079793012</v>
      </c>
      <c r="AL342" s="367"/>
      <c r="AM342" s="329">
        <f t="shared" si="85"/>
        <v>42736</v>
      </c>
      <c r="AN342" s="369">
        <f t="shared" si="64"/>
        <v>4.2122324464892813</v>
      </c>
      <c r="AO342" s="133">
        <f t="shared" si="86"/>
        <v>3.406784853761291E-2</v>
      </c>
      <c r="AP342" s="348">
        <f t="shared" si="65"/>
        <v>17.610830166033509</v>
      </c>
      <c r="AQ342" s="133">
        <f t="shared" si="87"/>
        <v>0.1597443206543665</v>
      </c>
      <c r="AR342" s="369">
        <f t="shared" si="66"/>
        <v>48.595573281322928</v>
      </c>
      <c r="AS342" s="348">
        <f t="shared" si="88"/>
        <v>3.5101937054077297</v>
      </c>
      <c r="AT342" s="133">
        <f t="shared" si="89"/>
        <v>7.7856585403639045E-2</v>
      </c>
      <c r="AU342" s="348">
        <f t="shared" si="90"/>
        <v>14.675691805027924</v>
      </c>
      <c r="AV342" s="349">
        <f t="shared" si="91"/>
        <v>0.43265752020047787</v>
      </c>
      <c r="AW342" s="367"/>
      <c r="AX342" s="348">
        <f t="shared" si="92"/>
        <v>2.0450000000000017</v>
      </c>
      <c r="AY342" s="133">
        <f t="shared" si="93"/>
        <v>5.2931279927526997E-2</v>
      </c>
      <c r="AZ342" s="348">
        <f t="shared" si="94"/>
        <v>17.866999999999997</v>
      </c>
      <c r="BA342" s="133">
        <f t="shared" si="95"/>
        <v>0.78319379301275571</v>
      </c>
      <c r="BB342" s="369">
        <f t="shared" si="96"/>
        <v>38.74285714285714</v>
      </c>
      <c r="BC342" s="348">
        <f t="shared" si="97"/>
        <v>1.9476190476190496</v>
      </c>
      <c r="BD342" s="133">
        <f t="shared" si="98"/>
        <v>5.2931279927526997E-2</v>
      </c>
      <c r="BE342" s="348">
        <f t="shared" si="99"/>
        <v>17.016190476190474</v>
      </c>
      <c r="BF342" s="349">
        <f t="shared" si="100"/>
        <v>0.78319379301275571</v>
      </c>
      <c r="BG342" s="366"/>
      <c r="BH342" s="348">
        <f t="shared" si="101"/>
        <v>1.9746959999999945</v>
      </c>
      <c r="BI342" s="133">
        <f t="shared" si="102"/>
        <v>3.9484182410933766E-2</v>
      </c>
      <c r="BJ342" s="348">
        <f t="shared" si="103"/>
        <v>16.801264000000003</v>
      </c>
      <c r="BK342" s="133">
        <f t="shared" si="104"/>
        <v>0.47750176683677448</v>
      </c>
      <c r="BL342" s="369">
        <f t="shared" si="105"/>
        <v>38.371454285714279</v>
      </c>
      <c r="BM342" s="348">
        <f t="shared" si="106"/>
        <v>1.8806628571428519</v>
      </c>
      <c r="BN342" s="133">
        <f t="shared" si="107"/>
        <v>5.1538012290693658E-2</v>
      </c>
      <c r="BO342" s="348">
        <f t="shared" si="108"/>
        <v>16.001203809523808</v>
      </c>
      <c r="BP342" s="349">
        <f t="shared" si="109"/>
        <v>0.71528943435633474</v>
      </c>
      <c r="BQ342" s="366"/>
    </row>
    <row r="343" spans="1:69" ht="12.75" customHeight="1" x14ac:dyDescent="0.25">
      <c r="A343" s="329">
        <v>42767</v>
      </c>
      <c r="B343" s="159">
        <v>2017</v>
      </c>
      <c r="C343" s="241" t="s">
        <v>110</v>
      </c>
      <c r="D343" s="163"/>
      <c r="E343" s="137">
        <v>128.865300060012</v>
      </c>
      <c r="F343" s="137">
        <v>119.86249365467899</v>
      </c>
      <c r="G343" s="137">
        <v>122.79895400000001</v>
      </c>
      <c r="H343" s="137">
        <v>40.42</v>
      </c>
      <c r="I343" s="137">
        <v>51.645923000000003</v>
      </c>
      <c r="J343" s="137"/>
      <c r="K343" s="137">
        <v>85.21559267873107</v>
      </c>
      <c r="L343" s="137"/>
      <c r="M343" s="214">
        <f t="shared" si="63"/>
        <v>2.9364603453210236</v>
      </c>
      <c r="N343" s="139"/>
      <c r="O343" s="143"/>
      <c r="P343" s="139"/>
      <c r="Q343" s="143"/>
      <c r="R343" s="366"/>
      <c r="S343" s="369">
        <f t="shared" si="67"/>
        <v>1.1675116742475922</v>
      </c>
      <c r="T343" s="308">
        <f t="shared" si="68"/>
        <v>6.618837546664702E-3</v>
      </c>
      <c r="U343" s="348">
        <f t="shared" si="69"/>
        <v>18.459956082857587</v>
      </c>
      <c r="V343" s="133">
        <f t="shared" si="70"/>
        <v>0.18204629316877563</v>
      </c>
      <c r="W343" s="369">
        <f t="shared" si="71"/>
        <v>41.935411378899161</v>
      </c>
      <c r="X343" s="348">
        <f t="shared" si="72"/>
        <v>0.97292639520632918</v>
      </c>
      <c r="Y343" s="370">
        <f t="shared" si="73"/>
        <v>2.3751644842681108E-2</v>
      </c>
      <c r="Z343" s="348">
        <f t="shared" si="74"/>
        <v>15.383296735714666</v>
      </c>
      <c r="AA343" s="349">
        <f t="shared" si="75"/>
        <v>0.57936239514027976</v>
      </c>
      <c r="AB343" s="367"/>
      <c r="AC343" s="369">
        <f t="shared" si="76"/>
        <v>0.80744199999999466</v>
      </c>
      <c r="AD343" s="133">
        <f t="shared" si="77"/>
        <v>6.618837546664702E-3</v>
      </c>
      <c r="AE343" s="348">
        <f t="shared" si="78"/>
        <v>21.778045000000006</v>
      </c>
      <c r="AF343" s="133">
        <f t="shared" si="79"/>
        <v>0.21557957867910305</v>
      </c>
      <c r="AG343" s="369">
        <f t="shared" si="80"/>
        <v>44.382461666666671</v>
      </c>
      <c r="AH343" s="348">
        <f t="shared" si="81"/>
        <v>0.67286833333332652</v>
      </c>
      <c r="AI343" s="133">
        <f t="shared" si="82"/>
        <v>1.5394065284523917E-2</v>
      </c>
      <c r="AJ343" s="348">
        <f t="shared" si="83"/>
        <v>18.148370833333331</v>
      </c>
      <c r="AK343" s="349">
        <f t="shared" si="84"/>
        <v>0.69178577403848118</v>
      </c>
      <c r="AL343" s="367"/>
      <c r="AM343" s="329">
        <f t="shared" si="85"/>
        <v>42767</v>
      </c>
      <c r="AN343" s="369">
        <f t="shared" si="64"/>
        <v>1.0106121224244902</v>
      </c>
      <c r="AO343" s="133">
        <f t="shared" si="86"/>
        <v>7.904380658438015E-3</v>
      </c>
      <c r="AP343" s="348">
        <f t="shared" si="65"/>
        <v>19.146146229245844</v>
      </c>
      <c r="AQ343" s="133">
        <f t="shared" si="87"/>
        <v>0.17450140254250757</v>
      </c>
      <c r="AR343" s="369">
        <f t="shared" si="66"/>
        <v>49.43775005001001</v>
      </c>
      <c r="AS343" s="348">
        <f t="shared" si="88"/>
        <v>0.84217676868708224</v>
      </c>
      <c r="AT343" s="133">
        <f t="shared" si="89"/>
        <v>1.7330318624119601E-2</v>
      </c>
      <c r="AU343" s="348">
        <f t="shared" si="90"/>
        <v>15.955121857704881</v>
      </c>
      <c r="AV343" s="349">
        <f t="shared" si="91"/>
        <v>0.4765193988377423</v>
      </c>
      <c r="AW343" s="367"/>
      <c r="AX343" s="348">
        <f t="shared" si="92"/>
        <v>-0.25999999999999801</v>
      </c>
      <c r="AY343" s="133">
        <f t="shared" si="93"/>
        <v>-6.3913470993116617E-3</v>
      </c>
      <c r="AZ343" s="348">
        <f t="shared" si="94"/>
        <v>18.528000000000002</v>
      </c>
      <c r="BA343" s="133">
        <f t="shared" si="95"/>
        <v>0.84633656130093193</v>
      </c>
      <c r="BB343" s="369">
        <f t="shared" si="96"/>
        <v>38.495238095238093</v>
      </c>
      <c r="BC343" s="348">
        <f t="shared" si="97"/>
        <v>-0.24761904761904674</v>
      </c>
      <c r="BD343" s="133">
        <f t="shared" si="98"/>
        <v>-6.3913470993116617E-3</v>
      </c>
      <c r="BE343" s="348">
        <f t="shared" si="99"/>
        <v>17.645714285714284</v>
      </c>
      <c r="BF343" s="349">
        <f t="shared" si="100"/>
        <v>0.84633656130093171</v>
      </c>
      <c r="BG343" s="366"/>
      <c r="BH343" s="348">
        <f t="shared" si="101"/>
        <v>-0.3411039999999943</v>
      </c>
      <c r="BI343" s="133">
        <f t="shared" si="102"/>
        <v>-6.5613292331564432E-3</v>
      </c>
      <c r="BJ343" s="348">
        <f t="shared" si="103"/>
        <v>18.186328000000003</v>
      </c>
      <c r="BK343" s="133">
        <f t="shared" si="104"/>
        <v>0.54353102600315406</v>
      </c>
      <c r="BL343" s="369">
        <f t="shared" si="105"/>
        <v>38.046593333333334</v>
      </c>
      <c r="BM343" s="348">
        <f t="shared" si="106"/>
        <v>-0.32486095238094492</v>
      </c>
      <c r="BN343" s="133">
        <f t="shared" si="107"/>
        <v>-8.4662142321223488E-3</v>
      </c>
      <c r="BO343" s="348">
        <f t="shared" si="108"/>
        <v>17.320312380952384</v>
      </c>
      <c r="BP343" s="349">
        <f t="shared" si="109"/>
        <v>0.83566909185232752</v>
      </c>
      <c r="BQ343" s="366"/>
    </row>
    <row r="344" spans="1:69" ht="12.75" customHeight="1" x14ac:dyDescent="0.25">
      <c r="A344" s="329">
        <v>42795</v>
      </c>
      <c r="B344" s="159">
        <v>2017</v>
      </c>
      <c r="C344" s="241" t="s">
        <v>111</v>
      </c>
      <c r="D344" s="163"/>
      <c r="E344" s="137">
        <v>128.4</v>
      </c>
      <c r="F344" s="137">
        <v>119.39</v>
      </c>
      <c r="G344" s="137">
        <v>122.34</v>
      </c>
      <c r="H344" s="137">
        <v>39.58</v>
      </c>
      <c r="I344" s="137">
        <v>52.21</v>
      </c>
      <c r="J344" s="137"/>
      <c r="K344" s="137">
        <v>81.252795701032184</v>
      </c>
      <c r="L344" s="137"/>
      <c r="M344" s="214">
        <f t="shared" si="63"/>
        <v>2.9500000000000028</v>
      </c>
      <c r="N344" s="139"/>
      <c r="O344" s="143"/>
      <c r="P344" s="139"/>
      <c r="Q344" s="143"/>
      <c r="R344" s="366"/>
      <c r="S344" s="369">
        <f t="shared" si="67"/>
        <v>-0.47249365467898485</v>
      </c>
      <c r="T344" s="308">
        <f t="shared" si="68"/>
        <v>-3.7374422586694545E-3</v>
      </c>
      <c r="U344" s="348">
        <f t="shared" si="69"/>
        <v>17.663141156056668</v>
      </c>
      <c r="V344" s="133">
        <f t="shared" si="70"/>
        <v>0.17363301449377544</v>
      </c>
      <c r="W344" s="369">
        <f t="shared" si="71"/>
        <v>41.541666666666671</v>
      </c>
      <c r="X344" s="348">
        <f t="shared" si="72"/>
        <v>-0.39374471223248975</v>
      </c>
      <c r="Y344" s="370">
        <f t="shared" si="73"/>
        <v>-9.3893132149077685E-3</v>
      </c>
      <c r="Z344" s="348">
        <f t="shared" si="74"/>
        <v>14.719284296713894</v>
      </c>
      <c r="AA344" s="349">
        <f t="shared" si="75"/>
        <v>0.5487687146389677</v>
      </c>
      <c r="AB344" s="367"/>
      <c r="AC344" s="369">
        <f t="shared" si="76"/>
        <v>-0.45895400000000564</v>
      </c>
      <c r="AD344" s="133">
        <f t="shared" si="77"/>
        <v>-3.7374422586694545E-3</v>
      </c>
      <c r="AE344" s="348">
        <f t="shared" si="78"/>
        <v>19.940966000000003</v>
      </c>
      <c r="AF344" s="133">
        <f t="shared" si="79"/>
        <v>0.19473783317135585</v>
      </c>
      <c r="AG344" s="369">
        <f t="shared" si="80"/>
        <v>44</v>
      </c>
      <c r="AH344" s="348">
        <f t="shared" si="81"/>
        <v>-0.38246166666667136</v>
      </c>
      <c r="AI344" s="133">
        <f t="shared" si="82"/>
        <v>-8.6174054413461487E-3</v>
      </c>
      <c r="AJ344" s="348">
        <f t="shared" si="83"/>
        <v>16.61747166666666</v>
      </c>
      <c r="AK344" s="349">
        <f t="shared" si="84"/>
        <v>0.60686403623429674</v>
      </c>
      <c r="AL344" s="367"/>
      <c r="AM344" s="329">
        <f t="shared" si="85"/>
        <v>42795</v>
      </c>
      <c r="AN344" s="369">
        <f t="shared" si="64"/>
        <v>-0.46530006001199808</v>
      </c>
      <c r="AO344" s="133">
        <f t="shared" si="86"/>
        <v>-3.6107474998724465E-3</v>
      </c>
      <c r="AP344" s="348">
        <f t="shared" si="65"/>
        <v>17.872232446489292</v>
      </c>
      <c r="AQ344" s="133">
        <f t="shared" si="87"/>
        <v>0.1616990267883287</v>
      </c>
      <c r="AR344" s="369">
        <f t="shared" si="66"/>
        <v>49.050000000000011</v>
      </c>
      <c r="AS344" s="348">
        <f t="shared" si="88"/>
        <v>-0.3877500500099984</v>
      </c>
      <c r="AT344" s="133">
        <f t="shared" si="89"/>
        <v>-7.8431977510659001E-3</v>
      </c>
      <c r="AU344" s="348">
        <f t="shared" si="90"/>
        <v>14.893527038741084</v>
      </c>
      <c r="AV344" s="349">
        <f t="shared" si="91"/>
        <v>0.43603820147453964</v>
      </c>
      <c r="AW344" s="367"/>
      <c r="AX344" s="348">
        <f t="shared" si="92"/>
        <v>-0.84000000000000341</v>
      </c>
      <c r="AY344" s="133">
        <f t="shared" si="93"/>
        <v>-2.0781791192479027E-2</v>
      </c>
      <c r="AZ344" s="348">
        <f t="shared" si="94"/>
        <v>13.151999999999997</v>
      </c>
      <c r="BA344" s="133">
        <f t="shared" si="95"/>
        <v>0.49765400332980159</v>
      </c>
      <c r="BB344" s="369">
        <f t="shared" si="96"/>
        <v>37.695238095238089</v>
      </c>
      <c r="BC344" s="348">
        <f t="shared" si="97"/>
        <v>-0.80000000000000426</v>
      </c>
      <c r="BD344" s="133">
        <f t="shared" si="98"/>
        <v>-2.0781791192479138E-2</v>
      </c>
      <c r="BE344" s="348">
        <f t="shared" si="99"/>
        <v>12.52571428571428</v>
      </c>
      <c r="BF344" s="349">
        <f t="shared" si="100"/>
        <v>0.49765400332980159</v>
      </c>
      <c r="BG344" s="366"/>
      <c r="BH344" s="348">
        <f t="shared" si="101"/>
        <v>0.5640769999999975</v>
      </c>
      <c r="BI344" s="133">
        <f t="shared" si="102"/>
        <v>1.0922004433921995E-2</v>
      </c>
      <c r="BJ344" s="348">
        <f t="shared" si="103"/>
        <v>13.996121000000002</v>
      </c>
      <c r="BK344" s="133">
        <f t="shared" si="104"/>
        <v>0.36625753172034692</v>
      </c>
      <c r="BL344" s="369">
        <f t="shared" si="105"/>
        <v>38.583809523809521</v>
      </c>
      <c r="BM344" s="348">
        <f t="shared" si="106"/>
        <v>0.53721619047618674</v>
      </c>
      <c r="BN344" s="133">
        <f t="shared" si="107"/>
        <v>1.4119955123696126E-2</v>
      </c>
      <c r="BO344" s="348">
        <f t="shared" si="108"/>
        <v>13.329639047619047</v>
      </c>
      <c r="BP344" s="349">
        <f t="shared" si="109"/>
        <v>0.52781931840470375</v>
      </c>
      <c r="BQ344" s="366"/>
    </row>
    <row r="345" spans="1:69" ht="12.75" customHeight="1" x14ac:dyDescent="0.25">
      <c r="A345" s="329">
        <v>42826</v>
      </c>
      <c r="B345" s="159">
        <v>2017</v>
      </c>
      <c r="C345" s="241" t="s">
        <v>112</v>
      </c>
      <c r="D345" s="163"/>
      <c r="E345" s="137">
        <v>126.71065113022605</v>
      </c>
      <c r="F345" s="137">
        <v>117.30161929557933</v>
      </c>
      <c r="G345" s="137">
        <v>119.89196800000002</v>
      </c>
      <c r="H345" s="137">
        <v>39.771999999999998</v>
      </c>
      <c r="I345" s="137">
        <v>51.420867999999999</v>
      </c>
      <c r="J345" s="137"/>
      <c r="K345" s="137">
        <v>80.033422624770921</v>
      </c>
      <c r="L345" s="137"/>
      <c r="M345" s="214">
        <f t="shared" si="63"/>
        <v>2.5903487044206912</v>
      </c>
      <c r="N345" s="139"/>
      <c r="O345" s="143"/>
      <c r="P345" s="139"/>
      <c r="Q345" s="143"/>
      <c r="R345" s="366"/>
      <c r="S345" s="369">
        <f t="shared" si="67"/>
        <v>-2.0883807044206719</v>
      </c>
      <c r="T345" s="308">
        <f t="shared" si="68"/>
        <v>-2.001007029589652E-2</v>
      </c>
      <c r="U345" s="348">
        <f t="shared" si="69"/>
        <v>10.858773687410277</v>
      </c>
      <c r="V345" s="133">
        <f t="shared" si="70"/>
        <v>0.10201506381540137</v>
      </c>
      <c r="W345" s="369">
        <f t="shared" si="71"/>
        <v>39.801349412982773</v>
      </c>
      <c r="X345" s="348">
        <f t="shared" si="72"/>
        <v>-1.740317253683898</v>
      </c>
      <c r="Y345" s="370">
        <f t="shared" si="73"/>
        <v>-4.1893293970324486E-2</v>
      </c>
      <c r="Z345" s="348">
        <f t="shared" si="74"/>
        <v>9.0489780728418907</v>
      </c>
      <c r="AA345" s="349">
        <f t="shared" si="75"/>
        <v>0.2942530178487508</v>
      </c>
      <c r="AB345" s="367"/>
      <c r="AC345" s="369">
        <f t="shared" si="76"/>
        <v>-2.4480319999999836</v>
      </c>
      <c r="AD345" s="133">
        <f t="shared" si="77"/>
        <v>-2.001007029589652E-2</v>
      </c>
      <c r="AE345" s="348">
        <f t="shared" si="78"/>
        <v>12.948547000000019</v>
      </c>
      <c r="AF345" s="133">
        <f t="shared" si="79"/>
        <v>0.12107848130274435</v>
      </c>
      <c r="AG345" s="369">
        <f t="shared" si="80"/>
        <v>41.959973333333352</v>
      </c>
      <c r="AH345" s="348">
        <f t="shared" si="81"/>
        <v>-2.0400266666666482</v>
      </c>
      <c r="AI345" s="133">
        <f t="shared" si="82"/>
        <v>-4.6364242424241975E-2</v>
      </c>
      <c r="AJ345" s="348">
        <f t="shared" si="83"/>
        <v>10.790455833333354</v>
      </c>
      <c r="AK345" s="349">
        <f t="shared" si="84"/>
        <v>0.34618616837213967</v>
      </c>
      <c r="AL345" s="367"/>
      <c r="AM345" s="329">
        <f t="shared" si="85"/>
        <v>42826</v>
      </c>
      <c r="AN345" s="369">
        <f t="shared" si="64"/>
        <v>-1.6893488697739514</v>
      </c>
      <c r="AO345" s="133">
        <f t="shared" si="86"/>
        <v>-1.3156922661790915E-2</v>
      </c>
      <c r="AP345" s="348">
        <f t="shared" si="65"/>
        <v>11.694687937587545</v>
      </c>
      <c r="AQ345" s="133">
        <f t="shared" si="87"/>
        <v>0.10167882451238786</v>
      </c>
      <c r="AR345" s="369">
        <f t="shared" si="66"/>
        <v>47.642209275188378</v>
      </c>
      <c r="AS345" s="348">
        <f t="shared" si="88"/>
        <v>-1.4077907248116333</v>
      </c>
      <c r="AT345" s="133">
        <f t="shared" si="89"/>
        <v>-2.8701136081786593E-2</v>
      </c>
      <c r="AU345" s="348">
        <f t="shared" si="90"/>
        <v>9.7455732813229474</v>
      </c>
      <c r="AV345" s="349">
        <f t="shared" si="91"/>
        <v>0.25716196242063605</v>
      </c>
      <c r="AW345" s="367"/>
      <c r="AX345" s="348">
        <f t="shared" si="92"/>
        <v>0.19200000000000017</v>
      </c>
      <c r="AY345" s="133">
        <f t="shared" si="93"/>
        <v>4.8509348155634235E-3</v>
      </c>
      <c r="AZ345" s="348">
        <f t="shared" si="94"/>
        <v>12.373999999999995</v>
      </c>
      <c r="BA345" s="133">
        <f t="shared" si="95"/>
        <v>0.45163880575224447</v>
      </c>
      <c r="BB345" s="369">
        <f t="shared" si="96"/>
        <v>37.878095238095234</v>
      </c>
      <c r="BC345" s="348">
        <f t="shared" si="97"/>
        <v>0.18285714285714505</v>
      </c>
      <c r="BD345" s="133">
        <f t="shared" si="98"/>
        <v>4.8509348155634235E-3</v>
      </c>
      <c r="BE345" s="348">
        <f t="shared" si="99"/>
        <v>11.784761904761901</v>
      </c>
      <c r="BF345" s="349">
        <f t="shared" si="100"/>
        <v>0.45163880575224447</v>
      </c>
      <c r="BG345" s="366"/>
      <c r="BH345" s="348">
        <f t="shared" si="101"/>
        <v>-0.78913200000000217</v>
      </c>
      <c r="BI345" s="133">
        <f t="shared" si="102"/>
        <v>-1.5114575751771775E-2</v>
      </c>
      <c r="BJ345" s="348">
        <f t="shared" si="103"/>
        <v>12.584893999999998</v>
      </c>
      <c r="BK345" s="133">
        <f t="shared" si="104"/>
        <v>0.32405248803596365</v>
      </c>
      <c r="BL345" s="369">
        <f t="shared" si="105"/>
        <v>37.832255238095236</v>
      </c>
      <c r="BM345" s="348">
        <f t="shared" si="106"/>
        <v>-0.75155428571428473</v>
      </c>
      <c r="BN345" s="133">
        <f t="shared" si="107"/>
        <v>-1.9478488386443837E-2</v>
      </c>
      <c r="BO345" s="348">
        <f t="shared" si="108"/>
        <v>11.985613333333333</v>
      </c>
      <c r="BP345" s="349">
        <f t="shared" si="109"/>
        <v>0.46372033076858399</v>
      </c>
      <c r="BQ345" s="366"/>
    </row>
    <row r="346" spans="1:69" ht="12.75" customHeight="1" x14ac:dyDescent="0.25">
      <c r="A346" s="329">
        <v>42856</v>
      </c>
      <c r="B346" s="159">
        <v>2017</v>
      </c>
      <c r="C346" s="241" t="s">
        <v>113</v>
      </c>
      <c r="D346" s="163"/>
      <c r="E346" s="137">
        <v>125.00732846569312</v>
      </c>
      <c r="F346" s="137">
        <v>115.52119641367757</v>
      </c>
      <c r="G346" s="137">
        <v>117.39835600000001</v>
      </c>
      <c r="H346" s="137">
        <v>36.472000000000001</v>
      </c>
      <c r="I346" s="137">
        <v>47.964980000000004</v>
      </c>
      <c r="J346" s="137"/>
      <c r="K346" s="137">
        <v>75.455571205601331</v>
      </c>
      <c r="L346" s="137"/>
      <c r="M346" s="214">
        <f t="shared" si="63"/>
        <v>1.8771595863224348</v>
      </c>
      <c r="N346" s="139"/>
      <c r="O346" s="143"/>
      <c r="P346" s="139"/>
      <c r="Q346" s="143"/>
      <c r="R346" s="366"/>
      <c r="S346" s="369">
        <f t="shared" si="67"/>
        <v>-1.7804228819017567</v>
      </c>
      <c r="T346" s="308">
        <f t="shared" si="68"/>
        <v>-2.0798824488392875E-2</v>
      </c>
      <c r="U346" s="348">
        <f t="shared" si="69"/>
        <v>7.0870840196468095</v>
      </c>
      <c r="V346" s="133">
        <f t="shared" si="70"/>
        <v>6.5358436226171879E-2</v>
      </c>
      <c r="W346" s="369">
        <f t="shared" si="71"/>
        <v>38.317663678064648</v>
      </c>
      <c r="X346" s="348">
        <f t="shared" si="72"/>
        <v>-1.4836857349181258</v>
      </c>
      <c r="Y346" s="370">
        <f t="shared" si="73"/>
        <v>-3.7277272172942078E-2</v>
      </c>
      <c r="Z346" s="348">
        <f t="shared" si="74"/>
        <v>5.9059033497056816</v>
      </c>
      <c r="AA346" s="349">
        <f t="shared" si="75"/>
        <v>0.18221482850279669</v>
      </c>
      <c r="AB346" s="367"/>
      <c r="AC346" s="369">
        <f t="shared" si="76"/>
        <v>-2.493612000000013</v>
      </c>
      <c r="AD346" s="133">
        <f t="shared" si="77"/>
        <v>-2.0798824488392875E-2</v>
      </c>
      <c r="AE346" s="348">
        <f t="shared" si="78"/>
        <v>8.3274619999999828</v>
      </c>
      <c r="AF346" s="133">
        <f t="shared" si="79"/>
        <v>7.6349076225596724E-2</v>
      </c>
      <c r="AG346" s="369">
        <f t="shared" si="80"/>
        <v>39.881963333333346</v>
      </c>
      <c r="AH346" s="348">
        <f t="shared" si="81"/>
        <v>-2.0780100000000061</v>
      </c>
      <c r="AI346" s="133">
        <f t="shared" si="82"/>
        <v>-4.9523625372497992E-2</v>
      </c>
      <c r="AJ346" s="348">
        <f t="shared" si="83"/>
        <v>6.9395516666666595</v>
      </c>
      <c r="AK346" s="349">
        <f t="shared" si="84"/>
        <v>0.21065706229664283</v>
      </c>
      <c r="AL346" s="367"/>
      <c r="AM346" s="329">
        <f t="shared" si="85"/>
        <v>42856</v>
      </c>
      <c r="AN346" s="369">
        <f t="shared" si="64"/>
        <v>-1.7033226645329336</v>
      </c>
      <c r="AO346" s="133">
        <f t="shared" si="86"/>
        <v>-1.3442616302100419E-2</v>
      </c>
      <c r="AP346" s="348">
        <f t="shared" si="65"/>
        <v>7.8181696339267575</v>
      </c>
      <c r="AQ346" s="133">
        <f t="shared" si="87"/>
        <v>6.6714103180400164E-2</v>
      </c>
      <c r="AR346" s="369">
        <f t="shared" si="66"/>
        <v>46.222773721410931</v>
      </c>
      <c r="AS346" s="348">
        <f t="shared" si="88"/>
        <v>-1.419435553777447</v>
      </c>
      <c r="AT346" s="133">
        <f t="shared" si="89"/>
        <v>-2.9793655151014953E-2</v>
      </c>
      <c r="AU346" s="348">
        <f t="shared" si="90"/>
        <v>6.5151413616056288</v>
      </c>
      <c r="AV346" s="349">
        <f t="shared" si="91"/>
        <v>0.16407781009377653</v>
      </c>
      <c r="AW346" s="367"/>
      <c r="AX346" s="348">
        <f t="shared" si="92"/>
        <v>-3.2999999999999972</v>
      </c>
      <c r="AY346" s="133">
        <f t="shared" si="93"/>
        <v>-8.2972945791008668E-2</v>
      </c>
      <c r="AZ346" s="348">
        <f t="shared" si="94"/>
        <v>6.9139999999999979</v>
      </c>
      <c r="BA346" s="133">
        <f t="shared" si="95"/>
        <v>0.23391298464036803</v>
      </c>
      <c r="BB346" s="369">
        <f t="shared" si="96"/>
        <v>34.735238095238095</v>
      </c>
      <c r="BC346" s="348">
        <f t="shared" si="97"/>
        <v>-3.1428571428571388</v>
      </c>
      <c r="BD346" s="133">
        <f t="shared" si="98"/>
        <v>-8.2972945791008668E-2</v>
      </c>
      <c r="BE346" s="348">
        <f t="shared" si="99"/>
        <v>6.5847619047619013</v>
      </c>
      <c r="BF346" s="349">
        <f t="shared" si="100"/>
        <v>0.23391298464036803</v>
      </c>
      <c r="BG346" s="366"/>
      <c r="BH346" s="348">
        <f t="shared" si="101"/>
        <v>-3.4558879999999945</v>
      </c>
      <c r="BI346" s="133">
        <f t="shared" si="102"/>
        <v>-6.7207889217272498E-2</v>
      </c>
      <c r="BJ346" s="348">
        <f t="shared" si="103"/>
        <v>5.8865540000000038</v>
      </c>
      <c r="BK346" s="133">
        <f t="shared" si="104"/>
        <v>0.13989482401266629</v>
      </c>
      <c r="BL346" s="369">
        <f t="shared" si="105"/>
        <v>34.540933333333335</v>
      </c>
      <c r="BM346" s="348">
        <f t="shared" si="106"/>
        <v>-3.2913219047619009</v>
      </c>
      <c r="BN346" s="133">
        <f t="shared" si="107"/>
        <v>-8.6997771717497341E-2</v>
      </c>
      <c r="BO346" s="348">
        <f t="shared" si="108"/>
        <v>5.6062419047619088</v>
      </c>
      <c r="BP346" s="349">
        <f t="shared" si="109"/>
        <v>0.19375502650863075</v>
      </c>
      <c r="BQ346" s="366"/>
    </row>
    <row r="347" spans="1:69" ht="12.75" customHeight="1" x14ac:dyDescent="0.25">
      <c r="A347" s="329">
        <v>42887</v>
      </c>
      <c r="B347" s="159">
        <v>2017</v>
      </c>
      <c r="C347" s="241" t="s">
        <v>21</v>
      </c>
      <c r="D347" s="163"/>
      <c r="E347" s="137">
        <v>124.95604920984195</v>
      </c>
      <c r="F347" s="137">
        <v>115.54842345179736</v>
      </c>
      <c r="G347" s="137">
        <v>117.53635100000001</v>
      </c>
      <c r="H347" s="137">
        <v>35.731000000000002</v>
      </c>
      <c r="I347" s="137">
        <v>45.579840999999995</v>
      </c>
      <c r="J347" s="308"/>
      <c r="K347" s="137">
        <v>71.251040081128053</v>
      </c>
      <c r="L347" s="137"/>
      <c r="M347" s="214">
        <f t="shared" si="63"/>
        <v>1.9879275482026486</v>
      </c>
      <c r="N347" s="139"/>
      <c r="O347" s="143"/>
      <c r="P347" s="143"/>
      <c r="Q347" s="143"/>
      <c r="R347" s="366"/>
      <c r="S347" s="369">
        <f t="shared" si="67"/>
        <v>0</v>
      </c>
      <c r="T347" s="308">
        <f t="shared" si="68"/>
        <v>1.1754423545760062E-3</v>
      </c>
      <c r="U347" s="348">
        <f t="shared" si="69"/>
        <v>4.58500943933538</v>
      </c>
      <c r="V347" s="133">
        <f t="shared" si="70"/>
        <v>4.1320010565107923E-2</v>
      </c>
      <c r="W347" s="369">
        <f t="shared" si="71"/>
        <v>38.340352876497803</v>
      </c>
      <c r="X347" s="348">
        <f t="shared" si="72"/>
        <v>0</v>
      </c>
      <c r="Y347" s="370">
        <f t="shared" si="73"/>
        <v>5.9213418186931932E-4</v>
      </c>
      <c r="Z347" s="348">
        <f t="shared" si="74"/>
        <v>3.82084119944615</v>
      </c>
      <c r="AA347" s="349">
        <f t="shared" si="75"/>
        <v>0.1106864209202072</v>
      </c>
      <c r="AB347" s="367"/>
      <c r="AC347" s="369">
        <f t="shared" si="76"/>
        <v>0.13799500000000364</v>
      </c>
      <c r="AD347" s="133">
        <f t="shared" si="77"/>
        <v>1.1754423545760062E-3</v>
      </c>
      <c r="AE347" s="348">
        <f t="shared" si="78"/>
        <v>5.6793580000000077</v>
      </c>
      <c r="AF347" s="133">
        <f t="shared" si="79"/>
        <v>5.077338347545246E-2</v>
      </c>
      <c r="AG347" s="369">
        <f t="shared" si="80"/>
        <v>39.99695916666667</v>
      </c>
      <c r="AH347" s="348">
        <f t="shared" si="81"/>
        <v>0.11499583333332453</v>
      </c>
      <c r="AI347" s="133">
        <f t="shared" si="82"/>
        <v>2.8834045197871916E-3</v>
      </c>
      <c r="AJ347" s="348">
        <f t="shared" si="83"/>
        <v>4.732798333333335</v>
      </c>
      <c r="AK347" s="349">
        <f t="shared" si="84"/>
        <v>0.13420986694399573</v>
      </c>
      <c r="AL347" s="367"/>
      <c r="AM347" s="329">
        <f t="shared" si="85"/>
        <v>42887</v>
      </c>
      <c r="AN347" s="369">
        <f t="shared" si="64"/>
        <v>-5.1279255851170547E-2</v>
      </c>
      <c r="AO347" s="133">
        <f t="shared" si="86"/>
        <v>0</v>
      </c>
      <c r="AP347" s="348">
        <f t="shared" si="65"/>
        <v>5.2421934386876927</v>
      </c>
      <c r="AQ347" s="133">
        <f t="shared" si="87"/>
        <v>4.3789362600672677E-2</v>
      </c>
      <c r="AR347" s="369">
        <f t="shared" si="66"/>
        <v>46.180041008201627</v>
      </c>
      <c r="AS347" s="348">
        <f t="shared" si="88"/>
        <v>0</v>
      </c>
      <c r="AT347" s="133">
        <f t="shared" si="89"/>
        <v>-9.2449478403999752E-4</v>
      </c>
      <c r="AU347" s="348">
        <f t="shared" si="90"/>
        <v>4.368494532239751</v>
      </c>
      <c r="AV347" s="349">
        <f t="shared" si="91"/>
        <v>0.10448057774546249</v>
      </c>
      <c r="AW347" s="367"/>
      <c r="AX347" s="348">
        <f t="shared" si="92"/>
        <v>-0.74099999999999966</v>
      </c>
      <c r="AY347" s="133">
        <f t="shared" si="93"/>
        <v>-2.0316955472691411E-2</v>
      </c>
      <c r="AZ347" s="348">
        <f t="shared" si="94"/>
        <v>3.7259999999999991</v>
      </c>
      <c r="BA347" s="133">
        <f t="shared" si="95"/>
        <v>0.11641930948289336</v>
      </c>
      <c r="BB347" s="369">
        <f t="shared" si="96"/>
        <v>34.029523809523809</v>
      </c>
      <c r="BC347" s="348">
        <f t="shared" si="97"/>
        <v>-0.7057142857142864</v>
      </c>
      <c r="BD347" s="133">
        <f t="shared" si="98"/>
        <v>-2.0316955472691411E-2</v>
      </c>
      <c r="BE347" s="348">
        <f t="shared" si="99"/>
        <v>3.548571428571428</v>
      </c>
      <c r="BF347" s="349">
        <f t="shared" si="100"/>
        <v>0.11641930948289336</v>
      </c>
      <c r="BG347" s="366"/>
      <c r="BH347" s="348">
        <f t="shared" si="101"/>
        <v>-2.3851390000000094</v>
      </c>
      <c r="BI347" s="133">
        <f t="shared" si="102"/>
        <v>-4.9726675587063895E-2</v>
      </c>
      <c r="BJ347" s="348">
        <f t="shared" si="103"/>
        <v>1.2805329999999913</v>
      </c>
      <c r="BK347" s="133">
        <f t="shared" si="104"/>
        <v>2.8906388334553501E-2</v>
      </c>
      <c r="BL347" s="369">
        <f t="shared" si="105"/>
        <v>32.269372380952376</v>
      </c>
      <c r="BM347" s="348">
        <f t="shared" si="106"/>
        <v>-2.271560952380959</v>
      </c>
      <c r="BN347" s="133">
        <f t="shared" si="107"/>
        <v>-6.5764318828895552E-2</v>
      </c>
      <c r="BO347" s="348">
        <f t="shared" si="108"/>
        <v>1.2195552380952321</v>
      </c>
      <c r="BP347" s="349">
        <f t="shared" si="109"/>
        <v>3.9277372632636753E-2</v>
      </c>
      <c r="BQ347" s="366"/>
    </row>
    <row r="348" spans="1:69" ht="12.75" customHeight="1" x14ac:dyDescent="0.25">
      <c r="A348" s="329">
        <v>42917</v>
      </c>
      <c r="B348" s="159">
        <v>2017</v>
      </c>
      <c r="C348" s="241" t="s">
        <v>114</v>
      </c>
      <c r="D348" s="163"/>
      <c r="E348" s="137">
        <v>123.12639927985599</v>
      </c>
      <c r="F348" s="137">
        <v>113.90453891802687</v>
      </c>
      <c r="G348" s="137">
        <v>115.39712500000002</v>
      </c>
      <c r="H348" s="137">
        <v>34.986999999999995</v>
      </c>
      <c r="I348" s="137">
        <v>46.466909000000008</v>
      </c>
      <c r="J348" s="308"/>
      <c r="K348" s="137">
        <v>71.488914053217911</v>
      </c>
      <c r="L348" s="137"/>
      <c r="M348" s="214">
        <f t="shared" si="63"/>
        <v>1.492586081973144</v>
      </c>
      <c r="N348" s="139"/>
      <c r="O348" s="143"/>
      <c r="P348" s="143"/>
      <c r="Q348" s="143"/>
      <c r="R348" s="366"/>
      <c r="S348" s="369">
        <f t="shared" si="67"/>
        <v>-1.643884533770489</v>
      </c>
      <c r="T348" s="308">
        <f t="shared" si="68"/>
        <v>-1.8200548015992024E-2</v>
      </c>
      <c r="U348" s="348">
        <f t="shared" si="69"/>
        <v>2.2416335543972821</v>
      </c>
      <c r="V348" s="133">
        <f t="shared" si="70"/>
        <v>2.0075006530569928E-2</v>
      </c>
      <c r="W348" s="369">
        <f t="shared" si="71"/>
        <v>36.970449098355729</v>
      </c>
      <c r="X348" s="348">
        <f t="shared" si="72"/>
        <v>-1.3699037781420742</v>
      </c>
      <c r="Y348" s="370">
        <f t="shared" si="73"/>
        <v>-3.5730077460549681E-2</v>
      </c>
      <c r="Z348" s="348">
        <f t="shared" si="74"/>
        <v>1.8680279619977398</v>
      </c>
      <c r="AA348" s="349">
        <f t="shared" si="75"/>
        <v>5.321649907683712E-2</v>
      </c>
      <c r="AB348" s="367"/>
      <c r="AC348" s="369">
        <f t="shared" si="76"/>
        <v>-2.1392259999999936</v>
      </c>
      <c r="AD348" s="133">
        <f t="shared" si="77"/>
        <v>-1.8200548015992024E-2</v>
      </c>
      <c r="AE348" s="348">
        <f t="shared" si="78"/>
        <v>2.7462799999999987</v>
      </c>
      <c r="AF348" s="133">
        <f t="shared" si="79"/>
        <v>2.4378689747067472E-2</v>
      </c>
      <c r="AG348" s="369">
        <f t="shared" si="80"/>
        <v>38.214270833333345</v>
      </c>
      <c r="AH348" s="348">
        <f t="shared" si="81"/>
        <v>-1.7826883333333257</v>
      </c>
      <c r="AI348" s="133">
        <f t="shared" si="82"/>
        <v>-4.4570596627230952E-2</v>
      </c>
      <c r="AJ348" s="348">
        <f t="shared" si="83"/>
        <v>2.288566666666668</v>
      </c>
      <c r="AK348" s="349">
        <f t="shared" si="84"/>
        <v>6.3702764350826335E-2</v>
      </c>
      <c r="AL348" s="367"/>
      <c r="AM348" s="329">
        <f t="shared" si="85"/>
        <v>42917</v>
      </c>
      <c r="AN348" s="369">
        <f t="shared" si="64"/>
        <v>-1.8296499299859619</v>
      </c>
      <c r="AO348" s="133">
        <f t="shared" si="86"/>
        <v>-1.4642347781925968E-2</v>
      </c>
      <c r="AP348" s="348">
        <f t="shared" si="65"/>
        <v>2.6696419283856869</v>
      </c>
      <c r="AQ348" s="133">
        <f t="shared" si="87"/>
        <v>2.2162658094773136E-2</v>
      </c>
      <c r="AR348" s="369">
        <f t="shared" si="66"/>
        <v>44.655332733213328</v>
      </c>
      <c r="AS348" s="348">
        <f t="shared" si="88"/>
        <v>-1.5247082749882992</v>
      </c>
      <c r="AT348" s="133">
        <f t="shared" si="89"/>
        <v>-3.3016607211706628E-2</v>
      </c>
      <c r="AU348" s="348">
        <f t="shared" si="90"/>
        <v>2.2247016069880772</v>
      </c>
      <c r="AV348" s="349">
        <f t="shared" si="91"/>
        <v>5.2431499318732699E-2</v>
      </c>
      <c r="AW348" s="367"/>
      <c r="AX348" s="348">
        <f t="shared" si="92"/>
        <v>-0.74400000000000688</v>
      </c>
      <c r="AY348" s="133">
        <f t="shared" si="93"/>
        <v>-2.0822255184573812E-2</v>
      </c>
      <c r="AZ348" s="348">
        <f t="shared" si="94"/>
        <v>2.6039999999999921</v>
      </c>
      <c r="BA348" s="133">
        <f t="shared" si="95"/>
        <v>8.0412562146805255E-2</v>
      </c>
      <c r="BB348" s="369">
        <f t="shared" si="96"/>
        <v>33.320952380952377</v>
      </c>
      <c r="BC348" s="348">
        <f t="shared" si="97"/>
        <v>-0.70857142857143174</v>
      </c>
      <c r="BD348" s="133">
        <f t="shared" si="98"/>
        <v>-2.0822255184573701E-2</v>
      </c>
      <c r="BE348" s="348">
        <f t="shared" si="99"/>
        <v>2.4799999999999969</v>
      </c>
      <c r="BF348" s="349">
        <f t="shared" si="100"/>
        <v>8.0412562146805255E-2</v>
      </c>
      <c r="BG348" s="366"/>
      <c r="BH348" s="348">
        <f t="shared" si="101"/>
        <v>0.88706800000001351</v>
      </c>
      <c r="BI348" s="133">
        <f t="shared" si="102"/>
        <v>1.9461849373279216E-2</v>
      </c>
      <c r="BJ348" s="348">
        <f t="shared" si="103"/>
        <v>1.9745970000000099</v>
      </c>
      <c r="BK348" s="133">
        <f t="shared" si="104"/>
        <v>4.4380633669925063E-2</v>
      </c>
      <c r="BL348" s="369">
        <f t="shared" si="105"/>
        <v>33.114199047619053</v>
      </c>
      <c r="BM348" s="348">
        <f t="shared" si="106"/>
        <v>0.84482666666667683</v>
      </c>
      <c r="BN348" s="133">
        <f t="shared" si="107"/>
        <v>2.6180449272243944E-2</v>
      </c>
      <c r="BO348" s="348">
        <f t="shared" si="108"/>
        <v>1.8805685714285829</v>
      </c>
      <c r="BP348" s="349">
        <f t="shared" si="109"/>
        <v>6.0209733635100404E-2</v>
      </c>
      <c r="BQ348" s="366"/>
    </row>
    <row r="349" spans="1:69" ht="12.75" customHeight="1" x14ac:dyDescent="0.25">
      <c r="A349" s="329">
        <v>42948</v>
      </c>
      <c r="B349" s="159">
        <v>2017</v>
      </c>
      <c r="C349" s="241" t="s">
        <v>115</v>
      </c>
      <c r="D349" s="163"/>
      <c r="E349" s="137">
        <v>125.18053810762152</v>
      </c>
      <c r="F349" s="137">
        <v>115.64066330084985</v>
      </c>
      <c r="G349" s="137">
        <v>117.34635300000002</v>
      </c>
      <c r="H349" s="137">
        <v>36.914999999999999</v>
      </c>
      <c r="I349" s="137">
        <v>48.691034000000002</v>
      </c>
      <c r="J349" s="308"/>
      <c r="K349" s="137">
        <v>76.962241104081045</v>
      </c>
      <c r="L349" s="309"/>
      <c r="M349" s="214">
        <f t="shared" si="63"/>
        <v>1.7056896991501702</v>
      </c>
      <c r="N349" s="164"/>
      <c r="O349" s="143"/>
      <c r="P349" s="143"/>
      <c r="Q349" s="143"/>
      <c r="R349" s="366"/>
      <c r="S349" s="369">
        <f t="shared" si="67"/>
        <v>1.7361243828229789</v>
      </c>
      <c r="T349" s="308">
        <f t="shared" si="68"/>
        <v>1.6891478015591765E-2</v>
      </c>
      <c r="U349" s="348">
        <f t="shared" si="69"/>
        <v>6.5910592789990687</v>
      </c>
      <c r="V349" s="133">
        <f t="shared" si="70"/>
        <v>6.044092812733548E-2</v>
      </c>
      <c r="W349" s="369">
        <f t="shared" si="71"/>
        <v>38.417219417374881</v>
      </c>
      <c r="X349" s="348">
        <f t="shared" si="72"/>
        <v>1.4467703190191514</v>
      </c>
      <c r="Y349" s="370">
        <f t="shared" si="73"/>
        <v>3.9133155109102979E-2</v>
      </c>
      <c r="Z349" s="348">
        <f t="shared" si="74"/>
        <v>5.4925493991658954</v>
      </c>
      <c r="AA349" s="349">
        <f t="shared" si="75"/>
        <v>0.16682169923428969</v>
      </c>
      <c r="AB349" s="367"/>
      <c r="AC349" s="369">
        <f t="shared" si="76"/>
        <v>1.9492280000000051</v>
      </c>
      <c r="AD349" s="133">
        <f t="shared" si="77"/>
        <v>1.6891478015591765E-2</v>
      </c>
      <c r="AE349" s="348">
        <f t="shared" si="78"/>
        <v>6.6618430000000188</v>
      </c>
      <c r="AF349" s="133">
        <f t="shared" si="79"/>
        <v>6.018767215033094E-2</v>
      </c>
      <c r="AG349" s="369">
        <f t="shared" si="80"/>
        <v>39.838627500000015</v>
      </c>
      <c r="AH349" s="348">
        <f t="shared" si="81"/>
        <v>1.6243566666666709</v>
      </c>
      <c r="AI349" s="133">
        <f t="shared" si="82"/>
        <v>4.2506546147409008E-2</v>
      </c>
      <c r="AJ349" s="348">
        <f t="shared" si="83"/>
        <v>5.5515358333333467</v>
      </c>
      <c r="AK349" s="349">
        <f t="shared" si="84"/>
        <v>0.16191329049732306</v>
      </c>
      <c r="AL349" s="367"/>
      <c r="AM349" s="329">
        <f t="shared" si="85"/>
        <v>42948</v>
      </c>
      <c r="AN349" s="369">
        <f t="shared" si="64"/>
        <v>2.0541388277655273</v>
      </c>
      <c r="AO349" s="133">
        <f t="shared" si="86"/>
        <v>1.6683171438292899E-2</v>
      </c>
      <c r="AP349" s="348">
        <f t="shared" si="65"/>
        <v>6.8258731746349355</v>
      </c>
      <c r="AQ349" s="133">
        <f t="shared" si="87"/>
        <v>5.7673038730664317E-2</v>
      </c>
      <c r="AR349" s="369">
        <f t="shared" si="66"/>
        <v>46.367115089684603</v>
      </c>
      <c r="AS349" s="348">
        <f t="shared" si="88"/>
        <v>1.7117823564712751</v>
      </c>
      <c r="AT349" s="133">
        <f t="shared" si="89"/>
        <v>3.833321244515342E-2</v>
      </c>
      <c r="AU349" s="348">
        <f t="shared" si="90"/>
        <v>5.6882276455291247</v>
      </c>
      <c r="AV349" s="349">
        <f t="shared" si="91"/>
        <v>0.13983242912771399</v>
      </c>
      <c r="AW349" s="367"/>
      <c r="AX349" s="348">
        <f t="shared" si="92"/>
        <v>1.9280000000000044</v>
      </c>
      <c r="AY349" s="133">
        <f t="shared" si="93"/>
        <v>5.5106182296281503E-2</v>
      </c>
      <c r="AZ349" s="348">
        <f t="shared" si="94"/>
        <v>6.8819999999999979</v>
      </c>
      <c r="BA349" s="133">
        <f t="shared" si="95"/>
        <v>0.22914793726900395</v>
      </c>
      <c r="BB349" s="369">
        <f t="shared" si="96"/>
        <v>35.157142857142858</v>
      </c>
      <c r="BC349" s="348">
        <f t="shared" si="97"/>
        <v>1.836190476190481</v>
      </c>
      <c r="BD349" s="133">
        <f t="shared" si="98"/>
        <v>5.5106182296281725E-2</v>
      </c>
      <c r="BE349" s="348">
        <f t="shared" si="99"/>
        <v>6.5542857142857152</v>
      </c>
      <c r="BF349" s="349">
        <f t="shared" si="100"/>
        <v>0.22914793726900418</v>
      </c>
      <c r="BG349" s="366"/>
      <c r="BH349" s="348">
        <f t="shared" si="101"/>
        <v>2.2241249999999937</v>
      </c>
      <c r="BI349" s="133">
        <f t="shared" si="102"/>
        <v>4.7864707333986622E-2</v>
      </c>
      <c r="BJ349" s="348">
        <f t="shared" si="103"/>
        <v>4.9471500000000006</v>
      </c>
      <c r="BK349" s="133">
        <f t="shared" si="104"/>
        <v>0.11309352411413665</v>
      </c>
      <c r="BL349" s="369">
        <f t="shared" si="105"/>
        <v>35.232413333333334</v>
      </c>
      <c r="BM349" s="348">
        <f t="shared" si="106"/>
        <v>2.1182142857142807</v>
      </c>
      <c r="BN349" s="133">
        <f t="shared" si="107"/>
        <v>6.396694912258738E-2</v>
      </c>
      <c r="BO349" s="348">
        <f t="shared" si="108"/>
        <v>4.7115714285714319</v>
      </c>
      <c r="BP349" s="349">
        <f t="shared" si="109"/>
        <v>0.15437226283840899</v>
      </c>
      <c r="BQ349" s="366"/>
    </row>
    <row r="350" spans="1:69" ht="12.75" customHeight="1" x14ac:dyDescent="0.25">
      <c r="A350" s="329">
        <v>42979</v>
      </c>
      <c r="B350" s="159">
        <v>2017</v>
      </c>
      <c r="C350" s="241" t="s">
        <v>116</v>
      </c>
      <c r="D350" s="163"/>
      <c r="E350" s="137">
        <v>128.47947589517901</v>
      </c>
      <c r="F350" s="137">
        <v>118.93381260515331</v>
      </c>
      <c r="G350" s="137">
        <v>120.516535</v>
      </c>
      <c r="H350" s="137">
        <v>38.503</v>
      </c>
      <c r="I350" s="137">
        <v>50.593099000000002</v>
      </c>
      <c r="J350" s="308"/>
      <c r="K350" s="137">
        <v>81.31487681250411</v>
      </c>
      <c r="L350" s="309"/>
      <c r="M350" s="214">
        <f t="shared" si="63"/>
        <v>1.582722394846698</v>
      </c>
      <c r="N350" s="164"/>
      <c r="O350" s="143"/>
      <c r="P350" s="143"/>
      <c r="Q350" s="143"/>
      <c r="R350" s="366"/>
      <c r="S350" s="369">
        <f t="shared" si="67"/>
        <v>3.293149304303455</v>
      </c>
      <c r="T350" s="308">
        <f t="shared" si="68"/>
        <v>2.7015598857170975E-2</v>
      </c>
      <c r="U350" s="348">
        <f t="shared" si="69"/>
        <v>7.7227129254428775</v>
      </c>
      <c r="V350" s="133">
        <f t="shared" si="70"/>
        <v>6.9441925740185928E-2</v>
      </c>
      <c r="W350" s="369">
        <f t="shared" si="71"/>
        <v>41.161510504294426</v>
      </c>
      <c r="X350" s="348">
        <f t="shared" si="72"/>
        <v>2.7442910869195458</v>
      </c>
      <c r="Y350" s="370">
        <f t="shared" si="73"/>
        <v>7.1433881174606473E-2</v>
      </c>
      <c r="Z350" s="348">
        <f t="shared" si="74"/>
        <v>6.4355941045357383</v>
      </c>
      <c r="AA350" s="349">
        <f t="shared" si="75"/>
        <v>0.18532539301339956</v>
      </c>
      <c r="AB350" s="367"/>
      <c r="AC350" s="369">
        <f t="shared" si="76"/>
        <v>3.1701819999999827</v>
      </c>
      <c r="AD350" s="133">
        <f t="shared" si="77"/>
        <v>2.7015598857170975E-2</v>
      </c>
      <c r="AE350" s="348">
        <f t="shared" si="78"/>
        <v>7.2847950000000026</v>
      </c>
      <c r="AF350" s="133">
        <f t="shared" si="79"/>
        <v>6.4335273837530016E-2</v>
      </c>
      <c r="AG350" s="369">
        <f t="shared" si="80"/>
        <v>42.480445833333334</v>
      </c>
      <c r="AH350" s="348">
        <f t="shared" si="81"/>
        <v>2.6418183333333189</v>
      </c>
      <c r="AI350" s="133">
        <f t="shared" si="82"/>
        <v>6.6312985640213595E-2</v>
      </c>
      <c r="AJ350" s="348">
        <f t="shared" si="83"/>
        <v>6.0706624999999974</v>
      </c>
      <c r="AK350" s="349">
        <f t="shared" si="84"/>
        <v>0.16673162936518438</v>
      </c>
      <c r="AL350" s="367"/>
      <c r="AM350" s="329">
        <f t="shared" si="85"/>
        <v>42979</v>
      </c>
      <c r="AN350" s="369">
        <f t="shared" si="64"/>
        <v>3.2989377875574917</v>
      </c>
      <c r="AO350" s="133">
        <f t="shared" si="86"/>
        <v>2.635343989911032E-2</v>
      </c>
      <c r="AP350" s="348">
        <f t="shared" si="65"/>
        <v>8.3508481696339061</v>
      </c>
      <c r="AQ350" s="133">
        <f t="shared" si="87"/>
        <v>6.9515887492803907E-2</v>
      </c>
      <c r="AR350" s="369">
        <f t="shared" si="66"/>
        <v>49.116229912649175</v>
      </c>
      <c r="AS350" s="348">
        <f t="shared" si="88"/>
        <v>2.7491148229645717</v>
      </c>
      <c r="AT350" s="133">
        <f t="shared" si="89"/>
        <v>5.9290184814111413E-2</v>
      </c>
      <c r="AU350" s="348">
        <f t="shared" si="90"/>
        <v>6.9590401413615837</v>
      </c>
      <c r="AV350" s="349">
        <f t="shared" si="91"/>
        <v>0.16507362514237722</v>
      </c>
      <c r="AW350" s="367"/>
      <c r="AX350" s="348">
        <f t="shared" si="92"/>
        <v>1.588000000000001</v>
      </c>
      <c r="AY350" s="133">
        <f t="shared" si="93"/>
        <v>4.3017743464716318E-2</v>
      </c>
      <c r="AZ350" s="348">
        <f t="shared" si="94"/>
        <v>6.5640000000000036</v>
      </c>
      <c r="BA350" s="133">
        <f t="shared" si="95"/>
        <v>0.20551676633582772</v>
      </c>
      <c r="BB350" s="369">
        <f t="shared" si="96"/>
        <v>36.66952380952381</v>
      </c>
      <c r="BC350" s="348">
        <f t="shared" si="97"/>
        <v>1.5123809523809513</v>
      </c>
      <c r="BD350" s="133">
        <f t="shared" si="98"/>
        <v>4.3017743464716096E-2</v>
      </c>
      <c r="BE350" s="348">
        <f t="shared" si="99"/>
        <v>6.2514285714285762</v>
      </c>
      <c r="BF350" s="349">
        <f t="shared" si="100"/>
        <v>0.20551676633582794</v>
      </c>
      <c r="BG350" s="366"/>
      <c r="BH350" s="348">
        <f t="shared" si="101"/>
        <v>1.9020650000000003</v>
      </c>
      <c r="BI350" s="133">
        <f t="shared" si="102"/>
        <v>3.9063968121934023E-2</v>
      </c>
      <c r="BJ350" s="348">
        <f t="shared" si="103"/>
        <v>6.1094420000000014</v>
      </c>
      <c r="BK350" s="133">
        <f t="shared" si="104"/>
        <v>0.1373412711998927</v>
      </c>
      <c r="BL350" s="369">
        <f t="shared" si="105"/>
        <v>37.043903809523812</v>
      </c>
      <c r="BM350" s="348">
        <f t="shared" si="106"/>
        <v>1.8114904761904782</v>
      </c>
      <c r="BN350" s="133">
        <f t="shared" si="107"/>
        <v>5.1415452556485164E-2</v>
      </c>
      <c r="BO350" s="348">
        <f t="shared" si="108"/>
        <v>5.8185161904761955</v>
      </c>
      <c r="BP350" s="349">
        <f t="shared" si="109"/>
        <v>0.18633927820088547</v>
      </c>
      <c r="BQ350" s="366"/>
    </row>
    <row r="351" spans="1:69" ht="12.75" customHeight="1" x14ac:dyDescent="0.25">
      <c r="A351" s="329">
        <v>43009</v>
      </c>
      <c r="B351" s="159">
        <v>2017</v>
      </c>
      <c r="C351" s="241" t="s">
        <v>117</v>
      </c>
      <c r="D351" s="163"/>
      <c r="E351" s="137">
        <v>126.62902180436086</v>
      </c>
      <c r="F351" s="137">
        <v>117.15004263590676</v>
      </c>
      <c r="G351" s="137">
        <v>120.34368400000002</v>
      </c>
      <c r="H351" s="137">
        <v>39.948</v>
      </c>
      <c r="I351" s="137">
        <v>51.687528</v>
      </c>
      <c r="J351" s="308"/>
      <c r="K351" s="137">
        <v>84.707756677484895</v>
      </c>
      <c r="L351" s="137"/>
      <c r="M351" s="214">
        <f t="shared" si="63"/>
        <v>3.193641364093267</v>
      </c>
      <c r="N351" s="139"/>
      <c r="O351" s="143"/>
      <c r="P351" s="143"/>
      <c r="Q351" s="143"/>
      <c r="R351" s="366"/>
      <c r="S351" s="369">
        <f t="shared" si="67"/>
        <v>-1.7837699692465492</v>
      </c>
      <c r="T351" s="308">
        <f t="shared" si="68"/>
        <v>-1.4342513249321343E-3</v>
      </c>
      <c r="U351" s="348">
        <f t="shared" si="69"/>
        <v>3.5949186935822155</v>
      </c>
      <c r="V351" s="133">
        <f t="shared" si="70"/>
        <v>3.1657917043075079E-2</v>
      </c>
      <c r="W351" s="369">
        <f t="shared" si="71"/>
        <v>39.675035529922297</v>
      </c>
      <c r="X351" s="348">
        <f t="shared" si="72"/>
        <v>-1.4864749743721291</v>
      </c>
      <c r="Y351" s="370">
        <f t="shared" si="73"/>
        <v>-3.6113227045373897E-2</v>
      </c>
      <c r="Z351" s="348">
        <f t="shared" si="74"/>
        <v>2.9957655779851819</v>
      </c>
      <c r="AA351" s="349">
        <f t="shared" si="75"/>
        <v>8.167462389275193E-2</v>
      </c>
      <c r="AB351" s="367"/>
      <c r="AC351" s="369">
        <f t="shared" si="76"/>
        <v>-0.1728509999999801</v>
      </c>
      <c r="AD351" s="133">
        <f t="shared" si="77"/>
        <v>-1.4342513249321343E-3</v>
      </c>
      <c r="AE351" s="348">
        <f t="shared" si="78"/>
        <v>4.7016160000000156</v>
      </c>
      <c r="AF351" s="133">
        <f t="shared" si="79"/>
        <v>4.0656623331917663E-2</v>
      </c>
      <c r="AG351" s="369">
        <f t="shared" si="80"/>
        <v>42.336403333333351</v>
      </c>
      <c r="AH351" s="348">
        <f t="shared" si="81"/>
        <v>-0.14404249999998342</v>
      </c>
      <c r="AI351" s="133">
        <f t="shared" si="82"/>
        <v>-3.3907953924287026E-3</v>
      </c>
      <c r="AJ351" s="348">
        <f t="shared" si="83"/>
        <v>3.9180133333333487</v>
      </c>
      <c r="AK351" s="349">
        <f t="shared" si="84"/>
        <v>0.10198275704248272</v>
      </c>
      <c r="AL351" s="367"/>
      <c r="AM351" s="329">
        <f t="shared" si="85"/>
        <v>43009</v>
      </c>
      <c r="AN351" s="369">
        <f t="shared" si="64"/>
        <v>-1.8504540908181468</v>
      </c>
      <c r="AO351" s="133">
        <f t="shared" si="86"/>
        <v>-1.4402721352380521E-2</v>
      </c>
      <c r="AP351" s="348">
        <f t="shared" si="65"/>
        <v>3.3996289257851373</v>
      </c>
      <c r="AQ351" s="133">
        <f t="shared" si="87"/>
        <v>2.7587808771686317E-2</v>
      </c>
      <c r="AR351" s="369">
        <f t="shared" si="66"/>
        <v>47.57418483696739</v>
      </c>
      <c r="AS351" s="348">
        <f t="shared" si="88"/>
        <v>-1.5420450756817843</v>
      </c>
      <c r="AT351" s="133">
        <f t="shared" si="89"/>
        <v>-3.1395835519628323E-2</v>
      </c>
      <c r="AU351" s="348">
        <f t="shared" si="90"/>
        <v>2.8330241048209501</v>
      </c>
      <c r="AV351" s="349">
        <f t="shared" si="91"/>
        <v>6.3320308603111997E-2</v>
      </c>
      <c r="AW351" s="367"/>
      <c r="AX351" s="348">
        <f t="shared" si="92"/>
        <v>1.4450000000000003</v>
      </c>
      <c r="AY351" s="133">
        <f t="shared" si="93"/>
        <v>3.7529543152481581E-2</v>
      </c>
      <c r="AZ351" s="348">
        <f t="shared" si="94"/>
        <v>2.5030000000000001</v>
      </c>
      <c r="BA351" s="133">
        <f t="shared" si="95"/>
        <v>6.6844705568166685E-2</v>
      </c>
      <c r="BB351" s="369">
        <f t="shared" si="96"/>
        <v>38.045714285714283</v>
      </c>
      <c r="BC351" s="348">
        <f t="shared" si="97"/>
        <v>1.3761904761904731</v>
      </c>
      <c r="BD351" s="133">
        <f t="shared" si="98"/>
        <v>3.7529543152481581E-2</v>
      </c>
      <c r="BE351" s="348">
        <f t="shared" si="99"/>
        <v>2.3838095238095249</v>
      </c>
      <c r="BF351" s="349">
        <f t="shared" si="100"/>
        <v>6.6844705568166685E-2</v>
      </c>
      <c r="BG351" s="366"/>
      <c r="BH351" s="348">
        <f t="shared" si="101"/>
        <v>1.0944289999999981</v>
      </c>
      <c r="BI351" s="133">
        <f t="shared" si="102"/>
        <v>2.1631981863771577E-2</v>
      </c>
      <c r="BJ351" s="348">
        <f t="shared" si="103"/>
        <v>1.4369549999999975</v>
      </c>
      <c r="BK351" s="133">
        <f t="shared" si="104"/>
        <v>2.8595793325580487E-2</v>
      </c>
      <c r="BL351" s="369">
        <f t="shared" si="105"/>
        <v>38.086217142857137</v>
      </c>
      <c r="BM351" s="348">
        <f t="shared" si="106"/>
        <v>1.0423133333333254</v>
      </c>
      <c r="BN351" s="133">
        <f t="shared" si="107"/>
        <v>2.813724327470446E-2</v>
      </c>
      <c r="BO351" s="348">
        <f t="shared" si="108"/>
        <v>1.3685285714285627</v>
      </c>
      <c r="BP351" s="349">
        <f t="shared" si="109"/>
        <v>3.7271642760581258E-2</v>
      </c>
      <c r="BQ351" s="366"/>
    </row>
    <row r="352" spans="1:69" ht="12.75" customHeight="1" x14ac:dyDescent="0.25">
      <c r="A352" s="329">
        <v>43040</v>
      </c>
      <c r="B352" s="159">
        <v>2017</v>
      </c>
      <c r="C352" s="241" t="s">
        <v>118</v>
      </c>
      <c r="D352" s="163"/>
      <c r="E352" s="137">
        <v>128.71128125625123</v>
      </c>
      <c r="F352" s="137">
        <v>119.12486065179394</v>
      </c>
      <c r="G352" s="137">
        <v>122.71624100000002</v>
      </c>
      <c r="H352" s="137">
        <v>43.43</v>
      </c>
      <c r="I352" s="137">
        <v>54.172713999999999</v>
      </c>
      <c r="J352" s="308"/>
      <c r="K352" s="137">
        <v>91.190276842915182</v>
      </c>
      <c r="L352" s="137"/>
      <c r="M352" s="214">
        <f t="shared" si="63"/>
        <v>3.5913803482060871</v>
      </c>
      <c r="N352" s="139"/>
      <c r="O352" s="143"/>
      <c r="P352" s="143"/>
      <c r="Q352" s="143"/>
      <c r="R352" s="366"/>
      <c r="S352" s="369">
        <f t="shared" si="67"/>
        <v>1.9748180158871804</v>
      </c>
      <c r="T352" s="308">
        <f t="shared" si="68"/>
        <v>1.9714844361919281E-2</v>
      </c>
      <c r="U352" s="348">
        <f t="shared" si="69"/>
        <v>3.240444389873943</v>
      </c>
      <c r="V352" s="133">
        <f t="shared" si="70"/>
        <v>2.7962727814496935E-2</v>
      </c>
      <c r="W352" s="369">
        <f t="shared" si="71"/>
        <v>41.320717209828288</v>
      </c>
      <c r="X352" s="348">
        <f t="shared" si="72"/>
        <v>1.6456816799059908</v>
      </c>
      <c r="Y352" s="370">
        <f t="shared" si="73"/>
        <v>4.1479022209440553E-2</v>
      </c>
      <c r="Z352" s="348">
        <f t="shared" si="74"/>
        <v>2.700370324894962</v>
      </c>
      <c r="AA352" s="349">
        <f t="shared" si="75"/>
        <v>6.9920923624547715E-2</v>
      </c>
      <c r="AB352" s="367"/>
      <c r="AC352" s="369">
        <f t="shared" si="76"/>
        <v>2.3725570000000005</v>
      </c>
      <c r="AD352" s="133">
        <f t="shared" si="77"/>
        <v>1.9714844361919281E-2</v>
      </c>
      <c r="AE352" s="348">
        <f t="shared" si="78"/>
        <v>4.3559620000000052</v>
      </c>
      <c r="AF352" s="133">
        <f t="shared" si="79"/>
        <v>3.6802566171713735E-2</v>
      </c>
      <c r="AG352" s="369">
        <f t="shared" si="80"/>
        <v>44.313534166666685</v>
      </c>
      <c r="AH352" s="348">
        <f t="shared" si="81"/>
        <v>1.9771308333333337</v>
      </c>
      <c r="AI352" s="133">
        <f t="shared" si="82"/>
        <v>4.6700491247839482E-2</v>
      </c>
      <c r="AJ352" s="348">
        <f t="shared" si="83"/>
        <v>3.6299683333333377</v>
      </c>
      <c r="AK352" s="349">
        <f t="shared" si="84"/>
        <v>8.9224438885324719E-2</v>
      </c>
      <c r="AL352" s="367"/>
      <c r="AM352" s="329">
        <f t="shared" si="85"/>
        <v>43040</v>
      </c>
      <c r="AN352" s="369">
        <f t="shared" si="64"/>
        <v>2.0822594518903657</v>
      </c>
      <c r="AO352" s="133">
        <f t="shared" si="86"/>
        <v>1.6443777439167251E-2</v>
      </c>
      <c r="AP352" s="348">
        <f t="shared" si="65"/>
        <v>2.9719293858771891</v>
      </c>
      <c r="AQ352" s="133">
        <f t="shared" si="87"/>
        <v>2.3635634681344442E-2</v>
      </c>
      <c r="AR352" s="369">
        <f t="shared" si="66"/>
        <v>49.309401046876019</v>
      </c>
      <c r="AS352" s="348">
        <f t="shared" si="88"/>
        <v>1.7352162099086286</v>
      </c>
      <c r="AT352" s="133">
        <f t="shared" si="89"/>
        <v>3.6473903144217168E-2</v>
      </c>
      <c r="AU352" s="348">
        <f t="shared" si="90"/>
        <v>2.4766078215643148</v>
      </c>
      <c r="AV352" s="349">
        <f t="shared" si="91"/>
        <v>5.2881915662160051E-2</v>
      </c>
      <c r="AW352" s="367"/>
      <c r="AX352" s="348">
        <f t="shared" si="92"/>
        <v>3.4819999999999993</v>
      </c>
      <c r="AY352" s="133">
        <f t="shared" si="93"/>
        <v>8.7163312305997831E-2</v>
      </c>
      <c r="AZ352" s="348">
        <f t="shared" si="94"/>
        <v>8.1839999999999975</v>
      </c>
      <c r="BA352" s="133">
        <f t="shared" si="95"/>
        <v>0.2321965613119219</v>
      </c>
      <c r="BB352" s="369">
        <f t="shared" si="96"/>
        <v>41.361904761904761</v>
      </c>
      <c r="BC352" s="348">
        <f t="shared" si="97"/>
        <v>3.3161904761904779</v>
      </c>
      <c r="BD352" s="133">
        <f t="shared" si="98"/>
        <v>8.7163312305997831E-2</v>
      </c>
      <c r="BE352" s="348">
        <f t="shared" si="99"/>
        <v>7.7942857142857136</v>
      </c>
      <c r="BF352" s="349">
        <f t="shared" si="100"/>
        <v>0.2321965613119219</v>
      </c>
      <c r="BG352" s="366"/>
      <c r="BH352" s="348">
        <f t="shared" si="101"/>
        <v>2.4851859999999988</v>
      </c>
      <c r="BI352" s="133">
        <f t="shared" si="102"/>
        <v>4.8080960652635563E-2</v>
      </c>
      <c r="BJ352" s="348">
        <f t="shared" si="103"/>
        <v>8.0703119999999942</v>
      </c>
      <c r="BK352" s="133">
        <f t="shared" si="104"/>
        <v>0.17505187690654367</v>
      </c>
      <c r="BL352" s="369">
        <f t="shared" si="105"/>
        <v>40.453060952380952</v>
      </c>
      <c r="BM352" s="348">
        <f t="shared" si="106"/>
        <v>2.3668438095238145</v>
      </c>
      <c r="BN352" s="133">
        <f t="shared" si="107"/>
        <v>6.2144365785818279E-2</v>
      </c>
      <c r="BO352" s="348">
        <f t="shared" si="108"/>
        <v>7.6860114285714261</v>
      </c>
      <c r="BP352" s="349">
        <f t="shared" si="109"/>
        <v>0.23456525809522577</v>
      </c>
      <c r="BQ352" s="366"/>
    </row>
    <row r="353" spans="1:69" ht="12.75" customHeight="1" x14ac:dyDescent="0.25">
      <c r="A353" s="329">
        <v>43070</v>
      </c>
      <c r="B353" s="159">
        <v>2017</v>
      </c>
      <c r="C353" s="241" t="s">
        <v>119</v>
      </c>
      <c r="D353" s="163"/>
      <c r="E353" s="137">
        <v>129.52745200000001</v>
      </c>
      <c r="F353" s="137">
        <v>119.99395848164082</v>
      </c>
      <c r="G353" s="137">
        <v>123.51376900000005</v>
      </c>
      <c r="H353" s="137">
        <v>43.587999999999994</v>
      </c>
      <c r="I353" s="137">
        <v>53.110375000000005</v>
      </c>
      <c r="J353" s="308"/>
      <c r="K353" s="137">
        <v>92.89564920437391</v>
      </c>
      <c r="L353" s="137"/>
      <c r="M353" s="214">
        <f t="shared" si="63"/>
        <v>3.5198105183592361</v>
      </c>
      <c r="N353" s="139"/>
      <c r="O353" s="143"/>
      <c r="P353" s="143"/>
      <c r="Q353" s="143"/>
      <c r="R353" s="366"/>
      <c r="S353" s="369">
        <f t="shared" si="67"/>
        <v>0.86909782984687922</v>
      </c>
      <c r="T353" s="308">
        <f t="shared" si="68"/>
        <v>6.4989604758185493E-3</v>
      </c>
      <c r="U353" s="348">
        <f t="shared" si="69"/>
        <v>5.9215788598405368</v>
      </c>
      <c r="V353" s="133">
        <f t="shared" si="70"/>
        <v>5.1910715630489657E-2</v>
      </c>
      <c r="W353" s="369">
        <f t="shared" si="71"/>
        <v>42.04496540136735</v>
      </c>
      <c r="X353" s="348">
        <f t="shared" si="72"/>
        <v>0.72424819153906128</v>
      </c>
      <c r="Y353" s="370">
        <f t="shared" si="73"/>
        <v>1.7527483558944512E-2</v>
      </c>
      <c r="Z353" s="348">
        <f t="shared" si="74"/>
        <v>4.9346490498671187</v>
      </c>
      <c r="AA353" s="349">
        <f t="shared" si="75"/>
        <v>0.13297243287088367</v>
      </c>
      <c r="AB353" s="367"/>
      <c r="AC353" s="369">
        <f t="shared" si="76"/>
        <v>0.79752800000002821</v>
      </c>
      <c r="AD353" s="133">
        <f t="shared" si="77"/>
        <v>6.4989604758185493E-3</v>
      </c>
      <c r="AE353" s="348">
        <f t="shared" si="78"/>
        <v>6.3534940000000404</v>
      </c>
      <c r="AF353" s="133">
        <f t="shared" si="79"/>
        <v>5.4229080633346305E-2</v>
      </c>
      <c r="AG353" s="369">
        <f t="shared" si="80"/>
        <v>44.978140833333384</v>
      </c>
      <c r="AH353" s="348">
        <f t="shared" si="81"/>
        <v>0.66460666666669965</v>
      </c>
      <c r="AI353" s="133">
        <f t="shared" si="82"/>
        <v>1.4997825814728749E-2</v>
      </c>
      <c r="AJ353" s="348">
        <f t="shared" si="83"/>
        <v>5.2945783333333765</v>
      </c>
      <c r="AK353" s="349">
        <f t="shared" si="84"/>
        <v>0.13341993510117378</v>
      </c>
      <c r="AL353" s="367"/>
      <c r="AM353" s="329">
        <f t="shared" si="85"/>
        <v>43070</v>
      </c>
      <c r="AN353" s="369">
        <f t="shared" si="64"/>
        <v>0.81617074374878484</v>
      </c>
      <c r="AO353" s="133">
        <f t="shared" si="86"/>
        <v>6.3410971888615553E-3</v>
      </c>
      <c r="AP353" s="348">
        <f t="shared" si="65"/>
        <v>5.8849965089017786</v>
      </c>
      <c r="AQ353" s="133">
        <f t="shared" si="87"/>
        <v>4.7596891258160801E-2</v>
      </c>
      <c r="AR353" s="369">
        <f t="shared" si="66"/>
        <v>49.989543333333344</v>
      </c>
      <c r="AS353" s="348">
        <f t="shared" si="88"/>
        <v>0.68014228645732544</v>
      </c>
      <c r="AT353" s="133">
        <f t="shared" si="89"/>
        <v>1.3793359319265397E-2</v>
      </c>
      <c r="AU353" s="348">
        <f t="shared" si="90"/>
        <v>4.9041637574181465</v>
      </c>
      <c r="AV353" s="349">
        <f t="shared" si="91"/>
        <v>0.10877503535620603</v>
      </c>
      <c r="AW353" s="367"/>
      <c r="AX353" s="348">
        <f t="shared" si="92"/>
        <v>0.15799999999999415</v>
      </c>
      <c r="AY353" s="133">
        <f t="shared" si="93"/>
        <v>3.6380382224268093E-3</v>
      </c>
      <c r="AZ353" s="348">
        <f t="shared" si="94"/>
        <v>4.9529999999999959</v>
      </c>
      <c r="BA353" s="133">
        <f t="shared" si="95"/>
        <v>0.12819981881713471</v>
      </c>
      <c r="BB353" s="369">
        <f t="shared" si="96"/>
        <v>41.512380952380944</v>
      </c>
      <c r="BC353" s="348">
        <f t="shared" si="97"/>
        <v>0.15047619047618355</v>
      </c>
      <c r="BD353" s="133">
        <f t="shared" si="98"/>
        <v>3.6380382224268093E-3</v>
      </c>
      <c r="BE353" s="348">
        <f t="shared" si="99"/>
        <v>4.7171428571428535</v>
      </c>
      <c r="BF353" s="349">
        <f t="shared" si="100"/>
        <v>0.12819981881713471</v>
      </c>
      <c r="BG353" s="366"/>
      <c r="BH353" s="348">
        <f t="shared" si="101"/>
        <v>-1.0623389999999944</v>
      </c>
      <c r="BI353" s="133">
        <f t="shared" si="102"/>
        <v>-1.9610222962061608E-2</v>
      </c>
      <c r="BJ353" s="348">
        <f t="shared" si="103"/>
        <v>3.0980440000000016</v>
      </c>
      <c r="BK353" s="133">
        <f t="shared" si="104"/>
        <v>6.1945602975394198E-2</v>
      </c>
      <c r="BL353" s="369">
        <f t="shared" si="105"/>
        <v>39.441309523809522</v>
      </c>
      <c r="BM353" s="348">
        <f t="shared" si="106"/>
        <v>-1.0117514285714293</v>
      </c>
      <c r="BN353" s="133">
        <f t="shared" si="107"/>
        <v>-2.5010503649214755E-2</v>
      </c>
      <c r="BO353" s="348">
        <f t="shared" si="108"/>
        <v>2.9505180952380954</v>
      </c>
      <c r="BP353" s="349">
        <f t="shared" si="109"/>
        <v>8.085651145751549E-2</v>
      </c>
      <c r="BQ353" s="366"/>
    </row>
    <row r="354" spans="1:69" ht="12.75" customHeight="1" x14ac:dyDescent="0.25">
      <c r="A354" s="329">
        <v>43101</v>
      </c>
      <c r="B354" s="159">
        <v>2018</v>
      </c>
      <c r="C354" s="241" t="s">
        <v>109</v>
      </c>
      <c r="D354" s="163"/>
      <c r="E354" s="137">
        <v>130.512359</v>
      </c>
      <c r="F354" s="137">
        <v>121.16115017585402</v>
      </c>
      <c r="G354" s="137">
        <v>124.55389200000002</v>
      </c>
      <c r="H354" s="137">
        <v>45.918999999999997</v>
      </c>
      <c r="I354" s="137">
        <v>55.511188999999995</v>
      </c>
      <c r="J354" s="308"/>
      <c r="K354" s="137">
        <v>96.884032636141654</v>
      </c>
      <c r="L354" s="137"/>
      <c r="M354" s="214">
        <f t="shared" si="63"/>
        <v>3.3927418241460003</v>
      </c>
      <c r="N354" s="139"/>
      <c r="O354" s="143"/>
      <c r="P354" s="143"/>
      <c r="Q354" s="143"/>
      <c r="R354" s="366"/>
      <c r="S354" s="369">
        <f t="shared" si="67"/>
        <v>1.1671916942132015</v>
      </c>
      <c r="T354" s="308">
        <f t="shared" si="68"/>
        <v>8.4211097144963887E-3</v>
      </c>
      <c r="U354" s="348">
        <f t="shared" si="69"/>
        <v>2.4661681954226253</v>
      </c>
      <c r="V354" s="133">
        <f t="shared" si="70"/>
        <v>2.0777358522445555E-2</v>
      </c>
      <c r="W354" s="369">
        <f t="shared" si="71"/>
        <v>43.017625146545015</v>
      </c>
      <c r="X354" s="348">
        <f t="shared" si="72"/>
        <v>0.97265974517766551</v>
      </c>
      <c r="Y354" s="370">
        <f t="shared" si="73"/>
        <v>2.313379820609951E-2</v>
      </c>
      <c r="Z354" s="348">
        <f t="shared" si="74"/>
        <v>2.055140162852183</v>
      </c>
      <c r="AA354" s="349">
        <f t="shared" si="75"/>
        <v>5.0171276563673706E-2</v>
      </c>
      <c r="AB354" s="367"/>
      <c r="AC354" s="369">
        <f t="shared" si="76"/>
        <v>1.0401229999999657</v>
      </c>
      <c r="AD354" s="133">
        <f t="shared" si="77"/>
        <v>8.4211097144963887E-3</v>
      </c>
      <c r="AE354" s="348">
        <f t="shared" si="78"/>
        <v>2.5623800000000045</v>
      </c>
      <c r="AF354" s="133">
        <f t="shared" si="79"/>
        <v>2.1004576121656848E-2</v>
      </c>
      <c r="AG354" s="369">
        <f t="shared" si="80"/>
        <v>45.844910000000013</v>
      </c>
      <c r="AH354" s="348">
        <f t="shared" si="81"/>
        <v>0.86676916666662862</v>
      </c>
      <c r="AI354" s="133">
        <f t="shared" si="82"/>
        <v>1.9270898054200236E-2</v>
      </c>
      <c r="AJ354" s="348">
        <f t="shared" si="83"/>
        <v>2.1353166666666681</v>
      </c>
      <c r="AK354" s="349">
        <f t="shared" si="84"/>
        <v>4.8852357201828678E-2</v>
      </c>
      <c r="AL354" s="367"/>
      <c r="AM354" s="329">
        <f t="shared" si="85"/>
        <v>43101</v>
      </c>
      <c r="AN354" s="369">
        <f t="shared" si="64"/>
        <v>0.98490699999999265</v>
      </c>
      <c r="AO354" s="133">
        <f t="shared" si="86"/>
        <v>7.6038475612103529E-3</v>
      </c>
      <c r="AP354" s="348">
        <f t="shared" si="65"/>
        <v>2.65767106241249</v>
      </c>
      <c r="AQ354" s="133">
        <f t="shared" si="87"/>
        <v>2.0786653233316299E-2</v>
      </c>
      <c r="AR354" s="369">
        <f t="shared" si="66"/>
        <v>50.810299166666667</v>
      </c>
      <c r="AS354" s="348">
        <f t="shared" si="88"/>
        <v>0.82075583333332247</v>
      </c>
      <c r="AT354" s="133">
        <f t="shared" si="89"/>
        <v>1.6418550332826021E-2</v>
      </c>
      <c r="AU354" s="348">
        <f t="shared" si="90"/>
        <v>2.2147258853437393</v>
      </c>
      <c r="AV354" s="349">
        <f t="shared" si="91"/>
        <v>4.5574642622745687E-2</v>
      </c>
      <c r="AW354" s="367"/>
      <c r="AX354" s="348">
        <f t="shared" si="92"/>
        <v>2.3310000000000031</v>
      </c>
      <c r="AY354" s="133">
        <f t="shared" si="93"/>
        <v>5.3478021473800208E-2</v>
      </c>
      <c r="AZ354" s="348">
        <f t="shared" si="94"/>
        <v>5.2389999999999972</v>
      </c>
      <c r="BA354" s="133">
        <f t="shared" si="95"/>
        <v>0.1287856440511308</v>
      </c>
      <c r="BB354" s="369">
        <f t="shared" si="96"/>
        <v>43.73238095238095</v>
      </c>
      <c r="BC354" s="348">
        <f t="shared" si="97"/>
        <v>2.220000000000006</v>
      </c>
      <c r="BD354" s="133">
        <f t="shared" si="98"/>
        <v>5.3478021473800208E-2</v>
      </c>
      <c r="BE354" s="348">
        <f t="shared" si="99"/>
        <v>4.9895238095238099</v>
      </c>
      <c r="BF354" s="349">
        <f t="shared" si="100"/>
        <v>0.1287856440511308</v>
      </c>
      <c r="BG354" s="366"/>
      <c r="BH354" s="348">
        <f t="shared" si="101"/>
        <v>2.4008139999999898</v>
      </c>
      <c r="BI354" s="133">
        <f t="shared" si="102"/>
        <v>4.5204237401825775E-2</v>
      </c>
      <c r="BJ354" s="348">
        <f t="shared" si="103"/>
        <v>3.5241619999999969</v>
      </c>
      <c r="BK354" s="133">
        <f t="shared" si="104"/>
        <v>6.7789258270144925E-2</v>
      </c>
      <c r="BL354" s="369">
        <f t="shared" si="105"/>
        <v>41.727799047619037</v>
      </c>
      <c r="BM354" s="348">
        <f t="shared" si="106"/>
        <v>2.2864895238095144</v>
      </c>
      <c r="BN354" s="133">
        <f t="shared" si="107"/>
        <v>5.7971947468661744E-2</v>
      </c>
      <c r="BO354" s="348">
        <f t="shared" si="108"/>
        <v>3.3563447619047579</v>
      </c>
      <c r="BP354" s="349">
        <f t="shared" si="109"/>
        <v>8.7469834656601186E-2</v>
      </c>
      <c r="BQ354" s="366"/>
    </row>
    <row r="355" spans="1:69" ht="12.75" customHeight="1" x14ac:dyDescent="0.25">
      <c r="A355" s="329">
        <v>43132</v>
      </c>
      <c r="B355" s="159">
        <v>2018</v>
      </c>
      <c r="C355" s="241" t="s">
        <v>110</v>
      </c>
      <c r="D355" s="163"/>
      <c r="E355" s="137">
        <v>131.13535200000001</v>
      </c>
      <c r="F355" s="137">
        <v>121.44174087831497</v>
      </c>
      <c r="G355" s="137">
        <v>124.66208400000001</v>
      </c>
      <c r="H355" s="137">
        <v>42.870999999999995</v>
      </c>
      <c r="I355" s="137">
        <v>51.935262999999992</v>
      </c>
      <c r="J355" s="308"/>
      <c r="K355" s="137">
        <v>92.692989578210486</v>
      </c>
      <c r="L355" s="137"/>
      <c r="M355" s="214">
        <f t="shared" si="63"/>
        <v>3.2203431216850333</v>
      </c>
      <c r="N355" s="139"/>
      <c r="O355" s="143"/>
      <c r="P355" s="143"/>
      <c r="Q355" s="143"/>
      <c r="R355" s="366"/>
      <c r="S355" s="369">
        <f t="shared" si="67"/>
        <v>0.2805907024609553</v>
      </c>
      <c r="T355" s="308">
        <f t="shared" si="68"/>
        <v>8.6863604390607918E-4</v>
      </c>
      <c r="U355" s="348">
        <f t="shared" si="69"/>
        <v>1.5792472236359885</v>
      </c>
      <c r="V355" s="133">
        <f t="shared" si="70"/>
        <v>1.3175491143925022E-2</v>
      </c>
      <c r="W355" s="369">
        <f t="shared" si="71"/>
        <v>43.25145073192914</v>
      </c>
      <c r="X355" s="348">
        <f t="shared" si="72"/>
        <v>0.23382558538412468</v>
      </c>
      <c r="Y355" s="370">
        <f t="shared" si="73"/>
        <v>5.4355763384790201E-3</v>
      </c>
      <c r="Z355" s="348">
        <f t="shared" si="74"/>
        <v>1.3160393530299785</v>
      </c>
      <c r="AA355" s="349">
        <f t="shared" si="75"/>
        <v>3.1382531129578339E-2</v>
      </c>
      <c r="AB355" s="367"/>
      <c r="AC355" s="369">
        <f t="shared" si="76"/>
        <v>0.1081919999999883</v>
      </c>
      <c r="AD355" s="133">
        <f t="shared" si="77"/>
        <v>8.6863604390607918E-4</v>
      </c>
      <c r="AE355" s="348">
        <f t="shared" si="78"/>
        <v>1.8631299999999982</v>
      </c>
      <c r="AF355" s="133">
        <f t="shared" si="79"/>
        <v>1.5172197639403251E-2</v>
      </c>
      <c r="AG355" s="369">
        <f t="shared" si="80"/>
        <v>45.93507000000001</v>
      </c>
      <c r="AH355" s="348">
        <f t="shared" si="81"/>
        <v>9.0159999999997353E-2</v>
      </c>
      <c r="AI355" s="133">
        <f t="shared" si="82"/>
        <v>1.9666305376102589E-3</v>
      </c>
      <c r="AJ355" s="348">
        <f t="shared" si="83"/>
        <v>1.5526083333333389</v>
      </c>
      <c r="AK355" s="349">
        <f t="shared" si="84"/>
        <v>3.49824744962135E-2</v>
      </c>
      <c r="AL355" s="367"/>
      <c r="AM355" s="329">
        <f t="shared" si="85"/>
        <v>43132</v>
      </c>
      <c r="AN355" s="369">
        <f t="shared" si="64"/>
        <v>0.62299300000000812</v>
      </c>
      <c r="AO355" s="133">
        <f t="shared" si="86"/>
        <v>4.7734406517010441E-3</v>
      </c>
      <c r="AP355" s="348">
        <f t="shared" si="65"/>
        <v>2.2700519399880079</v>
      </c>
      <c r="AQ355" s="133">
        <f t="shared" si="87"/>
        <v>1.7615695916052276E-2</v>
      </c>
      <c r="AR355" s="369">
        <f t="shared" si="66"/>
        <v>51.329460000000012</v>
      </c>
      <c r="AS355" s="348">
        <f t="shared" si="88"/>
        <v>0.51916083333334484</v>
      </c>
      <c r="AT355" s="133">
        <f t="shared" si="89"/>
        <v>1.0217629926373872E-2</v>
      </c>
      <c r="AU355" s="348">
        <f t="shared" si="90"/>
        <v>1.8917099499900019</v>
      </c>
      <c r="AV355" s="349">
        <f t="shared" si="91"/>
        <v>3.8264483073691569E-2</v>
      </c>
      <c r="AW355" s="367"/>
      <c r="AX355" s="348">
        <f t="shared" si="92"/>
        <v>-3.0480000000000018</v>
      </c>
      <c r="AY355" s="133">
        <f t="shared" si="93"/>
        <v>-6.6377752128748524E-2</v>
      </c>
      <c r="AZ355" s="348">
        <f t="shared" si="94"/>
        <v>2.4509999999999934</v>
      </c>
      <c r="BA355" s="133">
        <f t="shared" si="95"/>
        <v>6.0638297872340319E-2</v>
      </c>
      <c r="BB355" s="369">
        <f t="shared" si="96"/>
        <v>40.829523809523806</v>
      </c>
      <c r="BC355" s="348">
        <f t="shared" si="97"/>
        <v>-2.9028571428571439</v>
      </c>
      <c r="BD355" s="133">
        <f t="shared" si="98"/>
        <v>-6.6377752128748524E-2</v>
      </c>
      <c r="BE355" s="348">
        <f t="shared" si="99"/>
        <v>2.3342857142857127</v>
      </c>
      <c r="BF355" s="349">
        <f t="shared" si="100"/>
        <v>6.0638297872340319E-2</v>
      </c>
      <c r="BG355" s="366"/>
      <c r="BH355" s="348">
        <f t="shared" si="101"/>
        <v>-3.5759260000000026</v>
      </c>
      <c r="BI355" s="133">
        <f t="shared" si="102"/>
        <v>-6.4418112175547271E-2</v>
      </c>
      <c r="BJ355" s="348">
        <f t="shared" si="103"/>
        <v>0.28933999999998861</v>
      </c>
      <c r="BK355" s="133">
        <f t="shared" si="104"/>
        <v>5.6023783329419707E-3</v>
      </c>
      <c r="BL355" s="369">
        <f t="shared" si="105"/>
        <v>38.322155238095228</v>
      </c>
      <c r="BM355" s="348">
        <f t="shared" si="106"/>
        <v>-3.4056438095238093</v>
      </c>
      <c r="BN355" s="133">
        <f t="shared" si="107"/>
        <v>-8.1615706729160298E-2</v>
      </c>
      <c r="BO355" s="348">
        <f t="shared" si="108"/>
        <v>0.27556190476189357</v>
      </c>
      <c r="BP355" s="349">
        <f t="shared" si="109"/>
        <v>7.2427484465598102E-3</v>
      </c>
      <c r="BQ355" s="366"/>
    </row>
    <row r="356" spans="1:69" ht="12.75" customHeight="1" x14ac:dyDescent="0.25">
      <c r="A356" s="329">
        <v>43160</v>
      </c>
      <c r="B356" s="159">
        <v>2018</v>
      </c>
      <c r="C356" s="241" t="s">
        <v>111</v>
      </c>
      <c r="D356" s="163"/>
      <c r="E356" s="137">
        <v>128.96147199999999</v>
      </c>
      <c r="F356" s="137">
        <v>119.10934065825049</v>
      </c>
      <c r="G356" s="137">
        <v>122.79467300000002</v>
      </c>
      <c r="H356" s="137">
        <v>44.19700000000001</v>
      </c>
      <c r="I356" s="137">
        <v>52.507654999999993</v>
      </c>
      <c r="J356" s="308"/>
      <c r="K356" s="137">
        <v>92.102792072790365</v>
      </c>
      <c r="L356" s="137"/>
      <c r="M356" s="214">
        <f t="shared" si="63"/>
        <v>3.685332341749529</v>
      </c>
      <c r="N356" s="139"/>
      <c r="O356" s="143"/>
      <c r="P356" s="143"/>
      <c r="Q356" s="143"/>
      <c r="R356" s="366"/>
      <c r="S356" s="369">
        <f t="shared" si="67"/>
        <v>-2.3324002200644856</v>
      </c>
      <c r="T356" s="308">
        <f t="shared" si="68"/>
        <v>-1.4979783267541014E-2</v>
      </c>
      <c r="U356" s="348">
        <f t="shared" si="69"/>
        <v>-0.28065934174951224</v>
      </c>
      <c r="V356" s="133">
        <f t="shared" si="70"/>
        <v>-2.3507776342198694E-3</v>
      </c>
      <c r="W356" s="369">
        <f t="shared" si="71"/>
        <v>41.307783881875409</v>
      </c>
      <c r="X356" s="348">
        <f t="shared" si="72"/>
        <v>-1.9436668500537309</v>
      </c>
      <c r="Y356" s="370">
        <f t="shared" si="73"/>
        <v>-4.4938766611564152E-2</v>
      </c>
      <c r="Z356" s="348">
        <f t="shared" si="74"/>
        <v>-0.23388278479126257</v>
      </c>
      <c r="AA356" s="349">
        <f t="shared" si="75"/>
        <v>-5.6300770661888988E-3</v>
      </c>
      <c r="AB356" s="367"/>
      <c r="AC356" s="369">
        <f t="shared" si="76"/>
        <v>-1.8674109999999899</v>
      </c>
      <c r="AD356" s="133">
        <f t="shared" si="77"/>
        <v>-1.4979783267541014E-2</v>
      </c>
      <c r="AE356" s="348">
        <f t="shared" si="78"/>
        <v>0.45467300000001387</v>
      </c>
      <c r="AF356" s="133">
        <f t="shared" si="79"/>
        <v>3.7164704920713554E-3</v>
      </c>
      <c r="AG356" s="369">
        <f t="shared" si="80"/>
        <v>44.378894166666683</v>
      </c>
      <c r="AH356" s="348">
        <f t="shared" si="81"/>
        <v>-1.5561758333333273</v>
      </c>
      <c r="AI356" s="133">
        <f t="shared" si="82"/>
        <v>-3.3877728570639531E-2</v>
      </c>
      <c r="AJ356" s="348">
        <f t="shared" si="83"/>
        <v>0.37889416666668296</v>
      </c>
      <c r="AK356" s="349">
        <f t="shared" si="84"/>
        <v>8.6112310606063502E-3</v>
      </c>
      <c r="AL356" s="367"/>
      <c r="AM356" s="329">
        <f t="shared" si="85"/>
        <v>43160</v>
      </c>
      <c r="AN356" s="369">
        <f t="shared" si="64"/>
        <v>-2.1738800000000253</v>
      </c>
      <c r="AO356" s="133">
        <f t="shared" si="86"/>
        <v>-1.6577375717876763E-2</v>
      </c>
      <c r="AP356" s="348">
        <f t="shared" si="65"/>
        <v>0.56147199999998065</v>
      </c>
      <c r="AQ356" s="133">
        <f t="shared" si="87"/>
        <v>4.3728348909655157E-3</v>
      </c>
      <c r="AR356" s="369">
        <f t="shared" si="66"/>
        <v>49.517893333333319</v>
      </c>
      <c r="AS356" s="348">
        <f t="shared" si="88"/>
        <v>-1.8115666666666925</v>
      </c>
      <c r="AT356" s="133">
        <f t="shared" si="89"/>
        <v>-3.5292922751704259E-2</v>
      </c>
      <c r="AU356" s="348">
        <f t="shared" si="90"/>
        <v>0.46789333333330774</v>
      </c>
      <c r="AV356" s="349">
        <f t="shared" si="91"/>
        <v>9.5391097519532675E-3</v>
      </c>
      <c r="AW356" s="367"/>
      <c r="AX356" s="348">
        <f t="shared" si="92"/>
        <v>1.3260000000000147</v>
      </c>
      <c r="AY356" s="133">
        <f t="shared" si="93"/>
        <v>3.0929999300226552E-2</v>
      </c>
      <c r="AZ356" s="348">
        <f t="shared" si="94"/>
        <v>4.6170000000000115</v>
      </c>
      <c r="BA356" s="133">
        <f t="shared" si="95"/>
        <v>0.11664982314300176</v>
      </c>
      <c r="BB356" s="369">
        <f t="shared" si="96"/>
        <v>42.092380952380957</v>
      </c>
      <c r="BC356" s="348">
        <f t="shared" si="97"/>
        <v>1.2628571428571504</v>
      </c>
      <c r="BD356" s="133">
        <f t="shared" si="98"/>
        <v>3.0929999300226552E-2</v>
      </c>
      <c r="BE356" s="348">
        <f t="shared" si="99"/>
        <v>4.3971428571428675</v>
      </c>
      <c r="BF356" s="349">
        <f t="shared" si="100"/>
        <v>0.11664982314300176</v>
      </c>
      <c r="BG356" s="366"/>
      <c r="BH356" s="348">
        <f t="shared" si="101"/>
        <v>0.57239200000000068</v>
      </c>
      <c r="BI356" s="133">
        <f t="shared" si="102"/>
        <v>1.1021259293517049E-2</v>
      </c>
      <c r="BJ356" s="348">
        <f t="shared" si="103"/>
        <v>0.29765499999999179</v>
      </c>
      <c r="BK356" s="133">
        <f t="shared" si="104"/>
        <v>5.7011108982951697E-3</v>
      </c>
      <c r="BL356" s="369">
        <f t="shared" si="105"/>
        <v>38.867290476190469</v>
      </c>
      <c r="BM356" s="348">
        <f t="shared" si="106"/>
        <v>0.54513523809524145</v>
      </c>
      <c r="BN356" s="133">
        <f t="shared" si="107"/>
        <v>1.4225067319630691E-2</v>
      </c>
      <c r="BO356" s="348">
        <f t="shared" si="108"/>
        <v>0.28348095238094828</v>
      </c>
      <c r="BP356" s="349">
        <f t="shared" si="109"/>
        <v>7.347147829091849E-3</v>
      </c>
      <c r="BQ356" s="366"/>
    </row>
    <row r="357" spans="1:69" ht="12.75" customHeight="1" x14ac:dyDescent="0.25">
      <c r="A357" s="329">
        <v>43191</v>
      </c>
      <c r="B357" s="159">
        <v>2018</v>
      </c>
      <c r="C357" s="241" t="s">
        <v>112</v>
      </c>
      <c r="D357" s="163"/>
      <c r="E357" s="137">
        <v>130.04430000000002</v>
      </c>
      <c r="F357" s="137">
        <v>120.57402320978301</v>
      </c>
      <c r="G357" s="137">
        <v>124.15899500000002</v>
      </c>
      <c r="H357" s="137">
        <v>45.932999999999993</v>
      </c>
      <c r="I357" s="137">
        <v>55.43107599999999</v>
      </c>
      <c r="J357" s="308"/>
      <c r="K357" s="137">
        <v>97.04885588362221</v>
      </c>
      <c r="L357" s="137"/>
      <c r="M357" s="214">
        <f t="shared" si="63"/>
        <v>3.5849717902170113</v>
      </c>
      <c r="N357" s="139"/>
      <c r="O357" s="143"/>
      <c r="P357" s="143"/>
      <c r="Q357" s="143"/>
      <c r="R357" s="366"/>
      <c r="S357" s="369">
        <f t="shared" si="67"/>
        <v>1.464682551532519</v>
      </c>
      <c r="T357" s="308">
        <f t="shared" si="68"/>
        <v>1.1110595978377713E-2</v>
      </c>
      <c r="U357" s="348">
        <f t="shared" si="69"/>
        <v>3.2724039142036787</v>
      </c>
      <c r="V357" s="133">
        <f t="shared" si="70"/>
        <v>2.7897346463374939E-2</v>
      </c>
      <c r="W357" s="369">
        <f t="shared" si="71"/>
        <v>42.528352674819175</v>
      </c>
      <c r="X357" s="348">
        <f t="shared" si="72"/>
        <v>1.2205687929437659</v>
      </c>
      <c r="Y357" s="370">
        <f t="shared" si="73"/>
        <v>2.9548154808646476E-2</v>
      </c>
      <c r="Z357" s="348">
        <f t="shared" si="74"/>
        <v>2.7270032618364013</v>
      </c>
      <c r="AA357" s="349">
        <f t="shared" si="75"/>
        <v>6.8515346892909168E-2</v>
      </c>
      <c r="AB357" s="367"/>
      <c r="AC357" s="369">
        <f t="shared" si="76"/>
        <v>1.3643220000000014</v>
      </c>
      <c r="AD357" s="133">
        <f t="shared" si="77"/>
        <v>1.1110595978377713E-2</v>
      </c>
      <c r="AE357" s="348">
        <f t="shared" si="78"/>
        <v>4.2670269999999988</v>
      </c>
      <c r="AF357" s="133">
        <f t="shared" si="79"/>
        <v>3.5590599363586994E-2</v>
      </c>
      <c r="AG357" s="369">
        <f t="shared" si="80"/>
        <v>45.515829166666677</v>
      </c>
      <c r="AH357" s="348">
        <f t="shared" si="81"/>
        <v>1.136934999999994</v>
      </c>
      <c r="AI357" s="133">
        <f t="shared" si="82"/>
        <v>2.5618822220540016E-2</v>
      </c>
      <c r="AJ357" s="348">
        <f t="shared" si="83"/>
        <v>3.5558558333333252</v>
      </c>
      <c r="AK357" s="349">
        <f t="shared" si="84"/>
        <v>8.4743996500791896E-2</v>
      </c>
      <c r="AL357" s="367"/>
      <c r="AM357" s="329">
        <f t="shared" si="85"/>
        <v>43191</v>
      </c>
      <c r="AN357" s="369">
        <f t="shared" si="64"/>
        <v>1.0828280000000348</v>
      </c>
      <c r="AO357" s="133">
        <f t="shared" si="86"/>
        <v>8.3965232654914512E-3</v>
      </c>
      <c r="AP357" s="348">
        <f t="shared" si="65"/>
        <v>3.3336488697739668</v>
      </c>
      <c r="AQ357" s="133">
        <f t="shared" si="87"/>
        <v>2.6309144811732077E-2</v>
      </c>
      <c r="AR357" s="369">
        <f t="shared" si="66"/>
        <v>50.420250000000024</v>
      </c>
      <c r="AS357" s="348">
        <f t="shared" si="88"/>
        <v>0.90235666666670511</v>
      </c>
      <c r="AT357" s="133">
        <f t="shared" si="89"/>
        <v>1.822284039008748E-2</v>
      </c>
      <c r="AU357" s="348">
        <f t="shared" si="90"/>
        <v>2.7780407248116461</v>
      </c>
      <c r="AV357" s="349">
        <f t="shared" si="91"/>
        <v>5.8310493301544364E-2</v>
      </c>
      <c r="AW357" s="367"/>
      <c r="AX357" s="348">
        <f t="shared" si="92"/>
        <v>1.7359999999999829</v>
      </c>
      <c r="AY357" s="133">
        <f t="shared" si="93"/>
        <v>3.9278684073579262E-2</v>
      </c>
      <c r="AZ357" s="348">
        <f t="shared" si="94"/>
        <v>6.1609999999999943</v>
      </c>
      <c r="BA357" s="133">
        <f t="shared" si="95"/>
        <v>0.15490797546012258</v>
      </c>
      <c r="BB357" s="369">
        <f t="shared" si="96"/>
        <v>43.745714285714278</v>
      </c>
      <c r="BC357" s="348">
        <f t="shared" si="97"/>
        <v>1.6533333333333218</v>
      </c>
      <c r="BD357" s="133">
        <f t="shared" si="98"/>
        <v>3.9278684073579484E-2</v>
      </c>
      <c r="BE357" s="348">
        <f t="shared" si="99"/>
        <v>5.8676190476190442</v>
      </c>
      <c r="BF357" s="349">
        <f t="shared" si="100"/>
        <v>0.15490797546012258</v>
      </c>
      <c r="BG357" s="366"/>
      <c r="BH357" s="348">
        <f t="shared" si="101"/>
        <v>2.9234209999999976</v>
      </c>
      <c r="BI357" s="133">
        <f t="shared" si="102"/>
        <v>5.5676091419432083E-2</v>
      </c>
      <c r="BJ357" s="348">
        <f t="shared" si="103"/>
        <v>4.0102079999999916</v>
      </c>
      <c r="BK357" s="133">
        <f t="shared" si="104"/>
        <v>7.7987948394803386E-2</v>
      </c>
      <c r="BL357" s="369">
        <f t="shared" si="105"/>
        <v>41.651500952380943</v>
      </c>
      <c r="BM357" s="348">
        <f t="shared" si="106"/>
        <v>2.7842104761904736</v>
      </c>
      <c r="BN357" s="133">
        <f t="shared" si="107"/>
        <v>7.1633768191174507E-2</v>
      </c>
      <c r="BO357" s="348">
        <f t="shared" si="108"/>
        <v>3.8192457142857066</v>
      </c>
      <c r="BP357" s="349">
        <f t="shared" si="109"/>
        <v>0.10095210265022514</v>
      </c>
      <c r="BQ357" s="366"/>
    </row>
    <row r="358" spans="1:69" ht="12.75" customHeight="1" x14ac:dyDescent="0.25">
      <c r="A358" s="329">
        <v>43221</v>
      </c>
      <c r="B358" s="159">
        <v>2018</v>
      </c>
      <c r="C358" s="241" t="s">
        <v>113</v>
      </c>
      <c r="D358" s="163"/>
      <c r="E358" s="137">
        <v>134.33191400000001</v>
      </c>
      <c r="F358" s="137">
        <v>124.66952596204509</v>
      </c>
      <c r="G358" s="137">
        <v>128.29019600000001</v>
      </c>
      <c r="H358" s="137">
        <v>49.49</v>
      </c>
      <c r="I358" s="137">
        <v>60.610683000000002</v>
      </c>
      <c r="J358" s="308"/>
      <c r="K358" s="137">
        <v>110.18735484251872</v>
      </c>
      <c r="L358" s="137"/>
      <c r="M358" s="214">
        <f t="shared" ref="M358:M386" si="110">G358-F358</f>
        <v>3.6206700379549233</v>
      </c>
      <c r="N358" s="139"/>
      <c r="O358" s="143"/>
      <c r="P358" s="143"/>
      <c r="Q358" s="143"/>
      <c r="R358" s="366"/>
      <c r="S358" s="369">
        <f t="shared" si="67"/>
        <v>4.0955027522620782</v>
      </c>
      <c r="T358" s="308">
        <f t="shared" si="68"/>
        <v>3.3273473259025632E-2</v>
      </c>
      <c r="U358" s="348">
        <f t="shared" si="69"/>
        <v>9.1483295483675136</v>
      </c>
      <c r="V358" s="133">
        <f t="shared" si="70"/>
        <v>7.9191783260343485E-2</v>
      </c>
      <c r="W358" s="369">
        <f t="shared" si="71"/>
        <v>45.941271635037566</v>
      </c>
      <c r="X358" s="348">
        <f t="shared" si="72"/>
        <v>3.4129189602183914</v>
      </c>
      <c r="Y358" s="370">
        <f t="shared" si="73"/>
        <v>8.025043872059423E-2</v>
      </c>
      <c r="Z358" s="348">
        <f t="shared" si="74"/>
        <v>7.6236079569729185</v>
      </c>
      <c r="AA358" s="349">
        <f t="shared" si="75"/>
        <v>0.19895805811712708</v>
      </c>
      <c r="AB358" s="367"/>
      <c r="AC358" s="369">
        <f t="shared" si="76"/>
        <v>4.1312009999999901</v>
      </c>
      <c r="AD358" s="133">
        <f t="shared" si="77"/>
        <v>3.3273473259025632E-2</v>
      </c>
      <c r="AE358" s="348">
        <f t="shared" si="78"/>
        <v>10.891840000000002</v>
      </c>
      <c r="AF358" s="133">
        <f t="shared" si="79"/>
        <v>9.2776767674668248E-2</v>
      </c>
      <c r="AG358" s="369">
        <f t="shared" si="80"/>
        <v>48.958496666666676</v>
      </c>
      <c r="AH358" s="348">
        <f t="shared" si="81"/>
        <v>3.4426674999999989</v>
      </c>
      <c r="AI358" s="133">
        <f t="shared" si="82"/>
        <v>7.5636708438154177E-2</v>
      </c>
      <c r="AJ358" s="348">
        <f t="shared" si="83"/>
        <v>9.0765333333333302</v>
      </c>
      <c r="AK358" s="349">
        <f t="shared" si="84"/>
        <v>0.22758491745934584</v>
      </c>
      <c r="AL358" s="367"/>
      <c r="AM358" s="329">
        <f t="shared" si="85"/>
        <v>43221</v>
      </c>
      <c r="AN358" s="369">
        <f t="shared" si="64"/>
        <v>4.2876139999999907</v>
      </c>
      <c r="AO358" s="133">
        <f t="shared" si="86"/>
        <v>3.2970410852301901E-2</v>
      </c>
      <c r="AP358" s="348">
        <f t="shared" si="65"/>
        <v>9.3245855343068911</v>
      </c>
      <c r="AQ358" s="133">
        <f t="shared" si="87"/>
        <v>7.4592311096912445E-2</v>
      </c>
      <c r="AR358" s="369">
        <f t="shared" si="66"/>
        <v>53.993261666666683</v>
      </c>
      <c r="AS358" s="348">
        <f t="shared" si="88"/>
        <v>3.5730116666666589</v>
      </c>
      <c r="AT358" s="133">
        <f t="shared" si="89"/>
        <v>7.086461623388729E-2</v>
      </c>
      <c r="AU358" s="348">
        <f t="shared" si="90"/>
        <v>7.770487945255752</v>
      </c>
      <c r="AV358" s="349">
        <f t="shared" si="91"/>
        <v>0.16810951225232018</v>
      </c>
      <c r="AW358" s="367"/>
      <c r="AX358" s="348">
        <f t="shared" si="92"/>
        <v>3.5570000000000093</v>
      </c>
      <c r="AY358" s="133">
        <f t="shared" si="93"/>
        <v>7.7438878366316466E-2</v>
      </c>
      <c r="AZ358" s="348">
        <f t="shared" si="94"/>
        <v>13.018000000000001</v>
      </c>
      <c r="BA358" s="133">
        <f t="shared" si="95"/>
        <v>0.3569313445931126</v>
      </c>
      <c r="BB358" s="369">
        <f t="shared" si="96"/>
        <v>47.133333333333333</v>
      </c>
      <c r="BC358" s="348">
        <f t="shared" si="97"/>
        <v>3.3876190476190544</v>
      </c>
      <c r="BD358" s="133">
        <f t="shared" si="98"/>
        <v>7.7438878366316244E-2</v>
      </c>
      <c r="BE358" s="348">
        <f t="shared" si="99"/>
        <v>12.398095238095237</v>
      </c>
      <c r="BF358" s="349">
        <f t="shared" si="100"/>
        <v>0.3569313445931126</v>
      </c>
      <c r="BG358" s="366"/>
      <c r="BH358" s="348">
        <f t="shared" si="101"/>
        <v>5.1796070000000114</v>
      </c>
      <c r="BI358" s="133">
        <f t="shared" si="102"/>
        <v>9.3442295798118913E-2</v>
      </c>
      <c r="BJ358" s="348">
        <f t="shared" si="103"/>
        <v>12.645702999999997</v>
      </c>
      <c r="BK358" s="133">
        <f t="shared" si="104"/>
        <v>0.26364449646387844</v>
      </c>
      <c r="BL358" s="369">
        <f t="shared" si="105"/>
        <v>46.58446</v>
      </c>
      <c r="BM358" s="348">
        <f t="shared" si="106"/>
        <v>4.9329590476190575</v>
      </c>
      <c r="BN358" s="133">
        <f t="shared" si="107"/>
        <v>0.11843412445709411</v>
      </c>
      <c r="BO358" s="348">
        <f t="shared" si="108"/>
        <v>12.043526666666665</v>
      </c>
      <c r="BP358" s="349">
        <f t="shared" si="109"/>
        <v>0.34867403698799881</v>
      </c>
      <c r="BQ358" s="366"/>
    </row>
    <row r="359" spans="1:69" ht="12.75" customHeight="1" x14ac:dyDescent="0.25">
      <c r="A359" s="329">
        <v>43252</v>
      </c>
      <c r="B359" s="159">
        <v>2018</v>
      </c>
      <c r="C359" s="241" t="s">
        <v>21</v>
      </c>
      <c r="D359" s="163"/>
      <c r="E359" s="137">
        <v>138.25261300000003</v>
      </c>
      <c r="F359" s="137">
        <v>127.94497893990926</v>
      </c>
      <c r="G359" s="137">
        <v>131.87631600000003</v>
      </c>
      <c r="H359" s="137">
        <v>48.933999999999997</v>
      </c>
      <c r="I359" s="137">
        <v>60.878896999999995</v>
      </c>
      <c r="J359" s="308"/>
      <c r="K359" s="137">
        <v>109.63855333986862</v>
      </c>
      <c r="L359" s="137"/>
      <c r="M359" s="214">
        <f t="shared" si="110"/>
        <v>3.9313370600907689</v>
      </c>
      <c r="N359" s="139"/>
      <c r="O359" s="143"/>
      <c r="P359" s="143"/>
      <c r="Q359" s="143"/>
      <c r="R359" s="366"/>
      <c r="S359" s="369">
        <f t="shared" si="67"/>
        <v>3.2754529778641768</v>
      </c>
      <c r="T359" s="308">
        <f t="shared" si="68"/>
        <v>2.7953188254541406E-2</v>
      </c>
      <c r="U359" s="348">
        <f t="shared" si="69"/>
        <v>12.3965554881119</v>
      </c>
      <c r="V359" s="133">
        <f t="shared" si="70"/>
        <v>0.10728450564523095</v>
      </c>
      <c r="W359" s="369">
        <f t="shared" si="71"/>
        <v>48.670815783257723</v>
      </c>
      <c r="X359" s="348">
        <f t="shared" si="72"/>
        <v>2.7295441482201568</v>
      </c>
      <c r="Y359" s="370">
        <f t="shared" si="73"/>
        <v>5.9413770038930336E-2</v>
      </c>
      <c r="Z359" s="348">
        <f t="shared" si="74"/>
        <v>10.330462906759919</v>
      </c>
      <c r="AA359" s="349">
        <f t="shared" si="75"/>
        <v>0.26944099706219382</v>
      </c>
      <c r="AB359" s="367"/>
      <c r="AC359" s="369">
        <f t="shared" si="76"/>
        <v>3.5861200000000224</v>
      </c>
      <c r="AD359" s="133">
        <f t="shared" si="77"/>
        <v>2.7953188254541406E-2</v>
      </c>
      <c r="AE359" s="348">
        <f t="shared" si="78"/>
        <v>14.339965000000021</v>
      </c>
      <c r="AF359" s="133">
        <f t="shared" si="79"/>
        <v>0.12200451075769769</v>
      </c>
      <c r="AG359" s="369">
        <f t="shared" si="80"/>
        <v>51.946930000000023</v>
      </c>
      <c r="AH359" s="348">
        <f t="shared" si="81"/>
        <v>2.9884333333333473</v>
      </c>
      <c r="AI359" s="133">
        <f t="shared" si="82"/>
        <v>6.1040136785246002E-2</v>
      </c>
      <c r="AJ359" s="348">
        <f t="shared" si="83"/>
        <v>11.949970833333353</v>
      </c>
      <c r="AK359" s="349">
        <f t="shared" si="84"/>
        <v>0.29877198372851343</v>
      </c>
      <c r="AL359" s="367"/>
      <c r="AM359" s="329">
        <f t="shared" si="85"/>
        <v>43252</v>
      </c>
      <c r="AN359" s="369">
        <f t="shared" si="64"/>
        <v>3.9206990000000133</v>
      </c>
      <c r="AO359" s="133">
        <f t="shared" si="86"/>
        <v>2.9186653292232689E-2</v>
      </c>
      <c r="AP359" s="348">
        <f t="shared" si="65"/>
        <v>13.296563790158075</v>
      </c>
      <c r="AQ359" s="133">
        <f t="shared" si="87"/>
        <v>0.10640992472344268</v>
      </c>
      <c r="AR359" s="369">
        <f t="shared" si="66"/>
        <v>57.260510833333356</v>
      </c>
      <c r="AS359" s="348">
        <f t="shared" si="88"/>
        <v>3.267249166666673</v>
      </c>
      <c r="AT359" s="133">
        <f t="shared" si="89"/>
        <v>6.051216514455815E-2</v>
      </c>
      <c r="AU359" s="348">
        <f t="shared" si="90"/>
        <v>11.080469825131729</v>
      </c>
      <c r="AV359" s="349">
        <f t="shared" si="91"/>
        <v>0.23994066664349267</v>
      </c>
      <c r="AW359" s="367"/>
      <c r="AX359" s="348">
        <f t="shared" si="92"/>
        <v>-0.55600000000000449</v>
      </c>
      <c r="AY359" s="133">
        <f t="shared" si="93"/>
        <v>-1.123459284703987E-2</v>
      </c>
      <c r="AZ359" s="348">
        <f t="shared" si="94"/>
        <v>13.202999999999996</v>
      </c>
      <c r="BA359" s="133">
        <f t="shared" si="95"/>
        <v>0.36951106881979223</v>
      </c>
      <c r="BB359" s="369">
        <f t="shared" si="96"/>
        <v>46.603809523809517</v>
      </c>
      <c r="BC359" s="348">
        <f t="shared" si="97"/>
        <v>-0.52952380952381617</v>
      </c>
      <c r="BD359" s="133">
        <f t="shared" si="98"/>
        <v>-1.1234592847039981E-2</v>
      </c>
      <c r="BE359" s="348">
        <f t="shared" si="99"/>
        <v>12.574285714285708</v>
      </c>
      <c r="BF359" s="349">
        <f t="shared" si="100"/>
        <v>0.36951106881979223</v>
      </c>
      <c r="BG359" s="366"/>
      <c r="BH359" s="348">
        <f t="shared" si="101"/>
        <v>0.26821399999999329</v>
      </c>
      <c r="BI359" s="133">
        <f t="shared" si="102"/>
        <v>4.4251934927048708E-3</v>
      </c>
      <c r="BJ359" s="348">
        <f t="shared" si="103"/>
        <v>15.299056</v>
      </c>
      <c r="BK359" s="133">
        <f t="shared" si="104"/>
        <v>0.33565400107472954</v>
      </c>
      <c r="BL359" s="369">
        <f t="shared" si="105"/>
        <v>46.839901904761895</v>
      </c>
      <c r="BM359" s="348">
        <f t="shared" si="106"/>
        <v>0.25544190476189499</v>
      </c>
      <c r="BN359" s="133">
        <f t="shared" si="107"/>
        <v>5.4834145284048397E-3</v>
      </c>
      <c r="BO359" s="348">
        <f t="shared" si="108"/>
        <v>14.570529523809519</v>
      </c>
      <c r="BP359" s="349">
        <f t="shared" si="109"/>
        <v>0.45152813484559928</v>
      </c>
      <c r="BQ359" s="366"/>
    </row>
    <row r="360" spans="1:69" ht="12.75" customHeight="1" x14ac:dyDescent="0.25">
      <c r="A360" s="329">
        <v>43282</v>
      </c>
      <c r="B360" s="159">
        <v>2018</v>
      </c>
      <c r="C360" s="241" t="s">
        <v>114</v>
      </c>
      <c r="D360" s="163"/>
      <c r="E360" s="137">
        <v>137.72792799999999</v>
      </c>
      <c r="F360" s="137">
        <v>127.61783494655224</v>
      </c>
      <c r="G360" s="137">
        <v>131.79739000000006</v>
      </c>
      <c r="H360" s="137">
        <v>48.463999999999999</v>
      </c>
      <c r="I360" s="137">
        <v>60.911133</v>
      </c>
      <c r="J360" s="308"/>
      <c r="K360" s="137">
        <v>109.17460916037864</v>
      </c>
      <c r="L360" s="137"/>
      <c r="M360" s="214">
        <f t="shared" si="110"/>
        <v>4.1795550534478281</v>
      </c>
      <c r="N360" s="139"/>
      <c r="O360" s="143"/>
      <c r="P360" s="143"/>
      <c r="Q360" s="143"/>
      <c r="R360" s="366"/>
      <c r="S360" s="369">
        <f t="shared" si="67"/>
        <v>-0.32714399335702637</v>
      </c>
      <c r="T360" s="308">
        <f t="shared" si="68"/>
        <v>-5.9848502289039374E-4</v>
      </c>
      <c r="U360" s="348">
        <f t="shared" si="69"/>
        <v>13.713296028525363</v>
      </c>
      <c r="V360" s="133">
        <f t="shared" si="70"/>
        <v>0.12039288476813326</v>
      </c>
      <c r="W360" s="369">
        <f t="shared" si="71"/>
        <v>48.398195788793529</v>
      </c>
      <c r="X360" s="348">
        <f t="shared" si="72"/>
        <v>-0.27261999446419338</v>
      </c>
      <c r="Y360" s="370">
        <f t="shared" si="73"/>
        <v>-5.601303164471938E-3</v>
      </c>
      <c r="Z360" s="348">
        <f t="shared" si="74"/>
        <v>11.4277466904378</v>
      </c>
      <c r="AA360" s="349">
        <f t="shared" si="75"/>
        <v>0.3091048923975892</v>
      </c>
      <c r="AB360" s="367"/>
      <c r="AC360" s="369">
        <f t="shared" si="76"/>
        <v>-7.8925999999967189E-2</v>
      </c>
      <c r="AD360" s="133">
        <f t="shared" si="77"/>
        <v>-5.9848502289039374E-4</v>
      </c>
      <c r="AE360" s="348">
        <f t="shared" si="78"/>
        <v>16.400265000000047</v>
      </c>
      <c r="AF360" s="133">
        <f t="shared" si="79"/>
        <v>0.14212022179928696</v>
      </c>
      <c r="AG360" s="369">
        <f t="shared" si="80"/>
        <v>51.881158333333389</v>
      </c>
      <c r="AH360" s="348">
        <f t="shared" si="81"/>
        <v>-6.5771666666634587E-2</v>
      </c>
      <c r="AI360" s="133">
        <f t="shared" si="82"/>
        <v>-1.2661319286170203E-3</v>
      </c>
      <c r="AJ360" s="348">
        <f t="shared" si="83"/>
        <v>13.666887500000044</v>
      </c>
      <c r="AK360" s="349">
        <f t="shared" si="84"/>
        <v>0.35763831683735181</v>
      </c>
      <c r="AL360" s="367"/>
      <c r="AM360" s="329">
        <f t="shared" si="85"/>
        <v>43282</v>
      </c>
      <c r="AN360" s="369">
        <f t="shared" si="64"/>
        <v>-0.5246850000000336</v>
      </c>
      <c r="AO360" s="133">
        <f t="shared" si="86"/>
        <v>-3.7951181436262083E-3</v>
      </c>
      <c r="AP360" s="348">
        <f t="shared" si="65"/>
        <v>14.601528720144003</v>
      </c>
      <c r="AQ360" s="133">
        <f t="shared" si="87"/>
        <v>0.11858974846617532</v>
      </c>
      <c r="AR360" s="369">
        <f t="shared" si="66"/>
        <v>56.823273333333333</v>
      </c>
      <c r="AS360" s="348">
        <f t="shared" si="88"/>
        <v>-0.43723750000002326</v>
      </c>
      <c r="AT360" s="133">
        <f t="shared" si="89"/>
        <v>-7.6359343225679277E-3</v>
      </c>
      <c r="AU360" s="348">
        <f t="shared" si="90"/>
        <v>12.167940600120005</v>
      </c>
      <c r="AV360" s="349">
        <f t="shared" si="91"/>
        <v>0.2724857224290671</v>
      </c>
      <c r="AW360" s="367"/>
      <c r="AX360" s="348">
        <f t="shared" si="92"/>
        <v>-0.46999999999999886</v>
      </c>
      <c r="AY360" s="133">
        <f t="shared" si="93"/>
        <v>-9.604773776924036E-3</v>
      </c>
      <c r="AZ360" s="348">
        <f t="shared" si="94"/>
        <v>13.477000000000004</v>
      </c>
      <c r="BA360" s="133">
        <f t="shared" si="95"/>
        <v>0.38520021722354025</v>
      </c>
      <c r="BB360" s="369">
        <f t="shared" si="96"/>
        <v>46.156190476190474</v>
      </c>
      <c r="BC360" s="348">
        <f t="shared" si="97"/>
        <v>-0.44761904761904248</v>
      </c>
      <c r="BD360" s="133">
        <f t="shared" si="98"/>
        <v>-9.604773776923925E-3</v>
      </c>
      <c r="BE360" s="348">
        <f t="shared" si="99"/>
        <v>12.835238095238097</v>
      </c>
      <c r="BF360" s="349">
        <f t="shared" si="100"/>
        <v>0.38520021722354025</v>
      </c>
      <c r="BG360" s="366"/>
      <c r="BH360" s="348">
        <f t="shared" si="101"/>
        <v>0</v>
      </c>
      <c r="BI360" s="133">
        <f t="shared" si="102"/>
        <v>5.2951025048963984E-4</v>
      </c>
      <c r="BJ360" s="348">
        <f t="shared" si="103"/>
        <v>14.444223999999991</v>
      </c>
      <c r="BK360" s="133">
        <f t="shared" si="104"/>
        <v>0.3108496844496369</v>
      </c>
      <c r="BL360" s="369">
        <f t="shared" si="105"/>
        <v>46.870602857142856</v>
      </c>
      <c r="BM360" s="348">
        <f t="shared" si="106"/>
        <v>0</v>
      </c>
      <c r="BN360" s="133">
        <f t="shared" si="107"/>
        <v>6.5544442094234157E-4</v>
      </c>
      <c r="BO360" s="348">
        <f t="shared" si="108"/>
        <v>13.756403809523803</v>
      </c>
      <c r="BP360" s="349">
        <f t="shared" si="109"/>
        <v>0.4154231177309089</v>
      </c>
      <c r="BQ360" s="366"/>
    </row>
    <row r="361" spans="1:69" ht="12.75" customHeight="1" x14ac:dyDescent="0.25">
      <c r="A361" s="329">
        <v>43313</v>
      </c>
      <c r="B361" s="159">
        <v>2018</v>
      </c>
      <c r="C361" s="241" t="s">
        <v>115</v>
      </c>
      <c r="D361" s="163"/>
      <c r="E361" s="137">
        <v>138.68757100000002</v>
      </c>
      <c r="F361" s="137">
        <v>128.61607556446174</v>
      </c>
      <c r="G361" s="137">
        <v>132.49018200000003</v>
      </c>
      <c r="H361" s="137">
        <v>49.098999999999997</v>
      </c>
      <c r="I361" s="137">
        <v>61.818066000000002</v>
      </c>
      <c r="J361" s="308"/>
      <c r="K361" s="137">
        <v>110.41572415806664</v>
      </c>
      <c r="L361" s="137"/>
      <c r="M361" s="214">
        <f t="shared" si="110"/>
        <v>3.8741064355382946</v>
      </c>
      <c r="N361" s="139"/>
      <c r="O361" s="143"/>
      <c r="P361" s="143"/>
      <c r="Q361" s="143"/>
      <c r="R361" s="366"/>
      <c r="S361" s="369">
        <f t="shared" si="67"/>
        <v>0.99824061790950225</v>
      </c>
      <c r="T361" s="308">
        <f t="shared" si="68"/>
        <v>5.2564925602849311E-3</v>
      </c>
      <c r="U361" s="348">
        <f t="shared" si="69"/>
        <v>12.975412263611886</v>
      </c>
      <c r="V361" s="133">
        <f t="shared" si="70"/>
        <v>0.11220458179018866</v>
      </c>
      <c r="W361" s="369">
        <f t="shared" si="71"/>
        <v>49.230062970384779</v>
      </c>
      <c r="X361" s="348">
        <f t="shared" si="72"/>
        <v>0.8318671815912495</v>
      </c>
      <c r="Y361" s="370">
        <f t="shared" si="73"/>
        <v>1.7187979180493862E-2</v>
      </c>
      <c r="Z361" s="348">
        <f t="shared" si="74"/>
        <v>10.812843553009898</v>
      </c>
      <c r="AA361" s="349">
        <f t="shared" si="75"/>
        <v>0.28145825536034486</v>
      </c>
      <c r="AB361" s="367"/>
      <c r="AC361" s="369">
        <f t="shared" si="76"/>
        <v>0.69279199999996877</v>
      </c>
      <c r="AD361" s="133">
        <f t="shared" si="77"/>
        <v>5.2564925602849311E-3</v>
      </c>
      <c r="AE361" s="348">
        <f t="shared" si="78"/>
        <v>15.143829000000011</v>
      </c>
      <c r="AF361" s="133">
        <f t="shared" si="79"/>
        <v>0.12905240438107191</v>
      </c>
      <c r="AG361" s="369">
        <f t="shared" si="80"/>
        <v>52.458485000000024</v>
      </c>
      <c r="AH361" s="348">
        <f t="shared" si="81"/>
        <v>0.5773266666666359</v>
      </c>
      <c r="AI361" s="133">
        <f t="shared" si="82"/>
        <v>1.1127867711768324E-2</v>
      </c>
      <c r="AJ361" s="348">
        <f t="shared" si="83"/>
        <v>12.619857500000009</v>
      </c>
      <c r="AK361" s="349">
        <f t="shared" si="84"/>
        <v>0.31677440443951044</v>
      </c>
      <c r="AL361" s="367"/>
      <c r="AM361" s="329">
        <f t="shared" si="85"/>
        <v>43313</v>
      </c>
      <c r="AN361" s="369">
        <f t="shared" si="64"/>
        <v>0.95964300000002822</v>
      </c>
      <c r="AO361" s="133">
        <f t="shared" si="86"/>
        <v>6.9676718000144522E-3</v>
      </c>
      <c r="AP361" s="348">
        <f t="shared" si="65"/>
        <v>13.507032892378504</v>
      </c>
      <c r="AQ361" s="133">
        <f t="shared" si="87"/>
        <v>0.10790042203498196</v>
      </c>
      <c r="AR361" s="369">
        <f t="shared" si="66"/>
        <v>57.622975833333356</v>
      </c>
      <c r="AS361" s="348">
        <f t="shared" si="88"/>
        <v>0.79970250000002352</v>
      </c>
      <c r="AT361" s="133">
        <f t="shared" si="89"/>
        <v>1.4073502864026421E-2</v>
      </c>
      <c r="AU361" s="348">
        <f t="shared" si="90"/>
        <v>11.255860743648753</v>
      </c>
      <c r="AV361" s="349">
        <f t="shared" si="91"/>
        <v>0.2427552527664778</v>
      </c>
      <c r="AW361" s="367"/>
      <c r="AX361" s="348">
        <f t="shared" si="92"/>
        <v>0.63499999999999801</v>
      </c>
      <c r="AY361" s="133">
        <f t="shared" si="93"/>
        <v>1.3102509078903868E-2</v>
      </c>
      <c r="AZ361" s="348">
        <f t="shared" si="94"/>
        <v>12.183999999999997</v>
      </c>
      <c r="BA361" s="133">
        <f t="shared" si="95"/>
        <v>0.33005553298117296</v>
      </c>
      <c r="BB361" s="369">
        <f t="shared" si="96"/>
        <v>46.760952380952375</v>
      </c>
      <c r="BC361" s="348">
        <f t="shared" si="97"/>
        <v>0.60476190476190084</v>
      </c>
      <c r="BD361" s="133">
        <f t="shared" si="98"/>
        <v>1.3102509078903868E-2</v>
      </c>
      <c r="BE361" s="348">
        <f t="shared" si="99"/>
        <v>11.603809523809517</v>
      </c>
      <c r="BF361" s="349">
        <f t="shared" si="100"/>
        <v>0.33005553298117274</v>
      </c>
      <c r="BG361" s="366"/>
      <c r="BH361" s="348">
        <f t="shared" si="101"/>
        <v>0.90693300000000221</v>
      </c>
      <c r="BI361" s="133">
        <f t="shared" si="102"/>
        <v>1.4889445579677529E-2</v>
      </c>
      <c r="BJ361" s="348">
        <f t="shared" si="103"/>
        <v>13.127032</v>
      </c>
      <c r="BK361" s="133">
        <f t="shared" si="104"/>
        <v>0.26959854662359395</v>
      </c>
      <c r="BL361" s="369">
        <f t="shared" si="105"/>
        <v>47.734348571428569</v>
      </c>
      <c r="BM361" s="348">
        <f t="shared" si="106"/>
        <v>0.86374571428571301</v>
      </c>
      <c r="BN361" s="133">
        <f t="shared" si="107"/>
        <v>1.8428303918307298E-2</v>
      </c>
      <c r="BO361" s="348">
        <f t="shared" si="108"/>
        <v>12.501935238095236</v>
      </c>
      <c r="BP361" s="349">
        <f t="shared" si="109"/>
        <v>0.35484186450171928</v>
      </c>
      <c r="BQ361" s="366"/>
    </row>
    <row r="362" spans="1:69" ht="12.75" customHeight="1" x14ac:dyDescent="0.25">
      <c r="A362" s="329">
        <v>43344</v>
      </c>
      <c r="B362" s="159">
        <v>2018</v>
      </c>
      <c r="C362" s="241" t="s">
        <v>116</v>
      </c>
      <c r="D362" s="163"/>
      <c r="E362" s="137">
        <v>140.89387900000003</v>
      </c>
      <c r="F362" s="137">
        <v>130.75124439175903</v>
      </c>
      <c r="G362" s="137">
        <v>134.48279000000002</v>
      </c>
      <c r="H362" s="137">
        <v>51.298000000000002</v>
      </c>
      <c r="I362" s="137">
        <v>63.797067999999996</v>
      </c>
      <c r="J362" s="308"/>
      <c r="K362" s="137">
        <v>115.21065837749394</v>
      </c>
      <c r="L362" s="137"/>
      <c r="M362" s="214">
        <f t="shared" si="110"/>
        <v>3.7315456082409924</v>
      </c>
      <c r="N362" s="139"/>
      <c r="O362" s="143"/>
      <c r="P362" s="143"/>
      <c r="Q362" s="143"/>
      <c r="R362" s="366"/>
      <c r="S362" s="369">
        <f t="shared" si="67"/>
        <v>2.1351688272972922</v>
      </c>
      <c r="T362" s="308">
        <f t="shared" si="68"/>
        <v>1.5039665354222187E-2</v>
      </c>
      <c r="U362" s="348">
        <f t="shared" si="69"/>
        <v>11.817431786605724</v>
      </c>
      <c r="V362" s="133">
        <f t="shared" si="70"/>
        <v>9.9361413947421706E-2</v>
      </c>
      <c r="W362" s="369">
        <f t="shared" si="71"/>
        <v>51.009370326465856</v>
      </c>
      <c r="X362" s="348">
        <f t="shared" si="72"/>
        <v>1.7793073560810768</v>
      </c>
      <c r="Y362" s="370">
        <f t="shared" si="73"/>
        <v>3.6142699170452985E-2</v>
      </c>
      <c r="Z362" s="348">
        <f t="shared" si="74"/>
        <v>9.8478598221714293</v>
      </c>
      <c r="AA362" s="349">
        <f t="shared" si="75"/>
        <v>0.2392492331189835</v>
      </c>
      <c r="AB362" s="367"/>
      <c r="AC362" s="369">
        <f t="shared" si="76"/>
        <v>1.9926079999999899</v>
      </c>
      <c r="AD362" s="133">
        <f t="shared" si="77"/>
        <v>1.5039665354222187E-2</v>
      </c>
      <c r="AE362" s="348">
        <f t="shared" si="78"/>
        <v>13.966255000000018</v>
      </c>
      <c r="AF362" s="133">
        <f t="shared" si="79"/>
        <v>0.1158866291666949</v>
      </c>
      <c r="AG362" s="369">
        <f t="shared" si="80"/>
        <v>54.118991666666687</v>
      </c>
      <c r="AH362" s="348">
        <f t="shared" si="81"/>
        <v>1.660506666666663</v>
      </c>
      <c r="AI362" s="133">
        <f t="shared" si="82"/>
        <v>3.1653728975715945E-2</v>
      </c>
      <c r="AJ362" s="348">
        <f t="shared" si="83"/>
        <v>11.638545833333353</v>
      </c>
      <c r="AK362" s="349">
        <f t="shared" si="84"/>
        <v>0.27397419224354946</v>
      </c>
      <c r="AL362" s="367"/>
      <c r="AM362" s="329">
        <f t="shared" si="85"/>
        <v>43344</v>
      </c>
      <c r="AN362" s="369">
        <f t="shared" si="64"/>
        <v>2.206308000000007</v>
      </c>
      <c r="AO362" s="133">
        <f t="shared" si="86"/>
        <v>1.5908476758887069E-2</v>
      </c>
      <c r="AP362" s="348">
        <f t="shared" si="65"/>
        <v>12.414403104821019</v>
      </c>
      <c r="AQ362" s="133">
        <f t="shared" si="87"/>
        <v>9.6625573994008285E-2</v>
      </c>
      <c r="AR362" s="369">
        <f t="shared" si="66"/>
        <v>59.461565833333353</v>
      </c>
      <c r="AS362" s="348">
        <f t="shared" si="88"/>
        <v>1.8385899999999964</v>
      </c>
      <c r="AT362" s="133">
        <f t="shared" si="89"/>
        <v>3.1907237927417453E-2</v>
      </c>
      <c r="AU362" s="348">
        <f t="shared" si="90"/>
        <v>10.345335920684178</v>
      </c>
      <c r="AV362" s="349">
        <f t="shared" si="91"/>
        <v>0.21062968267480731</v>
      </c>
      <c r="AW362" s="367"/>
      <c r="AX362" s="348">
        <f t="shared" si="92"/>
        <v>2.1990000000000052</v>
      </c>
      <c r="AY362" s="133">
        <f t="shared" si="93"/>
        <v>4.4787062872970962E-2</v>
      </c>
      <c r="AZ362" s="348">
        <f t="shared" si="94"/>
        <v>12.795000000000002</v>
      </c>
      <c r="BA362" s="133">
        <f t="shared" si="95"/>
        <v>0.33231176791418848</v>
      </c>
      <c r="BB362" s="369">
        <f t="shared" si="96"/>
        <v>48.855238095238093</v>
      </c>
      <c r="BC362" s="348">
        <f t="shared" si="97"/>
        <v>2.0942857142857179</v>
      </c>
      <c r="BD362" s="133">
        <f t="shared" si="98"/>
        <v>4.4787062872970962E-2</v>
      </c>
      <c r="BE362" s="348">
        <f t="shared" si="99"/>
        <v>12.185714285714283</v>
      </c>
      <c r="BF362" s="349">
        <f t="shared" si="100"/>
        <v>0.33231176791418848</v>
      </c>
      <c r="BG362" s="366"/>
      <c r="BH362" s="348">
        <f t="shared" si="101"/>
        <v>1.9790019999999942</v>
      </c>
      <c r="BI362" s="133">
        <f t="shared" si="102"/>
        <v>3.2013327624969667E-2</v>
      </c>
      <c r="BJ362" s="348">
        <f t="shared" si="103"/>
        <v>13.203968999999994</v>
      </c>
      <c r="BK362" s="133">
        <f t="shared" si="104"/>
        <v>0.26098359778277258</v>
      </c>
      <c r="BL362" s="369">
        <f t="shared" si="105"/>
        <v>49.619112380952373</v>
      </c>
      <c r="BM362" s="348">
        <f t="shared" si="106"/>
        <v>1.884763809523804</v>
      </c>
      <c r="BN362" s="133">
        <f t="shared" si="107"/>
        <v>3.9484435546522478E-2</v>
      </c>
      <c r="BO362" s="348">
        <f t="shared" si="108"/>
        <v>12.575208571428561</v>
      </c>
      <c r="BP362" s="349">
        <f t="shared" si="109"/>
        <v>0.33946769314835379</v>
      </c>
      <c r="BQ362" s="366"/>
    </row>
    <row r="363" spans="1:69" ht="12.75" customHeight="1" x14ac:dyDescent="0.25">
      <c r="A363" s="329">
        <v>43374</v>
      </c>
      <c r="B363" s="159">
        <v>2018</v>
      </c>
      <c r="C363" s="241" t="s">
        <v>117</v>
      </c>
      <c r="D363" s="163"/>
      <c r="E363" s="137">
        <v>141.371228</v>
      </c>
      <c r="F363" s="137">
        <v>130.88156036733116</v>
      </c>
      <c r="G363" s="137">
        <v>136.616613</v>
      </c>
      <c r="H363" s="137">
        <v>53.597000000000001</v>
      </c>
      <c r="I363" s="137">
        <v>66.463595999999995</v>
      </c>
      <c r="J363" s="308"/>
      <c r="K363" s="137">
        <v>121.01589521484195</v>
      </c>
      <c r="L363" s="137"/>
      <c r="M363" s="214">
        <f t="shared" si="110"/>
        <v>5.7350526326688396</v>
      </c>
      <c r="N363" s="139"/>
      <c r="O363" s="143"/>
      <c r="P363" s="143"/>
      <c r="Q363" s="143"/>
      <c r="R363" s="366"/>
      <c r="S363" s="369">
        <f t="shared" si="67"/>
        <v>0.13031597557213104</v>
      </c>
      <c r="T363" s="308">
        <f t="shared" si="68"/>
        <v>1.5866885272085574E-2</v>
      </c>
      <c r="U363" s="348">
        <f t="shared" si="69"/>
        <v>13.731517731424404</v>
      </c>
      <c r="V363" s="133">
        <f t="shared" si="70"/>
        <v>0.11721308351633208</v>
      </c>
      <c r="W363" s="369">
        <f t="shared" si="71"/>
        <v>51.117966972775974</v>
      </c>
      <c r="X363" s="348">
        <f t="shared" si="72"/>
        <v>0.10859664631011867</v>
      </c>
      <c r="Y363" s="370">
        <f t="shared" si="73"/>
        <v>2.1289548491794097E-3</v>
      </c>
      <c r="Z363" s="348">
        <f t="shared" si="74"/>
        <v>11.442931442853677</v>
      </c>
      <c r="AA363" s="349">
        <f t="shared" si="75"/>
        <v>0.28841641324362755</v>
      </c>
      <c r="AB363" s="367"/>
      <c r="AC363" s="369">
        <f t="shared" si="76"/>
        <v>2.1338229999999783</v>
      </c>
      <c r="AD363" s="133">
        <f t="shared" si="77"/>
        <v>1.5866885272085574E-2</v>
      </c>
      <c r="AE363" s="348">
        <f t="shared" si="78"/>
        <v>16.272928999999976</v>
      </c>
      <c r="AF363" s="133">
        <f t="shared" si="79"/>
        <v>0.13522046574542279</v>
      </c>
      <c r="AG363" s="369">
        <f t="shared" si="80"/>
        <v>55.897177499999998</v>
      </c>
      <c r="AH363" s="348">
        <f t="shared" si="81"/>
        <v>1.7781858333333105</v>
      </c>
      <c r="AI363" s="133">
        <f t="shared" si="82"/>
        <v>3.2856965338261102E-2</v>
      </c>
      <c r="AJ363" s="348">
        <f t="shared" si="83"/>
        <v>13.560774166666647</v>
      </c>
      <c r="AK363" s="349">
        <f t="shared" si="84"/>
        <v>0.32031001924978453</v>
      </c>
      <c r="AL363" s="367"/>
      <c r="AM363" s="329">
        <f t="shared" si="85"/>
        <v>43374</v>
      </c>
      <c r="AN363" s="369">
        <f t="shared" si="64"/>
        <v>0.47734899999997538</v>
      </c>
      <c r="AO363" s="133">
        <f t="shared" si="86"/>
        <v>3.3880038181075545E-3</v>
      </c>
      <c r="AP363" s="348">
        <f t="shared" si="65"/>
        <v>14.742206195639142</v>
      </c>
      <c r="AQ363" s="133">
        <f t="shared" si="87"/>
        <v>0.11642043810790503</v>
      </c>
      <c r="AR363" s="369">
        <f t="shared" si="66"/>
        <v>59.85935666666667</v>
      </c>
      <c r="AS363" s="348">
        <f t="shared" si="88"/>
        <v>0.39779083333331755</v>
      </c>
      <c r="AT363" s="133">
        <f t="shared" si="89"/>
        <v>6.6898815690170643E-3</v>
      </c>
      <c r="AU363" s="348">
        <f t="shared" si="90"/>
        <v>12.28517182969928</v>
      </c>
      <c r="AV363" s="349">
        <f t="shared" si="91"/>
        <v>0.25823189344808539</v>
      </c>
      <c r="AW363" s="367"/>
      <c r="AX363" s="348">
        <f t="shared" si="92"/>
        <v>2.2989999999999995</v>
      </c>
      <c r="AY363" s="133">
        <f t="shared" si="93"/>
        <v>4.4816562049202702E-2</v>
      </c>
      <c r="AZ363" s="348">
        <f t="shared" si="94"/>
        <v>13.649000000000001</v>
      </c>
      <c r="BA363" s="133">
        <f t="shared" si="95"/>
        <v>0.34166916992089713</v>
      </c>
      <c r="BB363" s="369">
        <f t="shared" si="96"/>
        <v>51.044761904761906</v>
      </c>
      <c r="BC363" s="348">
        <f t="shared" si="97"/>
        <v>2.1895238095238128</v>
      </c>
      <c r="BD363" s="133">
        <f t="shared" si="98"/>
        <v>4.4816562049202702E-2</v>
      </c>
      <c r="BE363" s="348">
        <f t="shared" si="99"/>
        <v>12.999047619047623</v>
      </c>
      <c r="BF363" s="349">
        <f t="shared" si="100"/>
        <v>0.34166916992089735</v>
      </c>
      <c r="BG363" s="366"/>
      <c r="BH363" s="348">
        <f t="shared" si="101"/>
        <v>2.6665279999999996</v>
      </c>
      <c r="BI363" s="133">
        <f t="shared" si="102"/>
        <v>4.1797030546921077E-2</v>
      </c>
      <c r="BJ363" s="348">
        <f t="shared" si="103"/>
        <v>14.776067999999995</v>
      </c>
      <c r="BK363" s="133">
        <f t="shared" si="104"/>
        <v>0.28587298661294058</v>
      </c>
      <c r="BL363" s="369">
        <f t="shared" si="105"/>
        <v>52.158662857142851</v>
      </c>
      <c r="BM363" s="348">
        <f t="shared" si="106"/>
        <v>2.5395504761904775</v>
      </c>
      <c r="BN363" s="133">
        <f t="shared" si="107"/>
        <v>5.1180892892500607E-2</v>
      </c>
      <c r="BO363" s="348">
        <f t="shared" si="108"/>
        <v>14.072445714285713</v>
      </c>
      <c r="BP363" s="349">
        <f t="shared" si="109"/>
        <v>0.36948919504138589</v>
      </c>
      <c r="BQ363" s="366"/>
    </row>
    <row r="364" spans="1:69" ht="12.75" customHeight="1" x14ac:dyDescent="0.25">
      <c r="A364" s="329">
        <v>43405</v>
      </c>
      <c r="B364" s="159">
        <v>2018</v>
      </c>
      <c r="C364" s="241" t="s">
        <v>118</v>
      </c>
      <c r="D364" s="163"/>
      <c r="E364" s="137">
        <v>138.93476100000001</v>
      </c>
      <c r="F364" s="137">
        <v>128.61109268958873</v>
      </c>
      <c r="G364" s="137">
        <v>137.05865400000002</v>
      </c>
      <c r="H364" s="137">
        <v>51.558</v>
      </c>
      <c r="I364" s="137">
        <v>63.818389000000003</v>
      </c>
      <c r="J364" s="308"/>
      <c r="K364" s="137">
        <v>103.90035727335935</v>
      </c>
      <c r="L364" s="137"/>
      <c r="M364" s="214">
        <f t="shared" si="110"/>
        <v>8.4475613104112881</v>
      </c>
      <c r="N364" s="139"/>
      <c r="O364" s="143"/>
      <c r="P364" s="143"/>
      <c r="Q364" s="143"/>
      <c r="R364" s="366"/>
      <c r="S364" s="369">
        <f t="shared" si="67"/>
        <v>-2.2704676777424311</v>
      </c>
      <c r="T364" s="308">
        <f t="shared" si="68"/>
        <v>3.2356313796186864E-3</v>
      </c>
      <c r="U364" s="348">
        <f t="shared" si="69"/>
        <v>9.4862320377947924</v>
      </c>
      <c r="V364" s="133">
        <f t="shared" si="70"/>
        <v>7.9632681086808432E-2</v>
      </c>
      <c r="W364" s="369">
        <f t="shared" si="71"/>
        <v>49.225910574657277</v>
      </c>
      <c r="X364" s="348">
        <f t="shared" si="72"/>
        <v>-1.8920563981186973</v>
      </c>
      <c r="Y364" s="370">
        <f t="shared" si="73"/>
        <v>-3.7013529883267005E-2</v>
      </c>
      <c r="Z364" s="348">
        <f t="shared" si="74"/>
        <v>7.9051933648289889</v>
      </c>
      <c r="AA364" s="349">
        <f t="shared" si="75"/>
        <v>0.19131307243981488</v>
      </c>
      <c r="AB364" s="367"/>
      <c r="AC364" s="369">
        <f t="shared" si="76"/>
        <v>0.44204100000001745</v>
      </c>
      <c r="AD364" s="133">
        <f t="shared" si="77"/>
        <v>3.2356313796186864E-3</v>
      </c>
      <c r="AE364" s="348">
        <f t="shared" si="78"/>
        <v>14.342412999999993</v>
      </c>
      <c r="AF364" s="133">
        <f t="shared" si="79"/>
        <v>0.11687461156832524</v>
      </c>
      <c r="AG364" s="369">
        <f t="shared" si="80"/>
        <v>56.265545000000017</v>
      </c>
      <c r="AH364" s="348">
        <f t="shared" si="81"/>
        <v>0.36836750000001928</v>
      </c>
      <c r="AI364" s="133">
        <f t="shared" si="82"/>
        <v>6.5900912438738857E-3</v>
      </c>
      <c r="AJ364" s="348">
        <f t="shared" si="83"/>
        <v>11.952010833333333</v>
      </c>
      <c r="AK364" s="349">
        <f t="shared" si="84"/>
        <v>0.26971468329248749</v>
      </c>
      <c r="AL364" s="367"/>
      <c r="AM364" s="329">
        <f t="shared" si="85"/>
        <v>43405</v>
      </c>
      <c r="AN364" s="369">
        <f t="shared" si="64"/>
        <v>-2.4364669999999933</v>
      </c>
      <c r="AO364" s="133">
        <f t="shared" si="86"/>
        <v>-1.7234532333552322E-2</v>
      </c>
      <c r="AP364" s="348">
        <f t="shared" si="65"/>
        <v>10.223479743748783</v>
      </c>
      <c r="AQ364" s="133">
        <f t="shared" si="87"/>
        <v>7.9429554612193254E-2</v>
      </c>
      <c r="AR364" s="369">
        <f t="shared" si="66"/>
        <v>57.828967500000005</v>
      </c>
      <c r="AS364" s="348">
        <f t="shared" si="88"/>
        <v>-2.0303891666666658</v>
      </c>
      <c r="AT364" s="133">
        <f t="shared" si="89"/>
        <v>-3.3919328234232604E-2</v>
      </c>
      <c r="AU364" s="348">
        <f t="shared" si="90"/>
        <v>8.5195664531239856</v>
      </c>
      <c r="AV364" s="349">
        <f t="shared" si="91"/>
        <v>0.17277773147203423</v>
      </c>
      <c r="AW364" s="367"/>
      <c r="AX364" s="348">
        <f t="shared" si="92"/>
        <v>-2.0390000000000015</v>
      </c>
      <c r="AY364" s="133">
        <f t="shared" si="93"/>
        <v>-3.8043174058249529E-2</v>
      </c>
      <c r="AZ364" s="348">
        <f t="shared" si="94"/>
        <v>8.1280000000000001</v>
      </c>
      <c r="BA364" s="133">
        <f t="shared" si="95"/>
        <v>0.18715173842965682</v>
      </c>
      <c r="BB364" s="369">
        <f t="shared" si="96"/>
        <v>49.10285714285714</v>
      </c>
      <c r="BC364" s="348">
        <f t="shared" si="97"/>
        <v>-1.941904761904766</v>
      </c>
      <c r="BD364" s="133">
        <f t="shared" si="98"/>
        <v>-3.804317405824964E-2</v>
      </c>
      <c r="BE364" s="348">
        <f t="shared" si="99"/>
        <v>7.740952380952379</v>
      </c>
      <c r="BF364" s="349">
        <f t="shared" si="100"/>
        <v>0.18715173842965682</v>
      </c>
      <c r="BG364" s="366"/>
      <c r="BH364" s="348">
        <f t="shared" si="101"/>
        <v>-2.6452069999999921</v>
      </c>
      <c r="BI364" s="133">
        <f t="shared" si="102"/>
        <v>-3.9799336165921462E-2</v>
      </c>
      <c r="BJ364" s="348">
        <f t="shared" si="103"/>
        <v>9.6456750000000042</v>
      </c>
      <c r="BK364" s="133">
        <f t="shared" si="104"/>
        <v>0.1780541214900182</v>
      </c>
      <c r="BL364" s="369">
        <f t="shared" si="105"/>
        <v>49.639418095238092</v>
      </c>
      <c r="BM364" s="348">
        <f t="shared" si="106"/>
        <v>-2.5192447619047584</v>
      </c>
      <c r="BN364" s="133">
        <f t="shared" si="107"/>
        <v>-4.8299642358637707E-2</v>
      </c>
      <c r="BO364" s="348">
        <f t="shared" si="108"/>
        <v>9.1863571428571404</v>
      </c>
      <c r="BP364" s="349">
        <f t="shared" si="109"/>
        <v>0.22708682424973481</v>
      </c>
      <c r="BQ364" s="366"/>
    </row>
    <row r="365" spans="1:69" ht="12.75" customHeight="1" x14ac:dyDescent="0.25">
      <c r="A365" s="329">
        <v>43435</v>
      </c>
      <c r="B365" s="159">
        <v>2018</v>
      </c>
      <c r="C365" s="241" t="s">
        <v>119</v>
      </c>
      <c r="D365" s="163"/>
      <c r="E365" s="137">
        <v>131.38100400000002</v>
      </c>
      <c r="F365" s="310">
        <v>120.97308660849616</v>
      </c>
      <c r="G365" s="310">
        <v>131.004212</v>
      </c>
      <c r="H365" s="137">
        <v>46.966999999999999</v>
      </c>
      <c r="I365" s="137">
        <v>58.978699999999996</v>
      </c>
      <c r="J365" s="308"/>
      <c r="K365" s="137">
        <v>88.586307153099867</v>
      </c>
      <c r="L365" s="137"/>
      <c r="M365" s="214">
        <f t="shared" si="110"/>
        <v>10.031125391503835</v>
      </c>
      <c r="N365" s="139"/>
      <c r="O365" s="139"/>
      <c r="P365" s="143"/>
      <c r="Q365" s="143"/>
      <c r="R365" s="366"/>
      <c r="S365" s="369">
        <f t="shared" si="67"/>
        <v>-7.6380060810925698</v>
      </c>
      <c r="T365" s="308">
        <f t="shared" si="68"/>
        <v>-4.4174094982721956E-2</v>
      </c>
      <c r="U365" s="348">
        <f t="shared" si="69"/>
        <v>0.97912812685534334</v>
      </c>
      <c r="V365" s="133">
        <f t="shared" si="70"/>
        <v>8.159811870904754E-3</v>
      </c>
      <c r="W365" s="369">
        <f t="shared" si="71"/>
        <v>42.860905507080133</v>
      </c>
      <c r="X365" s="348">
        <f t="shared" si="72"/>
        <v>-6.3650050675771439</v>
      </c>
      <c r="Y365" s="370">
        <f t="shared" si="73"/>
        <v>-0.129301926430062</v>
      </c>
      <c r="Z365" s="348">
        <f t="shared" si="74"/>
        <v>0.81594010571278375</v>
      </c>
      <c r="AA365" s="349">
        <f t="shared" si="75"/>
        <v>1.9406368822609377E-2</v>
      </c>
      <c r="AB365" s="367"/>
      <c r="AC365" s="369">
        <f t="shared" si="76"/>
        <v>-6.054442000000023</v>
      </c>
      <c r="AD365" s="133">
        <f t="shared" si="77"/>
        <v>-4.4174094982721956E-2</v>
      </c>
      <c r="AE365" s="348">
        <f t="shared" si="78"/>
        <v>7.4904429999999422</v>
      </c>
      <c r="AF365" s="133">
        <f t="shared" si="79"/>
        <v>6.0644599064902049E-2</v>
      </c>
      <c r="AG365" s="369">
        <f t="shared" si="80"/>
        <v>51.22017666666666</v>
      </c>
      <c r="AH365" s="348">
        <f t="shared" si="81"/>
        <v>-5.0453683333333572</v>
      </c>
      <c r="AI365" s="133">
        <f t="shared" si="82"/>
        <v>-8.9670656053066899E-2</v>
      </c>
      <c r="AJ365" s="348">
        <f t="shared" si="83"/>
        <v>6.2420358333332757</v>
      </c>
      <c r="AK365" s="349">
        <f t="shared" si="84"/>
        <v>0.13877932074745281</v>
      </c>
      <c r="AL365" s="367"/>
      <c r="AM365" s="329">
        <f t="shared" si="85"/>
        <v>43435</v>
      </c>
      <c r="AN365" s="369">
        <f t="shared" si="64"/>
        <v>-7.5537569999999903</v>
      </c>
      <c r="AO365" s="133">
        <f t="shared" si="86"/>
        <v>-5.4369093419320613E-2</v>
      </c>
      <c r="AP365" s="348">
        <f t="shared" si="65"/>
        <v>1.8535520000000076</v>
      </c>
      <c r="AQ365" s="133">
        <f t="shared" si="87"/>
        <v>1.4310109334969345E-2</v>
      </c>
      <c r="AR365" s="369">
        <f t="shared" si="66"/>
        <v>51.534170000000017</v>
      </c>
      <c r="AS365" s="348">
        <f t="shared" si="88"/>
        <v>-6.2947974999999872</v>
      </c>
      <c r="AT365" s="133">
        <f t="shared" si="89"/>
        <v>-0.10885197803332713</v>
      </c>
      <c r="AU365" s="348">
        <f t="shared" si="90"/>
        <v>1.544626666666673</v>
      </c>
      <c r="AV365" s="349">
        <f t="shared" si="91"/>
        <v>3.0898995343226154E-2</v>
      </c>
      <c r="AW365" s="367"/>
      <c r="AX365" s="348">
        <f t="shared" si="92"/>
        <v>-4.5910000000000011</v>
      </c>
      <c r="AY365" s="133">
        <f t="shared" si="93"/>
        <v>-8.9045346987858376E-2</v>
      </c>
      <c r="AZ365" s="348">
        <f t="shared" si="94"/>
        <v>3.3790000000000049</v>
      </c>
      <c r="BA365" s="133">
        <f t="shared" si="95"/>
        <v>7.7521336147563735E-2</v>
      </c>
      <c r="BB365" s="369">
        <f t="shared" si="96"/>
        <v>44.730476190476189</v>
      </c>
      <c r="BC365" s="348">
        <f t="shared" si="97"/>
        <v>-4.3723809523809507</v>
      </c>
      <c r="BD365" s="133">
        <f t="shared" si="98"/>
        <v>-8.9045346987858265E-2</v>
      </c>
      <c r="BE365" s="348">
        <f t="shared" si="99"/>
        <v>3.2180952380952448</v>
      </c>
      <c r="BF365" s="349">
        <f t="shared" si="100"/>
        <v>7.7521336147563735E-2</v>
      </c>
      <c r="BG365" s="366"/>
      <c r="BH365" s="348">
        <f t="shared" si="101"/>
        <v>-4.839689000000007</v>
      </c>
      <c r="BI365" s="133">
        <f t="shared" si="102"/>
        <v>-7.5835336426308242E-2</v>
      </c>
      <c r="BJ365" s="348">
        <f t="shared" si="103"/>
        <v>5.8683249999999916</v>
      </c>
      <c r="BK365" s="133">
        <f t="shared" si="104"/>
        <v>0.11049300630997227</v>
      </c>
      <c r="BL365" s="369">
        <f t="shared" si="105"/>
        <v>45.030190476190469</v>
      </c>
      <c r="BM365" s="348">
        <f t="shared" si="106"/>
        <v>-4.6092276190476227</v>
      </c>
      <c r="BN365" s="133">
        <f t="shared" si="107"/>
        <v>-9.2854183145426261E-2</v>
      </c>
      <c r="BO365" s="348">
        <f t="shared" si="108"/>
        <v>5.5888809523809471</v>
      </c>
      <c r="BP365" s="349">
        <f t="shared" si="109"/>
        <v>0.14170120160455402</v>
      </c>
      <c r="BQ365" s="366"/>
    </row>
    <row r="366" spans="1:69" ht="12.75" customHeight="1" x14ac:dyDescent="0.25">
      <c r="A366" s="329">
        <v>43466</v>
      </c>
      <c r="B366" s="159">
        <v>2019</v>
      </c>
      <c r="C366" s="241" t="s">
        <v>109</v>
      </c>
      <c r="D366" s="163"/>
      <c r="E366" s="137">
        <v>129.554945</v>
      </c>
      <c r="F366" s="310">
        <v>119.45654401687585</v>
      </c>
      <c r="G366" s="310">
        <v>129.268337</v>
      </c>
      <c r="H366" s="137">
        <v>46.58700000000001</v>
      </c>
      <c r="I366" s="137">
        <v>56.722091999999996</v>
      </c>
      <c r="J366" s="308"/>
      <c r="K366" s="137">
        <v>89.192959139300541</v>
      </c>
      <c r="L366" s="137"/>
      <c r="M366" s="214">
        <f t="shared" si="110"/>
        <v>9.8117929831241497</v>
      </c>
      <c r="N366" s="139"/>
      <c r="O366" s="139"/>
      <c r="P366" s="143"/>
      <c r="Q366" s="143"/>
      <c r="R366" s="366"/>
      <c r="S366" s="369">
        <f t="shared" si="67"/>
        <v>-1.5165425916203077</v>
      </c>
      <c r="T366" s="308">
        <f t="shared" si="68"/>
        <v>-1.3250528158590735E-2</v>
      </c>
      <c r="U366" s="348">
        <f t="shared" si="69"/>
        <v>-1.7046061589781658</v>
      </c>
      <c r="V366" s="133">
        <f t="shared" si="70"/>
        <v>-1.4068916946596288E-2</v>
      </c>
      <c r="W366" s="369">
        <f t="shared" si="71"/>
        <v>41.597120014063208</v>
      </c>
      <c r="X366" s="348">
        <f t="shared" si="72"/>
        <v>-1.2637854930169254</v>
      </c>
      <c r="Y366" s="370">
        <f t="shared" si="73"/>
        <v>-2.9485739465027416E-2</v>
      </c>
      <c r="Z366" s="348">
        <f t="shared" si="74"/>
        <v>-1.4205051324818072</v>
      </c>
      <c r="AA366" s="349">
        <f t="shared" si="75"/>
        <v>-3.3021468006257382E-2</v>
      </c>
      <c r="AB366" s="367"/>
      <c r="AC366" s="369">
        <f t="shared" si="76"/>
        <v>-1.735874999999993</v>
      </c>
      <c r="AD366" s="133">
        <f t="shared" si="77"/>
        <v>-1.3250528158590735E-2</v>
      </c>
      <c r="AE366" s="348">
        <f t="shared" si="78"/>
        <v>4.7144449999999836</v>
      </c>
      <c r="AF366" s="133">
        <f t="shared" si="79"/>
        <v>3.7850643800034556E-2</v>
      </c>
      <c r="AG366" s="369">
        <f t="shared" si="80"/>
        <v>49.773614166666675</v>
      </c>
      <c r="AH366" s="348">
        <f t="shared" si="81"/>
        <v>-1.4465624999999847</v>
      </c>
      <c r="AI366" s="133">
        <f t="shared" si="82"/>
        <v>-2.8242044329796046E-2</v>
      </c>
      <c r="AJ366" s="348">
        <f t="shared" si="83"/>
        <v>3.9287041666666624</v>
      </c>
      <c r="AK366" s="349">
        <f t="shared" si="84"/>
        <v>8.5695536683715989E-2</v>
      </c>
      <c r="AL366" s="367"/>
      <c r="AM366" s="329">
        <f t="shared" si="85"/>
        <v>43466</v>
      </c>
      <c r="AN366" s="369">
        <f t="shared" si="64"/>
        <v>-1.826059000000015</v>
      </c>
      <c r="AO366" s="133">
        <f t="shared" si="86"/>
        <v>-1.3898957569238979E-2</v>
      </c>
      <c r="AP366" s="348">
        <f t="shared" si="65"/>
        <v>-0.95741399999999999</v>
      </c>
      <c r="AQ366" s="133">
        <f t="shared" si="87"/>
        <v>-7.3358110092853757E-3</v>
      </c>
      <c r="AR366" s="369">
        <f t="shared" si="66"/>
        <v>50.012454166666672</v>
      </c>
      <c r="AS366" s="348">
        <f t="shared" si="88"/>
        <v>-1.5217158333333458</v>
      </c>
      <c r="AT366" s="133">
        <f t="shared" si="89"/>
        <v>-2.9528288382899115E-2</v>
      </c>
      <c r="AU366" s="348">
        <f t="shared" si="90"/>
        <v>-0.79784499999999525</v>
      </c>
      <c r="AV366" s="349">
        <f t="shared" si="91"/>
        <v>-1.5702426734054975E-2</v>
      </c>
      <c r="AW366" s="367"/>
      <c r="AX366" s="348">
        <f t="shared" si="92"/>
        <v>-0.37999999999998835</v>
      </c>
      <c r="AY366" s="133">
        <f t="shared" si="93"/>
        <v>-8.0907871484231508E-3</v>
      </c>
      <c r="AZ366" s="348">
        <f t="shared" si="94"/>
        <v>0.66800000000001347</v>
      </c>
      <c r="BA366" s="133">
        <f t="shared" si="95"/>
        <v>1.4547355125329675E-2</v>
      </c>
      <c r="BB366" s="369">
        <f t="shared" si="96"/>
        <v>44.368571428571435</v>
      </c>
      <c r="BC366" s="348">
        <f t="shared" si="97"/>
        <v>-0.36190476190475351</v>
      </c>
      <c r="BD366" s="133">
        <f t="shared" si="98"/>
        <v>-8.0907871484231508E-3</v>
      </c>
      <c r="BE366" s="348">
        <f t="shared" si="99"/>
        <v>0.6361904761904853</v>
      </c>
      <c r="BF366" s="349">
        <f t="shared" si="100"/>
        <v>1.4547355125329675E-2</v>
      </c>
      <c r="BG366" s="366"/>
      <c r="BH366" s="348">
        <f t="shared" si="101"/>
        <v>-2.2566079999999999</v>
      </c>
      <c r="BI366" s="133">
        <f t="shared" si="102"/>
        <v>-3.8261406236488771E-2</v>
      </c>
      <c r="BJ366" s="348">
        <f t="shared" si="103"/>
        <v>1.2109030000000018</v>
      </c>
      <c r="BK366" s="133">
        <f t="shared" si="104"/>
        <v>2.1813674356713886E-2</v>
      </c>
      <c r="BL366" s="369">
        <f t="shared" si="105"/>
        <v>42.881039999999992</v>
      </c>
      <c r="BM366" s="348">
        <f t="shared" si="106"/>
        <v>-2.1491504761904778</v>
      </c>
      <c r="BN366" s="133">
        <f t="shared" si="107"/>
        <v>-4.7726879532673405E-2</v>
      </c>
      <c r="BO366" s="348">
        <f t="shared" si="108"/>
        <v>1.1532409523809548</v>
      </c>
      <c r="BP366" s="349">
        <f t="shared" si="109"/>
        <v>2.7637234138922606E-2</v>
      </c>
      <c r="BQ366" s="366"/>
    </row>
    <row r="367" spans="1:69" ht="12.75" customHeight="1" x14ac:dyDescent="0.25">
      <c r="A367" s="329">
        <v>43497</v>
      </c>
      <c r="B367" s="159">
        <v>2019</v>
      </c>
      <c r="C367" s="241" t="s">
        <v>110</v>
      </c>
      <c r="D367" s="163"/>
      <c r="E367" s="137">
        <v>129.294465</v>
      </c>
      <c r="F367" s="310">
        <v>118.85497628714059</v>
      </c>
      <c r="G367" s="310">
        <v>128.93373100000002</v>
      </c>
      <c r="H367" s="137">
        <v>47.216999999999999</v>
      </c>
      <c r="I367" s="137">
        <v>59.333861999999996</v>
      </c>
      <c r="J367" s="308"/>
      <c r="K367" s="137">
        <v>95.830918009360474</v>
      </c>
      <c r="L367" s="137"/>
      <c r="M367" s="214">
        <f t="shared" si="110"/>
        <v>10.078754712859435</v>
      </c>
      <c r="N367" s="139"/>
      <c r="O367" s="139"/>
      <c r="P367" s="143"/>
      <c r="Q367" s="143"/>
      <c r="R367" s="366"/>
      <c r="S367" s="369">
        <f t="shared" si="67"/>
        <v>-0.60156772973526529</v>
      </c>
      <c r="T367" s="308">
        <f t="shared" si="68"/>
        <v>-2.58846062203133E-3</v>
      </c>
      <c r="U367" s="348">
        <f t="shared" si="69"/>
        <v>-2.5867645911743864</v>
      </c>
      <c r="V367" s="133">
        <f t="shared" si="70"/>
        <v>-2.1300457095442482E-2</v>
      </c>
      <c r="W367" s="369">
        <f t="shared" si="71"/>
        <v>41.095813572617161</v>
      </c>
      <c r="X367" s="348">
        <f t="shared" si="72"/>
        <v>-0.5013064414460473</v>
      </c>
      <c r="Y367" s="370">
        <f t="shared" si="73"/>
        <v>-1.2051469940144055E-2</v>
      </c>
      <c r="Z367" s="348">
        <f t="shared" si="74"/>
        <v>-2.1556371593119792</v>
      </c>
      <c r="AA367" s="349">
        <f t="shared" si="75"/>
        <v>-4.9839649834465316E-2</v>
      </c>
      <c r="AB367" s="367"/>
      <c r="AC367" s="369">
        <f t="shared" si="76"/>
        <v>-0.33460599999997953</v>
      </c>
      <c r="AD367" s="133">
        <f t="shared" si="77"/>
        <v>-2.58846062203133E-3</v>
      </c>
      <c r="AE367" s="348">
        <f t="shared" si="78"/>
        <v>4.2716470000000157</v>
      </c>
      <c r="AF367" s="133">
        <f t="shared" si="79"/>
        <v>3.4265807717445362E-2</v>
      </c>
      <c r="AG367" s="369">
        <f t="shared" si="80"/>
        <v>49.49477583333335</v>
      </c>
      <c r="AH367" s="348">
        <f t="shared" si="81"/>
        <v>-0.27883833333332575</v>
      </c>
      <c r="AI367" s="133">
        <f t="shared" si="82"/>
        <v>-5.602131530968113E-3</v>
      </c>
      <c r="AJ367" s="348">
        <f t="shared" si="83"/>
        <v>3.5597058333333393</v>
      </c>
      <c r="AK367" s="349">
        <f t="shared" si="84"/>
        <v>7.7494294301354794E-2</v>
      </c>
      <c r="AL367" s="367"/>
      <c r="AM367" s="329">
        <f t="shared" si="85"/>
        <v>43497</v>
      </c>
      <c r="AN367" s="369">
        <f t="shared" si="64"/>
        <v>-0.26048000000000116</v>
      </c>
      <c r="AO367" s="133">
        <f t="shared" si="86"/>
        <v>-2.0105755129609104E-3</v>
      </c>
      <c r="AP367" s="348">
        <f t="shared" si="65"/>
        <v>-1.8408870000000093</v>
      </c>
      <c r="AQ367" s="133">
        <f t="shared" si="87"/>
        <v>-1.4038068087086186E-2</v>
      </c>
      <c r="AR367" s="369">
        <f t="shared" si="66"/>
        <v>49.795387500000004</v>
      </c>
      <c r="AS367" s="348">
        <f t="shared" si="88"/>
        <v>-0.21706666666666763</v>
      </c>
      <c r="AT367" s="133">
        <f t="shared" si="89"/>
        <v>-4.3402522488357187E-3</v>
      </c>
      <c r="AU367" s="348">
        <f t="shared" si="90"/>
        <v>-1.5340725000000077</v>
      </c>
      <c r="AV367" s="349">
        <f t="shared" si="91"/>
        <v>-2.9886784314504866E-2</v>
      </c>
      <c r="AW367" s="367"/>
      <c r="AX367" s="348">
        <f t="shared" si="92"/>
        <v>0.62999999999998835</v>
      </c>
      <c r="AY367" s="133">
        <f t="shared" si="93"/>
        <v>1.3523085839397098E-2</v>
      </c>
      <c r="AZ367" s="348">
        <f t="shared" si="94"/>
        <v>4.3460000000000036</v>
      </c>
      <c r="BA367" s="133">
        <f t="shared" si="95"/>
        <v>0.10137388910918821</v>
      </c>
      <c r="BB367" s="369">
        <f t="shared" si="96"/>
        <v>44.968571428571423</v>
      </c>
      <c r="BC367" s="348">
        <f t="shared" si="97"/>
        <v>0.59999999999998721</v>
      </c>
      <c r="BD367" s="133">
        <f t="shared" si="98"/>
        <v>1.3523085839396876E-2</v>
      </c>
      <c r="BE367" s="348">
        <f t="shared" si="99"/>
        <v>4.1390476190476164</v>
      </c>
      <c r="BF367" s="349">
        <f t="shared" si="100"/>
        <v>0.10137388910918799</v>
      </c>
      <c r="BG367" s="366"/>
      <c r="BH367" s="348">
        <f t="shared" si="101"/>
        <v>2.6117699999999999</v>
      </c>
      <c r="BI367" s="133">
        <f t="shared" si="102"/>
        <v>4.6045022457916307E-2</v>
      </c>
      <c r="BJ367" s="348">
        <f t="shared" si="103"/>
        <v>7.3985990000000044</v>
      </c>
      <c r="BK367" s="133">
        <f t="shared" si="104"/>
        <v>0.14245810211840082</v>
      </c>
      <c r="BL367" s="369">
        <f t="shared" si="105"/>
        <v>45.368439999999993</v>
      </c>
      <c r="BM367" s="348">
        <f t="shared" si="106"/>
        <v>2.4874000000000009</v>
      </c>
      <c r="BN367" s="133">
        <f t="shared" si="107"/>
        <v>5.8006988636469581E-2</v>
      </c>
      <c r="BO367" s="348">
        <f t="shared" si="108"/>
        <v>7.046284761904765</v>
      </c>
      <c r="BP367" s="349">
        <f t="shared" si="109"/>
        <v>0.18386974109692567</v>
      </c>
      <c r="BQ367" s="366"/>
    </row>
    <row r="368" spans="1:69" ht="12.75" customHeight="1" x14ac:dyDescent="0.25">
      <c r="A368" s="329">
        <v>43525</v>
      </c>
      <c r="B368" s="159">
        <v>2019</v>
      </c>
      <c r="C368" s="241" t="s">
        <v>111</v>
      </c>
      <c r="D368" s="163"/>
      <c r="E368" s="137">
        <v>131.81125500000005</v>
      </c>
      <c r="F368" s="310">
        <v>120.41189380413699</v>
      </c>
      <c r="G368" s="310">
        <v>130.71726200000003</v>
      </c>
      <c r="H368" s="137">
        <v>46.593000000000004</v>
      </c>
      <c r="I368" s="137">
        <v>58.145568000000004</v>
      </c>
      <c r="J368" s="308"/>
      <c r="K368" s="137">
        <v>98.273125429489923</v>
      </c>
      <c r="L368" s="137"/>
      <c r="M368" s="214">
        <f t="shared" si="110"/>
        <v>10.305368195863039</v>
      </c>
      <c r="N368" s="139"/>
      <c r="O368" s="139"/>
      <c r="P368" s="143"/>
      <c r="Q368" s="143"/>
      <c r="R368" s="366"/>
      <c r="S368" s="369">
        <f t="shared" si="67"/>
        <v>1.5569175169964069</v>
      </c>
      <c r="T368" s="308">
        <f t="shared" si="68"/>
        <v>1.3832927862764022E-2</v>
      </c>
      <c r="U368" s="348">
        <f t="shared" si="69"/>
        <v>1.3025531458865061</v>
      </c>
      <c r="V368" s="133">
        <f t="shared" si="70"/>
        <v>1.0935776645962569E-2</v>
      </c>
      <c r="W368" s="369">
        <f t="shared" si="71"/>
        <v>42.393244836780823</v>
      </c>
      <c r="X368" s="348">
        <f t="shared" si="72"/>
        <v>1.2974312641636629</v>
      </c>
      <c r="Y368" s="370">
        <f t="shared" si="73"/>
        <v>3.1570886457110259E-2</v>
      </c>
      <c r="Z368" s="348">
        <f t="shared" si="74"/>
        <v>1.0854609549054146</v>
      </c>
      <c r="AA368" s="349">
        <f t="shared" si="75"/>
        <v>2.627739503066584E-2</v>
      </c>
      <c r="AB368" s="367"/>
      <c r="AC368" s="369">
        <f t="shared" si="76"/>
        <v>1.7835310000000106</v>
      </c>
      <c r="AD368" s="133">
        <f t="shared" si="77"/>
        <v>1.3832927862764022E-2</v>
      </c>
      <c r="AE368" s="348">
        <f t="shared" si="78"/>
        <v>7.9225890000000163</v>
      </c>
      <c r="AF368" s="133">
        <f t="shared" si="79"/>
        <v>6.4518995868819262E-2</v>
      </c>
      <c r="AG368" s="369">
        <f t="shared" si="80"/>
        <v>50.981051666666701</v>
      </c>
      <c r="AH368" s="348">
        <f t="shared" si="81"/>
        <v>1.4862758333333517</v>
      </c>
      <c r="AI368" s="133">
        <f t="shared" si="82"/>
        <v>3.0028943627064208E-2</v>
      </c>
      <c r="AJ368" s="348">
        <f t="shared" si="83"/>
        <v>6.6021575000000183</v>
      </c>
      <c r="AK368" s="349">
        <f t="shared" si="84"/>
        <v>0.14876795882306926</v>
      </c>
      <c r="AL368" s="367"/>
      <c r="AM368" s="329">
        <f t="shared" si="85"/>
        <v>43525</v>
      </c>
      <c r="AN368" s="369">
        <f t="shared" si="64"/>
        <v>2.5167900000000429</v>
      </c>
      <c r="AO368" s="133">
        <f t="shared" si="86"/>
        <v>1.9465566449422544E-2</v>
      </c>
      <c r="AP368" s="348">
        <f t="shared" si="65"/>
        <v>2.849783000000059</v>
      </c>
      <c r="AQ368" s="133">
        <f t="shared" si="87"/>
        <v>2.2097941003651478E-2</v>
      </c>
      <c r="AR368" s="369">
        <f t="shared" si="66"/>
        <v>51.892712500000044</v>
      </c>
      <c r="AS368" s="348">
        <f t="shared" si="88"/>
        <v>2.0973250000000405</v>
      </c>
      <c r="AT368" s="133">
        <f t="shared" si="89"/>
        <v>4.2118860908553879E-2</v>
      </c>
      <c r="AU368" s="348">
        <f t="shared" si="90"/>
        <v>2.3748191666667253</v>
      </c>
      <c r="AV368" s="349">
        <f t="shared" si="91"/>
        <v>4.7958808559977584E-2</v>
      </c>
      <c r="AW368" s="367"/>
      <c r="AX368" s="348">
        <f t="shared" si="92"/>
        <v>-0.62399999999999523</v>
      </c>
      <c r="AY368" s="133">
        <f t="shared" si="93"/>
        <v>-1.3215579134633559E-2</v>
      </c>
      <c r="AZ368" s="348">
        <f t="shared" si="94"/>
        <v>2.3959999999999937</v>
      </c>
      <c r="BA368" s="133">
        <f t="shared" si="95"/>
        <v>5.4211824331968028E-2</v>
      </c>
      <c r="BB368" s="369">
        <f t="shared" si="96"/>
        <v>44.374285714285719</v>
      </c>
      <c r="BC368" s="348">
        <f t="shared" si="97"/>
        <v>-0.59428571428570365</v>
      </c>
      <c r="BD368" s="133">
        <f t="shared" si="98"/>
        <v>-1.3215579134633448E-2</v>
      </c>
      <c r="BE368" s="348">
        <f t="shared" si="99"/>
        <v>2.2819047619047623</v>
      </c>
      <c r="BF368" s="349">
        <f t="shared" si="100"/>
        <v>5.421182433196825E-2</v>
      </c>
      <c r="BG368" s="366"/>
      <c r="BH368" s="348">
        <f t="shared" si="101"/>
        <v>-1.188293999999992</v>
      </c>
      <c r="BI368" s="133">
        <f t="shared" si="102"/>
        <v>-2.0027248521257479E-2</v>
      </c>
      <c r="BJ368" s="348">
        <f t="shared" si="103"/>
        <v>5.6379130000000117</v>
      </c>
      <c r="BK368" s="133">
        <f t="shared" si="104"/>
        <v>0.10737316301784983</v>
      </c>
      <c r="BL368" s="369">
        <f t="shared" si="105"/>
        <v>44.236731428571431</v>
      </c>
      <c r="BM368" s="348">
        <f t="shared" si="106"/>
        <v>-1.1317085714285611</v>
      </c>
      <c r="BN368" s="133">
        <f t="shared" si="107"/>
        <v>-2.494484208468617E-2</v>
      </c>
      <c r="BO368" s="348">
        <f t="shared" si="108"/>
        <v>5.3694409523809625</v>
      </c>
      <c r="BP368" s="349">
        <f t="shared" si="109"/>
        <v>0.13814806451893547</v>
      </c>
      <c r="BQ368" s="366"/>
    </row>
    <row r="369" spans="1:69" ht="12.75" customHeight="1" x14ac:dyDescent="0.25">
      <c r="A369" s="329">
        <v>43556</v>
      </c>
      <c r="B369" s="159">
        <v>2019</v>
      </c>
      <c r="C369" s="241" t="s">
        <v>112</v>
      </c>
      <c r="D369" s="163"/>
      <c r="E369" s="137">
        <v>135.48427500000003</v>
      </c>
      <c r="F369" s="310">
        <v>124.09554601739137</v>
      </c>
      <c r="G369" s="310">
        <v>132.85270000000003</v>
      </c>
      <c r="H369" s="137">
        <v>47.866999999999997</v>
      </c>
      <c r="I369" s="137">
        <v>60.179288</v>
      </c>
      <c r="J369" s="308"/>
      <c r="K369" s="137">
        <v>106.29104873907524</v>
      </c>
      <c r="L369" s="137"/>
      <c r="M369" s="214">
        <f t="shared" si="110"/>
        <v>8.7571539826086564</v>
      </c>
      <c r="N369" s="139"/>
      <c r="O369" s="139"/>
      <c r="P369" s="143"/>
      <c r="Q369" s="143"/>
      <c r="R369" s="366"/>
      <c r="S369" s="369">
        <f t="shared" si="67"/>
        <v>3.6836522132543763</v>
      </c>
      <c r="T369" s="308">
        <f t="shared" si="68"/>
        <v>1.6336312184996649E-2</v>
      </c>
      <c r="U369" s="348">
        <f t="shared" si="69"/>
        <v>3.5215228076083633</v>
      </c>
      <c r="V369" s="133">
        <f t="shared" si="70"/>
        <v>2.9206314211489559E-2</v>
      </c>
      <c r="W369" s="369">
        <f t="shared" si="71"/>
        <v>45.462955014492806</v>
      </c>
      <c r="X369" s="348">
        <f t="shared" si="72"/>
        <v>3.0697101777119826</v>
      </c>
      <c r="Y369" s="370">
        <f t="shared" si="73"/>
        <v>7.2410361356644026E-2</v>
      </c>
      <c r="Z369" s="348">
        <f t="shared" si="74"/>
        <v>2.9346023396736314</v>
      </c>
      <c r="AA369" s="349">
        <f t="shared" si="75"/>
        <v>6.9003433124067204E-2</v>
      </c>
      <c r="AB369" s="367"/>
      <c r="AC369" s="369">
        <f t="shared" si="76"/>
        <v>2.1354379999999935</v>
      </c>
      <c r="AD369" s="133">
        <f t="shared" si="77"/>
        <v>1.6336312184996649E-2</v>
      </c>
      <c r="AE369" s="348">
        <f t="shared" si="78"/>
        <v>8.6937050000000085</v>
      </c>
      <c r="AF369" s="133">
        <f t="shared" si="79"/>
        <v>7.0020742355396903E-2</v>
      </c>
      <c r="AG369" s="369">
        <f t="shared" si="80"/>
        <v>52.760583333333358</v>
      </c>
      <c r="AH369" s="348">
        <f t="shared" si="81"/>
        <v>1.7795316666666565</v>
      </c>
      <c r="AI369" s="133">
        <f t="shared" si="82"/>
        <v>3.4905746517390535E-2</v>
      </c>
      <c r="AJ369" s="348">
        <f t="shared" si="83"/>
        <v>7.2447541666666808</v>
      </c>
      <c r="AK369" s="349">
        <f t="shared" si="84"/>
        <v>0.15916999205130034</v>
      </c>
      <c r="AL369" s="367"/>
      <c r="AM369" s="329">
        <f t="shared" si="85"/>
        <v>43556</v>
      </c>
      <c r="AN369" s="369">
        <f t="shared" si="64"/>
        <v>3.6730199999999797</v>
      </c>
      <c r="AO369" s="133">
        <f t="shared" si="86"/>
        <v>2.7865753952498018E-2</v>
      </c>
      <c r="AP369" s="348">
        <f t="shared" si="65"/>
        <v>5.439975000000004</v>
      </c>
      <c r="AQ369" s="133">
        <f t="shared" si="87"/>
        <v>4.183170657998847E-2</v>
      </c>
      <c r="AR369" s="369">
        <f t="shared" si="66"/>
        <v>54.953562500000018</v>
      </c>
      <c r="AS369" s="348">
        <f t="shared" si="88"/>
        <v>3.0608499999999736</v>
      </c>
      <c r="AT369" s="133">
        <f t="shared" si="89"/>
        <v>5.8984197443908259E-2</v>
      </c>
      <c r="AU369" s="348">
        <f t="shared" si="90"/>
        <v>4.5333124999999939</v>
      </c>
      <c r="AV369" s="349">
        <f t="shared" si="91"/>
        <v>8.991055181201979E-2</v>
      </c>
      <c r="AW369" s="367"/>
      <c r="AX369" s="348">
        <f t="shared" si="92"/>
        <v>1.2739999999999938</v>
      </c>
      <c r="AY369" s="133">
        <f t="shared" si="93"/>
        <v>2.7343163136093196E-2</v>
      </c>
      <c r="AZ369" s="348">
        <f t="shared" si="94"/>
        <v>1.9340000000000046</v>
      </c>
      <c r="BA369" s="133">
        <f t="shared" si="95"/>
        <v>4.2104804824418363E-2</v>
      </c>
      <c r="BB369" s="369">
        <f t="shared" si="96"/>
        <v>45.587619047619043</v>
      </c>
      <c r="BC369" s="348">
        <f t="shared" si="97"/>
        <v>1.213333333333324</v>
      </c>
      <c r="BD369" s="133">
        <f t="shared" si="98"/>
        <v>2.7343163136093196E-2</v>
      </c>
      <c r="BE369" s="348">
        <f t="shared" si="99"/>
        <v>1.8419047619047646</v>
      </c>
      <c r="BF369" s="349">
        <f t="shared" si="100"/>
        <v>4.2104804824418141E-2</v>
      </c>
      <c r="BG369" s="366"/>
      <c r="BH369" s="348">
        <f t="shared" si="101"/>
        <v>2.0337199999999953</v>
      </c>
      <c r="BI369" s="133">
        <f t="shared" si="102"/>
        <v>3.4976354517682218E-2</v>
      </c>
      <c r="BJ369" s="348">
        <f t="shared" si="103"/>
        <v>4.7482120000000094</v>
      </c>
      <c r="BK369" s="133">
        <f t="shared" si="104"/>
        <v>8.5659747972419042E-2</v>
      </c>
      <c r="BL369" s="369">
        <f t="shared" si="105"/>
        <v>46.173607619047615</v>
      </c>
      <c r="BM369" s="348">
        <f t="shared" si="106"/>
        <v>1.936876190476184</v>
      </c>
      <c r="BN369" s="133">
        <f t="shared" si="107"/>
        <v>4.3784342285858813E-2</v>
      </c>
      <c r="BO369" s="348">
        <f t="shared" si="108"/>
        <v>4.5221066666666729</v>
      </c>
      <c r="BP369" s="349">
        <f t="shared" si="109"/>
        <v>0.10857007702643595</v>
      </c>
      <c r="BQ369" s="366"/>
    </row>
    <row r="370" spans="1:69" ht="12.75" customHeight="1" x14ac:dyDescent="0.25">
      <c r="A370" s="329">
        <v>43586</v>
      </c>
      <c r="B370" s="159">
        <v>2019</v>
      </c>
      <c r="C370" s="241" t="s">
        <v>113</v>
      </c>
      <c r="D370" s="163"/>
      <c r="E370" s="137">
        <v>139.082594</v>
      </c>
      <c r="F370" s="311">
        <v>128.06936805155308</v>
      </c>
      <c r="G370" s="311">
        <v>135.32845200000003</v>
      </c>
      <c r="H370" s="137">
        <v>47.835000000000001</v>
      </c>
      <c r="I370" s="137">
        <v>60.810038000000006</v>
      </c>
      <c r="J370" s="308"/>
      <c r="K370" s="137">
        <v>108.73249850080825</v>
      </c>
      <c r="L370" s="137"/>
      <c r="M370" s="214">
        <f t="shared" si="110"/>
        <v>7.2590839484469427</v>
      </c>
      <c r="N370" s="139"/>
      <c r="O370" s="139"/>
      <c r="P370" s="143"/>
      <c r="Q370" s="143"/>
      <c r="R370" s="366"/>
      <c r="S370" s="369">
        <f t="shared" si="67"/>
        <v>3.9738220341617136</v>
      </c>
      <c r="T370" s="308">
        <f t="shared" si="68"/>
        <v>1.8635315654104145E-2</v>
      </c>
      <c r="U370" s="348">
        <f t="shared" si="69"/>
        <v>3.3998420895079988</v>
      </c>
      <c r="V370" s="133">
        <f t="shared" si="70"/>
        <v>2.7270835140121186E-2</v>
      </c>
      <c r="W370" s="369">
        <f t="shared" si="71"/>
        <v>48.774473376294239</v>
      </c>
      <c r="X370" s="348">
        <f t="shared" si="72"/>
        <v>3.3115183618014328</v>
      </c>
      <c r="Y370" s="370">
        <f t="shared" si="73"/>
        <v>7.283992782136095E-2</v>
      </c>
      <c r="Z370" s="348">
        <f t="shared" si="74"/>
        <v>2.8332017412566728</v>
      </c>
      <c r="AA370" s="349">
        <f t="shared" si="75"/>
        <v>6.1670076609196434E-2</v>
      </c>
      <c r="AB370" s="367"/>
      <c r="AC370" s="369">
        <f t="shared" si="76"/>
        <v>2.475752</v>
      </c>
      <c r="AD370" s="133">
        <f t="shared" si="77"/>
        <v>1.8635315654104145E-2</v>
      </c>
      <c r="AE370" s="348">
        <f t="shared" si="78"/>
        <v>7.0382560000000183</v>
      </c>
      <c r="AF370" s="133">
        <f t="shared" si="79"/>
        <v>5.4861994286765414E-2</v>
      </c>
      <c r="AG370" s="369">
        <f t="shared" si="80"/>
        <v>54.82371000000002</v>
      </c>
      <c r="AH370" s="348">
        <f t="shared" si="81"/>
        <v>2.0631266666666619</v>
      </c>
      <c r="AI370" s="133">
        <f t="shared" si="82"/>
        <v>3.9103560581052355E-2</v>
      </c>
      <c r="AJ370" s="348">
        <f t="shared" si="83"/>
        <v>5.8652133333333438</v>
      </c>
      <c r="AK370" s="349">
        <f t="shared" si="84"/>
        <v>0.1197997024554609</v>
      </c>
      <c r="AL370" s="367"/>
      <c r="AM370" s="329">
        <f t="shared" si="85"/>
        <v>43586</v>
      </c>
      <c r="AN370" s="369">
        <f t="shared" si="64"/>
        <v>3.5983189999999752</v>
      </c>
      <c r="AO370" s="133">
        <f t="shared" si="86"/>
        <v>2.6558941987916862E-2</v>
      </c>
      <c r="AP370" s="348">
        <f t="shared" si="65"/>
        <v>4.7506799999999885</v>
      </c>
      <c r="AQ370" s="133">
        <f t="shared" si="87"/>
        <v>3.5365237184069143E-2</v>
      </c>
      <c r="AR370" s="369">
        <f t="shared" si="66"/>
        <v>57.952161666666669</v>
      </c>
      <c r="AS370" s="348">
        <f t="shared" si="88"/>
        <v>2.9985991666666507</v>
      </c>
      <c r="AT370" s="133">
        <f t="shared" si="89"/>
        <v>5.456605596164299E-2</v>
      </c>
      <c r="AU370" s="348">
        <f t="shared" si="90"/>
        <v>3.9588999999999857</v>
      </c>
      <c r="AV370" s="349">
        <f t="shared" si="91"/>
        <v>7.3322112385813876E-2</v>
      </c>
      <c r="AW370" s="367"/>
      <c r="AX370" s="348">
        <f t="shared" si="92"/>
        <v>0</v>
      </c>
      <c r="AY370" s="133">
        <f t="shared" si="93"/>
        <v>-6.6851902145526054E-4</v>
      </c>
      <c r="AZ370" s="348">
        <f t="shared" si="94"/>
        <v>-1.6550000000000011</v>
      </c>
      <c r="BA370" s="133">
        <f t="shared" si="95"/>
        <v>-3.3441099211962033E-2</v>
      </c>
      <c r="BB370" s="369">
        <f t="shared" si="96"/>
        <v>45.557142857142857</v>
      </c>
      <c r="BC370" s="348">
        <f t="shared" si="97"/>
        <v>0</v>
      </c>
      <c r="BD370" s="133">
        <f t="shared" si="98"/>
        <v>-6.6851902145514952E-4</v>
      </c>
      <c r="BE370" s="348">
        <f t="shared" si="99"/>
        <v>-1.5761904761904759</v>
      </c>
      <c r="BF370" s="349">
        <f t="shared" si="100"/>
        <v>-3.3441099211962033E-2</v>
      </c>
      <c r="BG370" s="366"/>
      <c r="BH370" s="348">
        <f t="shared" si="101"/>
        <v>0.63075000000000614</v>
      </c>
      <c r="BI370" s="133">
        <f t="shared" si="102"/>
        <v>1.0481180834176707E-2</v>
      </c>
      <c r="BJ370" s="348">
        <f t="shared" si="103"/>
        <v>0.19935500000000417</v>
      </c>
      <c r="BK370" s="133">
        <f t="shared" si="104"/>
        <v>3.2891066414810766E-3</v>
      </c>
      <c r="BL370" s="369">
        <f t="shared" si="105"/>
        <v>46.774321904761905</v>
      </c>
      <c r="BM370" s="348">
        <f t="shared" si="106"/>
        <v>0.60071428571428953</v>
      </c>
      <c r="BN370" s="133">
        <f t="shared" si="107"/>
        <v>1.3009905803125443E-2</v>
      </c>
      <c r="BO370" s="348">
        <f t="shared" si="108"/>
        <v>0.18986190476190501</v>
      </c>
      <c r="BP370" s="349">
        <f t="shared" si="109"/>
        <v>4.0756489344708768E-3</v>
      </c>
      <c r="BQ370" s="366"/>
    </row>
    <row r="371" spans="1:69" ht="12.75" customHeight="1" x14ac:dyDescent="0.25">
      <c r="A371" s="329">
        <v>43617</v>
      </c>
      <c r="B371" s="159">
        <v>2019</v>
      </c>
      <c r="C371" s="241" t="s">
        <v>21</v>
      </c>
      <c r="D371" s="163"/>
      <c r="E371" s="137">
        <v>139.09061300000002</v>
      </c>
      <c r="F371" s="311">
        <v>127.63025546430912</v>
      </c>
      <c r="G371" s="311">
        <v>133.39047800000003</v>
      </c>
      <c r="H371" s="137">
        <v>44.270999999999994</v>
      </c>
      <c r="I371" s="137">
        <v>57.259907000000005</v>
      </c>
      <c r="J371" s="308"/>
      <c r="K371" s="137">
        <v>100.42424483086523</v>
      </c>
      <c r="L371" s="137"/>
      <c r="M371" s="214">
        <f t="shared" si="110"/>
        <v>5.7602225356909145</v>
      </c>
      <c r="N371" s="139"/>
      <c r="O371" s="139"/>
      <c r="P371" s="143"/>
      <c r="Q371" s="143"/>
      <c r="R371" s="366"/>
      <c r="S371" s="369">
        <f t="shared" si="67"/>
        <v>-0.43911258724396873</v>
      </c>
      <c r="T371" s="308">
        <f t="shared" si="68"/>
        <v>-1.4320521452502843E-2</v>
      </c>
      <c r="U371" s="348">
        <f t="shared" si="69"/>
        <v>-0.31472347560014668</v>
      </c>
      <c r="V371" s="133">
        <f t="shared" si="70"/>
        <v>-2.4598345179920322E-3</v>
      </c>
      <c r="W371" s="369">
        <f t="shared" si="71"/>
        <v>48.408546220257591</v>
      </c>
      <c r="X371" s="348">
        <f t="shared" si="72"/>
        <v>-0.36592715603664772</v>
      </c>
      <c r="Y371" s="370">
        <f t="shared" si="73"/>
        <v>-7.5024317169665178E-3</v>
      </c>
      <c r="Z371" s="348">
        <f t="shared" si="74"/>
        <v>-0.26226956300013171</v>
      </c>
      <c r="AA371" s="349">
        <f t="shared" si="75"/>
        <v>-5.388641196565902E-3</v>
      </c>
      <c r="AB371" s="367"/>
      <c r="AC371" s="369">
        <f t="shared" si="76"/>
        <v>-1.937973999999997</v>
      </c>
      <c r="AD371" s="133">
        <f t="shared" si="77"/>
        <v>-1.4320521452502843E-2</v>
      </c>
      <c r="AE371" s="348">
        <f t="shared" si="78"/>
        <v>1.5141619999999989</v>
      </c>
      <c r="AF371" s="133">
        <f t="shared" si="79"/>
        <v>1.1481682579000729E-2</v>
      </c>
      <c r="AG371" s="369">
        <f t="shared" si="80"/>
        <v>53.208731666666694</v>
      </c>
      <c r="AH371" s="348">
        <f t="shared" si="81"/>
        <v>-1.6149783333333261</v>
      </c>
      <c r="AI371" s="133">
        <f t="shared" si="82"/>
        <v>-2.9457662265711781E-2</v>
      </c>
      <c r="AJ371" s="348">
        <f t="shared" si="83"/>
        <v>1.2618016666666705</v>
      </c>
      <c r="AK371" s="349">
        <f t="shared" si="84"/>
        <v>2.4290206691072402E-2</v>
      </c>
      <c r="AL371" s="367"/>
      <c r="AM371" s="329">
        <f t="shared" si="85"/>
        <v>43617</v>
      </c>
      <c r="AN371" s="369">
        <f t="shared" si="64"/>
        <v>0</v>
      </c>
      <c r="AO371" s="133">
        <f t="shared" si="86"/>
        <v>0</v>
      </c>
      <c r="AP371" s="348">
        <f t="shared" si="65"/>
        <v>0.83799999999999386</v>
      </c>
      <c r="AQ371" s="133">
        <f t="shared" si="87"/>
        <v>6.0613682578281036E-3</v>
      </c>
      <c r="AR371" s="369">
        <f t="shared" si="66"/>
        <v>57.95884416666668</v>
      </c>
      <c r="AS371" s="348">
        <f t="shared" si="88"/>
        <v>0</v>
      </c>
      <c r="AT371" s="133">
        <f t="shared" si="89"/>
        <v>0</v>
      </c>
      <c r="AU371" s="348">
        <f t="shared" si="90"/>
        <v>0.69833333333332348</v>
      </c>
      <c r="AV371" s="349">
        <f t="shared" si="91"/>
        <v>1.2195723076343867E-2</v>
      </c>
      <c r="AW371" s="367"/>
      <c r="AX371" s="348">
        <f t="shared" si="92"/>
        <v>-3.5640000000000072</v>
      </c>
      <c r="AY371" s="133">
        <f t="shared" si="93"/>
        <v>-7.4506114769520404E-2</v>
      </c>
      <c r="AZ371" s="348">
        <f t="shared" si="94"/>
        <v>-4.6630000000000038</v>
      </c>
      <c r="BA371" s="133">
        <f t="shared" si="95"/>
        <v>-9.5291617280418572E-2</v>
      </c>
      <c r="BB371" s="369">
        <f t="shared" si="96"/>
        <v>42.162857142857135</v>
      </c>
      <c r="BC371" s="348">
        <f t="shared" si="97"/>
        <v>-3.3942857142857221</v>
      </c>
      <c r="BD371" s="133">
        <f t="shared" si="98"/>
        <v>-7.4506114769520404E-2</v>
      </c>
      <c r="BE371" s="348">
        <f t="shared" si="99"/>
        <v>-4.4409523809523819</v>
      </c>
      <c r="BF371" s="349">
        <f t="shared" si="100"/>
        <v>-9.5291617280418572E-2</v>
      </c>
      <c r="BG371" s="366"/>
      <c r="BH371" s="348">
        <f t="shared" si="101"/>
        <v>-3.5501310000000004</v>
      </c>
      <c r="BI371" s="133">
        <f t="shared" si="102"/>
        <v>-5.8380673927551197E-2</v>
      </c>
      <c r="BJ371" s="348">
        <f t="shared" si="103"/>
        <v>-3.6189899999999895</v>
      </c>
      <c r="BK371" s="133">
        <f t="shared" si="104"/>
        <v>-5.9445722217996044E-2</v>
      </c>
      <c r="BL371" s="369">
        <f t="shared" si="105"/>
        <v>43.393244761904761</v>
      </c>
      <c r="BM371" s="348">
        <f t="shared" si="106"/>
        <v>-3.3810771428571442</v>
      </c>
      <c r="BN371" s="133">
        <f t="shared" si="107"/>
        <v>-7.2284899174838269E-2</v>
      </c>
      <c r="BO371" s="348">
        <f t="shared" si="108"/>
        <v>-3.4466571428571342</v>
      </c>
      <c r="BP371" s="349">
        <f t="shared" si="109"/>
        <v>-7.3583782260370989E-2</v>
      </c>
      <c r="BQ371" s="366"/>
    </row>
    <row r="372" spans="1:69" x14ac:dyDescent="0.25">
      <c r="A372" s="329">
        <v>43647</v>
      </c>
      <c r="B372" s="159">
        <v>2019</v>
      </c>
      <c r="C372" s="241" t="s">
        <v>114</v>
      </c>
      <c r="D372" s="163"/>
      <c r="E372" s="137">
        <v>138.290772</v>
      </c>
      <c r="F372" s="311">
        <v>127.38444123948818</v>
      </c>
      <c r="G372" s="311">
        <v>131.76071899999999</v>
      </c>
      <c r="H372" s="137">
        <v>47.427000000000007</v>
      </c>
      <c r="I372" s="137">
        <v>59.763061</v>
      </c>
      <c r="J372" s="308"/>
      <c r="K372" s="137">
        <v>101.23538677078338</v>
      </c>
      <c r="L372" s="309"/>
      <c r="M372" s="214">
        <f t="shared" si="110"/>
        <v>4.3762777605118117</v>
      </c>
      <c r="N372" s="95"/>
      <c r="O372" s="101"/>
      <c r="P372" s="102"/>
      <c r="Q372" s="102"/>
      <c r="R372" s="367"/>
      <c r="S372" s="369">
        <f t="shared" si="67"/>
        <v>-0.24581422482093274</v>
      </c>
      <c r="T372" s="308">
        <f t="shared" si="68"/>
        <v>-1.2217956067299141E-2</v>
      </c>
      <c r="U372" s="348">
        <f t="shared" si="69"/>
        <v>-0.23339370706405305</v>
      </c>
      <c r="V372" s="133">
        <f t="shared" si="70"/>
        <v>-1.8288486649362667E-3</v>
      </c>
      <c r="W372" s="369">
        <f t="shared" si="71"/>
        <v>48.203701032906821</v>
      </c>
      <c r="X372" s="348">
        <f t="shared" si="72"/>
        <v>-0.20484518735077017</v>
      </c>
      <c r="Y372" s="370">
        <f t="shared" si="73"/>
        <v>-4.231591389229683E-3</v>
      </c>
      <c r="Z372" s="348">
        <f t="shared" si="74"/>
        <v>-0.1944947558867085</v>
      </c>
      <c r="AA372" s="349">
        <f t="shared" si="75"/>
        <v>-4.0186364949525988E-3</v>
      </c>
      <c r="AB372" s="367"/>
      <c r="AC372" s="369">
        <f t="shared" si="76"/>
        <v>-1.6297590000000355</v>
      </c>
      <c r="AD372" s="133">
        <f t="shared" si="77"/>
        <v>-1.2217956067299141E-2</v>
      </c>
      <c r="AE372" s="348">
        <f t="shared" si="78"/>
        <v>0</v>
      </c>
      <c r="AF372" s="133">
        <f t="shared" si="79"/>
        <v>0</v>
      </c>
      <c r="AG372" s="369">
        <f t="shared" si="80"/>
        <v>51.850599166666669</v>
      </c>
      <c r="AH372" s="348">
        <f t="shared" si="81"/>
        <v>-1.3581325000000248</v>
      </c>
      <c r="AI372" s="133">
        <f t="shared" si="82"/>
        <v>-2.5524617059249355E-2</v>
      </c>
      <c r="AJ372" s="348">
        <f t="shared" si="83"/>
        <v>0</v>
      </c>
      <c r="AK372" s="349">
        <f t="shared" si="84"/>
        <v>-5.890224437623548E-4</v>
      </c>
      <c r="AL372" s="367"/>
      <c r="AM372" s="329">
        <f t="shared" si="85"/>
        <v>43647</v>
      </c>
      <c r="AN372" s="369">
        <f t="shared" si="64"/>
        <v>-0.7998410000000149</v>
      </c>
      <c r="AO372" s="133">
        <f t="shared" si="86"/>
        <v>-5.7505030911036981E-3</v>
      </c>
      <c r="AP372" s="348">
        <f t="shared" si="65"/>
        <v>0.56284400000001256</v>
      </c>
      <c r="AQ372" s="133">
        <f t="shared" si="87"/>
        <v>4.0866366623915074E-3</v>
      </c>
      <c r="AR372" s="369">
        <f t="shared" si="66"/>
        <v>57.292310000000001</v>
      </c>
      <c r="AS372" s="348">
        <f t="shared" si="88"/>
        <v>-0.66653416666667908</v>
      </c>
      <c r="AT372" s="133">
        <f t="shared" si="89"/>
        <v>-1.1500128690454692E-2</v>
      </c>
      <c r="AU372" s="348">
        <f t="shared" si="90"/>
        <v>0.46903666666666766</v>
      </c>
      <c r="AV372" s="349">
        <f t="shared" si="91"/>
        <v>8.2543056595003605E-3</v>
      </c>
      <c r="AW372" s="367"/>
      <c r="AX372" s="348">
        <f t="shared" si="92"/>
        <v>3.156000000000013</v>
      </c>
      <c r="AY372" s="133">
        <f t="shared" si="93"/>
        <v>7.1288202209121465E-2</v>
      </c>
      <c r="AZ372" s="348">
        <f t="shared" si="94"/>
        <v>-1.0369999999999919</v>
      </c>
      <c r="BA372" s="133">
        <f t="shared" si="95"/>
        <v>-2.1397325850115334E-2</v>
      </c>
      <c r="BB372" s="369">
        <f t="shared" si="96"/>
        <v>45.168571428571433</v>
      </c>
      <c r="BC372" s="348">
        <f t="shared" si="97"/>
        <v>3.0057142857142978</v>
      </c>
      <c r="BD372" s="133">
        <f t="shared" si="98"/>
        <v>7.1288202209121465E-2</v>
      </c>
      <c r="BE372" s="348">
        <f t="shared" si="99"/>
        <v>-0.98761904761904162</v>
      </c>
      <c r="BF372" s="349">
        <f t="shared" si="100"/>
        <v>-2.1397325850115445E-2</v>
      </c>
      <c r="BG372" s="367"/>
      <c r="BH372" s="348">
        <f t="shared" si="101"/>
        <v>2.503153999999995</v>
      </c>
      <c r="BI372" s="133">
        <f t="shared" si="102"/>
        <v>4.3715649066632167E-2</v>
      </c>
      <c r="BJ372" s="348">
        <f t="shared" si="103"/>
        <v>-1.1480719999999991</v>
      </c>
      <c r="BK372" s="133">
        <f t="shared" si="104"/>
        <v>-1.8848311358778957E-2</v>
      </c>
      <c r="BL372" s="369">
        <f t="shared" si="105"/>
        <v>45.777200952380952</v>
      </c>
      <c r="BM372" s="348">
        <f t="shared" si="106"/>
        <v>2.3839561904761908</v>
      </c>
      <c r="BN372" s="133">
        <f t="shared" si="107"/>
        <v>5.4938417340228085E-2</v>
      </c>
      <c r="BO372" s="348">
        <f t="shared" si="108"/>
        <v>-1.0934019047619046</v>
      </c>
      <c r="BP372" s="349">
        <f t="shared" si="109"/>
        <v>-2.3328095610258948E-2</v>
      </c>
      <c r="BQ372" s="367"/>
    </row>
    <row r="373" spans="1:69" x14ac:dyDescent="0.25">
      <c r="A373" s="329">
        <v>43678</v>
      </c>
      <c r="B373" s="159">
        <v>2019</v>
      </c>
      <c r="C373" s="241" t="s">
        <v>115</v>
      </c>
      <c r="D373" s="163"/>
      <c r="E373" s="137">
        <v>139.81091700000002</v>
      </c>
      <c r="F373" s="311">
        <v>128.50965250850726</v>
      </c>
      <c r="G373" s="311">
        <v>132.57667200000003</v>
      </c>
      <c r="H373" s="137">
        <v>47.498999999999995</v>
      </c>
      <c r="I373" s="137">
        <v>58.796839999999996</v>
      </c>
      <c r="J373" s="308"/>
      <c r="K373" s="137">
        <v>97.467845567208172</v>
      </c>
      <c r="L373" s="137"/>
      <c r="M373" s="214">
        <f t="shared" si="110"/>
        <v>4.067019491492772</v>
      </c>
      <c r="N373" s="95"/>
      <c r="O373" s="101"/>
      <c r="P373" s="102"/>
      <c r="Q373" s="102"/>
      <c r="R373" s="367"/>
      <c r="S373" s="369">
        <f t="shared" si="67"/>
        <v>1.1252112690190756</v>
      </c>
      <c r="T373" s="308">
        <f t="shared" si="68"/>
        <v>6.192687822233589E-3</v>
      </c>
      <c r="U373" s="348">
        <f t="shared" si="69"/>
        <v>-0.10642305595447965</v>
      </c>
      <c r="V373" s="133">
        <f t="shared" si="70"/>
        <v>-8.2744754485331029E-4</v>
      </c>
      <c r="W373" s="369">
        <f t="shared" si="71"/>
        <v>49.141377090422722</v>
      </c>
      <c r="X373" s="348">
        <f t="shared" si="72"/>
        <v>0.93767605751590111</v>
      </c>
      <c r="Y373" s="370">
        <f t="shared" si="73"/>
        <v>1.9452366466130577E-2</v>
      </c>
      <c r="Z373" s="348">
        <f t="shared" si="74"/>
        <v>-8.8685879962056902E-2</v>
      </c>
      <c r="AA373" s="349">
        <f t="shared" si="75"/>
        <v>-1.8014577802877296E-3</v>
      </c>
      <c r="AB373" s="367"/>
      <c r="AC373" s="369">
        <f t="shared" si="76"/>
        <v>0.8159530000000359</v>
      </c>
      <c r="AD373" s="133">
        <f t="shared" si="77"/>
        <v>6.192687822233589E-3</v>
      </c>
      <c r="AE373" s="348">
        <f t="shared" si="78"/>
        <v>8.6489999999997735E-2</v>
      </c>
      <c r="AF373" s="133">
        <f t="shared" si="79"/>
        <v>6.5280308845827584E-4</v>
      </c>
      <c r="AG373" s="369">
        <f t="shared" si="80"/>
        <v>52.530560000000023</v>
      </c>
      <c r="AH373" s="348">
        <f t="shared" si="81"/>
        <v>0.67996083333335378</v>
      </c>
      <c r="AI373" s="133">
        <f t="shared" si="82"/>
        <v>1.3113847173640503E-2</v>
      </c>
      <c r="AJ373" s="348">
        <f t="shared" si="83"/>
        <v>7.2074999999998113E-2</v>
      </c>
      <c r="AK373" s="349">
        <f t="shared" si="84"/>
        <v>1.3739436051192211E-3</v>
      </c>
      <c r="AL373" s="367"/>
      <c r="AM373" s="329">
        <f t="shared" si="85"/>
        <v>43678</v>
      </c>
      <c r="AN373" s="369">
        <f t="shared" si="64"/>
        <v>1.5201450000000136</v>
      </c>
      <c r="AO373" s="133">
        <f t="shared" si="86"/>
        <v>1.0992382051349114E-2</v>
      </c>
      <c r="AP373" s="348">
        <f t="shared" si="65"/>
        <v>1.123345999999998</v>
      </c>
      <c r="AQ373" s="133">
        <f t="shared" si="87"/>
        <v>8.0998318154983373E-3</v>
      </c>
      <c r="AR373" s="369">
        <f t="shared" si="66"/>
        <v>58.559097500000021</v>
      </c>
      <c r="AS373" s="348">
        <f t="shared" si="88"/>
        <v>1.2667875000000208</v>
      </c>
      <c r="AT373" s="133">
        <f t="shared" si="89"/>
        <v>2.2110951714113369E-2</v>
      </c>
      <c r="AU373" s="348">
        <f t="shared" si="90"/>
        <v>0.93612166666666496</v>
      </c>
      <c r="AV373" s="349">
        <f t="shared" si="91"/>
        <v>1.6245632113382591E-2</v>
      </c>
      <c r="AW373" s="367"/>
      <c r="AX373" s="348">
        <f t="shared" si="92"/>
        <v>7.1999999999988518E-2</v>
      </c>
      <c r="AY373" s="133">
        <f t="shared" si="93"/>
        <v>1.5181225883986738E-3</v>
      </c>
      <c r="AZ373" s="348">
        <f t="shared" si="94"/>
        <v>-1.6000000000000014</v>
      </c>
      <c r="BA373" s="133">
        <f t="shared" si="95"/>
        <v>-3.2587221735676963E-2</v>
      </c>
      <c r="BB373" s="369">
        <f t="shared" si="96"/>
        <v>45.23714285714285</v>
      </c>
      <c r="BC373" s="348">
        <f t="shared" si="97"/>
        <v>6.8571428571416959E-2</v>
      </c>
      <c r="BD373" s="133">
        <f t="shared" si="98"/>
        <v>1.5181225883986738E-3</v>
      </c>
      <c r="BE373" s="348">
        <f t="shared" si="99"/>
        <v>-1.5238095238095255</v>
      </c>
      <c r="BF373" s="349">
        <f t="shared" si="100"/>
        <v>-3.2587221735676963E-2</v>
      </c>
      <c r="BG373" s="367"/>
      <c r="BH373" s="348">
        <f t="shared" si="101"/>
        <v>-0.96622100000000444</v>
      </c>
      <c r="BI373" s="133">
        <f t="shared" si="102"/>
        <v>-1.6167528634452033E-2</v>
      </c>
      <c r="BJ373" s="348">
        <f t="shared" si="103"/>
        <v>-3.0212260000000057</v>
      </c>
      <c r="BK373" s="133">
        <f t="shared" si="104"/>
        <v>-4.8872865094161999E-2</v>
      </c>
      <c r="BL373" s="369">
        <f t="shared" si="105"/>
        <v>44.856990476190468</v>
      </c>
      <c r="BM373" s="348">
        <f t="shared" si="106"/>
        <v>-0.92021047619048346</v>
      </c>
      <c r="BN373" s="133">
        <f t="shared" si="107"/>
        <v>-2.0101938455077684E-2</v>
      </c>
      <c r="BO373" s="348">
        <f t="shared" si="108"/>
        <v>-2.877358095238101</v>
      </c>
      <c r="BP373" s="349">
        <f t="shared" si="109"/>
        <v>-6.027856630184214E-2</v>
      </c>
      <c r="BQ373" s="367"/>
    </row>
    <row r="374" spans="1:69" x14ac:dyDescent="0.25">
      <c r="A374" s="329">
        <v>43709</v>
      </c>
      <c r="B374" s="159">
        <v>2019</v>
      </c>
      <c r="C374" s="241" t="s">
        <v>116</v>
      </c>
      <c r="D374" s="100"/>
      <c r="E374" s="137">
        <v>138.83101099999999</v>
      </c>
      <c r="F374" s="311">
        <v>126.99454306314246</v>
      </c>
      <c r="G374" s="311">
        <v>131.270388</v>
      </c>
      <c r="H374" s="137">
        <v>46.69</v>
      </c>
      <c r="I374" s="137">
        <v>60.001689000000006</v>
      </c>
      <c r="J374" s="308"/>
      <c r="K374" s="137">
        <v>97.911646209926161</v>
      </c>
      <c r="L374" s="309"/>
      <c r="M374" s="214">
        <f t="shared" si="110"/>
        <v>4.2758449368575384</v>
      </c>
      <c r="N374" s="95"/>
      <c r="O374" s="101"/>
      <c r="P374" s="102"/>
      <c r="Q374" s="102"/>
      <c r="R374" s="367"/>
      <c r="S374" s="369">
        <f t="shared" si="67"/>
        <v>-1.5151094453648</v>
      </c>
      <c r="T374" s="308">
        <f t="shared" si="68"/>
        <v>-9.853045639884761E-3</v>
      </c>
      <c r="U374" s="348">
        <f t="shared" si="69"/>
        <v>-3.7567013286165718</v>
      </c>
      <c r="V374" s="133">
        <f t="shared" si="70"/>
        <v>-2.8731667878897471E-2</v>
      </c>
      <c r="W374" s="369">
        <f t="shared" si="71"/>
        <v>47.878785885952055</v>
      </c>
      <c r="X374" s="348">
        <f t="shared" si="72"/>
        <v>-1.2625912044706666</v>
      </c>
      <c r="Y374" s="370">
        <f t="shared" si="73"/>
        <v>-2.5693036687747473E-2</v>
      </c>
      <c r="Z374" s="348">
        <f t="shared" si="74"/>
        <v>-3.1305844405138004</v>
      </c>
      <c r="AA374" s="349">
        <f t="shared" si="75"/>
        <v>-6.1372732509295869E-2</v>
      </c>
      <c r="AB374" s="367"/>
      <c r="AC374" s="369">
        <f t="shared" si="76"/>
        <v>-1.3062840000000335</v>
      </c>
      <c r="AD374" s="133">
        <f t="shared" si="77"/>
        <v>-9.853045639884761E-3</v>
      </c>
      <c r="AE374" s="348">
        <f t="shared" si="78"/>
        <v>-3.2124020000000257</v>
      </c>
      <c r="AF374" s="133">
        <f t="shared" si="79"/>
        <v>-2.388708622121849E-2</v>
      </c>
      <c r="AG374" s="369">
        <f t="shared" si="80"/>
        <v>51.441990000000004</v>
      </c>
      <c r="AH374" s="348">
        <f t="shared" si="81"/>
        <v>-1.0885700000000185</v>
      </c>
      <c r="AI374" s="133">
        <f t="shared" si="82"/>
        <v>-2.0722604137477618E-2</v>
      </c>
      <c r="AJ374" s="348">
        <f t="shared" si="83"/>
        <v>-2.6770016666666834</v>
      </c>
      <c r="AK374" s="349">
        <f t="shared" si="84"/>
        <v>-4.9465106134183978E-2</v>
      </c>
      <c r="AL374" s="367"/>
      <c r="AM374" s="329">
        <f t="shared" si="85"/>
        <v>43709</v>
      </c>
      <c r="AN374" s="369">
        <f t="shared" si="64"/>
        <v>-0.97990600000002814</v>
      </c>
      <c r="AO374" s="133">
        <f t="shared" si="86"/>
        <v>-7.0087945993518863E-3</v>
      </c>
      <c r="AP374" s="348">
        <f t="shared" si="65"/>
        <v>-2.0628680000000372</v>
      </c>
      <c r="AQ374" s="133">
        <f t="shared" si="87"/>
        <v>-1.4641288994534984E-2</v>
      </c>
      <c r="AR374" s="369">
        <f t="shared" si="66"/>
        <v>57.742509166666665</v>
      </c>
      <c r="AS374" s="348">
        <f t="shared" si="88"/>
        <v>-0.81658833333335679</v>
      </c>
      <c r="AT374" s="133">
        <f t="shared" si="89"/>
        <v>-1.3944687814448575E-2</v>
      </c>
      <c r="AU374" s="348">
        <f t="shared" si="90"/>
        <v>-1.7190566666666882</v>
      </c>
      <c r="AV374" s="349">
        <f t="shared" si="91"/>
        <v>-2.8910383414474605E-2</v>
      </c>
      <c r="AW374" s="367"/>
      <c r="AX374" s="348">
        <f t="shared" si="92"/>
        <v>-0.8089999999999975</v>
      </c>
      <c r="AY374" s="133">
        <f t="shared" si="93"/>
        <v>-1.703193751447396E-2</v>
      </c>
      <c r="AZ374" s="348">
        <f t="shared" si="94"/>
        <v>-4.6080000000000041</v>
      </c>
      <c r="BA374" s="133">
        <f t="shared" si="95"/>
        <v>-8.9828063472260244E-2</v>
      </c>
      <c r="BB374" s="369">
        <f t="shared" si="96"/>
        <v>44.466666666666661</v>
      </c>
      <c r="BC374" s="348">
        <f t="shared" si="97"/>
        <v>-0.77047619047618809</v>
      </c>
      <c r="BD374" s="133">
        <f t="shared" si="98"/>
        <v>-1.703193751447396E-2</v>
      </c>
      <c r="BE374" s="348">
        <f t="shared" si="99"/>
        <v>-4.3885714285714315</v>
      </c>
      <c r="BF374" s="349">
        <f t="shared" si="100"/>
        <v>-8.9828063472260244E-2</v>
      </c>
      <c r="BG374" s="367"/>
      <c r="BH374" s="348">
        <f t="shared" si="101"/>
        <v>1.2048490000000101</v>
      </c>
      <c r="BI374" s="133">
        <f t="shared" si="102"/>
        <v>2.0491730507966155E-2</v>
      </c>
      <c r="BJ374" s="348">
        <f t="shared" si="103"/>
        <v>-3.7953789999999898</v>
      </c>
      <c r="BK374" s="133">
        <f t="shared" si="104"/>
        <v>-5.9491433054572163E-2</v>
      </c>
      <c r="BL374" s="369">
        <f t="shared" si="105"/>
        <v>46.004465714285715</v>
      </c>
      <c r="BM374" s="348">
        <f t="shared" si="106"/>
        <v>1.1474752380952467</v>
      </c>
      <c r="BN374" s="133">
        <f t="shared" si="107"/>
        <v>2.558074507259489E-2</v>
      </c>
      <c r="BO374" s="348">
        <f t="shared" si="108"/>
        <v>-3.6146466666666583</v>
      </c>
      <c r="BP374" s="349">
        <f t="shared" si="109"/>
        <v>-7.2847870371301471E-2</v>
      </c>
      <c r="BQ374" s="367"/>
    </row>
    <row r="375" spans="1:69" x14ac:dyDescent="0.25">
      <c r="A375" s="329">
        <v>43739</v>
      </c>
      <c r="B375" s="159">
        <v>2019</v>
      </c>
      <c r="C375" s="241" t="s">
        <v>117</v>
      </c>
      <c r="D375" s="100"/>
      <c r="E375" s="137">
        <v>138.74026599999999</v>
      </c>
      <c r="F375" s="311">
        <v>127.06862438007403</v>
      </c>
      <c r="G375" s="311">
        <v>131.89280200000002</v>
      </c>
      <c r="H375" s="137">
        <v>48.338000000000001</v>
      </c>
      <c r="I375" s="137">
        <v>59.274475000000002</v>
      </c>
      <c r="J375" s="308"/>
      <c r="K375" s="137">
        <v>93.955359174232456</v>
      </c>
      <c r="L375" s="137"/>
      <c r="M375" s="214">
        <f t="shared" si="110"/>
        <v>4.8241776199259903</v>
      </c>
      <c r="N375" s="95"/>
      <c r="O375" s="101"/>
      <c r="P375" s="102"/>
      <c r="Q375" s="102"/>
      <c r="R375" s="367"/>
      <c r="S375" s="369">
        <f t="shared" si="67"/>
        <v>7.4081316931568608E-2</v>
      </c>
      <c r="T375" s="308">
        <f t="shared" si="68"/>
        <v>4.7414653790771588E-3</v>
      </c>
      <c r="U375" s="348">
        <f t="shared" si="69"/>
        <v>-3.8129359872571342</v>
      </c>
      <c r="V375" s="133">
        <f t="shared" si="70"/>
        <v>-2.9132721038439446E-2</v>
      </c>
      <c r="W375" s="369">
        <f t="shared" si="71"/>
        <v>47.940520316728353</v>
      </c>
      <c r="X375" s="348">
        <f t="shared" si="72"/>
        <v>6.17344307762977E-2</v>
      </c>
      <c r="Y375" s="370">
        <f t="shared" si="73"/>
        <v>1.2893900635524425E-3</v>
      </c>
      <c r="Z375" s="348">
        <f t="shared" si="74"/>
        <v>-3.1774466560476213</v>
      </c>
      <c r="AA375" s="349">
        <f t="shared" si="75"/>
        <v>-6.215909677589182E-2</v>
      </c>
      <c r="AB375" s="367"/>
      <c r="AC375" s="369">
        <f t="shared" si="76"/>
        <v>0.62241400000002045</v>
      </c>
      <c r="AD375" s="133">
        <f t="shared" si="77"/>
        <v>4.7414653790771588E-3</v>
      </c>
      <c r="AE375" s="348">
        <f t="shared" si="78"/>
        <v>-4.7238109999999836</v>
      </c>
      <c r="AF375" s="133">
        <f t="shared" si="79"/>
        <v>-3.4577134480709093E-2</v>
      </c>
      <c r="AG375" s="369">
        <f t="shared" si="80"/>
        <v>51.960668333333345</v>
      </c>
      <c r="AH375" s="348">
        <f t="shared" si="81"/>
        <v>0.5186783333333409</v>
      </c>
      <c r="AI375" s="133">
        <f t="shared" si="82"/>
        <v>1.0082781271357089E-2</v>
      </c>
      <c r="AJ375" s="348">
        <f t="shared" si="83"/>
        <v>-3.936509166666653</v>
      </c>
      <c r="AK375" s="349">
        <f t="shared" si="84"/>
        <v>-7.0424113394037757E-2</v>
      </c>
      <c r="AL375" s="367"/>
      <c r="AM375" s="329">
        <f t="shared" si="85"/>
        <v>43739</v>
      </c>
      <c r="AN375" s="369">
        <f t="shared" si="64"/>
        <v>-9.0744999999998299E-2</v>
      </c>
      <c r="AO375" s="133">
        <f t="shared" si="86"/>
        <v>-6.5363638387683221E-4</v>
      </c>
      <c r="AP375" s="348">
        <f t="shared" si="65"/>
        <v>-2.6309620000000109</v>
      </c>
      <c r="AQ375" s="133">
        <f t="shared" si="87"/>
        <v>-1.8610307325052089E-2</v>
      </c>
      <c r="AR375" s="369">
        <f t="shared" si="66"/>
        <v>57.666888333333333</v>
      </c>
      <c r="AS375" s="348">
        <f t="shared" si="88"/>
        <v>-7.5620833333331916E-2</v>
      </c>
      <c r="AT375" s="133">
        <f t="shared" si="89"/>
        <v>-1.3096215322936366E-3</v>
      </c>
      <c r="AU375" s="348">
        <f t="shared" si="90"/>
        <v>-2.1924683333333377</v>
      </c>
      <c r="AV375" s="349">
        <f t="shared" si="91"/>
        <v>-3.6626994599062157E-2</v>
      </c>
      <c r="AW375" s="367"/>
      <c r="AX375" s="348">
        <f t="shared" si="92"/>
        <v>1.6480000000000032</v>
      </c>
      <c r="AY375" s="133">
        <f t="shared" si="93"/>
        <v>3.5296637395588082E-2</v>
      </c>
      <c r="AZ375" s="348">
        <f t="shared" si="94"/>
        <v>-5.2590000000000003</v>
      </c>
      <c r="BA375" s="133">
        <f t="shared" si="95"/>
        <v>-9.8121163497956965E-2</v>
      </c>
      <c r="BB375" s="369">
        <f t="shared" si="96"/>
        <v>46.036190476190477</v>
      </c>
      <c r="BC375" s="348">
        <f t="shared" si="97"/>
        <v>1.5695238095238153</v>
      </c>
      <c r="BD375" s="133">
        <f t="shared" si="98"/>
        <v>3.5296637395588082E-2</v>
      </c>
      <c r="BE375" s="348">
        <f t="shared" si="99"/>
        <v>-5.0085714285714289</v>
      </c>
      <c r="BF375" s="349">
        <f t="shared" si="100"/>
        <v>-9.8121163497956965E-2</v>
      </c>
      <c r="BG375" s="367"/>
      <c r="BH375" s="348">
        <f t="shared" si="101"/>
        <v>-0.72721400000000358</v>
      </c>
      <c r="BI375" s="133">
        <f t="shared" si="102"/>
        <v>-1.2119892158369172E-2</v>
      </c>
      <c r="BJ375" s="348">
        <f t="shared" si="103"/>
        <v>-7.189120999999993</v>
      </c>
      <c r="BK375" s="133">
        <f t="shared" si="104"/>
        <v>-0.10816629602767802</v>
      </c>
      <c r="BL375" s="369">
        <f t="shared" si="105"/>
        <v>45.311880952380953</v>
      </c>
      <c r="BM375" s="348">
        <f t="shared" si="106"/>
        <v>-0.69258476190476159</v>
      </c>
      <c r="BN375" s="133">
        <f t="shared" si="107"/>
        <v>-1.5054728951882868E-2</v>
      </c>
      <c r="BO375" s="348">
        <f t="shared" si="108"/>
        <v>-6.8467819047618974</v>
      </c>
      <c r="BP375" s="349">
        <f t="shared" si="109"/>
        <v>-0.13126835562319761</v>
      </c>
      <c r="BQ375" s="367"/>
    </row>
    <row r="376" spans="1:69" x14ac:dyDescent="0.25">
      <c r="A376" s="329">
        <v>43770</v>
      </c>
      <c r="B376" s="159">
        <v>2019</v>
      </c>
      <c r="C376" s="241" t="s">
        <v>118</v>
      </c>
      <c r="D376" s="100"/>
      <c r="E376" s="137">
        <v>137.59993000000003</v>
      </c>
      <c r="F376" s="311">
        <v>125.64531106170166</v>
      </c>
      <c r="G376" s="311">
        <v>130.283996</v>
      </c>
      <c r="H376" s="137">
        <v>46.49</v>
      </c>
      <c r="I376" s="137">
        <v>58.377034999999999</v>
      </c>
      <c r="J376" s="308"/>
      <c r="K376" s="137">
        <v>95.948213036302448</v>
      </c>
      <c r="L376" s="189"/>
      <c r="M376" s="214">
        <f t="shared" si="110"/>
        <v>4.6386849382983399</v>
      </c>
      <c r="N376" s="95"/>
      <c r="O376" s="101"/>
      <c r="P376" s="102"/>
      <c r="Q376" s="102"/>
      <c r="R376" s="367"/>
      <c r="S376" s="369">
        <f t="shared" si="67"/>
        <v>-1.4233133183723652</v>
      </c>
      <c r="T376" s="308">
        <f t="shared" si="68"/>
        <v>-1.2197830174235147E-2</v>
      </c>
      <c r="U376" s="348">
        <f t="shared" si="69"/>
        <v>-2.9657816278870683</v>
      </c>
      <c r="V376" s="133">
        <f t="shared" si="70"/>
        <v>-2.3060076435593158E-2</v>
      </c>
      <c r="W376" s="369">
        <f t="shared" si="71"/>
        <v>46.754425884751385</v>
      </c>
      <c r="X376" s="348">
        <f t="shared" si="72"/>
        <v>-1.1860944319769686</v>
      </c>
      <c r="Y376" s="370">
        <f t="shared" si="73"/>
        <v>-2.4740958674223879E-2</v>
      </c>
      <c r="Z376" s="348">
        <f t="shared" si="74"/>
        <v>-2.4714846899058927</v>
      </c>
      <c r="AA376" s="349">
        <f t="shared" si="75"/>
        <v>-5.0206987764250255E-2</v>
      </c>
      <c r="AB376" s="367"/>
      <c r="AC376" s="369">
        <f t="shared" si="76"/>
        <v>-1.6088060000000155</v>
      </c>
      <c r="AD376" s="133">
        <f t="shared" si="77"/>
        <v>-1.2197830174235147E-2</v>
      </c>
      <c r="AE376" s="348">
        <f t="shared" si="78"/>
        <v>-6.7746580000000165</v>
      </c>
      <c r="AF376" s="133">
        <f t="shared" si="79"/>
        <v>-4.9428896332222916E-2</v>
      </c>
      <c r="AG376" s="369">
        <f t="shared" si="80"/>
        <v>50.619996666666665</v>
      </c>
      <c r="AH376" s="348">
        <f t="shared" si="81"/>
        <v>-1.3406716666666796</v>
      </c>
      <c r="AI376" s="133">
        <f t="shared" si="82"/>
        <v>-2.5801663251637241E-2</v>
      </c>
      <c r="AJ376" s="348">
        <f t="shared" si="83"/>
        <v>-5.6455483333333518</v>
      </c>
      <c r="AK376" s="349">
        <f t="shared" si="84"/>
        <v>-0.1003375748574612</v>
      </c>
      <c r="AL376" s="367"/>
      <c r="AM376" s="329">
        <f t="shared" si="85"/>
        <v>43770</v>
      </c>
      <c r="AN376" s="369">
        <f t="shared" si="64"/>
        <v>-1.1403359999999623</v>
      </c>
      <c r="AO376" s="133">
        <f t="shared" si="86"/>
        <v>-8.2192144564575687E-3</v>
      </c>
      <c r="AP376" s="348">
        <f t="shared" si="65"/>
        <v>-1.3348309999999799</v>
      </c>
      <c r="AQ376" s="133">
        <f t="shared" si="87"/>
        <v>-9.6076100062530978E-3</v>
      </c>
      <c r="AR376" s="369">
        <f t="shared" si="66"/>
        <v>56.716608333333355</v>
      </c>
      <c r="AS376" s="348">
        <f t="shared" si="88"/>
        <v>-0.95027999999997803</v>
      </c>
      <c r="AT376" s="133">
        <f t="shared" si="89"/>
        <v>-1.6478780587345865E-2</v>
      </c>
      <c r="AU376" s="348">
        <f t="shared" si="90"/>
        <v>-1.1123591666666499</v>
      </c>
      <c r="AV376" s="349">
        <f t="shared" si="91"/>
        <v>-1.9235328153950682E-2</v>
      </c>
      <c r="AW376" s="367"/>
      <c r="AX376" s="348">
        <f t="shared" si="92"/>
        <v>-1.847999999999999</v>
      </c>
      <c r="AY376" s="133">
        <f t="shared" si="93"/>
        <v>-3.8230791509785256E-2</v>
      </c>
      <c r="AZ376" s="348">
        <f t="shared" si="94"/>
        <v>-5.0679999999999978</v>
      </c>
      <c r="BA376" s="133">
        <f t="shared" si="95"/>
        <v>-9.829706350129952E-2</v>
      </c>
      <c r="BB376" s="369">
        <f t="shared" si="96"/>
        <v>44.276190476190479</v>
      </c>
      <c r="BC376" s="348">
        <f t="shared" si="97"/>
        <v>-1.759999999999998</v>
      </c>
      <c r="BD376" s="133">
        <f t="shared" si="98"/>
        <v>-3.8230791509785256E-2</v>
      </c>
      <c r="BE376" s="348">
        <f t="shared" si="99"/>
        <v>-4.8266666666666609</v>
      </c>
      <c r="BF376" s="349">
        <f t="shared" si="100"/>
        <v>-9.8297063501299409E-2</v>
      </c>
      <c r="BG376" s="367"/>
      <c r="BH376" s="348">
        <f t="shared" si="101"/>
        <v>-0.89744000000000312</v>
      </c>
      <c r="BI376" s="133">
        <f t="shared" si="102"/>
        <v>-1.5140412462531394E-2</v>
      </c>
      <c r="BJ376" s="348">
        <f t="shared" si="103"/>
        <v>-5.441354000000004</v>
      </c>
      <c r="BK376" s="133">
        <f t="shared" si="104"/>
        <v>-8.5263104964934278E-2</v>
      </c>
      <c r="BL376" s="369">
        <f t="shared" si="105"/>
        <v>44.45717619047619</v>
      </c>
      <c r="BM376" s="348">
        <f t="shared" si="106"/>
        <v>-0.85470476190476319</v>
      </c>
      <c r="BN376" s="133">
        <f t="shared" si="107"/>
        <v>-1.8862707615315943E-2</v>
      </c>
      <c r="BO376" s="348">
        <f t="shared" si="108"/>
        <v>-5.1822419047619022</v>
      </c>
      <c r="BP376" s="349">
        <f t="shared" si="109"/>
        <v>-0.10439771664565578</v>
      </c>
      <c r="BQ376" s="367"/>
    </row>
    <row r="377" spans="1:69" x14ac:dyDescent="0.25">
      <c r="A377" s="329">
        <v>43800</v>
      </c>
      <c r="B377" s="159">
        <v>2019</v>
      </c>
      <c r="C377" s="241" t="s">
        <v>119</v>
      </c>
      <c r="D377" s="100"/>
      <c r="E377" s="137">
        <v>136.57962000000003</v>
      </c>
      <c r="F377" s="311">
        <v>124.41482605562705</v>
      </c>
      <c r="G377" s="311">
        <v>129.43001800000002</v>
      </c>
      <c r="H377" s="137">
        <v>46.302</v>
      </c>
      <c r="I377" s="137">
        <v>57.518974</v>
      </c>
      <c r="J377" s="308"/>
      <c r="K377" s="94">
        <v>100.51264859595024</v>
      </c>
      <c r="L377" s="189"/>
      <c r="M377" s="214">
        <f t="shared" si="110"/>
        <v>5.0151919443729724</v>
      </c>
      <c r="N377" s="95"/>
      <c r="O377" s="101"/>
      <c r="P377" s="102"/>
      <c r="Q377" s="102"/>
      <c r="R377" s="367"/>
      <c r="S377" s="369">
        <f t="shared" si="67"/>
        <v>-1.2304850060746162</v>
      </c>
      <c r="T377" s="308">
        <f t="shared" si="68"/>
        <v>-6.5547421496036096E-3</v>
      </c>
      <c r="U377" s="348">
        <f t="shared" si="69"/>
        <v>3.4417394471308853</v>
      </c>
      <c r="V377" s="133">
        <f t="shared" si="70"/>
        <v>2.8450455746982461E-2</v>
      </c>
      <c r="W377" s="369">
        <f t="shared" si="71"/>
        <v>45.729021713022533</v>
      </c>
      <c r="X377" s="348">
        <f t="shared" si="72"/>
        <v>-1.0254041717288516</v>
      </c>
      <c r="Y377" s="370">
        <f t="shared" si="73"/>
        <v>-2.1931702770908834E-2</v>
      </c>
      <c r="Z377" s="348">
        <f t="shared" si="74"/>
        <v>2.8681162059423997</v>
      </c>
      <c r="AA377" s="349">
        <f t="shared" si="75"/>
        <v>6.691683649727409E-2</v>
      </c>
      <c r="AB377" s="367"/>
      <c r="AC377" s="369">
        <f t="shared" si="76"/>
        <v>-0.85397799999998369</v>
      </c>
      <c r="AD377" s="133">
        <f t="shared" si="77"/>
        <v>-6.5547421496036096E-3</v>
      </c>
      <c r="AE377" s="348">
        <f t="shared" si="78"/>
        <v>-1.5741939999999772</v>
      </c>
      <c r="AF377" s="133">
        <f t="shared" si="79"/>
        <v>-1.2016361733468317E-2</v>
      </c>
      <c r="AG377" s="369">
        <f t="shared" si="80"/>
        <v>49.90834833333335</v>
      </c>
      <c r="AH377" s="348">
        <f t="shared" si="81"/>
        <v>-0.71164833333331501</v>
      </c>
      <c r="AI377" s="133">
        <f t="shared" si="82"/>
        <v>-1.4058640462177974E-2</v>
      </c>
      <c r="AJ377" s="348">
        <f t="shared" si="83"/>
        <v>-1.3118283333333096</v>
      </c>
      <c r="AK377" s="349">
        <f t="shared" si="84"/>
        <v>-2.561155424883621E-2</v>
      </c>
      <c r="AL377" s="367"/>
      <c r="AM377" s="329">
        <f t="shared" si="85"/>
        <v>43800</v>
      </c>
      <c r="AN377" s="369">
        <f t="shared" si="64"/>
        <v>-1.0203099999999949</v>
      </c>
      <c r="AO377" s="133">
        <f t="shared" si="86"/>
        <v>-7.4150473768409553E-3</v>
      </c>
      <c r="AP377" s="348">
        <f t="shared" si="65"/>
        <v>5.1986160000000154</v>
      </c>
      <c r="AQ377" s="133">
        <f t="shared" si="87"/>
        <v>3.9569008012756646E-2</v>
      </c>
      <c r="AR377" s="369">
        <f t="shared" si="66"/>
        <v>55.866350000000025</v>
      </c>
      <c r="AS377" s="348">
        <f t="shared" si="88"/>
        <v>-0.85025833333332912</v>
      </c>
      <c r="AT377" s="133">
        <f t="shared" si="89"/>
        <v>-1.4991346597035826E-2</v>
      </c>
      <c r="AU377" s="348">
        <f t="shared" si="90"/>
        <v>4.3321800000000081</v>
      </c>
      <c r="AV377" s="349">
        <f t="shared" si="91"/>
        <v>8.406422379559042E-2</v>
      </c>
      <c r="AW377" s="367"/>
      <c r="AX377" s="348">
        <f t="shared" si="92"/>
        <v>-0.18800000000000239</v>
      </c>
      <c r="AY377" s="133">
        <f t="shared" si="93"/>
        <v>-4.0438804043880783E-3</v>
      </c>
      <c r="AZ377" s="348">
        <f t="shared" si="94"/>
        <v>-0.66499999999999915</v>
      </c>
      <c r="BA377" s="133">
        <f t="shared" si="95"/>
        <v>-1.4158877509740875E-2</v>
      </c>
      <c r="BB377" s="369">
        <f t="shared" si="96"/>
        <v>44.097142857142856</v>
      </c>
      <c r="BC377" s="348">
        <f t="shared" si="97"/>
        <v>-0.17904761904762267</v>
      </c>
      <c r="BD377" s="133">
        <f t="shared" si="98"/>
        <v>-4.0438804043880783E-3</v>
      </c>
      <c r="BE377" s="348">
        <f t="shared" si="99"/>
        <v>-0.63333333333333286</v>
      </c>
      <c r="BF377" s="349">
        <f t="shared" si="100"/>
        <v>-1.4158877509740875E-2</v>
      </c>
      <c r="BG377" s="367"/>
      <c r="BH377" s="348">
        <f t="shared" si="101"/>
        <v>-0.8580609999999993</v>
      </c>
      <c r="BI377" s="133">
        <f t="shared" si="102"/>
        <v>-1.4698605367675865E-2</v>
      </c>
      <c r="BJ377" s="348">
        <f t="shared" si="103"/>
        <v>-1.4597259999999963</v>
      </c>
      <c r="BK377" s="133">
        <f t="shared" si="104"/>
        <v>-2.475005383299389E-2</v>
      </c>
      <c r="BL377" s="369">
        <f t="shared" si="105"/>
        <v>43.639975238095232</v>
      </c>
      <c r="BM377" s="348">
        <f t="shared" si="106"/>
        <v>-0.8172009523809578</v>
      </c>
      <c r="BN377" s="133">
        <f t="shared" si="107"/>
        <v>-1.8381755712051362E-2</v>
      </c>
      <c r="BO377" s="348">
        <f t="shared" si="108"/>
        <v>-1.3902152380952373</v>
      </c>
      <c r="BP377" s="349">
        <f t="shared" si="109"/>
        <v>-3.0872959305608738E-2</v>
      </c>
      <c r="BQ377" s="367"/>
    </row>
    <row r="378" spans="1:69" x14ac:dyDescent="0.25">
      <c r="A378" s="329">
        <v>43831</v>
      </c>
      <c r="B378" s="159">
        <f>Month!B378</f>
        <v>2020</v>
      </c>
      <c r="C378" s="241" t="str">
        <f>Month!C378</f>
        <v>January</v>
      </c>
      <c r="D378" s="100"/>
      <c r="E378" s="137">
        <f>Month!E378</f>
        <v>139.21163100000001</v>
      </c>
      <c r="F378" s="311">
        <f>Month!F378</f>
        <v>127.14053499783053</v>
      </c>
      <c r="G378" s="311">
        <f>Month!G378</f>
        <v>132.63434700000005</v>
      </c>
      <c r="H378" s="137">
        <f>Month!H378</f>
        <v>48.196999999999996</v>
      </c>
      <c r="I378" s="137">
        <f>Month!I378</f>
        <v>59.820064999999992</v>
      </c>
      <c r="J378" s="308"/>
      <c r="K378" s="94">
        <f>Month!K378</f>
        <v>98.422646992446346</v>
      </c>
      <c r="L378" s="189"/>
      <c r="M378" s="214">
        <f t="shared" si="110"/>
        <v>5.4938120021695198</v>
      </c>
      <c r="N378" s="95"/>
      <c r="O378" s="101"/>
      <c r="P378" s="102"/>
      <c r="Q378" s="102"/>
      <c r="R378" s="367"/>
      <c r="S378" s="369">
        <f t="shared" si="67"/>
        <v>2.7257089422034824</v>
      </c>
      <c r="T378" s="308">
        <f t="shared" si="68"/>
        <v>2.4757232128330697E-2</v>
      </c>
      <c r="U378" s="348">
        <f t="shared" si="69"/>
        <v>7.6839909809546754</v>
      </c>
      <c r="V378" s="133">
        <f t="shared" si="70"/>
        <v>6.4324571284007259E-2</v>
      </c>
      <c r="W378" s="369">
        <f t="shared" si="71"/>
        <v>48.00044583152544</v>
      </c>
      <c r="X378" s="348">
        <f t="shared" si="72"/>
        <v>2.2714241185029067</v>
      </c>
      <c r="Y378" s="370">
        <f t="shared" si="73"/>
        <v>4.967139102072804E-2</v>
      </c>
      <c r="Z378" s="348">
        <f t="shared" si="74"/>
        <v>6.4033258174622318</v>
      </c>
      <c r="AA378" s="349">
        <f t="shared" si="75"/>
        <v>0.15393675848946731</v>
      </c>
      <c r="AB378" s="367"/>
      <c r="AC378" s="369">
        <f t="shared" si="76"/>
        <v>3.2043290000000297</v>
      </c>
      <c r="AD378" s="133">
        <f t="shared" si="77"/>
        <v>2.4757232128330697E-2</v>
      </c>
      <c r="AE378" s="348">
        <f t="shared" si="78"/>
        <v>3.3660100000000455</v>
      </c>
      <c r="AF378" s="133">
        <f t="shared" si="79"/>
        <v>2.6038936356085784E-2</v>
      </c>
      <c r="AG378" s="369">
        <f t="shared" si="80"/>
        <v>52.578622500000037</v>
      </c>
      <c r="AH378" s="348">
        <f t="shared" si="81"/>
        <v>2.6702741666666867</v>
      </c>
      <c r="AI378" s="133">
        <f t="shared" si="82"/>
        <v>5.350355713701771E-2</v>
      </c>
      <c r="AJ378" s="348">
        <f t="shared" si="83"/>
        <v>2.8050083333333617</v>
      </c>
      <c r="AK378" s="349">
        <f t="shared" si="84"/>
        <v>5.6355327622800377E-2</v>
      </c>
      <c r="AL378" s="367"/>
      <c r="AM378" s="329">
        <f t="shared" si="85"/>
        <v>43831</v>
      </c>
      <c r="AN378" s="369">
        <f t="shared" si="64"/>
        <v>2.6320109999999772</v>
      </c>
      <c r="AO378" s="133">
        <f t="shared" si="86"/>
        <v>1.9270891220813047E-2</v>
      </c>
      <c r="AP378" s="348">
        <f t="shared" si="65"/>
        <v>9.6566860000000077</v>
      </c>
      <c r="AQ378" s="133">
        <f t="shared" si="87"/>
        <v>7.4537378716034386E-2</v>
      </c>
      <c r="AR378" s="369">
        <f t="shared" si="66"/>
        <v>58.059692500000011</v>
      </c>
      <c r="AS378" s="348">
        <f t="shared" si="88"/>
        <v>2.1933424999999858</v>
      </c>
      <c r="AT378" s="133">
        <f t="shared" si="89"/>
        <v>3.9260529818038625E-2</v>
      </c>
      <c r="AU378" s="348">
        <f t="shared" si="90"/>
        <v>8.0472383333333397</v>
      </c>
      <c r="AV378" s="349">
        <f t="shared" si="91"/>
        <v>0.16090468799063307</v>
      </c>
      <c r="AW378" s="367"/>
      <c r="AX378" s="348">
        <f t="shared" si="92"/>
        <v>1.894999999999996</v>
      </c>
      <c r="AY378" s="133">
        <f t="shared" si="93"/>
        <v>4.0926957798799179E-2</v>
      </c>
      <c r="AZ378" s="348">
        <f t="shared" si="94"/>
        <v>1.6099999999999852</v>
      </c>
      <c r="BA378" s="133">
        <f t="shared" si="95"/>
        <v>3.4558997145125891E-2</v>
      </c>
      <c r="BB378" s="369">
        <f t="shared" si="96"/>
        <v>45.901904761904753</v>
      </c>
      <c r="BC378" s="348">
        <f t="shared" si="97"/>
        <v>1.8047619047618966</v>
      </c>
      <c r="BD378" s="133">
        <f t="shared" si="98"/>
        <v>4.0926957798798957E-2</v>
      </c>
      <c r="BE378" s="348">
        <f t="shared" si="99"/>
        <v>1.5333333333333172</v>
      </c>
      <c r="BF378" s="349">
        <f t="shared" si="100"/>
        <v>3.4558997145125891E-2</v>
      </c>
      <c r="BG378" s="367"/>
      <c r="BH378" s="348">
        <f t="shared" si="101"/>
        <v>2.3010909999999924</v>
      </c>
      <c r="BI378" s="133">
        <f t="shared" si="102"/>
        <v>4.0005772703803677E-2</v>
      </c>
      <c r="BJ378" s="348">
        <f t="shared" si="103"/>
        <v>3.0979729999999961</v>
      </c>
      <c r="BK378" s="133">
        <f t="shared" si="104"/>
        <v>5.461669150002435E-2</v>
      </c>
      <c r="BL378" s="369">
        <f t="shared" si="105"/>
        <v>45.831490476190467</v>
      </c>
      <c r="BM378" s="348">
        <f t="shared" si="106"/>
        <v>2.191515238095235</v>
      </c>
      <c r="BN378" s="133">
        <f t="shared" si="107"/>
        <v>5.0218067864121307E-2</v>
      </c>
      <c r="BO378" s="348">
        <f t="shared" si="108"/>
        <v>2.9504504761904755</v>
      </c>
      <c r="BP378" s="349">
        <f t="shared" si="109"/>
        <v>6.8805478509627482E-2</v>
      </c>
      <c r="BQ378" s="367"/>
    </row>
    <row r="379" spans="1:69" x14ac:dyDescent="0.25">
      <c r="A379" s="329">
        <v>43862</v>
      </c>
      <c r="B379" s="159">
        <f>Month!B379</f>
        <v>2020</v>
      </c>
      <c r="C379" s="241" t="str">
        <f>Month!C379</f>
        <v>February</v>
      </c>
      <c r="D379" s="100"/>
      <c r="E379" s="137">
        <f>Month!E379</f>
        <v>136.10098099999999</v>
      </c>
      <c r="F379" s="311">
        <f>Month!F379</f>
        <v>123.57707195860047</v>
      </c>
      <c r="G379" s="311">
        <f>Month!G379</f>
        <v>127.78902900000001</v>
      </c>
      <c r="H379" s="137">
        <f>Month!H379</f>
        <v>41.061999999999998</v>
      </c>
      <c r="I379" s="137">
        <f>Month!I379</f>
        <v>54.200303000000005</v>
      </c>
      <c r="J379" s="308"/>
      <c r="K379" s="94">
        <f>Month!K379</f>
        <v>88.288970597660651</v>
      </c>
      <c r="L379" s="189"/>
      <c r="M379" s="214">
        <f t="shared" si="110"/>
        <v>4.2119570413995433</v>
      </c>
      <c r="N379" s="95"/>
      <c r="O379" s="101"/>
      <c r="P379" s="102"/>
      <c r="Q379" s="102"/>
      <c r="R379" s="367"/>
      <c r="S379" s="369">
        <f t="shared" si="67"/>
        <v>-3.5634630392300579</v>
      </c>
      <c r="T379" s="308">
        <f t="shared" si="68"/>
        <v>-3.6531397104854202E-2</v>
      </c>
      <c r="U379" s="348">
        <f t="shared" si="69"/>
        <v>4.7220956714598827</v>
      </c>
      <c r="V379" s="133">
        <f t="shared" si="70"/>
        <v>3.9729894523320652E-2</v>
      </c>
      <c r="W379" s="369">
        <f t="shared" si="71"/>
        <v>45.030893298833732</v>
      </c>
      <c r="X379" s="348">
        <f t="shared" si="72"/>
        <v>-2.9695525326917078</v>
      </c>
      <c r="Y379" s="370">
        <f t="shared" si="73"/>
        <v>-6.1865103151633294E-2</v>
      </c>
      <c r="Z379" s="348">
        <f t="shared" si="74"/>
        <v>3.9350797262165713</v>
      </c>
      <c r="AA379" s="349">
        <f t="shared" si="75"/>
        <v>9.5753785705281258E-2</v>
      </c>
      <c r="AB379" s="367"/>
      <c r="AC379" s="369">
        <f t="shared" si="76"/>
        <v>-4.8453180000000344</v>
      </c>
      <c r="AD379" s="133">
        <f t="shared" si="77"/>
        <v>-3.6531397104854202E-2</v>
      </c>
      <c r="AE379" s="348">
        <f t="shared" si="78"/>
        <v>-1.1447020000000094</v>
      </c>
      <c r="AF379" s="133">
        <f t="shared" si="79"/>
        <v>-8.8782197732260038E-3</v>
      </c>
      <c r="AG379" s="369">
        <f t="shared" si="80"/>
        <v>48.540857500000016</v>
      </c>
      <c r="AH379" s="348">
        <f t="shared" si="81"/>
        <v>-4.0377650000000216</v>
      </c>
      <c r="AI379" s="133">
        <f t="shared" si="82"/>
        <v>-7.6794803819746682E-2</v>
      </c>
      <c r="AJ379" s="348">
        <f t="shared" si="83"/>
        <v>-0.95391833333333409</v>
      </c>
      <c r="AK379" s="349">
        <f t="shared" si="84"/>
        <v>-1.9273111500606066E-2</v>
      </c>
      <c r="AL379" s="367"/>
      <c r="AM379" s="329">
        <f t="shared" si="85"/>
        <v>43862</v>
      </c>
      <c r="AN379" s="369">
        <f t="shared" si="64"/>
        <v>-3.110650000000021</v>
      </c>
      <c r="AO379" s="133">
        <f t="shared" si="86"/>
        <v>-2.2344756523971943E-2</v>
      </c>
      <c r="AP379" s="348">
        <f t="shared" si="65"/>
        <v>6.8065159999999878</v>
      </c>
      <c r="AQ379" s="133">
        <f t="shared" si="87"/>
        <v>5.2643521901730272E-2</v>
      </c>
      <c r="AR379" s="369">
        <f t="shared" si="66"/>
        <v>55.467484166666665</v>
      </c>
      <c r="AS379" s="348">
        <f t="shared" si="88"/>
        <v>-2.5922083333333461</v>
      </c>
      <c r="AT379" s="133">
        <f t="shared" si="89"/>
        <v>-4.4647296975149242E-2</v>
      </c>
      <c r="AU379" s="348">
        <f t="shared" si="90"/>
        <v>5.6720966666666612</v>
      </c>
      <c r="AV379" s="349">
        <f t="shared" si="91"/>
        <v>0.11390807364771804</v>
      </c>
      <c r="AW379" s="367"/>
      <c r="AX379" s="348">
        <f t="shared" si="92"/>
        <v>-7.134999999999998</v>
      </c>
      <c r="AY379" s="133">
        <f t="shared" si="93"/>
        <v>-0.14803825964271633</v>
      </c>
      <c r="AZ379" s="348">
        <f t="shared" si="94"/>
        <v>-6.1550000000000011</v>
      </c>
      <c r="BA379" s="133">
        <f t="shared" si="95"/>
        <v>-0.13035559226549764</v>
      </c>
      <c r="BB379" s="369">
        <f t="shared" si="96"/>
        <v>39.106666666666662</v>
      </c>
      <c r="BC379" s="348">
        <f t="shared" si="97"/>
        <v>-6.7952380952380906</v>
      </c>
      <c r="BD379" s="133">
        <f t="shared" si="98"/>
        <v>-0.14803825964271633</v>
      </c>
      <c r="BE379" s="348">
        <f t="shared" si="99"/>
        <v>-5.8619047619047606</v>
      </c>
      <c r="BF379" s="349">
        <f t="shared" si="100"/>
        <v>-0.13035559226549753</v>
      </c>
      <c r="BG379" s="367"/>
      <c r="BH379" s="348">
        <f t="shared" si="101"/>
        <v>-5.6197619999999873</v>
      </c>
      <c r="BI379" s="133">
        <f t="shared" si="102"/>
        <v>-9.394443152142995E-2</v>
      </c>
      <c r="BJ379" s="348">
        <f t="shared" si="103"/>
        <v>-5.1335589999999911</v>
      </c>
      <c r="BK379" s="133">
        <f t="shared" si="104"/>
        <v>-8.6519886401461465E-2</v>
      </c>
      <c r="BL379" s="369">
        <f t="shared" si="105"/>
        <v>40.479336190476189</v>
      </c>
      <c r="BM379" s="348">
        <f t="shared" si="106"/>
        <v>-5.3521542857142776</v>
      </c>
      <c r="BN379" s="133">
        <f t="shared" si="107"/>
        <v>-0.11677897074926524</v>
      </c>
      <c r="BO379" s="348">
        <f t="shared" si="108"/>
        <v>-4.8891038095238031</v>
      </c>
      <c r="BP379" s="349">
        <f t="shared" si="109"/>
        <v>-0.10776442411341025</v>
      </c>
      <c r="BQ379" s="367"/>
    </row>
    <row r="380" spans="1:69" x14ac:dyDescent="0.25">
      <c r="A380" s="329">
        <v>43891</v>
      </c>
      <c r="B380" s="159">
        <f>Month!B380</f>
        <v>2020</v>
      </c>
      <c r="C380" s="241" t="str">
        <f>Month!C380</f>
        <v>March</v>
      </c>
      <c r="D380" s="100"/>
      <c r="E380" s="137">
        <f>Month!E380</f>
        <v>132.73801499999999</v>
      </c>
      <c r="F380" s="311">
        <f>Month!F380</f>
        <v>120.23922409101044</v>
      </c>
      <c r="G380" s="311">
        <f>Month!G380</f>
        <v>124.08827100000002</v>
      </c>
      <c r="H380" s="137">
        <f>Month!H380</f>
        <v>31.941000000000003</v>
      </c>
      <c r="I380" s="137">
        <f>Month!I380</f>
        <v>46.225133000000007</v>
      </c>
      <c r="J380" s="308"/>
      <c r="K380" s="94">
        <f>Month!K380</f>
        <v>60.611682342413602</v>
      </c>
      <c r="L380" s="189"/>
      <c r="M380" s="214">
        <f t="shared" si="110"/>
        <v>3.8490469089895782</v>
      </c>
      <c r="N380" s="95"/>
      <c r="O380" s="101"/>
      <c r="P380" s="102"/>
      <c r="Q380" s="102"/>
      <c r="R380" s="367"/>
      <c r="S380" s="369">
        <f t="shared" si="67"/>
        <v>-3.3378478675900283</v>
      </c>
      <c r="T380" s="308">
        <f t="shared" si="68"/>
        <v>-2.8959903905365736E-2</v>
      </c>
      <c r="U380" s="348">
        <f t="shared" si="69"/>
        <v>-0.17266971312655244</v>
      </c>
      <c r="V380" s="133">
        <f t="shared" si="70"/>
        <v>-1.4339921719644932E-3</v>
      </c>
      <c r="W380" s="369">
        <f t="shared" si="71"/>
        <v>42.24935340917537</v>
      </c>
      <c r="X380" s="348">
        <f t="shared" si="72"/>
        <v>-2.7815398896583616</v>
      </c>
      <c r="Y380" s="370">
        <f t="shared" si="73"/>
        <v>-6.1769591626786635E-2</v>
      </c>
      <c r="Z380" s="348">
        <f t="shared" si="74"/>
        <v>-0.14389142760545326</v>
      </c>
      <c r="AA380" s="349">
        <f t="shared" si="75"/>
        <v>-3.3942065100101004E-3</v>
      </c>
      <c r="AB380" s="367"/>
      <c r="AC380" s="369">
        <f t="shared" si="76"/>
        <v>-3.7007579999999933</v>
      </c>
      <c r="AD380" s="133">
        <f t="shared" si="77"/>
        <v>-2.8959903905365736E-2</v>
      </c>
      <c r="AE380" s="348">
        <f t="shared" si="78"/>
        <v>-6.6289910000000134</v>
      </c>
      <c r="AF380" s="133">
        <f t="shared" si="79"/>
        <v>-5.0712437658004261E-2</v>
      </c>
      <c r="AG380" s="369">
        <f t="shared" si="80"/>
        <v>45.456892500000023</v>
      </c>
      <c r="AH380" s="348">
        <f t="shared" si="81"/>
        <v>-3.0839649999999921</v>
      </c>
      <c r="AI380" s="133">
        <f t="shared" si="82"/>
        <v>-6.3533385251795194E-2</v>
      </c>
      <c r="AJ380" s="348">
        <f t="shared" si="83"/>
        <v>-5.5241591666666778</v>
      </c>
      <c r="AK380" s="349">
        <f t="shared" si="84"/>
        <v>-0.10835710496491346</v>
      </c>
      <c r="AL380" s="367"/>
      <c r="AM380" s="329">
        <f t="shared" si="85"/>
        <v>43891</v>
      </c>
      <c r="AN380" s="369">
        <f t="shared" si="64"/>
        <v>-3.3629660000000001</v>
      </c>
      <c r="AO380" s="133">
        <f t="shared" si="86"/>
        <v>-2.4709344306636516E-2</v>
      </c>
      <c r="AP380" s="348">
        <f t="shared" si="65"/>
        <v>0.92675999999994474</v>
      </c>
      <c r="AQ380" s="133">
        <f t="shared" si="87"/>
        <v>7.0309625684084054E-3</v>
      </c>
      <c r="AR380" s="369">
        <f t="shared" si="66"/>
        <v>52.665012499999989</v>
      </c>
      <c r="AS380" s="348">
        <f t="shared" si="88"/>
        <v>-2.8024716666666762</v>
      </c>
      <c r="AT380" s="133">
        <f t="shared" si="89"/>
        <v>-5.0524585868108152E-2</v>
      </c>
      <c r="AU380" s="348">
        <f t="shared" si="90"/>
        <v>0.77229999999994448</v>
      </c>
      <c r="AV380" s="349">
        <f t="shared" si="91"/>
        <v>1.4882629232379152E-2</v>
      </c>
      <c r="AW380" s="367"/>
      <c r="AX380" s="348">
        <f t="shared" si="92"/>
        <v>-9.1209999999999951</v>
      </c>
      <c r="AY380" s="133">
        <f t="shared" si="93"/>
        <v>-0.2221275144902829</v>
      </c>
      <c r="AZ380" s="348">
        <f t="shared" si="94"/>
        <v>-14.652000000000001</v>
      </c>
      <c r="BA380" s="133">
        <f t="shared" si="95"/>
        <v>-0.31446783851651539</v>
      </c>
      <c r="BB380" s="369">
        <f t="shared" si="96"/>
        <v>30.42</v>
      </c>
      <c r="BC380" s="348">
        <f t="shared" si="97"/>
        <v>-8.6866666666666603</v>
      </c>
      <c r="BD380" s="133">
        <f t="shared" si="98"/>
        <v>-0.2221275144902829</v>
      </c>
      <c r="BE380" s="348">
        <f t="shared" si="99"/>
        <v>-13.954285714285717</v>
      </c>
      <c r="BF380" s="349">
        <f t="shared" si="100"/>
        <v>-0.31446783851651539</v>
      </c>
      <c r="BG380" s="367"/>
      <c r="BH380" s="348">
        <f t="shared" si="101"/>
        <v>-7.9751699999999985</v>
      </c>
      <c r="BI380" s="133">
        <f t="shared" si="102"/>
        <v>-0.14714253534708099</v>
      </c>
      <c r="BJ380" s="348">
        <f t="shared" si="103"/>
        <v>-11.920434999999998</v>
      </c>
      <c r="BK380" s="133">
        <f t="shared" si="104"/>
        <v>-0.20501020817270199</v>
      </c>
      <c r="BL380" s="369">
        <f t="shared" si="105"/>
        <v>32.883936190476192</v>
      </c>
      <c r="BM380" s="348">
        <f t="shared" si="106"/>
        <v>-7.5953999999999979</v>
      </c>
      <c r="BN380" s="133">
        <f t="shared" si="107"/>
        <v>-0.18763647615809997</v>
      </c>
      <c r="BO380" s="348">
        <f t="shared" si="108"/>
        <v>-11.35279523809524</v>
      </c>
      <c r="BP380" s="349">
        <f t="shared" si="109"/>
        <v>-0.256637298269346</v>
      </c>
      <c r="BQ380" s="367"/>
    </row>
    <row r="381" spans="1:69" x14ac:dyDescent="0.25">
      <c r="A381" s="329">
        <v>43922</v>
      </c>
      <c r="B381" s="159">
        <f>Month!B381</f>
        <v>2020</v>
      </c>
      <c r="C381" s="241" t="str">
        <f>Month!C381</f>
        <v>April</v>
      </c>
      <c r="D381" s="100"/>
      <c r="E381" s="137">
        <f>Month!E381</f>
        <v>123.12772199999999</v>
      </c>
      <c r="F381" s="311">
        <f>Month!F381</f>
        <v>108.97024894010003</v>
      </c>
      <c r="G381" s="311">
        <f>Month!G381</f>
        <v>115.81342800000002</v>
      </c>
      <c r="H381" s="137">
        <f>Month!H381</f>
        <v>22.42</v>
      </c>
      <c r="I381" s="137">
        <f>Month!I381</f>
        <v>41.226679999999995</v>
      </c>
      <c r="J381" s="308"/>
      <c r="K381" s="94">
        <f>Month!K381</f>
        <v>38.084711433394489</v>
      </c>
      <c r="L381" s="189"/>
      <c r="M381" s="214">
        <f t="shared" si="110"/>
        <v>6.8431790598999811</v>
      </c>
      <c r="N381" s="95"/>
      <c r="O381" s="101"/>
      <c r="P381" s="102"/>
      <c r="Q381" s="102"/>
      <c r="R381" s="367"/>
      <c r="S381" s="369">
        <f t="shared" si="67"/>
        <v>-11.268975150910407</v>
      </c>
      <c r="T381" s="308">
        <f t="shared" si="68"/>
        <v>-6.6685134165500592E-2</v>
      </c>
      <c r="U381" s="348">
        <f t="shared" si="69"/>
        <v>-15.125297077291336</v>
      </c>
      <c r="V381" s="133">
        <f t="shared" si="70"/>
        <v>-0.12188428644466898</v>
      </c>
      <c r="W381" s="369">
        <f t="shared" si="71"/>
        <v>32.8585407834167</v>
      </c>
      <c r="X381" s="348">
        <f t="shared" si="72"/>
        <v>-9.3908126257586702</v>
      </c>
      <c r="Y381" s="370">
        <f t="shared" si="73"/>
        <v>-0.22227115607689396</v>
      </c>
      <c r="Z381" s="348">
        <f t="shared" si="74"/>
        <v>-12.604414231076106</v>
      </c>
      <c r="AA381" s="349">
        <f t="shared" si="75"/>
        <v>-0.27724581974616558</v>
      </c>
      <c r="AB381" s="367"/>
      <c r="AC381" s="369">
        <f t="shared" si="76"/>
        <v>-8.2748430000000042</v>
      </c>
      <c r="AD381" s="133">
        <f t="shared" si="77"/>
        <v>-6.6685134165500592E-2</v>
      </c>
      <c r="AE381" s="348">
        <f t="shared" si="78"/>
        <v>-17.039272000000011</v>
      </c>
      <c r="AF381" s="133">
        <f t="shared" si="79"/>
        <v>-0.1282568739664306</v>
      </c>
      <c r="AG381" s="369">
        <f t="shared" si="80"/>
        <v>38.561190000000011</v>
      </c>
      <c r="AH381" s="348">
        <f t="shared" si="81"/>
        <v>-6.8957025000000129</v>
      </c>
      <c r="AI381" s="133">
        <f t="shared" si="82"/>
        <v>-0.15169762209328341</v>
      </c>
      <c r="AJ381" s="348">
        <f t="shared" si="83"/>
        <v>-14.199393333333347</v>
      </c>
      <c r="AK381" s="349">
        <f t="shared" si="84"/>
        <v>-0.26912881617748108</v>
      </c>
      <c r="AL381" s="367"/>
      <c r="AM381" s="329">
        <f t="shared" si="85"/>
        <v>43922</v>
      </c>
      <c r="AN381" s="369">
        <f t="shared" si="64"/>
        <v>-9.6102929999999986</v>
      </c>
      <c r="AO381" s="133">
        <f t="shared" si="86"/>
        <v>-7.2400457397227114E-2</v>
      </c>
      <c r="AP381" s="348">
        <f t="shared" si="65"/>
        <v>-12.356553000000034</v>
      </c>
      <c r="AQ381" s="133">
        <f t="shared" si="87"/>
        <v>-9.120285730576505E-2</v>
      </c>
      <c r="AR381" s="369">
        <f t="shared" si="66"/>
        <v>44.656434999999988</v>
      </c>
      <c r="AS381" s="348">
        <f t="shared" si="88"/>
        <v>-8.0085775000000012</v>
      </c>
      <c r="AT381" s="133">
        <f t="shared" si="89"/>
        <v>-0.15206637423659597</v>
      </c>
      <c r="AU381" s="348">
        <f t="shared" si="90"/>
        <v>-10.29712750000003</v>
      </c>
      <c r="AV381" s="349">
        <f t="shared" si="91"/>
        <v>-0.18737870724941674</v>
      </c>
      <c r="AW381" s="367"/>
      <c r="AX381" s="348">
        <f t="shared" si="92"/>
        <v>-9.5210000000000008</v>
      </c>
      <c r="AY381" s="133">
        <f t="shared" si="93"/>
        <v>-0.29808083654237505</v>
      </c>
      <c r="AZ381" s="348">
        <f t="shared" si="94"/>
        <v>-25.446999999999996</v>
      </c>
      <c r="BA381" s="133">
        <f t="shared" si="95"/>
        <v>-0.53161886059289276</v>
      </c>
      <c r="BB381" s="369">
        <f t="shared" si="96"/>
        <v>21.352380952380955</v>
      </c>
      <c r="BC381" s="348">
        <f t="shared" si="97"/>
        <v>-9.067619047619047</v>
      </c>
      <c r="BD381" s="133">
        <f t="shared" si="98"/>
        <v>-0.29808083654237494</v>
      </c>
      <c r="BE381" s="348">
        <f t="shared" si="99"/>
        <v>-24.235238095238088</v>
      </c>
      <c r="BF381" s="349">
        <f t="shared" si="100"/>
        <v>-0.53161886059289265</v>
      </c>
      <c r="BG381" s="367"/>
      <c r="BH381" s="348">
        <f t="shared" si="101"/>
        <v>-4.998453000000012</v>
      </c>
      <c r="BI381" s="133">
        <f t="shared" si="102"/>
        <v>-0.10813279866604197</v>
      </c>
      <c r="BJ381" s="348">
        <f t="shared" si="103"/>
        <v>-18.952608000000005</v>
      </c>
      <c r="BK381" s="133">
        <f t="shared" si="104"/>
        <v>-0.31493573004718844</v>
      </c>
      <c r="BL381" s="369">
        <f t="shared" si="105"/>
        <v>28.123504761904755</v>
      </c>
      <c r="BM381" s="348">
        <f t="shared" si="106"/>
        <v>-4.7604314285714366</v>
      </c>
      <c r="BN381" s="133">
        <f t="shared" si="107"/>
        <v>-0.14476464742533313</v>
      </c>
      <c r="BO381" s="348">
        <f t="shared" si="108"/>
        <v>-18.050102857142861</v>
      </c>
      <c r="BP381" s="349">
        <f t="shared" si="109"/>
        <v>-0.39091818438931769</v>
      </c>
      <c r="BQ381" s="367"/>
    </row>
    <row r="382" spans="1:69" x14ac:dyDescent="0.25">
      <c r="A382" s="329">
        <v>43952</v>
      </c>
      <c r="B382" s="159">
        <f>Month!B382</f>
        <v>2020</v>
      </c>
      <c r="C382" s="241" t="str">
        <f>Month!C382</f>
        <v>May</v>
      </c>
      <c r="D382" s="100"/>
      <c r="E382" s="137">
        <f>Month!E382</f>
        <v>118.84571300000002</v>
      </c>
      <c r="F382" s="311">
        <f>Month!F382</f>
        <v>104.77955978448874</v>
      </c>
      <c r="G382" s="311">
        <f>Month!G382</f>
        <v>111.61575500000001</v>
      </c>
      <c r="H382" s="137">
        <f>Month!H382</f>
        <v>20.263999999999999</v>
      </c>
      <c r="I382" s="137">
        <f>Month!I382</f>
        <v>38.399377999999999</v>
      </c>
      <c r="J382" s="308"/>
      <c r="K382" s="94">
        <f>Month!K382</f>
        <v>43.086458395709577</v>
      </c>
      <c r="L382" s="189"/>
      <c r="M382" s="214">
        <f t="shared" si="110"/>
        <v>6.8361952155112675</v>
      </c>
      <c r="N382" s="95"/>
      <c r="O382" s="101"/>
      <c r="P382" s="102"/>
      <c r="Q382" s="102"/>
      <c r="R382" s="367"/>
      <c r="S382" s="369">
        <f t="shared" si="67"/>
        <v>-4.1906891556112953</v>
      </c>
      <c r="T382" s="308">
        <f t="shared" si="68"/>
        <v>-3.6245132127511237E-2</v>
      </c>
      <c r="U382" s="348">
        <f t="shared" si="69"/>
        <v>-23.289808267064345</v>
      </c>
      <c r="V382" s="133">
        <f t="shared" si="70"/>
        <v>-0.18185307401289941</v>
      </c>
      <c r="W382" s="369">
        <f t="shared" si="71"/>
        <v>29.366299820407278</v>
      </c>
      <c r="X382" s="348">
        <f t="shared" si="72"/>
        <v>-3.4922409630094222</v>
      </c>
      <c r="Y382" s="370">
        <f t="shared" si="73"/>
        <v>-0.10628107273625231</v>
      </c>
      <c r="Z382" s="348">
        <f t="shared" si="74"/>
        <v>-19.408173555886961</v>
      </c>
      <c r="AA382" s="349">
        <f t="shared" si="75"/>
        <v>-0.3979166193380137</v>
      </c>
      <c r="AB382" s="367"/>
      <c r="AC382" s="369">
        <f t="shared" si="76"/>
        <v>-4.1976730000000089</v>
      </c>
      <c r="AD382" s="133">
        <f t="shared" si="77"/>
        <v>-3.6245132127511237E-2</v>
      </c>
      <c r="AE382" s="348">
        <f t="shared" si="78"/>
        <v>-23.71269700000002</v>
      </c>
      <c r="AF382" s="133">
        <f t="shared" si="79"/>
        <v>-0.17522329302931816</v>
      </c>
      <c r="AG382" s="369">
        <f t="shared" si="80"/>
        <v>35.06312916666667</v>
      </c>
      <c r="AH382" s="348">
        <f t="shared" si="81"/>
        <v>-3.4980608333333407</v>
      </c>
      <c r="AI382" s="133">
        <f t="shared" si="82"/>
        <v>-9.0714545721575002E-2</v>
      </c>
      <c r="AJ382" s="348">
        <f t="shared" si="83"/>
        <v>-19.76058083333335</v>
      </c>
      <c r="AK382" s="349">
        <f t="shared" si="84"/>
        <v>-0.36043859186715643</v>
      </c>
      <c r="AL382" s="367"/>
      <c r="AM382" s="329">
        <f t="shared" si="85"/>
        <v>43952</v>
      </c>
      <c r="AN382" s="369">
        <f t="shared" si="64"/>
        <v>-4.2820089999999738</v>
      </c>
      <c r="AO382" s="133">
        <f t="shared" si="86"/>
        <v>-3.4776969235246424E-2</v>
      </c>
      <c r="AP382" s="348">
        <f t="shared" si="65"/>
        <v>-20.236880999999983</v>
      </c>
      <c r="AQ382" s="133">
        <f t="shared" si="87"/>
        <v>-0.14550261407980347</v>
      </c>
      <c r="AR382" s="369">
        <f t="shared" si="66"/>
        <v>41.088094166666679</v>
      </c>
      <c r="AS382" s="348">
        <f t="shared" si="88"/>
        <v>-3.5683408333333091</v>
      </c>
      <c r="AT382" s="133">
        <f t="shared" si="89"/>
        <v>-7.9906531574526984E-2</v>
      </c>
      <c r="AU382" s="348">
        <f t="shared" si="90"/>
        <v>-16.86406749999999</v>
      </c>
      <c r="AV382" s="349">
        <f t="shared" si="91"/>
        <v>-0.29099980078396248</v>
      </c>
      <c r="AW382" s="367"/>
      <c r="AX382" s="348">
        <f t="shared" si="92"/>
        <v>-2.1560000000000024</v>
      </c>
      <c r="AY382" s="133">
        <f t="shared" si="93"/>
        <v>-9.6164139161463047E-2</v>
      </c>
      <c r="AZ382" s="348">
        <f t="shared" si="94"/>
        <v>-27.571000000000002</v>
      </c>
      <c r="BA382" s="133">
        <f t="shared" si="95"/>
        <v>-0.5763771297167346</v>
      </c>
      <c r="BB382" s="369">
        <f t="shared" si="96"/>
        <v>19.299047619047617</v>
      </c>
      <c r="BC382" s="348">
        <f t="shared" si="97"/>
        <v>-2.0533333333333381</v>
      </c>
      <c r="BD382" s="133">
        <f t="shared" si="98"/>
        <v>-9.6164139161463158E-2</v>
      </c>
      <c r="BE382" s="348">
        <f t="shared" si="99"/>
        <v>-26.25809523809524</v>
      </c>
      <c r="BF382" s="349">
        <f t="shared" si="100"/>
        <v>-0.5763771297167346</v>
      </c>
      <c r="BG382" s="367"/>
      <c r="BH382" s="348">
        <f t="shared" si="101"/>
        <v>-2.827301999999996</v>
      </c>
      <c r="BI382" s="133">
        <f t="shared" si="102"/>
        <v>-6.8579424780263576E-2</v>
      </c>
      <c r="BJ382" s="348">
        <f t="shared" si="103"/>
        <v>-22.410660000000007</v>
      </c>
      <c r="BK382" s="133">
        <f t="shared" si="104"/>
        <v>-0.36853553684672924</v>
      </c>
      <c r="BL382" s="369">
        <f t="shared" si="105"/>
        <v>25.430836190476185</v>
      </c>
      <c r="BM382" s="348">
        <f t="shared" si="106"/>
        <v>-2.6926685714285696</v>
      </c>
      <c r="BN382" s="133">
        <f t="shared" si="107"/>
        <v>-9.5744417142346272E-2</v>
      </c>
      <c r="BO382" s="348">
        <f t="shared" si="108"/>
        <v>-21.34348571428572</v>
      </c>
      <c r="BP382" s="349">
        <f t="shared" si="109"/>
        <v>-0.45630775273971047</v>
      </c>
      <c r="BQ382" s="367"/>
    </row>
    <row r="383" spans="1:69" x14ac:dyDescent="0.25">
      <c r="A383" s="329">
        <v>43983</v>
      </c>
      <c r="B383" s="159">
        <f>Month!B383</f>
        <v>2020</v>
      </c>
      <c r="C383" s="241" t="str">
        <f>Month!C383</f>
        <v>June</v>
      </c>
      <c r="D383" s="100"/>
      <c r="E383" s="137">
        <f>Month!E383</f>
        <v>120.09104500000001</v>
      </c>
      <c r="F383" s="311">
        <f>Month!F383</f>
        <v>105.83473123234158</v>
      </c>
      <c r="G383" s="311">
        <f>Month!G383</f>
        <v>111.901504</v>
      </c>
      <c r="H383" s="137">
        <f>Month!H383</f>
        <v>26.212</v>
      </c>
      <c r="I383" s="137">
        <f>Month!I383</f>
        <v>43.236078999999997</v>
      </c>
      <c r="J383" s="308"/>
      <c r="K383" s="94">
        <f>Month!K383</f>
        <v>59.793844062445871</v>
      </c>
      <c r="L383" s="189"/>
      <c r="M383" s="214">
        <f t="shared" si="110"/>
        <v>6.0667727676584207</v>
      </c>
      <c r="N383" s="95"/>
      <c r="O383" s="101"/>
      <c r="P383" s="102"/>
      <c r="Q383" s="102"/>
      <c r="R383" s="367"/>
      <c r="S383" s="369">
        <f t="shared" si="67"/>
        <v>1.0551714478528424</v>
      </c>
      <c r="T383" s="308">
        <f t="shared" si="68"/>
        <v>2.5601134893544764E-3</v>
      </c>
      <c r="U383" s="348">
        <f t="shared" si="69"/>
        <v>-21.795524231967534</v>
      </c>
      <c r="V383" s="133">
        <f t="shared" si="70"/>
        <v>-0.17077082665608623</v>
      </c>
      <c r="W383" s="369">
        <f t="shared" si="71"/>
        <v>30.245609360284647</v>
      </c>
      <c r="X383" s="348">
        <f t="shared" si="72"/>
        <v>0.87930953987736871</v>
      </c>
      <c r="Y383" s="370">
        <f t="shared" si="73"/>
        <v>2.9942810134572007E-2</v>
      </c>
      <c r="Z383" s="348">
        <f t="shared" si="74"/>
        <v>-18.162936859972945</v>
      </c>
      <c r="AA383" s="349">
        <f t="shared" si="75"/>
        <v>-0.37520103944729233</v>
      </c>
      <c r="AB383" s="367"/>
      <c r="AC383" s="369">
        <f t="shared" si="76"/>
        <v>0.28574899999999559</v>
      </c>
      <c r="AD383" s="133">
        <f t="shared" si="77"/>
        <v>2.5601134893544764E-3</v>
      </c>
      <c r="AE383" s="348">
        <f t="shared" si="78"/>
        <v>-21.488974000000027</v>
      </c>
      <c r="AF383" s="133">
        <f t="shared" si="79"/>
        <v>-0.16109826070193722</v>
      </c>
      <c r="AG383" s="369">
        <f t="shared" si="80"/>
        <v>35.301253333333335</v>
      </c>
      <c r="AH383" s="348">
        <f t="shared" si="81"/>
        <v>0.23812416666666536</v>
      </c>
      <c r="AI383" s="133">
        <f t="shared" si="82"/>
        <v>6.7912982191287163E-3</v>
      </c>
      <c r="AJ383" s="348">
        <f t="shared" si="83"/>
        <v>-17.907478333333358</v>
      </c>
      <c r="AK383" s="349">
        <f t="shared" si="84"/>
        <v>-0.33655149770374493</v>
      </c>
      <c r="AL383" s="367"/>
      <c r="AM383" s="329">
        <f t="shared" si="85"/>
        <v>43983</v>
      </c>
      <c r="AN383" s="369">
        <f t="shared" si="64"/>
        <v>1.2453319999999906</v>
      </c>
      <c r="AO383" s="133">
        <f t="shared" si="86"/>
        <v>1.0478560551864247E-2</v>
      </c>
      <c r="AP383" s="348">
        <f t="shared" si="65"/>
        <v>-18.999568000000011</v>
      </c>
      <c r="AQ383" s="133">
        <f t="shared" si="87"/>
        <v>-0.13659849209234565</v>
      </c>
      <c r="AR383" s="369">
        <f t="shared" si="66"/>
        <v>42.125870833333337</v>
      </c>
      <c r="AS383" s="348">
        <f t="shared" si="88"/>
        <v>1.0377766666666588</v>
      </c>
      <c r="AT383" s="133">
        <f t="shared" si="89"/>
        <v>2.5257357093690036E-2</v>
      </c>
      <c r="AU383" s="348">
        <f t="shared" si="90"/>
        <v>-15.832973333333342</v>
      </c>
      <c r="AV383" s="349">
        <f t="shared" si="91"/>
        <v>-0.27317614008664459</v>
      </c>
      <c r="AW383" s="367"/>
      <c r="AX383" s="348">
        <f t="shared" si="92"/>
        <v>5.9480000000000004</v>
      </c>
      <c r="AY383" s="133">
        <f t="shared" si="93"/>
        <v>0.29352546387682588</v>
      </c>
      <c r="AZ383" s="348">
        <f t="shared" si="94"/>
        <v>-18.058999999999994</v>
      </c>
      <c r="BA383" s="133">
        <f t="shared" si="95"/>
        <v>-0.40791940547988514</v>
      </c>
      <c r="BB383" s="369">
        <f t="shared" si="96"/>
        <v>24.963809523809523</v>
      </c>
      <c r="BC383" s="348">
        <f t="shared" si="97"/>
        <v>5.6647619047619067</v>
      </c>
      <c r="BD383" s="133">
        <f t="shared" si="98"/>
        <v>0.2935254638768261</v>
      </c>
      <c r="BE383" s="348">
        <f t="shared" si="99"/>
        <v>-17.199047619047612</v>
      </c>
      <c r="BF383" s="349">
        <f t="shared" si="100"/>
        <v>-0.40791940547988514</v>
      </c>
      <c r="BG383" s="367"/>
      <c r="BH383" s="348">
        <f t="shared" si="101"/>
        <v>4.8367009999999979</v>
      </c>
      <c r="BI383" s="133">
        <f t="shared" si="102"/>
        <v>0.12595779546220776</v>
      </c>
      <c r="BJ383" s="348">
        <f t="shared" si="103"/>
        <v>-14.023828000000009</v>
      </c>
      <c r="BK383" s="133">
        <f t="shared" si="104"/>
        <v>-0.24491531220964102</v>
      </c>
      <c r="BL383" s="369">
        <f t="shared" si="105"/>
        <v>30.037218095238089</v>
      </c>
      <c r="BM383" s="348">
        <f t="shared" si="106"/>
        <v>4.6063819047619035</v>
      </c>
      <c r="BN383" s="133">
        <f t="shared" si="107"/>
        <v>0.18113371775352749</v>
      </c>
      <c r="BO383" s="348">
        <f t="shared" si="108"/>
        <v>-13.356026666666672</v>
      </c>
      <c r="BP383" s="349">
        <f t="shared" si="109"/>
        <v>-0.30779045770718727</v>
      </c>
      <c r="BQ383" s="367"/>
    </row>
    <row r="384" spans="1:69" x14ac:dyDescent="0.25">
      <c r="A384" s="329">
        <v>44013</v>
      </c>
      <c r="B384" s="159">
        <f>Month!B384</f>
        <v>2020</v>
      </c>
      <c r="C384" s="241" t="str">
        <f>Month!C384</f>
        <v>July</v>
      </c>
      <c r="D384" s="100"/>
      <c r="E384" s="137">
        <f>Month!E384</f>
        <v>124.59393900000001</v>
      </c>
      <c r="F384" s="311">
        <f>Month!F384</f>
        <v>111.14734000553091</v>
      </c>
      <c r="G384" s="311">
        <f>Month!G384</f>
        <v>116.54763400000002</v>
      </c>
      <c r="H384" s="137">
        <f>Month!H384</f>
        <v>27.307999999999996</v>
      </c>
      <c r="I384" s="137">
        <f>Month!I384</f>
        <v>46.035930999999998</v>
      </c>
      <c r="J384" s="308"/>
      <c r="K384" s="94">
        <f>Month!K384</f>
        <v>67.169431587782285</v>
      </c>
      <c r="L384" s="189"/>
      <c r="M384" s="214">
        <f t="shared" si="110"/>
        <v>5.4002939944691093</v>
      </c>
      <c r="N384" s="95"/>
      <c r="O384" s="101"/>
      <c r="P384" s="102"/>
      <c r="Q384" s="102"/>
      <c r="R384" s="367"/>
      <c r="S384" s="369">
        <f t="shared" si="67"/>
        <v>5.312608773189325</v>
      </c>
      <c r="T384" s="308">
        <f t="shared" si="68"/>
        <v>4.1519817285029736E-2</v>
      </c>
      <c r="U384" s="348">
        <f t="shared" si="69"/>
        <v>-16.237101233957276</v>
      </c>
      <c r="V384" s="133">
        <f t="shared" si="70"/>
        <v>-0.12746534094717921</v>
      </c>
      <c r="W384" s="369">
        <f t="shared" si="71"/>
        <v>34.67278333794242</v>
      </c>
      <c r="X384" s="348">
        <f t="shared" si="72"/>
        <v>4.4271739776577732</v>
      </c>
      <c r="Y384" s="370">
        <f t="shared" si="73"/>
        <v>0.14637410425167596</v>
      </c>
      <c r="Z384" s="348">
        <f t="shared" si="74"/>
        <v>-13.530917694964401</v>
      </c>
      <c r="AA384" s="349">
        <f t="shared" si="75"/>
        <v>-0.28070287975870067</v>
      </c>
      <c r="AB384" s="367"/>
      <c r="AC384" s="369">
        <f t="shared" si="76"/>
        <v>4.6461300000000136</v>
      </c>
      <c r="AD384" s="133">
        <f t="shared" si="77"/>
        <v>4.1519817285029736E-2</v>
      </c>
      <c r="AE384" s="348">
        <f t="shared" si="78"/>
        <v>-15.213084999999978</v>
      </c>
      <c r="AF384" s="133">
        <f t="shared" si="79"/>
        <v>-0.11545994220022415</v>
      </c>
      <c r="AG384" s="369">
        <f t="shared" si="80"/>
        <v>39.173028333333349</v>
      </c>
      <c r="AH384" s="348">
        <f t="shared" si="81"/>
        <v>3.8717750000000137</v>
      </c>
      <c r="AI384" s="133">
        <f t="shared" si="82"/>
        <v>0.10967811718866294</v>
      </c>
      <c r="AJ384" s="348">
        <f t="shared" si="83"/>
        <v>-12.67757083333332</v>
      </c>
      <c r="AK384" s="349">
        <f t="shared" si="84"/>
        <v>-0.24450191583289138</v>
      </c>
      <c r="AL384" s="367"/>
      <c r="AM384" s="329">
        <f t="shared" si="85"/>
        <v>44013</v>
      </c>
      <c r="AN384" s="369">
        <f t="shared" si="64"/>
        <v>4.5028939999999977</v>
      </c>
      <c r="AO384" s="133">
        <f t="shared" si="86"/>
        <v>3.7495668390594705E-2</v>
      </c>
      <c r="AP384" s="348">
        <f t="shared" si="65"/>
        <v>-13.696832999999998</v>
      </c>
      <c r="AQ384" s="133">
        <f t="shared" si="87"/>
        <v>-9.9043723611579759E-2</v>
      </c>
      <c r="AR384" s="369">
        <f t="shared" si="66"/>
        <v>45.878282500000012</v>
      </c>
      <c r="AS384" s="348">
        <f t="shared" si="88"/>
        <v>3.7524116666666743</v>
      </c>
      <c r="AT384" s="133">
        <f t="shared" si="89"/>
        <v>8.9076180324264564E-2</v>
      </c>
      <c r="AU384" s="348">
        <f t="shared" si="90"/>
        <v>-11.414027499999989</v>
      </c>
      <c r="AV384" s="349">
        <f t="shared" si="91"/>
        <v>-0.19922442470900525</v>
      </c>
      <c r="AW384" s="367"/>
      <c r="AX384" s="348">
        <f t="shared" si="92"/>
        <v>1.0959999999999965</v>
      </c>
      <c r="AY384" s="133">
        <f t="shared" si="93"/>
        <v>4.1812910117503321E-2</v>
      </c>
      <c r="AZ384" s="348">
        <f t="shared" si="94"/>
        <v>-20.11900000000001</v>
      </c>
      <c r="BA384" s="133">
        <f t="shared" si="95"/>
        <v>-0.42420983827777448</v>
      </c>
      <c r="BB384" s="369">
        <f t="shared" si="96"/>
        <v>26.007619047619041</v>
      </c>
      <c r="BC384" s="348">
        <f t="shared" si="97"/>
        <v>1.043809523809518</v>
      </c>
      <c r="BD384" s="133">
        <f t="shared" si="98"/>
        <v>4.1812910117503099E-2</v>
      </c>
      <c r="BE384" s="348">
        <f t="shared" si="99"/>
        <v>-19.160952380952391</v>
      </c>
      <c r="BF384" s="349">
        <f t="shared" si="100"/>
        <v>-0.42420983827777448</v>
      </c>
      <c r="BG384" s="367"/>
      <c r="BH384" s="348">
        <f t="shared" si="101"/>
        <v>2.7998520000000013</v>
      </c>
      <c r="BI384" s="133">
        <f t="shared" si="102"/>
        <v>6.4757306045259089E-2</v>
      </c>
      <c r="BJ384" s="348">
        <f t="shared" si="103"/>
        <v>-13.727130000000002</v>
      </c>
      <c r="BK384" s="133">
        <f t="shared" si="104"/>
        <v>-0.22969255205987527</v>
      </c>
      <c r="BL384" s="369">
        <f t="shared" si="105"/>
        <v>32.703743809523807</v>
      </c>
      <c r="BM384" s="348">
        <f t="shared" si="106"/>
        <v>2.6665257142857186</v>
      </c>
      <c r="BN384" s="133">
        <f t="shared" si="107"/>
        <v>8.877405709913111E-2</v>
      </c>
      <c r="BO384" s="348">
        <f t="shared" si="108"/>
        <v>-13.073457142857144</v>
      </c>
      <c r="BP384" s="349">
        <f t="shared" si="109"/>
        <v>-0.28558882742648706</v>
      </c>
      <c r="BQ384" s="367"/>
    </row>
    <row r="385" spans="1:69" x14ac:dyDescent="0.25">
      <c r="A385" s="329">
        <v>44044</v>
      </c>
      <c r="B385" s="159">
        <f>Month!B385</f>
        <v>2020</v>
      </c>
      <c r="C385" s="241" t="str">
        <f>Month!C385</f>
        <v>August</v>
      </c>
      <c r="D385" s="100"/>
      <c r="E385" s="137">
        <f>Month!E385</f>
        <v>126.336862</v>
      </c>
      <c r="F385" s="311">
        <f>Month!F385</f>
        <v>112.76531780648548</v>
      </c>
      <c r="G385" s="311">
        <f>Month!G385</f>
        <v>117.67415600000002</v>
      </c>
      <c r="H385" s="137">
        <f>Month!H385</f>
        <v>27.206</v>
      </c>
      <c r="I385" s="137">
        <f>Month!I385</f>
        <v>46.129862000000003</v>
      </c>
      <c r="J385" s="308"/>
      <c r="K385" s="94">
        <f>Month!K385</f>
        <v>67.116632050134257</v>
      </c>
      <c r="L385" s="189"/>
      <c r="M385" s="214">
        <f t="shared" si="110"/>
        <v>4.9088381935145406</v>
      </c>
      <c r="N385" s="95"/>
      <c r="O385" s="101"/>
      <c r="P385" s="102"/>
      <c r="Q385" s="102"/>
      <c r="R385" s="367"/>
      <c r="S385" s="369">
        <f t="shared" si="67"/>
        <v>1.6179778009545771</v>
      </c>
      <c r="T385" s="308">
        <f t="shared" si="68"/>
        <v>9.6657646434934463E-3</v>
      </c>
      <c r="U385" s="348">
        <f t="shared" si="69"/>
        <v>-15.744334702021774</v>
      </c>
      <c r="V385" s="133">
        <f t="shared" si="70"/>
        <v>-0.12251480254356384</v>
      </c>
      <c r="W385" s="369">
        <f t="shared" si="71"/>
        <v>36.021098172071234</v>
      </c>
      <c r="X385" s="348">
        <f t="shared" si="72"/>
        <v>1.3483148341288143</v>
      </c>
      <c r="Y385" s="370">
        <f t="shared" si="73"/>
        <v>3.8886835850104662E-2</v>
      </c>
      <c r="Z385" s="348">
        <f t="shared" si="74"/>
        <v>-13.120278918351488</v>
      </c>
      <c r="AA385" s="349">
        <f t="shared" si="75"/>
        <v>-0.26699046089427825</v>
      </c>
      <c r="AB385" s="367"/>
      <c r="AC385" s="369">
        <f t="shared" si="76"/>
        <v>1.1265220000000085</v>
      </c>
      <c r="AD385" s="133">
        <f t="shared" si="77"/>
        <v>9.6657646434934463E-3</v>
      </c>
      <c r="AE385" s="348">
        <f t="shared" si="78"/>
        <v>-14.902516000000006</v>
      </c>
      <c r="AF385" s="133">
        <f t="shared" si="79"/>
        <v>-0.11240677394587184</v>
      </c>
      <c r="AG385" s="369">
        <f t="shared" si="80"/>
        <v>40.111796666666692</v>
      </c>
      <c r="AH385" s="348">
        <f t="shared" si="81"/>
        <v>0.93876833333334275</v>
      </c>
      <c r="AI385" s="133">
        <f t="shared" si="82"/>
        <v>2.3964660718725161E-2</v>
      </c>
      <c r="AJ385" s="348">
        <f t="shared" si="83"/>
        <v>-12.418763333333331</v>
      </c>
      <c r="AK385" s="349">
        <f t="shared" si="84"/>
        <v>-0.23641025972944751</v>
      </c>
      <c r="AL385" s="367"/>
      <c r="AM385" s="329">
        <f t="shared" si="85"/>
        <v>44044</v>
      </c>
      <c r="AN385" s="369">
        <f t="shared" si="64"/>
        <v>1.7429229999999905</v>
      </c>
      <c r="AO385" s="133">
        <f t="shared" si="86"/>
        <v>1.3988826535133336E-2</v>
      </c>
      <c r="AP385" s="348">
        <f t="shared" si="65"/>
        <v>-13.474055000000021</v>
      </c>
      <c r="AQ385" s="133">
        <f t="shared" si="87"/>
        <v>-9.6373411240840534E-2</v>
      </c>
      <c r="AR385" s="369">
        <f t="shared" si="66"/>
        <v>47.330718333333337</v>
      </c>
      <c r="AS385" s="348">
        <f t="shared" si="88"/>
        <v>1.4524358333333254</v>
      </c>
      <c r="AT385" s="133">
        <f t="shared" si="89"/>
        <v>3.1658461350058786E-2</v>
      </c>
      <c r="AU385" s="348">
        <f t="shared" si="90"/>
        <v>-11.228379166666684</v>
      </c>
      <c r="AV385" s="349">
        <f t="shared" si="91"/>
        <v>-0.191744402595458</v>
      </c>
      <c r="AW385" s="367"/>
      <c r="AX385" s="348">
        <f t="shared" si="92"/>
        <v>-0.10199999999999676</v>
      </c>
      <c r="AY385" s="133">
        <f t="shared" si="93"/>
        <v>-3.7351691811922105E-3</v>
      </c>
      <c r="AZ385" s="348">
        <f t="shared" si="94"/>
        <v>-20.292999999999996</v>
      </c>
      <c r="BA385" s="133">
        <f t="shared" si="95"/>
        <v>-0.42723004694835676</v>
      </c>
      <c r="BB385" s="369">
        <f t="shared" si="96"/>
        <v>25.910476190476189</v>
      </c>
      <c r="BC385" s="348">
        <f t="shared" si="97"/>
        <v>-9.7142857142852534E-2</v>
      </c>
      <c r="BD385" s="133">
        <f t="shared" si="98"/>
        <v>-3.7351691811920995E-3</v>
      </c>
      <c r="BE385" s="348">
        <f t="shared" si="99"/>
        <v>-19.326666666666661</v>
      </c>
      <c r="BF385" s="349">
        <f t="shared" si="100"/>
        <v>-0.42723004694835676</v>
      </c>
      <c r="BG385" s="367"/>
      <c r="BH385" s="348">
        <f t="shared" si="101"/>
        <v>9.3931000000004872E-2</v>
      </c>
      <c r="BI385" s="133">
        <f t="shared" si="102"/>
        <v>2.040384498795289E-3</v>
      </c>
      <c r="BJ385" s="348">
        <f t="shared" si="103"/>
        <v>-12.666977999999993</v>
      </c>
      <c r="BK385" s="133">
        <f t="shared" si="104"/>
        <v>-0.21543637379151659</v>
      </c>
      <c r="BL385" s="369">
        <f t="shared" si="105"/>
        <v>32.793201904761908</v>
      </c>
      <c r="BM385" s="348">
        <f t="shared" si="106"/>
        <v>8.9458095238100555E-2</v>
      </c>
      <c r="BN385" s="133">
        <f t="shared" si="107"/>
        <v>2.7354083911350635E-3</v>
      </c>
      <c r="BO385" s="348">
        <f t="shared" si="108"/>
        <v>-12.06378857142856</v>
      </c>
      <c r="BP385" s="349">
        <f t="shared" si="109"/>
        <v>-0.26893887537622185</v>
      </c>
      <c r="BQ385" s="367"/>
    </row>
    <row r="386" spans="1:69" x14ac:dyDescent="0.25">
      <c r="A386" s="329">
        <v>44075</v>
      </c>
      <c r="B386" s="159">
        <f>Month!B386</f>
        <v>2020</v>
      </c>
      <c r="C386" s="241" t="str">
        <f>Month!C386</f>
        <v>September</v>
      </c>
      <c r="D386" s="100"/>
      <c r="E386" s="137">
        <f>Month!E386</f>
        <v>126.50775600000001</v>
      </c>
      <c r="F386" s="311">
        <f>Month!F386</f>
        <v>113.21191476594808</v>
      </c>
      <c r="G386" s="311">
        <f>Month!G386</f>
        <v>117.99736700000001</v>
      </c>
      <c r="H386" s="137">
        <f>Month!H386</f>
        <v>25.427000000000003</v>
      </c>
      <c r="I386" s="137">
        <f>Month!I386</f>
        <v>42.372526999999998</v>
      </c>
      <c r="J386" s="308"/>
      <c r="K386" s="94">
        <f>Month!K386</f>
        <v>63.057995351838684</v>
      </c>
      <c r="L386" s="189"/>
      <c r="M386" s="214">
        <f t="shared" si="110"/>
        <v>4.785452234051931</v>
      </c>
      <c r="N386" s="95"/>
      <c r="O386" s="101"/>
      <c r="P386" s="102"/>
      <c r="Q386" s="102"/>
      <c r="R386" s="367"/>
      <c r="S386" s="369">
        <f t="shared" ref="S386:S391" si="111">IF(ABS(F386-F385)&lt;0.05,0,F386-F385)</f>
        <v>0.44659695946259603</v>
      </c>
      <c r="T386" s="308">
        <f t="shared" ref="T386:T391" si="112">IF((ABS(G386/G385-1))&lt;0.0005,0,(G386/G385-1))</f>
        <v>2.7466608725876807E-3</v>
      </c>
      <c r="U386" s="348">
        <f t="shared" ref="U386:U391" si="113">IF(ABS(F386-F374)&lt;0.05,0,F386-F374)</f>
        <v>-13.782628297194378</v>
      </c>
      <c r="V386" s="133">
        <f t="shared" ref="V386:V391" si="114">IF(ABS(F386/F374-1)&lt;0.0005,0,(F386/F374-1))</f>
        <v>-0.10852929554887703</v>
      </c>
      <c r="W386" s="369">
        <f t="shared" ref="W386:W391" si="115">(F386/1.2)-57.95</f>
        <v>36.393262304956735</v>
      </c>
      <c r="X386" s="348">
        <f t="shared" ref="X386:X391" si="116">IF(ABS(W386-W385)&lt;0.05,0,W386-W385)</f>
        <v>0.37216413288550143</v>
      </c>
      <c r="Y386" s="370">
        <f t="shared" ref="Y386:Y391" si="117">IF(ABS(W386/W385-1)&lt;0.0005,0,(W386/W385-1))</f>
        <v>1.0331837500003216E-2</v>
      </c>
      <c r="Z386" s="348">
        <f t="shared" ref="Z386:Z391" si="118">IF(ABS(W386-W374)&lt;0.05,0,W386-W374)</f>
        <v>-11.48552358099532</v>
      </c>
      <c r="AA386" s="349">
        <f t="shared" ref="AA386:AA391" si="119">IF(ABS(W386/W374-1)&lt;0.0005,0,(W386/W374-1))</f>
        <v>-0.23988752781563838</v>
      </c>
      <c r="AB386" s="367"/>
      <c r="AC386" s="369">
        <f t="shared" ref="AC386:AC391" si="120">IF(ABS(G386-G385)&lt;0.05,0,G386-G385)</f>
        <v>0.32321099999998637</v>
      </c>
      <c r="AD386" s="133">
        <f t="shared" ref="AD386:AD391" si="121">IF(ABS(G386/G385-1)&lt;0.0005,0,(G386/G385-1))</f>
        <v>2.7466608725876807E-3</v>
      </c>
      <c r="AE386" s="348">
        <f t="shared" ref="AE386:AE391" si="122">IF(ABS(G386-G374)&lt;0.05,0,G386-G374)</f>
        <v>-13.273020999999986</v>
      </c>
      <c r="AF386" s="133">
        <f t="shared" ref="AF386:AF391" si="123">IF(ABS(G386/G374-1)&lt;0.0005,0,(G386/G374-1))</f>
        <v>-0.10111207258715493</v>
      </c>
      <c r="AG386" s="369">
        <f t="shared" ref="AG386:AG391" si="124">(G386/1.2)-57.95</f>
        <v>40.381139166666671</v>
      </c>
      <c r="AH386" s="348">
        <f t="shared" ref="AH386:AH391" si="125">IF(ABS(AG386-AG385)&lt;0.05,0,AG386-AG385)</f>
        <v>0.26934249999997917</v>
      </c>
      <c r="AI386" s="133">
        <f t="shared" ref="AI386:AI391" si="126">IF(ABS(AG386/AG385-1)&lt;0.0005,0,(AG386/AG385-1))</f>
        <v>6.7147952069623873E-3</v>
      </c>
      <c r="AJ386" s="348">
        <f t="shared" ref="AJ386:AJ391" si="127">IF(ABS(AG386-AG374)&lt;0.05,0,AG386-AG374)</f>
        <v>-11.060850833333333</v>
      </c>
      <c r="AK386" s="349">
        <f t="shared" ref="AK386:AK391" si="128">IF(ABS(AG386/AG374-1)&lt;0.0005,0,(AG386/AG374-1))</f>
        <v>-0.21501599827948592</v>
      </c>
      <c r="AL386" s="367"/>
      <c r="AM386" s="329">
        <f t="shared" ref="AM386:AM391" si="129">IF(E386="..","",A386)</f>
        <v>44075</v>
      </c>
      <c r="AN386" s="369">
        <f>IF(ABS(E386-E385)&lt;0.05,0,E386-E385)</f>
        <v>0.17089400000001831</v>
      </c>
      <c r="AO386" s="133">
        <f>IF(ABS(E386/E385-1)&lt;0.0005,0,(E386/E385-1))</f>
        <v>1.3526851727567735E-3</v>
      </c>
      <c r="AP386" s="348">
        <f>IF(ABS(E386-E374)&lt;0.05,0,E386-E374)</f>
        <v>-12.323254999999975</v>
      </c>
      <c r="AQ386" s="133">
        <f>IF(ABS(E386/E374-1)&lt;0.0005,0,(E386/E374-1))</f>
        <v>-8.8764425982606809E-2</v>
      </c>
      <c r="AR386" s="369">
        <f>(E386/1.2)-57.95</f>
        <v>47.473130000000012</v>
      </c>
      <c r="AS386" s="348">
        <f>IF(ABS(AR386-AR385)&lt;0.05,0,AR386-AR385)</f>
        <v>0.14241166666667482</v>
      </c>
      <c r="AT386" s="133">
        <f>IF(ABS(AR386/AR385-1)&lt;0.0005,0,(AR386/AR385-1))</f>
        <v>3.0088634122076297E-3</v>
      </c>
      <c r="AU386" s="348">
        <f>IF(ABS(AR386-AR374)&lt;0.05,0,AR386-AR374)</f>
        <v>-10.269379166666653</v>
      </c>
      <c r="AV386" s="349">
        <f>IF(ABS(AR386/AR374-1)&lt;0.0005,0,(AR386/AR374-1))</f>
        <v>-0.17784781636394342</v>
      </c>
      <c r="AW386" s="367"/>
      <c r="AX386" s="348">
        <f>IF(ABS(H386-H385)&lt;0.05,0,H386-H385)</f>
        <v>-1.7789999999999964</v>
      </c>
      <c r="AY386" s="133">
        <f>IF(ABS(H386/H385-1)&lt;0.0005,0,(H386/H385-1))</f>
        <v>-6.5389987502756597E-2</v>
      </c>
      <c r="AZ386" s="348">
        <f>IF(ABS(H386-H374)&lt;0.05,0,H386-H374)</f>
        <v>-21.262999999999995</v>
      </c>
      <c r="BA386" s="133">
        <f>IF(ABS(H386/H374-1)&lt;0.0005,0,(H386/H374-1))</f>
        <v>-0.45540801028057387</v>
      </c>
      <c r="BB386" s="369">
        <f>(H386/1.05)</f>
        <v>24.216190476190476</v>
      </c>
      <c r="BC386" s="348">
        <f>IF(ABS(BB386-BB385)&lt;0.05,0,BB386-BB385)</f>
        <v>-1.6942857142857122</v>
      </c>
      <c r="BD386" s="133">
        <f>IF(ABS(BB386/BB385-1)&lt;0.0005,0,(BB386/BB385-1))</f>
        <v>-6.5389987502756708E-2</v>
      </c>
      <c r="BE386" s="348">
        <f>IF(ABS(BB386-BB374)&lt;0.05,0,BB386-BB374)</f>
        <v>-20.250476190476185</v>
      </c>
      <c r="BF386" s="349">
        <f>IF(ABS(BB386/BB374-1)&lt;0.0005,0,(BB386/BB374-1))</f>
        <v>-0.45540801028057398</v>
      </c>
      <c r="BG386" s="367"/>
      <c r="BH386" s="348">
        <f>IF(ABS(I386-I385)&lt;0.05,0,I386-I385)</f>
        <v>-3.7573350000000048</v>
      </c>
      <c r="BI386" s="133">
        <f>IF(ABS(I386/I385-1)&lt;0.0005,0,(I386/I385-1))</f>
        <v>-8.1451251685947024E-2</v>
      </c>
      <c r="BJ386" s="348">
        <f>IF(ABS(I386-I374)&lt;0.05,0,I386-I374)</f>
        <v>-17.629162000000008</v>
      </c>
      <c r="BK386" s="133">
        <f>IF(ABS(I386/I374-1)&lt;0.0005,0,(I386/I374-1))</f>
        <v>-0.29381109588431764</v>
      </c>
      <c r="BL386" s="369">
        <f>(I386/1.05)-11.14</f>
        <v>29.214787619047613</v>
      </c>
      <c r="BM386" s="348">
        <f>IF(ABS(BL386-BL385)&lt;0.05,0,BL386-BL385)</f>
        <v>-3.5784142857142953</v>
      </c>
      <c r="BN386" s="133">
        <f>IF(ABS(BL386/BL385-1)&lt;0.0005,0,(BL386/BL385-1))</f>
        <v>-0.10912061274488338</v>
      </c>
      <c r="BO386" s="348">
        <f>IF(ABS(BL386-BL374)&lt;0.05,0,BL386-BL374)</f>
        <v>-16.789678095238102</v>
      </c>
      <c r="BP386" s="349">
        <f>IF(ABS(BL386/BL374-1)&lt;0.0005,0,(BL386/BL374-1))</f>
        <v>-0.36495757171731313</v>
      </c>
      <c r="BQ386" s="367"/>
    </row>
    <row r="387" spans="1:69" x14ac:dyDescent="0.25">
      <c r="A387" s="329">
        <v>44105</v>
      </c>
      <c r="B387" s="159">
        <f>Month!B387</f>
        <v>2020</v>
      </c>
      <c r="C387" s="241" t="str">
        <f>Month!C387</f>
        <v>October</v>
      </c>
      <c r="D387" s="100"/>
      <c r="E387" s="137">
        <f>Month!E387</f>
        <v>126.557069</v>
      </c>
      <c r="F387" s="311">
        <f>Month!F387</f>
        <v>113.15444174330244</v>
      </c>
      <c r="G387" s="311">
        <f>Month!G387</f>
        <v>117.84985400000001</v>
      </c>
      <c r="H387" s="137">
        <f>Month!H387</f>
        <v>26.052</v>
      </c>
      <c r="I387" s="137">
        <f>Month!I387</f>
        <v>44.345288000000004</v>
      </c>
      <c r="J387" s="308"/>
      <c r="K387" s="94">
        <f>Month!K387</f>
        <v>61.063109423997602</v>
      </c>
      <c r="L387" s="189"/>
      <c r="M387" s="214">
        <f t="shared" ref="M387:M388" si="130">G387-F387</f>
        <v>4.6954122566975656</v>
      </c>
      <c r="N387" s="95"/>
      <c r="O387" s="101"/>
      <c r="P387" s="102"/>
      <c r="Q387" s="102"/>
      <c r="R387" s="367"/>
      <c r="S387" s="369">
        <f t="shared" si="111"/>
        <v>-5.7473022645638139E-2</v>
      </c>
      <c r="T387" s="308">
        <f t="shared" si="112"/>
        <v>-1.2501380645214555E-3</v>
      </c>
      <c r="U387" s="348">
        <f t="shared" si="113"/>
        <v>-13.914182636771585</v>
      </c>
      <c r="V387" s="133">
        <f t="shared" si="114"/>
        <v>-0.10950132422267334</v>
      </c>
      <c r="W387" s="369">
        <f t="shared" si="115"/>
        <v>36.345368119418708</v>
      </c>
      <c r="X387" s="348">
        <f t="shared" si="116"/>
        <v>0</v>
      </c>
      <c r="Y387" s="370">
        <f t="shared" si="117"/>
        <v>-1.3160179248756787E-3</v>
      </c>
      <c r="Z387" s="348">
        <f t="shared" si="118"/>
        <v>-11.595152197309645</v>
      </c>
      <c r="AA387" s="349">
        <f t="shared" si="119"/>
        <v>-0.2418653806989165</v>
      </c>
      <c r="AB387" s="367"/>
      <c r="AC387" s="369">
        <f t="shared" si="120"/>
        <v>-0.14751300000000356</v>
      </c>
      <c r="AD387" s="133">
        <f t="shared" si="121"/>
        <v>-1.2501380645214555E-3</v>
      </c>
      <c r="AE387" s="348">
        <f t="shared" si="122"/>
        <v>-14.04294800000001</v>
      </c>
      <c r="AF387" s="133">
        <f t="shared" si="123"/>
        <v>-0.10647243660802663</v>
      </c>
      <c r="AG387" s="369">
        <f t="shared" si="124"/>
        <v>40.258211666666668</v>
      </c>
      <c r="AH387" s="348">
        <f t="shared" si="125"/>
        <v>-0.12292750000000296</v>
      </c>
      <c r="AI387" s="133">
        <f t="shared" si="126"/>
        <v>-3.0441810839619832E-3</v>
      </c>
      <c r="AJ387" s="348">
        <f t="shared" si="127"/>
        <v>-11.702456666666677</v>
      </c>
      <c r="AK387" s="349">
        <f t="shared" si="128"/>
        <v>-0.22521759326870361</v>
      </c>
      <c r="AL387" s="367"/>
      <c r="AM387" s="329">
        <f t="shared" si="129"/>
        <v>44105</v>
      </c>
      <c r="AN387" s="369">
        <f>IF(ABS(E387-E386)&lt;0.05,0,E387-E386)</f>
        <v>0</v>
      </c>
      <c r="AO387" s="133">
        <f>IF(ABS(E387/E386-1)&lt;0.0005,0,(E387/E386-1))</f>
        <v>0</v>
      </c>
      <c r="AP387" s="348">
        <f>IF(ABS(E387-E375)&lt;0.05,0,E387-E375)</f>
        <v>-12.183196999999993</v>
      </c>
      <c r="AQ387" s="133">
        <f>IF(ABS(E387/E375-1)&lt;0.0005,0,(E387/E375-1))</f>
        <v>-8.7812985741284266E-2</v>
      </c>
      <c r="AR387" s="369">
        <f>(E387/1.2)-57.95</f>
        <v>47.514224166666665</v>
      </c>
      <c r="AS387" s="348">
        <f>IF(ABS(AR387-AR386)&lt;0.05,0,AR387-AR386)</f>
        <v>0</v>
      </c>
      <c r="AT387" s="133">
        <f>IF(ABS(AR387/AR386-1)&lt;0.0005,0,(AR387/AR386-1))</f>
        <v>8.6563002411366163E-4</v>
      </c>
      <c r="AU387" s="348">
        <f>IF(ABS(AR387-AR375)&lt;0.05,0,AR387-AR375)</f>
        <v>-10.152664166666668</v>
      </c>
      <c r="AV387" s="349">
        <f>IF(ABS(AR387/AR375-1)&lt;0.0005,0,(AR387/AR375-1))</f>
        <v>-0.17605708336439052</v>
      </c>
      <c r="AW387" s="367"/>
      <c r="AX387" s="348">
        <f>IF(ABS(H387-H386)&lt;0.05,0,H387-H386)</f>
        <v>0.62499999999999645</v>
      </c>
      <c r="AY387" s="133">
        <f>IF(ABS(H387/H386-1)&lt;0.0005,0,(H387/H386-1))</f>
        <v>2.4580170684705083E-2</v>
      </c>
      <c r="AZ387" s="348">
        <f>IF(ABS(H387-H375)&lt;0.05,0,H387-H375)</f>
        <v>-22.286000000000001</v>
      </c>
      <c r="BA387" s="133">
        <f>IF(ABS(H387/H375-1)&lt;0.0005,0,(H387/H375-1))</f>
        <v>-0.46104514046919609</v>
      </c>
      <c r="BB387" s="369">
        <f>(H387/1.05)</f>
        <v>24.811428571428571</v>
      </c>
      <c r="BC387" s="348">
        <f>IF(ABS(BB387-BB386)&lt;0.05,0,BB387-BB386)</f>
        <v>0.5952380952380949</v>
      </c>
      <c r="BD387" s="133">
        <f>IF(ABS(BB387/BB386-1)&lt;0.0005,0,(BB387/BB386-1))</f>
        <v>2.4580170684705305E-2</v>
      </c>
      <c r="BE387" s="348">
        <f>IF(ABS(BB387-BB375)&lt;0.05,0,BB387-BB375)</f>
        <v>-21.224761904761905</v>
      </c>
      <c r="BF387" s="349">
        <f>IF(ABS(BB387/BB375-1)&lt;0.0005,0,(BB387/BB375-1))</f>
        <v>-0.46104514046919609</v>
      </c>
      <c r="BG387" s="367"/>
      <c r="BH387" s="348">
        <f>IF(ABS(I387-I386)&lt;0.05,0,I387-I386)</f>
        <v>1.9727610000000055</v>
      </c>
      <c r="BI387" s="133">
        <f>IF(ABS(I387/I386-1)&lt;0.0005,0,(I387/I386-1))</f>
        <v>4.6557548951470462E-2</v>
      </c>
      <c r="BJ387" s="348">
        <f>IF(ABS(I387-I375)&lt;0.05,0,I387-I375)</f>
        <v>-14.929186999999999</v>
      </c>
      <c r="BK387" s="133">
        <f>IF(ABS(I387/I375-1)&lt;0.0005,0,(I387/I375-1))</f>
        <v>-0.25186536025835737</v>
      </c>
      <c r="BL387" s="369">
        <f>(I387/1.05)-11.14</f>
        <v>31.093607619047617</v>
      </c>
      <c r="BM387" s="348">
        <f>IF(ABS(BL387-BL386)&lt;0.05,0,BL387-BL386)</f>
        <v>1.8788200000000046</v>
      </c>
      <c r="BN387" s="133">
        <f>IF(ABS(BL387/BL386-1)&lt;0.0005,0,(BL387/BL386-1))</f>
        <v>6.4310582178425335E-2</v>
      </c>
      <c r="BO387" s="348">
        <f>IF(ABS(BL387-BL375)&lt;0.05,0,BL387-BL375)</f>
        <v>-14.218273333333336</v>
      </c>
      <c r="BP387" s="349">
        <f>IF(ABS(BL387/BL375-1)&lt;0.0005,0,(BL387/BL375-1))</f>
        <v>-0.31378687078286527</v>
      </c>
      <c r="BQ387" s="367"/>
    </row>
    <row r="388" spans="1:69" ht="13" x14ac:dyDescent="0.3">
      <c r="A388" s="329">
        <v>44136</v>
      </c>
      <c r="B388" s="159">
        <f>Month!B388</f>
        <v>2020</v>
      </c>
      <c r="C388" s="241" t="str">
        <f>Month!C388</f>
        <v>November</v>
      </c>
      <c r="D388" s="100"/>
      <c r="E388" s="137">
        <f>Month!E388</f>
        <v>126.02777400000002</v>
      </c>
      <c r="F388" s="311">
        <f>Month!F388</f>
        <v>112.50638720531757</v>
      </c>
      <c r="G388" s="311">
        <f>Month!G388</f>
        <v>117.04967500000001</v>
      </c>
      <c r="H388" s="137">
        <f>Month!H388</f>
        <v>27.427</v>
      </c>
      <c r="I388" s="137">
        <f>Month!I388</f>
        <v>43.061591999999997</v>
      </c>
      <c r="J388" s="308"/>
      <c r="K388" s="94">
        <f>Month!K388</f>
        <v>63.465471704587586</v>
      </c>
      <c r="L388" s="232"/>
      <c r="M388" s="214">
        <f t="shared" si="130"/>
        <v>4.5432877946824419</v>
      </c>
      <c r="N388" s="95"/>
      <c r="O388" s="104"/>
      <c r="P388" s="102"/>
      <c r="Q388" s="102"/>
      <c r="R388" s="367"/>
      <c r="S388" s="369">
        <f t="shared" si="111"/>
        <v>-0.64805453798487633</v>
      </c>
      <c r="T388" s="308">
        <f t="shared" si="112"/>
        <v>-6.789817490991501E-3</v>
      </c>
      <c r="U388" s="348">
        <f t="shared" si="113"/>
        <v>-13.138923856384096</v>
      </c>
      <c r="V388" s="133">
        <f t="shared" si="114"/>
        <v>-0.10457154147146697</v>
      </c>
      <c r="W388" s="369">
        <f t="shared" si="115"/>
        <v>35.805322671097969</v>
      </c>
      <c r="X388" s="348">
        <f t="shared" si="116"/>
        <v>-0.54004544832073975</v>
      </c>
      <c r="Y388" s="370">
        <f t="shared" si="117"/>
        <v>-1.4858714501015169E-2</v>
      </c>
      <c r="Z388" s="348">
        <f t="shared" si="118"/>
        <v>-10.949103213653416</v>
      </c>
      <c r="AA388" s="349">
        <f t="shared" si="119"/>
        <v>-0.23418324589510975</v>
      </c>
      <c r="AB388" s="367"/>
      <c r="AC388" s="369">
        <f t="shared" si="120"/>
        <v>-0.80017899999999997</v>
      </c>
      <c r="AD388" s="133">
        <f t="shared" si="121"/>
        <v>-6.789817490991501E-3</v>
      </c>
      <c r="AE388" s="348">
        <f t="shared" si="122"/>
        <v>-13.234320999999994</v>
      </c>
      <c r="AF388" s="133">
        <f t="shared" si="123"/>
        <v>-0.10158055790674392</v>
      </c>
      <c r="AG388" s="369">
        <f t="shared" si="124"/>
        <v>39.591395833333337</v>
      </c>
      <c r="AH388" s="348">
        <f t="shared" si="125"/>
        <v>-0.66681583333333094</v>
      </c>
      <c r="AI388" s="133">
        <f t="shared" si="126"/>
        <v>-1.6563473779076188E-2</v>
      </c>
      <c r="AJ388" s="348">
        <f t="shared" si="127"/>
        <v>-11.028600833333329</v>
      </c>
      <c r="AK388" s="349">
        <f t="shared" si="128"/>
        <v>-0.2178704377631</v>
      </c>
      <c r="AL388" s="367"/>
      <c r="AM388" s="329">
        <f t="shared" si="129"/>
        <v>44136</v>
      </c>
      <c r="AN388" s="369">
        <f>IF(ABS(E388-E387)&lt;0.05,0,E388-E387)</f>
        <v>-0.52929499999997631</v>
      </c>
      <c r="AO388" s="133">
        <f>IF(ABS(E388/E387-1)&lt;0.0005,0,(E388/E387-1))</f>
        <v>-4.1822634182526741E-3</v>
      </c>
      <c r="AP388" s="348">
        <f>IF(ABS(E388-E376)&lt;0.05,0,E388-E376)</f>
        <v>-11.572156000000007</v>
      </c>
      <c r="AQ388" s="133">
        <f>IF(ABS(E388/E376-1)&lt;0.0005,0,(E388/E376-1))</f>
        <v>-8.4100013713669819E-2</v>
      </c>
      <c r="AR388" s="369">
        <f>(E388/1.2)-57.95</f>
        <v>47.073145000000025</v>
      </c>
      <c r="AS388" s="348">
        <f>IF(ABS(AR388-AR387)&lt;0.05,0,AR388-AR387)</f>
        <v>-0.44107916666663982</v>
      </c>
      <c r="AT388" s="133">
        <f>IF(ABS(AR388/AR387-1)&lt;0.0005,0,(AR388/AR387-1))</f>
        <v>-9.2830973124902183E-3</v>
      </c>
      <c r="AU388" s="348">
        <f>IF(ABS(AR388-AR376)&lt;0.05,0,AR388-AR376)</f>
        <v>-9.6434633333333295</v>
      </c>
      <c r="AV388" s="349">
        <f>IF(ABS(AR388/AR376-1)&lt;0.0005,0,(AR388/AR376-1))</f>
        <v>-0.17002891422309707</v>
      </c>
      <c r="AW388" s="367"/>
      <c r="AX388" s="348">
        <f>IF(ABS(H388-H387)&lt;0.05,0,H388-H387)</f>
        <v>1.375</v>
      </c>
      <c r="AY388" s="133">
        <f>IF(ABS(H388/H387-1)&lt;0.0005,0,(H388/H387-1))</f>
        <v>5.2779057270075258E-2</v>
      </c>
      <c r="AZ388" s="348">
        <f>IF(ABS(H388-H376)&lt;0.05,0,H388-H376)</f>
        <v>-19.063000000000002</v>
      </c>
      <c r="BA388" s="133">
        <f>IF(ABS(H388/H376-1)&lt;0.0005,0,(H388/H376-1))</f>
        <v>-0.41004517100451709</v>
      </c>
      <c r="BB388" s="369">
        <f>(H388/1.05)</f>
        <v>26.120952380952378</v>
      </c>
      <c r="BC388" s="348">
        <f>IF(ABS(BB388-BB387)&lt;0.05,0,BB388-BB387)</f>
        <v>1.3095238095238066</v>
      </c>
      <c r="BD388" s="133">
        <f>IF(ABS(BB388/BB387-1)&lt;0.0005,0,(BB388/BB387-1))</f>
        <v>5.2779057270075036E-2</v>
      </c>
      <c r="BE388" s="348">
        <f>IF(ABS(BB388-BB376)&lt;0.05,0,BB388-BB376)</f>
        <v>-18.155238095238101</v>
      </c>
      <c r="BF388" s="349">
        <f>IF(ABS(BB388/BB376-1)&lt;0.0005,0,(BB388/BB376-1))</f>
        <v>-0.41004517100451721</v>
      </c>
      <c r="BG388" s="367"/>
      <c r="BH388" s="348">
        <f>IF(ABS(I388-I387)&lt;0.05,0,I388-I387)</f>
        <v>-1.2836960000000062</v>
      </c>
      <c r="BI388" s="133">
        <f>IF(ABS(I388/I387-1)&lt;0.0005,0,(I388/I387-1))</f>
        <v>-2.8947742993573611E-2</v>
      </c>
      <c r="BJ388" s="348">
        <f>IF(ABS(I388-I376)&lt;0.05,0,I388-I376)</f>
        <v>-15.315443000000002</v>
      </c>
      <c r="BK388" s="133">
        <f>IF(ABS(I388/I376-1)&lt;0.0005,0,(I388/I376-1))</f>
        <v>-0.26235390337998499</v>
      </c>
      <c r="BL388" s="369">
        <f>(I388/1.05)-11.14</f>
        <v>29.871039999999994</v>
      </c>
      <c r="BM388" s="348">
        <f>IF(ABS(BL388-BL387)&lt;0.05,0,BL388-BL387)</f>
        <v>-1.2225676190476236</v>
      </c>
      <c r="BN388" s="133">
        <f>IF(ABS(BL388/BL387-1)&lt;0.0005,0,(BL388/BL387-1))</f>
        <v>-3.9318937642304652E-2</v>
      </c>
      <c r="BO388" s="348">
        <f>IF(ABS(BL388-BL376)&lt;0.05,0,BL388-BL376)</f>
        <v>-14.586136190476196</v>
      </c>
      <c r="BP388" s="349">
        <f>IF(ABS(BL388/BL376-1)&lt;0.0005,0,(BL388/BL376-1))</f>
        <v>-0.32809407705028515</v>
      </c>
      <c r="BQ388" s="367"/>
    </row>
    <row r="389" spans="1:69" ht="13" x14ac:dyDescent="0.3">
      <c r="A389" s="329">
        <v>44166</v>
      </c>
      <c r="B389" s="159">
        <f>Month!B389</f>
        <v>2020</v>
      </c>
      <c r="C389" s="241" t="str">
        <f>Month!C389</f>
        <v>December</v>
      </c>
      <c r="D389" s="100"/>
      <c r="E389" s="137">
        <f>Month!E389</f>
        <v>127.20975899999999</v>
      </c>
      <c r="F389" s="311">
        <f>Month!F389</f>
        <v>114.04074095604393</v>
      </c>
      <c r="G389" s="311">
        <f>Month!G389</f>
        <v>118.66165900000001</v>
      </c>
      <c r="H389" s="137">
        <f>Month!H389</f>
        <v>31.550999999999998</v>
      </c>
      <c r="I389" s="137">
        <f>Month!I389</f>
        <v>48.146515999999998</v>
      </c>
      <c r="J389" s="308"/>
      <c r="K389" s="94">
        <f>Month!K389</f>
        <v>71.51495895891118</v>
      </c>
      <c r="L389" s="232"/>
      <c r="M389" s="214">
        <f t="shared" ref="M389" si="131">G389-F389</f>
        <v>4.6209180439560811</v>
      </c>
      <c r="N389" s="95"/>
      <c r="O389" s="104"/>
      <c r="P389" s="102"/>
      <c r="Q389" s="102"/>
      <c r="R389" s="367"/>
      <c r="S389" s="369">
        <f t="shared" si="111"/>
        <v>1.5343537507263676</v>
      </c>
      <c r="T389" s="308">
        <f t="shared" si="112"/>
        <v>1.3771793898616158E-2</v>
      </c>
      <c r="U389" s="348">
        <f t="shared" si="113"/>
        <v>-10.374085099583112</v>
      </c>
      <c r="V389" s="133">
        <f t="shared" si="114"/>
        <v>-8.3383029406356779E-2</v>
      </c>
      <c r="W389" s="369">
        <f t="shared" si="115"/>
        <v>37.083950796703277</v>
      </c>
      <c r="X389" s="348">
        <f t="shared" si="116"/>
        <v>1.2786281256053087</v>
      </c>
      <c r="Y389" s="370">
        <f t="shared" si="117"/>
        <v>3.5710560056966489E-2</v>
      </c>
      <c r="Z389" s="348">
        <f t="shared" si="118"/>
        <v>-8.6450709163192556</v>
      </c>
      <c r="AA389" s="349">
        <f t="shared" si="119"/>
        <v>-0.18904998603670864</v>
      </c>
      <c r="AB389" s="367"/>
      <c r="AC389" s="369">
        <f t="shared" si="120"/>
        <v>1.6119840000000067</v>
      </c>
      <c r="AD389" s="133">
        <f t="shared" si="121"/>
        <v>1.3771793898616158E-2</v>
      </c>
      <c r="AE389" s="348">
        <f t="shared" si="122"/>
        <v>-10.768359000000004</v>
      </c>
      <c r="AF389" s="133">
        <f t="shared" si="123"/>
        <v>-8.3198311847565432E-2</v>
      </c>
      <c r="AG389" s="369">
        <f t="shared" si="124"/>
        <v>40.934715833333343</v>
      </c>
      <c r="AH389" s="348">
        <f t="shared" si="125"/>
        <v>1.3433200000000056</v>
      </c>
      <c r="AI389" s="133">
        <f t="shared" si="126"/>
        <v>3.3929594340521341E-2</v>
      </c>
      <c r="AJ389" s="348">
        <f t="shared" si="127"/>
        <v>-8.9736325000000079</v>
      </c>
      <c r="AK389" s="349">
        <f t="shared" si="128"/>
        <v>-0.17980223348739022</v>
      </c>
      <c r="AL389" s="367"/>
      <c r="AM389" s="329">
        <f t="shared" si="129"/>
        <v>44166</v>
      </c>
      <c r="AN389" s="369">
        <f t="shared" ref="AN389:AN393" si="132">IF(ABS(E389-E388)&lt;0.05,0,E389-E388)</f>
        <v>1.181984999999969</v>
      </c>
      <c r="AO389" s="133">
        <f t="shared" ref="AO389:AO393" si="133">IF(ABS(E389/E388-1)&lt;0.0005,0,(E389/E388-1))</f>
        <v>9.378765985345261E-3</v>
      </c>
      <c r="AP389" s="348">
        <f t="shared" ref="AP389:AP393" si="134">IF(ABS(E389-E377)&lt;0.05,0,E389-E377)</f>
        <v>-9.3698610000000428</v>
      </c>
      <c r="AQ389" s="133">
        <f t="shared" ref="AQ389:AQ393" si="135">IF(ABS(E389/E377-1)&lt;0.0005,0,(E389/E377-1))</f>
        <v>-6.8603654044432361E-2</v>
      </c>
      <c r="AR389" s="369">
        <f t="shared" ref="AR389:AR393" si="136">(E389/1.2)-57.95</f>
        <v>48.058132499999999</v>
      </c>
      <c r="AS389" s="348">
        <f t="shared" ref="AS389:AS393" si="137">IF(ABS(AR389-AR388)&lt;0.05,0,AR389-AR388)</f>
        <v>0.98498749999997415</v>
      </c>
      <c r="AT389" s="133">
        <f t="shared" ref="AT389:AT393" si="138">IF(ABS(AR389/AR388-1)&lt;0.0005,0,(AR389/AR388-1))</f>
        <v>2.0924616360346704E-2</v>
      </c>
      <c r="AU389" s="348">
        <f t="shared" ref="AU389:AU393" si="139">IF(ABS(AR389-AR377)&lt;0.05,0,AR389-AR377)</f>
        <v>-7.8082175000000262</v>
      </c>
      <c r="AV389" s="349">
        <f t="shared" ref="AV389:AV393" si="140">IF(ABS(AR389/AR377-1)&lt;0.0005,0,(AR389/AR377-1))</f>
        <v>-0.13976602194344223</v>
      </c>
      <c r="AW389" s="367"/>
      <c r="AX389" s="348">
        <f t="shared" ref="AX389:AX390" si="141">IF(ABS(H389-H388)&lt;0.05,0,H389-H388)</f>
        <v>4.1239999999999988</v>
      </c>
      <c r="AY389" s="133">
        <f t="shared" ref="AY389:AY390" si="142">IF(ABS(H389/H388-1)&lt;0.0005,0,(H389/H388-1))</f>
        <v>0.15036278120100621</v>
      </c>
      <c r="AZ389" s="348">
        <f t="shared" ref="AZ389:AZ390" si="143">IF(ABS(H389-H377)&lt;0.05,0,H389-H377)</f>
        <v>-14.751000000000001</v>
      </c>
      <c r="BA389" s="133">
        <f t="shared" ref="BA389:BA390" si="144">IF(ABS(H389/H377-1)&lt;0.0005,0,(H389/H377-1))</f>
        <v>-0.31858235065439944</v>
      </c>
      <c r="BB389" s="369">
        <f t="shared" ref="BB389:BB390" si="145">(H389/1.05)</f>
        <v>30.048571428571424</v>
      </c>
      <c r="BC389" s="348">
        <f t="shared" ref="BC389:BC390" si="146">IF(ABS(BB389-BB388)&lt;0.05,0,BB389-BB388)</f>
        <v>3.9276190476190465</v>
      </c>
      <c r="BD389" s="133">
        <f t="shared" ref="BD389:BD390" si="147">IF(ABS(BB389/BB388-1)&lt;0.0005,0,(BB389/BB388-1))</f>
        <v>0.15036278120100621</v>
      </c>
      <c r="BE389" s="348">
        <f t="shared" ref="BE389:BE390" si="148">IF(ABS(BB389-BB377)&lt;0.05,0,BB389-BB377)</f>
        <v>-14.048571428571432</v>
      </c>
      <c r="BF389" s="349">
        <f t="shared" ref="BF389:BF390" si="149">IF(ABS(BB389/BB377-1)&lt;0.0005,0,(BB389/BB377-1))</f>
        <v>-0.31858235065439944</v>
      </c>
      <c r="BG389" s="367"/>
      <c r="BH389" s="348">
        <f t="shared" ref="BH389:BH390" si="150">IF(ABS(I389-I388)&lt;0.05,0,I389-I388)</f>
        <v>5.0849240000000009</v>
      </c>
      <c r="BI389" s="133">
        <f t="shared" ref="BI389:BI390" si="151">IF(ABS(I389/I388-1)&lt;0.0005,0,(I389/I388-1))</f>
        <v>0.11808490498911417</v>
      </c>
      <c r="BJ389" s="348">
        <f t="shared" ref="BJ389:BJ390" si="152">IF(ABS(I389-I377)&lt;0.05,0,I389-I377)</f>
        <v>-9.3724580000000017</v>
      </c>
      <c r="BK389" s="133">
        <f t="shared" ref="BK389:BK390" si="153">IF(ABS(I389/I377-1)&lt;0.0005,0,(I389/I377-1))</f>
        <v>-0.16294550038392552</v>
      </c>
      <c r="BL389" s="369">
        <f t="shared" ref="BL389:BL390" si="154">(I389/1.05)-11.14</f>
        <v>34.71382476190476</v>
      </c>
      <c r="BM389" s="348">
        <f t="shared" ref="BM389:BM390" si="155">IF(ABS(BL389-BL388)&lt;0.05,0,BL389-BL388)</f>
        <v>4.8427847619047668</v>
      </c>
      <c r="BN389" s="133">
        <f t="shared" ref="BN389:BN390" si="156">IF(ABS(BL389/BL388-1)&lt;0.0005,0,(BL389/BL388-1))</f>
        <v>0.16212307177469443</v>
      </c>
      <c r="BO389" s="348">
        <f t="shared" ref="BO389:BO390" si="157">IF(ABS(BL389-BL377)&lt;0.05,0,BL389-BL377)</f>
        <v>-8.9261504761904717</v>
      </c>
      <c r="BP389" s="349">
        <f t="shared" ref="BP389:BP390" si="158">IF(ABS(BL389/BL377-1)&lt;0.0005,0,(BL389/BL377-1))</f>
        <v>-0.20454068609091347</v>
      </c>
      <c r="BQ389" s="367"/>
    </row>
    <row r="390" spans="1:69" ht="13" x14ac:dyDescent="0.3">
      <c r="A390" s="329">
        <v>44197</v>
      </c>
      <c r="B390" s="159">
        <f>Month!B390</f>
        <v>2021</v>
      </c>
      <c r="C390" s="241" t="str">
        <f>Month!C390</f>
        <v>January</v>
      </c>
      <c r="D390" s="100"/>
      <c r="E390" s="137">
        <f>Month!E390</f>
        <v>130.17470500000002</v>
      </c>
      <c r="F390" s="311">
        <f>Month!F390</f>
        <v>117.25180097462729</v>
      </c>
      <c r="G390" s="311">
        <f>Month!G390</f>
        <v>121.73464200000002</v>
      </c>
      <c r="H390" s="137">
        <f>Month!H390</f>
        <v>34.623999999999995</v>
      </c>
      <c r="I390" s="137">
        <f>Month!I390</f>
        <v>49.851803999999994</v>
      </c>
      <c r="J390" s="308"/>
      <c r="K390" s="94">
        <f>Month!K390</f>
        <v>78.264321697033054</v>
      </c>
      <c r="L390" s="232"/>
      <c r="M390" s="214">
        <f t="shared" ref="M390" si="159">G390-F390</f>
        <v>4.4828410253727355</v>
      </c>
      <c r="N390" s="95"/>
      <c r="O390" s="104"/>
      <c r="P390" s="102"/>
      <c r="Q390" s="102"/>
      <c r="R390" s="367"/>
      <c r="S390" s="369">
        <f t="shared" si="111"/>
        <v>3.2110600185833533</v>
      </c>
      <c r="T390" s="308">
        <f t="shared" si="112"/>
        <v>2.5897016996871747E-2</v>
      </c>
      <c r="U390" s="348">
        <f t="shared" si="113"/>
        <v>-9.8887340232032415</v>
      </c>
      <c r="V390" s="133">
        <f t="shared" si="114"/>
        <v>-7.7777980274913783E-2</v>
      </c>
      <c r="W390" s="369">
        <f t="shared" si="115"/>
        <v>39.759834145522746</v>
      </c>
      <c r="X390" s="348">
        <f t="shared" si="116"/>
        <v>2.6758833488194682</v>
      </c>
      <c r="Y390" s="370">
        <f t="shared" si="117"/>
        <v>7.2157450631105569E-2</v>
      </c>
      <c r="Z390" s="348">
        <f t="shared" si="118"/>
        <v>-8.2406116860026941</v>
      </c>
      <c r="AA390" s="349">
        <f t="shared" si="119"/>
        <v>-0.17167781555458961</v>
      </c>
      <c r="AB390" s="367"/>
      <c r="AC390" s="369">
        <f t="shared" si="120"/>
        <v>3.0729830000000078</v>
      </c>
      <c r="AD390" s="133">
        <f t="shared" si="121"/>
        <v>2.5897016996871747E-2</v>
      </c>
      <c r="AE390" s="348">
        <f t="shared" si="122"/>
        <v>-10.899705000000026</v>
      </c>
      <c r="AF390" s="133">
        <f t="shared" si="123"/>
        <v>-8.2178600389234191E-2</v>
      </c>
      <c r="AG390" s="369">
        <f t="shared" si="124"/>
        <v>43.495535000000018</v>
      </c>
      <c r="AH390" s="348">
        <f t="shared" si="125"/>
        <v>2.5608191666666755</v>
      </c>
      <c r="AI390" s="133">
        <f t="shared" si="126"/>
        <v>6.2558615945768725E-2</v>
      </c>
      <c r="AJ390" s="348">
        <f t="shared" si="127"/>
        <v>-9.0830875000000191</v>
      </c>
      <c r="AK390" s="349">
        <f t="shared" si="128"/>
        <v>-0.17275248129598708</v>
      </c>
      <c r="AL390" s="367"/>
      <c r="AM390" s="329">
        <f t="shared" si="129"/>
        <v>44197</v>
      </c>
      <c r="AN390" s="369">
        <f t="shared" si="132"/>
        <v>2.9649460000000261</v>
      </c>
      <c r="AO390" s="133">
        <f t="shared" si="133"/>
        <v>2.3307535705653137E-2</v>
      </c>
      <c r="AP390" s="348">
        <f t="shared" si="134"/>
        <v>-9.036925999999994</v>
      </c>
      <c r="AQ390" s="133">
        <f t="shared" si="135"/>
        <v>-6.4915021360535508E-2</v>
      </c>
      <c r="AR390" s="369">
        <f t="shared" si="136"/>
        <v>50.528920833333345</v>
      </c>
      <c r="AS390" s="348">
        <f t="shared" si="137"/>
        <v>2.4707883333333456</v>
      </c>
      <c r="AT390" s="133">
        <f t="shared" si="138"/>
        <v>5.1412491597199406E-2</v>
      </c>
      <c r="AU390" s="348">
        <f t="shared" si="139"/>
        <v>-7.5307716666666664</v>
      </c>
      <c r="AV390" s="349">
        <f t="shared" si="140"/>
        <v>-0.12970739841012191</v>
      </c>
      <c r="AW390" s="367"/>
      <c r="AX390" s="348">
        <f t="shared" si="141"/>
        <v>3.0729999999999968</v>
      </c>
      <c r="AY390" s="133">
        <f t="shared" si="142"/>
        <v>9.7397863776108373E-2</v>
      </c>
      <c r="AZ390" s="348">
        <f t="shared" si="143"/>
        <v>-13.573</v>
      </c>
      <c r="BA390" s="133">
        <f t="shared" si="144"/>
        <v>-0.28161503828039092</v>
      </c>
      <c r="BB390" s="369">
        <f t="shared" si="145"/>
        <v>32.97523809523809</v>
      </c>
      <c r="BC390" s="348">
        <f t="shared" si="146"/>
        <v>2.9266666666666659</v>
      </c>
      <c r="BD390" s="133">
        <f t="shared" si="147"/>
        <v>9.7397863776108595E-2</v>
      </c>
      <c r="BE390" s="348">
        <f t="shared" si="148"/>
        <v>-12.926666666666662</v>
      </c>
      <c r="BF390" s="349">
        <f t="shared" si="149"/>
        <v>-0.28161503828039081</v>
      </c>
      <c r="BG390" s="367"/>
      <c r="BH390" s="348">
        <f t="shared" si="150"/>
        <v>1.7052879999999959</v>
      </c>
      <c r="BI390" s="133">
        <f t="shared" si="151"/>
        <v>3.541872064013929E-2</v>
      </c>
      <c r="BJ390" s="348">
        <f t="shared" si="152"/>
        <v>-9.9682609999999983</v>
      </c>
      <c r="BK390" s="133">
        <f t="shared" si="153"/>
        <v>-0.16663741505463092</v>
      </c>
      <c r="BL390" s="369">
        <f t="shared" si="154"/>
        <v>36.337908571428564</v>
      </c>
      <c r="BM390" s="348">
        <f t="shared" si="155"/>
        <v>1.6240838095238033</v>
      </c>
      <c r="BN390" s="133">
        <f t="shared" si="156"/>
        <v>4.6784928502205503E-2</v>
      </c>
      <c r="BO390" s="348">
        <f t="shared" si="157"/>
        <v>-9.4935819047619034</v>
      </c>
      <c r="BP390" s="349">
        <f t="shared" si="158"/>
        <v>-0.20714102478717844</v>
      </c>
      <c r="BQ390" s="367"/>
    </row>
    <row r="391" spans="1:69" ht="13" x14ac:dyDescent="0.3">
      <c r="A391" s="329">
        <v>44228</v>
      </c>
      <c r="B391" s="159">
        <f>Month!B391</f>
        <v>2021</v>
      </c>
      <c r="C391" s="241" t="str">
        <f>Month!C391</f>
        <v>February</v>
      </c>
      <c r="D391" s="100"/>
      <c r="E391" s="137">
        <f>Month!E391</f>
        <v>133.63621500000002</v>
      </c>
      <c r="F391" s="311">
        <f>Month!F391</f>
        <v>120.68762654261788</v>
      </c>
      <c r="G391" s="311">
        <f>Month!G391</f>
        <v>124.91251400000003</v>
      </c>
      <c r="H391" s="137">
        <f>Month!H391</f>
        <v>36.858000000000004</v>
      </c>
      <c r="I391" s="137">
        <f>Month!I391</f>
        <v>52.818608000000005</v>
      </c>
      <c r="J391" s="308"/>
      <c r="K391" s="94">
        <f>Month!K391</f>
        <v>84.267358443317846</v>
      </c>
      <c r="L391" s="232"/>
      <c r="M391" s="214">
        <f t="shared" ref="M391" si="160">G391-F391</f>
        <v>4.2248874573821524</v>
      </c>
      <c r="N391" s="95"/>
      <c r="O391" s="104"/>
      <c r="P391" s="102"/>
      <c r="Q391" s="102"/>
      <c r="R391" s="367"/>
      <c r="S391" s="369">
        <f t="shared" si="111"/>
        <v>3.4358255679905909</v>
      </c>
      <c r="T391" s="308">
        <f t="shared" si="112"/>
        <v>2.6104911040852441E-2</v>
      </c>
      <c r="U391" s="348">
        <f t="shared" si="113"/>
        <v>-2.8894454159825926</v>
      </c>
      <c r="V391" s="133">
        <f t="shared" si="114"/>
        <v>-2.3381727453055223E-2</v>
      </c>
      <c r="W391" s="369">
        <f t="shared" si="115"/>
        <v>42.623022118848226</v>
      </c>
      <c r="X391" s="348">
        <f t="shared" si="116"/>
        <v>2.8631879733254806</v>
      </c>
      <c r="Y391" s="370">
        <f t="shared" si="117"/>
        <v>7.2012070343303813E-2</v>
      </c>
      <c r="Z391" s="348">
        <f t="shared" si="118"/>
        <v>-2.4078711799855057</v>
      </c>
      <c r="AA391" s="349">
        <f t="shared" si="119"/>
        <v>-5.3471539283185154E-2</v>
      </c>
      <c r="AB391" s="367"/>
      <c r="AC391" s="369">
        <f t="shared" si="120"/>
        <v>3.1778720000000078</v>
      </c>
      <c r="AD391" s="133">
        <f t="shared" si="121"/>
        <v>2.6104911040852441E-2</v>
      </c>
      <c r="AE391" s="348">
        <f t="shared" si="122"/>
        <v>-2.8765149999999835</v>
      </c>
      <c r="AF391" s="133">
        <f t="shared" si="123"/>
        <v>-2.2509874458784607E-2</v>
      </c>
      <c r="AG391" s="369">
        <f t="shared" si="124"/>
        <v>46.143761666666691</v>
      </c>
      <c r="AH391" s="348">
        <f t="shared" si="125"/>
        <v>2.6482266666666732</v>
      </c>
      <c r="AI391" s="133">
        <f t="shared" si="126"/>
        <v>6.0885023409107841E-2</v>
      </c>
      <c r="AJ391" s="348">
        <f t="shared" si="127"/>
        <v>-2.3970958333333243</v>
      </c>
      <c r="AK391" s="349">
        <f t="shared" si="128"/>
        <v>-4.9383054951868566E-2</v>
      </c>
      <c r="AL391" s="367"/>
      <c r="AM391" s="329">
        <f t="shared" si="129"/>
        <v>44228</v>
      </c>
      <c r="AN391" s="369">
        <f t="shared" si="132"/>
        <v>3.4615100000000041</v>
      </c>
      <c r="AO391" s="133">
        <f t="shared" si="133"/>
        <v>2.6591264408857285E-2</v>
      </c>
      <c r="AP391" s="348">
        <f t="shared" si="134"/>
        <v>-2.4647659999999689</v>
      </c>
      <c r="AQ391" s="133">
        <f t="shared" si="135"/>
        <v>-1.8109832727803532E-2</v>
      </c>
      <c r="AR391" s="369">
        <f t="shared" si="136"/>
        <v>53.413512500000024</v>
      </c>
      <c r="AS391" s="348">
        <f t="shared" si="137"/>
        <v>2.8845916666666795</v>
      </c>
      <c r="AT391" s="133">
        <f t="shared" si="138"/>
        <v>5.7087933387323542E-2</v>
      </c>
      <c r="AU391" s="348">
        <f t="shared" si="139"/>
        <v>-2.0539716666666408</v>
      </c>
      <c r="AV391" s="349">
        <f t="shared" si="140"/>
        <v>-3.7030193410159784E-2</v>
      </c>
      <c r="AW391" s="367"/>
      <c r="AX391" s="348">
        <f>IF(ABS(H391-H390)&lt;0.05,0,H391-H390)</f>
        <v>2.2340000000000089</v>
      </c>
      <c r="AY391" s="133">
        <f>IF(ABS(H391/H390-1)&lt;0.0005,0,(H391/H390-1))</f>
        <v>6.4521719038817205E-2</v>
      </c>
      <c r="AZ391" s="348">
        <f>IF(ABS(H391-H379)&lt;0.05,0,H391-H379)</f>
        <v>-4.2039999999999935</v>
      </c>
      <c r="BA391" s="133">
        <f>IF(ABS(H391/H379-1)&lt;0.0005,0,(H391/H379-1))</f>
        <v>-0.10238176416151168</v>
      </c>
      <c r="BB391" s="369">
        <f>(H391/1.05)</f>
        <v>35.102857142857147</v>
      </c>
      <c r="BC391" s="348">
        <f>IF(ABS(BB391-BB390)&lt;0.05,0,BB391-BB390)</f>
        <v>2.1276190476190564</v>
      </c>
      <c r="BD391" s="133">
        <f>IF(ABS(BB391/BB390-1)&lt;0.0005,0,(BB391/BB390-1))</f>
        <v>6.4521719038817205E-2</v>
      </c>
      <c r="BE391" s="348">
        <f>IF(ABS(BB391-BB379)&lt;0.05,0,BB391-BB379)</f>
        <v>-4.0038095238095153</v>
      </c>
      <c r="BF391" s="349">
        <f>IF(ABS(BB391/BB379-1)&lt;0.0005,0,(BB391/BB379-1))</f>
        <v>-0.10238176416151168</v>
      </c>
      <c r="BG391" s="367"/>
      <c r="BH391" s="348">
        <f>IF(ABS(I391-I390)&lt;0.05,0,I391-I390)</f>
        <v>2.9668040000000104</v>
      </c>
      <c r="BI391" s="133">
        <f>IF(ABS(I391/I390-1)&lt;0.0005,0,(I391/I390-1))</f>
        <v>5.9512470200677514E-2</v>
      </c>
      <c r="BJ391" s="348">
        <f>IF(ABS(I391-I379)&lt;0.05,0,I391-I379)</f>
        <v>-1.3816950000000006</v>
      </c>
      <c r="BK391" s="133">
        <f>IF(ABS(I391/I379-1)&lt;0.0005,0,(I391/I379-1))</f>
        <v>-2.5492385162496189E-2</v>
      </c>
      <c r="BL391" s="369">
        <f>(I391/1.05)-11.14</f>
        <v>39.16343619047619</v>
      </c>
      <c r="BM391" s="348">
        <f>IF(ABS(BL391-BL390)&lt;0.05,0,BL391-BL390)</f>
        <v>2.8255276190476266</v>
      </c>
      <c r="BN391" s="133">
        <f>IF(ABS(BL391/BL390-1)&lt;0.0005,0,(BL391/BL390-1))</f>
        <v>7.7757023728912689E-2</v>
      </c>
      <c r="BO391" s="348">
        <f>IF(ABS(BL391-BL379)&lt;0.05,0,BL391-BL379)</f>
        <v>-1.3158999999999992</v>
      </c>
      <c r="BP391" s="349">
        <f>IF(ABS(BL391/BL379-1)&lt;0.0005,0,(BL391/BL379-1))</f>
        <v>-3.2507944147305401E-2</v>
      </c>
      <c r="BQ391" s="367"/>
    </row>
    <row r="392" spans="1:69" ht="13" x14ac:dyDescent="0.3">
      <c r="A392" s="329">
        <v>44256</v>
      </c>
      <c r="B392" s="159">
        <f>Month!B392</f>
        <v>2021</v>
      </c>
      <c r="C392" s="241" t="str">
        <f>Month!C392</f>
        <v>March</v>
      </c>
      <c r="D392" s="100"/>
      <c r="E392" s="137">
        <f>Month!E392</f>
        <v>137.09541000000002</v>
      </c>
      <c r="F392" s="311">
        <f>Month!F392</f>
        <v>124.04262709890705</v>
      </c>
      <c r="G392" s="311">
        <f>Month!G392</f>
        <v>128.108541</v>
      </c>
      <c r="H392" s="137">
        <f>Month!H392</f>
        <v>39.006</v>
      </c>
      <c r="I392" s="137">
        <f>Month!I392</f>
        <v>55.739204999999998</v>
      </c>
      <c r="J392" s="308"/>
      <c r="K392" s="94">
        <f>Month!K392</f>
        <v>90.768509852079262</v>
      </c>
      <c r="L392" s="232"/>
      <c r="M392" s="214">
        <f t="shared" ref="M392" si="161">G392-F392</f>
        <v>4.065913901092955</v>
      </c>
      <c r="N392" s="95"/>
      <c r="O392" s="104"/>
      <c r="P392" s="102"/>
      <c r="Q392" s="102"/>
      <c r="R392" s="367"/>
      <c r="S392" s="369">
        <f t="shared" ref="S392" si="162">IF(ABS(F392-F391)&lt;0.05,0,F392-F391)</f>
        <v>3.3550005562891698</v>
      </c>
      <c r="T392" s="308">
        <f t="shared" ref="T392" si="163">IF((ABS(G392/G391-1))&lt;0.0005,0,(G392/G391-1))</f>
        <v>2.5586123420748397E-2</v>
      </c>
      <c r="U392" s="348">
        <f t="shared" ref="U392" si="164">IF(ABS(F392-F380)&lt;0.05,0,F392-F380)</f>
        <v>3.8034030078966055</v>
      </c>
      <c r="V392" s="133">
        <f t="shared" ref="V392" si="165">IF(ABS(F392/F380-1)&lt;0.0005,0,(F392/F380-1))</f>
        <v>3.1631965663865058E-2</v>
      </c>
      <c r="W392" s="369">
        <f>(F392/1.2)-57.95</f>
        <v>45.41885591575587</v>
      </c>
      <c r="X392" s="348">
        <f>IF(ABS(W392-W391)&lt;0.05,0,W392-W391)</f>
        <v>2.7958337969076439</v>
      </c>
      <c r="Y392" s="370">
        <f>IF(ABS(W392/W391-1)&lt;0.0005,0,(W392/W391-1))</f>
        <v>6.5594452432581107E-2</v>
      </c>
      <c r="Z392" s="348">
        <f>IF(ABS(W392-W380)&lt;0.05,0,W392-W380)</f>
        <v>3.1695025065804998</v>
      </c>
      <c r="AA392" s="349">
        <f t="shared" ref="AA392" si="166">IF(ABS(W392/W380-1)&lt;0.0005,0,(W392/W380-1))</f>
        <v>7.5018958891147847E-2</v>
      </c>
      <c r="AB392" s="367"/>
      <c r="AC392" s="369">
        <f t="shared" ref="AC392" si="167">IF(ABS(G392-G391)&lt;0.05,0,G392-G391)</f>
        <v>3.1960269999999724</v>
      </c>
      <c r="AD392" s="133">
        <f t="shared" ref="AD392" si="168">IF(ABS(G392/G391-1)&lt;0.0005,0,(G392/G391-1))</f>
        <v>2.5586123420748397E-2</v>
      </c>
      <c r="AE392" s="348">
        <f t="shared" ref="AE392" si="169">IF(ABS(G392-G380)&lt;0.05,0,G392-G380)</f>
        <v>4.0202699999999822</v>
      </c>
      <c r="AF392" s="133">
        <f t="shared" ref="AF392" si="170">IF(ABS(G392/G380-1)&lt;0.0005,0,(G392/G380-1))</f>
        <v>3.2398468989869089E-2</v>
      </c>
      <c r="AG392" s="369">
        <f t="shared" ref="AG392" si="171">(G392/1.2)-57.95</f>
        <v>48.807117500000004</v>
      </c>
      <c r="AH392" s="348">
        <f t="shared" ref="AH392" si="172">IF(ABS(AG392-AG391)&lt;0.05,0,AG392-AG391)</f>
        <v>2.6633558333333127</v>
      </c>
      <c r="AI392" s="133">
        <f t="shared" ref="AI392" si="173">IF(ABS(AG392/AG391-1)&lt;0.0005,0,(AG392/AG391-1))</f>
        <v>5.7718654421216486E-2</v>
      </c>
      <c r="AJ392" s="348">
        <f t="shared" ref="AJ392" si="174">IF(ABS(AG392-AG380)&lt;0.05,0,AG392-AG380)</f>
        <v>3.3502249999999805</v>
      </c>
      <c r="AK392" s="349">
        <f t="shared" ref="AK392" si="175">IF(ABS(AG392/AG380-1)&lt;0.0005,0,(AG392/AG380-1))</f>
        <v>7.3701144441406408E-2</v>
      </c>
      <c r="AL392" s="367"/>
      <c r="AM392" s="329">
        <f t="shared" ref="AM392:AM393" si="176">IF(E392="..","",A392)</f>
        <v>44256</v>
      </c>
      <c r="AN392" s="369">
        <f t="shared" si="132"/>
        <v>3.459194999999994</v>
      </c>
      <c r="AO392" s="133">
        <f t="shared" si="133"/>
        <v>2.58851614436999E-2</v>
      </c>
      <c r="AP392" s="348">
        <f t="shared" si="134"/>
        <v>4.3573950000000252</v>
      </c>
      <c r="AQ392" s="133">
        <f t="shared" si="135"/>
        <v>3.2827031502618231E-2</v>
      </c>
      <c r="AR392" s="369">
        <f t="shared" si="136"/>
        <v>56.296175000000019</v>
      </c>
      <c r="AS392" s="348">
        <f t="shared" si="137"/>
        <v>2.882662499999995</v>
      </c>
      <c r="AT392" s="133">
        <f t="shared" si="138"/>
        <v>5.3968787392515871E-2</v>
      </c>
      <c r="AU392" s="348">
        <f t="shared" si="139"/>
        <v>3.6311625000000305</v>
      </c>
      <c r="AV392" s="349">
        <f t="shared" si="140"/>
        <v>6.8948288961291571E-2</v>
      </c>
      <c r="AW392" s="367"/>
      <c r="AX392" s="348">
        <f t="shared" ref="AX392:AX393" si="177">IF(ABS(H392-H391)&lt;0.05,0,H392-H391)</f>
        <v>2.1479999999999961</v>
      </c>
      <c r="AY392" s="133">
        <f t="shared" ref="AY392:AY393" si="178">IF(ABS(H392/H391-1)&lt;0.0005,0,(H392/H391-1))</f>
        <v>5.8277714471756337E-2</v>
      </c>
      <c r="AZ392" s="348">
        <f t="shared" ref="AZ392:AZ393" si="179">IF(ABS(H392-H380)&lt;0.05,0,H392-H380)</f>
        <v>7.0649999999999977</v>
      </c>
      <c r="BA392" s="133">
        <f t="shared" ref="BA392:BA393" si="180">IF(ABS(H392/H380-1)&lt;0.0005,0,(H392/H380-1))</f>
        <v>0.22118906734291333</v>
      </c>
      <c r="BB392" s="369">
        <f t="shared" ref="BB392:BB393" si="181">(H392/1.05)</f>
        <v>37.148571428571429</v>
      </c>
      <c r="BC392" s="348">
        <f t="shared" ref="BC392:BC393" si="182">IF(ABS(BB392-BB391)&lt;0.05,0,BB392-BB391)</f>
        <v>2.0457142857142827</v>
      </c>
      <c r="BD392" s="133">
        <f t="shared" ref="BD392:BD393" si="183">IF(ABS(BB392/BB391-1)&lt;0.0005,0,(BB392/BB391-1))</f>
        <v>5.8277714471756337E-2</v>
      </c>
      <c r="BE392" s="348">
        <f t="shared" ref="BE392:BE393" si="184">IF(ABS(BB392-BB380)&lt;0.05,0,BB392-BB380)</f>
        <v>6.7285714285714278</v>
      </c>
      <c r="BF392" s="349">
        <f t="shared" ref="BF392:BF393" si="185">IF(ABS(BB392/BB380-1)&lt;0.0005,0,(BB392/BB380-1))</f>
        <v>0.22118906734291355</v>
      </c>
      <c r="BG392" s="367"/>
      <c r="BH392" s="348">
        <f t="shared" ref="BH392:BH393" si="186">IF(ABS(I392-I391)&lt;0.05,0,I392-I391)</f>
        <v>2.9205969999999937</v>
      </c>
      <c r="BI392" s="133">
        <f t="shared" ref="BI392:BI393" si="187">IF(ABS(I392/I391-1)&lt;0.0005,0,(I392/I391-1))</f>
        <v>5.5294849875634711E-2</v>
      </c>
      <c r="BJ392" s="348">
        <f t="shared" ref="BJ392:BJ393" si="188">IF(ABS(I392-I380)&lt;0.05,0,I392-I380)</f>
        <v>9.5140719999999916</v>
      </c>
      <c r="BK392" s="133">
        <f t="shared" ref="BK392:BK393" si="189">IF(ABS(I392/I380-1)&lt;0.0005,0,(I392/I380-1))</f>
        <v>0.20582032722328769</v>
      </c>
      <c r="BL392" s="369">
        <f t="shared" ref="BL392:BL393" si="190">(I392/1.05)-11.14</f>
        <v>41.944957142857142</v>
      </c>
      <c r="BM392" s="348">
        <f t="shared" ref="BM392:BM393" si="191">IF(ABS(BL392-BL391)&lt;0.05,0,BL392-BL391)</f>
        <v>2.7815209523809514</v>
      </c>
      <c r="BN392" s="133">
        <f t="shared" ref="BN392:BN393" si="192">IF(ABS(BL392/BL391-1)&lt;0.0005,0,(BL392/BL391-1))</f>
        <v>7.1023414259481221E-2</v>
      </c>
      <c r="BO392" s="348">
        <f t="shared" ref="BO392:BO393" si="193">IF(ABS(BL392-BL380)&lt;0.05,0,BL392-BL380)</f>
        <v>9.0610209523809502</v>
      </c>
      <c r="BP392" s="349">
        <f t="shared" ref="BP392:BP393" si="194">IF(ABS(BL392/BL380-1)&lt;0.0005,0,(BL392/BL380-1))</f>
        <v>0.27554550951248924</v>
      </c>
      <c r="BQ392" s="367"/>
    </row>
    <row r="393" spans="1:69" ht="13" x14ac:dyDescent="0.3">
      <c r="A393" s="329">
        <v>44287</v>
      </c>
      <c r="B393" s="159">
        <f>Month!B393</f>
        <v>2021</v>
      </c>
      <c r="C393" s="241" t="str">
        <f>Month!C393</f>
        <v>April</v>
      </c>
      <c r="D393" s="100"/>
      <c r="E393" s="137">
        <f>Month!E393</f>
        <v>138.41515700000002</v>
      </c>
      <c r="F393" s="311">
        <f>Month!F393</f>
        <v>125.47293416743182</v>
      </c>
      <c r="G393" s="311">
        <f>Month!G393</f>
        <v>129.22425900000002</v>
      </c>
      <c r="H393" s="137">
        <f>Month!H393</f>
        <v>41.247</v>
      </c>
      <c r="I393" s="137">
        <f>Month!I393</f>
        <v>54.181308999999999</v>
      </c>
      <c r="J393" s="308"/>
      <c r="K393" s="94">
        <f>Month!K393</f>
        <v>91.39959295944206</v>
      </c>
      <c r="L393" s="232"/>
      <c r="M393" s="214">
        <f t="shared" ref="M393" si="195">G393-F393</f>
        <v>3.7513248325682014</v>
      </c>
      <c r="N393" s="95"/>
      <c r="O393" s="104"/>
      <c r="P393" s="102"/>
      <c r="Q393" s="102"/>
      <c r="R393" s="367"/>
      <c r="S393" s="369">
        <f t="shared" ref="S393" si="196">IF(ABS(F393-F392)&lt;0.05,0,F393-F392)</f>
        <v>1.430307068524769</v>
      </c>
      <c r="T393" s="308">
        <f t="shared" ref="T393" si="197">IF((ABS(G393/G392-1))&lt;0.0005,0,(G393/G392-1))</f>
        <v>8.7091617099910312E-3</v>
      </c>
      <c r="U393" s="348">
        <f t="shared" ref="U393" si="198">IF(ABS(F393-F381)&lt;0.05,0,F393-F381)</f>
        <v>16.502685227331781</v>
      </c>
      <c r="V393" s="133">
        <f t="shared" ref="V393" si="199">IF(ABS(F393/F381-1)&lt;0.0005,0,(F393/F381-1))</f>
        <v>0.15144211734712254</v>
      </c>
      <c r="W393" s="369">
        <f>(F393/1.2)-57.95</f>
        <v>46.610778472859849</v>
      </c>
      <c r="X393" s="348">
        <f>IF(ABS(W393-W392)&lt;0.05,0,W393-W392)</f>
        <v>1.1919225571039789</v>
      </c>
      <c r="Y393" s="370">
        <f>IF(ABS(W393/W392-1)&lt;0.0005,0,(W393/W392-1))</f>
        <v>2.6242901391325013E-2</v>
      </c>
      <c r="Z393" s="348">
        <f>IF(ABS(W393-W381)&lt;0.05,0,W393-W381)</f>
        <v>13.752237689443149</v>
      </c>
      <c r="AA393" s="349">
        <f t="shared" ref="AA393" si="200">IF(ABS(W393/W381-1)&lt;0.0005,0,(W393/W381-1))</f>
        <v>0.41852855792012944</v>
      </c>
      <c r="AB393" s="367"/>
      <c r="AC393" s="369">
        <f t="shared" ref="AC393" si="201">IF(ABS(G393-G392)&lt;0.05,0,G393-G392)</f>
        <v>1.1157180000000153</v>
      </c>
      <c r="AD393" s="133">
        <f t="shared" ref="AD393" si="202">IF(ABS(G393/G392-1)&lt;0.0005,0,(G393/G392-1))</f>
        <v>8.7091617099910312E-3</v>
      </c>
      <c r="AE393" s="348">
        <f t="shared" ref="AE393" si="203">IF(ABS(G393-G381)&lt;0.05,0,G393-G381)</f>
        <v>13.410831000000002</v>
      </c>
      <c r="AF393" s="133">
        <f t="shared" ref="AF393" si="204">IF(ABS(G393/G381-1)&lt;0.0005,0,(G393/G381-1))</f>
        <v>0.11579685733851175</v>
      </c>
      <c r="AG393" s="369">
        <f t="shared" ref="AG393" si="205">(G393/1.2)-57.95</f>
        <v>49.736882500000021</v>
      </c>
      <c r="AH393" s="348">
        <f t="shared" ref="AH393" si="206">IF(ABS(AG393-AG392)&lt;0.05,0,AG393-AG392)</f>
        <v>0.92976500000001749</v>
      </c>
      <c r="AI393" s="133">
        <f t="shared" ref="AI393" si="207">IF(ABS(AG393/AG392-1)&lt;0.0005,0,(AG393/AG392-1))</f>
        <v>1.9049783056743985E-2</v>
      </c>
      <c r="AJ393" s="348">
        <f t="shared" ref="AJ393" si="208">IF(ABS(AG393-AG381)&lt;0.05,0,AG393-AG381)</f>
        <v>11.175692500000011</v>
      </c>
      <c r="AK393" s="349">
        <f t="shared" ref="AK393" si="209">IF(ABS(AG393/AG381-1)&lt;0.0005,0,(AG393/AG381-1))</f>
        <v>0.28981710626668966</v>
      </c>
      <c r="AL393" s="367"/>
      <c r="AM393" s="329">
        <f t="shared" si="176"/>
        <v>44287</v>
      </c>
      <c r="AN393" s="369">
        <f t="shared" si="132"/>
        <v>1.3197470000000067</v>
      </c>
      <c r="AO393" s="133">
        <f t="shared" si="133"/>
        <v>9.6264856715480018E-3</v>
      </c>
      <c r="AP393" s="348">
        <f t="shared" si="134"/>
        <v>15.287435000000031</v>
      </c>
      <c r="AQ393" s="133">
        <f t="shared" si="135"/>
        <v>0.12415916376654823</v>
      </c>
      <c r="AR393" s="369">
        <f t="shared" si="136"/>
        <v>57.395964166666687</v>
      </c>
      <c r="AS393" s="348">
        <f t="shared" si="137"/>
        <v>1.0997891666666675</v>
      </c>
      <c r="AT393" s="133">
        <f t="shared" si="138"/>
        <v>1.9535770710295441E-2</v>
      </c>
      <c r="AU393" s="348">
        <f t="shared" si="139"/>
        <v>12.739529166666699</v>
      </c>
      <c r="AV393" s="349">
        <f t="shared" si="140"/>
        <v>0.28527868753219332</v>
      </c>
      <c r="AW393" s="367"/>
      <c r="AX393" s="348">
        <f t="shared" si="177"/>
        <v>2.2409999999999997</v>
      </c>
      <c r="AY393" s="133">
        <f t="shared" si="178"/>
        <v>5.7452699584679356E-2</v>
      </c>
      <c r="AZ393" s="348">
        <f t="shared" si="179"/>
        <v>18.826999999999998</v>
      </c>
      <c r="BA393" s="133">
        <f t="shared" si="180"/>
        <v>0.83974130240856359</v>
      </c>
      <c r="BB393" s="369">
        <f t="shared" si="181"/>
        <v>39.282857142857139</v>
      </c>
      <c r="BC393" s="348">
        <f t="shared" si="182"/>
        <v>2.1342857142857099</v>
      </c>
      <c r="BD393" s="133">
        <f t="shared" si="183"/>
        <v>5.7452699584679134E-2</v>
      </c>
      <c r="BE393" s="348">
        <f t="shared" si="184"/>
        <v>17.930476190476185</v>
      </c>
      <c r="BF393" s="349">
        <f t="shared" si="185"/>
        <v>0.83974130240856337</v>
      </c>
      <c r="BG393" s="367"/>
      <c r="BH393" s="348">
        <f t="shared" si="186"/>
        <v>-1.5578959999999995</v>
      </c>
      <c r="BI393" s="133">
        <f t="shared" si="187"/>
        <v>-2.7949734841033358E-2</v>
      </c>
      <c r="BJ393" s="348">
        <f t="shared" si="188"/>
        <v>12.954629000000004</v>
      </c>
      <c r="BK393" s="133">
        <f t="shared" si="189"/>
        <v>0.31422925639416044</v>
      </c>
      <c r="BL393" s="369">
        <f t="shared" si="190"/>
        <v>40.461246666666661</v>
      </c>
      <c r="BM393" s="348">
        <f t="shared" si="191"/>
        <v>-1.4837104761904811</v>
      </c>
      <c r="BN393" s="133">
        <f t="shared" si="192"/>
        <v>-3.5372797524556354E-2</v>
      </c>
      <c r="BO393" s="348">
        <f t="shared" si="193"/>
        <v>12.337741904761906</v>
      </c>
      <c r="BP393" s="349">
        <f t="shared" si="194"/>
        <v>0.43869859070602879</v>
      </c>
      <c r="BQ393" s="367"/>
    </row>
    <row r="394" spans="1:69" ht="13" x14ac:dyDescent="0.3">
      <c r="A394" s="329">
        <v>44317</v>
      </c>
      <c r="B394" s="159">
        <f>Month!B394</f>
        <v>2021</v>
      </c>
      <c r="C394" s="241" t="str">
        <f>Month!C394</f>
        <v>May</v>
      </c>
      <c r="D394" s="100"/>
      <c r="E394" s="137">
        <f>Month!E394</f>
        <v>140.53873100000001</v>
      </c>
      <c r="F394" s="311">
        <f>Month!F394</f>
        <v>127.30722371334338</v>
      </c>
      <c r="G394" s="311">
        <f>Month!G394</f>
        <v>130.93111900000002</v>
      </c>
      <c r="H394" s="137">
        <f>Month!H394</f>
        <v>39.533999999999999</v>
      </c>
      <c r="I394" s="137">
        <f>Month!I394</f>
        <v>56.469793000000003</v>
      </c>
      <c r="J394" s="308"/>
      <c r="K394" s="94">
        <f>Month!K394</f>
        <v>93.045302301903803</v>
      </c>
      <c r="L394" s="232"/>
      <c r="M394" s="214">
        <f t="shared" ref="M394" si="210">G394-F394</f>
        <v>3.6238952866566478</v>
      </c>
      <c r="N394" s="95"/>
      <c r="O394" s="104"/>
      <c r="P394" s="102"/>
      <c r="Q394" s="102"/>
      <c r="R394" s="367"/>
      <c r="S394" s="369">
        <f t="shared" ref="S394" si="211">IF(ABS(F394-F393)&lt;0.05,0,F394-F393)</f>
        <v>1.8342895459115596</v>
      </c>
      <c r="T394" s="308">
        <f t="shared" ref="T394" si="212">IF((ABS(G394/G393-1))&lt;0.0005,0,(G394/G393-1))</f>
        <v>1.3208510640405402E-2</v>
      </c>
      <c r="U394" s="348">
        <f t="shared" ref="U394" si="213">IF(ABS(F394-F382)&lt;0.05,0,F394-F382)</f>
        <v>22.527663928854636</v>
      </c>
      <c r="V394" s="133">
        <f t="shared" ref="V394" si="214">IF(ABS(F394/F382-1)&lt;0.0005,0,(F394/F382-1))</f>
        <v>0.21500055903259829</v>
      </c>
      <c r="W394" s="369">
        <f>(F394/1.2)-57.95</f>
        <v>48.139353094452815</v>
      </c>
      <c r="X394" s="348">
        <f>IF(ABS(W394-W393)&lt;0.05,0,W394-W393)</f>
        <v>1.5285746215929663</v>
      </c>
      <c r="Y394" s="370">
        <f>IF(ABS(W394/W393-1)&lt;0.0005,0,(W394/W393-1))</f>
        <v>3.2794445226505209E-2</v>
      </c>
      <c r="Z394" s="348">
        <f>IF(ABS(W394-W382)&lt;0.05,0,W394-W382)</f>
        <v>18.773053274045537</v>
      </c>
      <c r="AA394" s="349">
        <f t="shared" ref="AA394" si="215">IF(ABS(W394/W382-1)&lt;0.0005,0,(W394/W382-1))</f>
        <v>0.6392720018815492</v>
      </c>
      <c r="AB394" s="367"/>
      <c r="AC394" s="369">
        <f t="shared" ref="AC394" si="216">IF(ABS(G394-G393)&lt;0.05,0,G394-G393)</f>
        <v>1.706860000000006</v>
      </c>
      <c r="AD394" s="133">
        <f t="shared" ref="AD394" si="217">IF(ABS(G394/G393-1)&lt;0.0005,0,(G394/G393-1))</f>
        <v>1.3208510640405402E-2</v>
      </c>
      <c r="AE394" s="348">
        <f t="shared" ref="AE394" si="218">IF(ABS(G394-G382)&lt;0.05,0,G394-G382)</f>
        <v>19.315364000000017</v>
      </c>
      <c r="AF394" s="133">
        <f t="shared" ref="AF394" si="219">IF(ABS(G394/G382-1)&lt;0.0005,0,(G394/G382-1))</f>
        <v>0.17305230789327197</v>
      </c>
      <c r="AG394" s="369">
        <f t="shared" ref="AG394" si="220">(G394/1.2)-57.95</f>
        <v>51.15926583333335</v>
      </c>
      <c r="AH394" s="348">
        <f t="shared" ref="AH394" si="221">IF(ABS(AG394-AG393)&lt;0.05,0,AG394-AG393)</f>
        <v>1.4223833333333289</v>
      </c>
      <c r="AI394" s="133">
        <f t="shared" ref="AI394" si="222">IF(ABS(AG394/AG393-1)&lt;0.0005,0,(AG394/AG393-1))</f>
        <v>2.8598160194968525E-2</v>
      </c>
      <c r="AJ394" s="348">
        <f t="shared" ref="AJ394" si="223">IF(ABS(AG394-AG382)&lt;0.05,0,AG394-AG382)</f>
        <v>16.096136666666681</v>
      </c>
      <c r="AK394" s="349">
        <f t="shared" ref="AK394" si="224">IF(ABS(AG394/AG382-1)&lt;0.0005,0,(AG394/AG382-1))</f>
        <v>0.45906161398648737</v>
      </c>
      <c r="AL394" s="367"/>
      <c r="AM394" s="329">
        <f t="shared" ref="AM394:AM395" si="225">IF(E394="..","",A394)</f>
        <v>44317</v>
      </c>
      <c r="AN394" s="369">
        <f t="shared" ref="AN394" si="226">IF(ABS(E394-E393)&lt;0.05,0,E394-E393)</f>
        <v>2.1235739999999907</v>
      </c>
      <c r="AO394" s="133">
        <f t="shared" ref="AO394" si="227">IF(ABS(E394/E393-1)&lt;0.0005,0,(E394/E393-1))</f>
        <v>1.5342062574837723E-2</v>
      </c>
      <c r="AP394" s="348">
        <f t="shared" ref="AP394" si="228">IF(ABS(E394-E382)&lt;0.05,0,E394-E382)</f>
        <v>21.693017999999995</v>
      </c>
      <c r="AQ394" s="133">
        <f t="shared" ref="AQ394" si="229">IF(ABS(E394/E382-1)&lt;0.0005,0,(E394/E382-1))</f>
        <v>0.18253092562118756</v>
      </c>
      <c r="AR394" s="369">
        <f t="shared" ref="AR394" si="230">(E394/1.2)-57.95</f>
        <v>59.165609166666684</v>
      </c>
      <c r="AS394" s="348">
        <f t="shared" ref="AS394" si="231">IF(ABS(AR394-AR393)&lt;0.05,0,AR394-AR393)</f>
        <v>1.769644999999997</v>
      </c>
      <c r="AT394" s="133">
        <f t="shared" ref="AT394" si="232">IF(ABS(AR394/AR393-1)&lt;0.0005,0,(AR394/AR393-1))</f>
        <v>3.0832220099331176E-2</v>
      </c>
      <c r="AU394" s="348">
        <f t="shared" ref="AU394" si="233">IF(ABS(AR394-AR382)&lt;0.05,0,AR394-AR382)</f>
        <v>18.077515000000005</v>
      </c>
      <c r="AV394" s="349">
        <f t="shared" ref="AV394" si="234">IF(ABS(AR394/AR382-1)&lt;0.0005,0,(AR394/AR382-1))</f>
        <v>0.43996966436729146</v>
      </c>
      <c r="AW394" s="367"/>
      <c r="AX394" s="348">
        <f t="shared" ref="AX394" si="235">IF(ABS(H394-H393)&lt;0.05,0,H394-H393)</f>
        <v>-1.713000000000001</v>
      </c>
      <c r="AY394" s="133">
        <f t="shared" ref="AY394" si="236">IF(ABS(H394/H393-1)&lt;0.0005,0,(H394/H393-1))</f>
        <v>-4.1530293112226335E-2</v>
      </c>
      <c r="AZ394" s="348">
        <f t="shared" ref="AZ394" si="237">IF(ABS(H394-H382)&lt;0.05,0,H394-H382)</f>
        <v>19.27</v>
      </c>
      <c r="BA394" s="133">
        <f t="shared" ref="BA394" si="238">IF(ABS(H394/H382-1)&lt;0.0005,0,(H394/H382-1))</f>
        <v>0.95094749309119631</v>
      </c>
      <c r="BB394" s="369">
        <f t="shared" ref="BB394" si="239">(H394/1.05)</f>
        <v>37.651428571428568</v>
      </c>
      <c r="BC394" s="348">
        <f t="shared" ref="BC394" si="240">IF(ABS(BB394-BB393)&lt;0.05,0,BB394-BB393)</f>
        <v>-1.6314285714285717</v>
      </c>
      <c r="BD394" s="133">
        <f t="shared" ref="BD394" si="241">IF(ABS(BB394/BB393-1)&lt;0.0005,0,(BB394/BB393-1))</f>
        <v>-4.1530293112226335E-2</v>
      </c>
      <c r="BE394" s="348">
        <f t="shared" ref="BE394" si="242">IF(ABS(BB394-BB382)&lt;0.05,0,BB394-BB382)</f>
        <v>18.352380952380951</v>
      </c>
      <c r="BF394" s="349">
        <f t="shared" ref="BF394" si="243">IF(ABS(BB394/BB382-1)&lt;0.0005,0,(BB394/BB382-1))</f>
        <v>0.95094749309119631</v>
      </c>
      <c r="BG394" s="367"/>
      <c r="BH394" s="348">
        <f t="shared" ref="BH394" si="244">IF(ABS(I394-I393)&lt;0.05,0,I394-I393)</f>
        <v>2.288484000000004</v>
      </c>
      <c r="BI394" s="133">
        <f t="shared" ref="BI394" si="245">IF(ABS(I394/I393-1)&lt;0.0005,0,(I394/I393-1))</f>
        <v>4.223751773882034E-2</v>
      </c>
      <c r="BJ394" s="348">
        <f t="shared" ref="BJ394" si="246">IF(ABS(I394-I382)&lt;0.05,0,I394-I382)</f>
        <v>18.070415000000004</v>
      </c>
      <c r="BK394" s="133">
        <f t="shared" ref="BK394" si="247">IF(ABS(I394/I382-1)&lt;0.0005,0,(I394/I382-1))</f>
        <v>0.47059134655774915</v>
      </c>
      <c r="BL394" s="369">
        <f t="shared" ref="BL394" si="248">(I394/1.05)-11.14</f>
        <v>42.640755238095238</v>
      </c>
      <c r="BM394" s="348">
        <f t="shared" ref="BM394" si="249">IF(ABS(BL394-BL393)&lt;0.05,0,BL394-BL393)</f>
        <v>2.1795085714285776</v>
      </c>
      <c r="BN394" s="133">
        <f t="shared" ref="BN394" si="250">IF(ABS(BL394/BL393-1)&lt;0.0005,0,(BL394/BL393-1))</f>
        <v>5.3866569890544946E-2</v>
      </c>
      <c r="BO394" s="348">
        <f t="shared" ref="BO394" si="251">IF(ABS(BL394-BL382)&lt;0.05,0,BL394-BL382)</f>
        <v>17.209919047619053</v>
      </c>
      <c r="BP394" s="349">
        <f t="shared" ref="BP394" si="252">IF(ABS(BL394/BL382-1)&lt;0.0005,0,(BL394/BL382-1))</f>
        <v>0.676734296848019</v>
      </c>
      <c r="BQ394" s="367"/>
    </row>
    <row r="395" spans="1:69" ht="13" x14ac:dyDescent="0.3">
      <c r="A395" s="329">
        <v>44348</v>
      </c>
      <c r="B395" s="159">
        <f>Month!B395</f>
        <v>2021</v>
      </c>
      <c r="C395" s="241" t="str">
        <f>Month!C395</f>
        <v>June</v>
      </c>
      <c r="D395" s="100"/>
      <c r="E395" s="137">
        <f>Month!E395</f>
        <v>142.554143149</v>
      </c>
      <c r="F395" s="311">
        <f>Month!F395</f>
        <v>129.31897392759106</v>
      </c>
      <c r="G395" s="311">
        <f>Month!G395</f>
        <v>132.90879920000006</v>
      </c>
      <c r="H395" s="137">
        <f>Month!H395</f>
        <v>39.905000000000001</v>
      </c>
      <c r="I395" s="137">
        <f>Month!I395</f>
        <v>56.754742999999998</v>
      </c>
      <c r="J395" s="308"/>
      <c r="K395" s="94">
        <f>Month!K395</f>
        <v>95.90481824485498</v>
      </c>
      <c r="L395" s="232"/>
      <c r="M395" s="214">
        <f t="shared" ref="M395" si="253">G395-F395</f>
        <v>3.5898252724090014</v>
      </c>
      <c r="N395" s="95"/>
      <c r="O395" s="104"/>
      <c r="P395" s="102"/>
      <c r="Q395" s="102"/>
      <c r="R395" s="367"/>
      <c r="S395" s="369">
        <f t="shared" ref="S395" si="254">IF(ABS(F395-F394)&lt;0.05,0,F395-F394)</f>
        <v>2.0117502142476837</v>
      </c>
      <c r="T395" s="308">
        <f t="shared" ref="T395" si="255">IF((ABS(G395/G394-1))&lt;0.0005,0,(G395/G394-1))</f>
        <v>1.5104737629257015E-2</v>
      </c>
      <c r="U395" s="348">
        <f t="shared" ref="U395" si="256">IF(ABS(F395-F383)&lt;0.05,0,F395-F383)</f>
        <v>23.484242695249478</v>
      </c>
      <c r="V395" s="133">
        <f t="shared" ref="V395" si="257">IF(ABS(F395/F383-1)&lt;0.0005,0,(F395/F383-1))</f>
        <v>0.22189542527106676</v>
      </c>
      <c r="W395" s="369">
        <f>(F395/1.2)-57.95</f>
        <v>49.81581160632588</v>
      </c>
      <c r="X395" s="348">
        <f>IF(ABS(W395-W394)&lt;0.05,0,W395-W394)</f>
        <v>1.676458511873065</v>
      </c>
      <c r="Y395" s="370">
        <f>IF(ABS(W395/W394-1)&lt;0.0005,0,(W395/W394-1))</f>
        <v>3.4825115090012515E-2</v>
      </c>
      <c r="Z395" s="348">
        <f>IF(ABS(W395-W383)&lt;0.05,0,W395-W383)</f>
        <v>19.570202246041234</v>
      </c>
      <c r="AA395" s="349">
        <f t="shared" ref="AA395" si="258">IF(ABS(W395/W383-1)&lt;0.0005,0,(W395/W383-1))</f>
        <v>0.64704274967390019</v>
      </c>
      <c r="AB395" s="367"/>
      <c r="AC395" s="369">
        <f t="shared" ref="AC395" si="259">IF(ABS(G395-G394)&lt;0.05,0,G395-G394)</f>
        <v>1.9776802000000373</v>
      </c>
      <c r="AD395" s="133">
        <f t="shared" ref="AD395" si="260">IF(ABS(G395/G394-1)&lt;0.0005,0,(G395/G394-1))</f>
        <v>1.5104737629257015E-2</v>
      </c>
      <c r="AE395" s="348">
        <f t="shared" ref="AE395" si="261">IF(ABS(G395-G383)&lt;0.05,0,G395-G383)</f>
        <v>21.007295200000058</v>
      </c>
      <c r="AF395" s="133">
        <f t="shared" ref="AF395" si="262">IF(ABS(G395/G383-1)&lt;0.0005,0,(G395/G383-1))</f>
        <v>0.18773023104318654</v>
      </c>
      <c r="AG395" s="369">
        <f t="shared" ref="AG395" si="263">(G395/1.2)-57.95</f>
        <v>52.807332666666724</v>
      </c>
      <c r="AH395" s="348">
        <f t="shared" ref="AH395" si="264">IF(ABS(AG395-AG394)&lt;0.05,0,AG395-AG394)</f>
        <v>1.6480668333333739</v>
      </c>
      <c r="AI395" s="133">
        <f t="shared" ref="AI395" si="265">IF(ABS(AG395/AG394-1)&lt;0.0005,0,(AG395/AG394-1))</f>
        <v>3.2214434794714419E-2</v>
      </c>
      <c r="AJ395" s="348">
        <f t="shared" ref="AJ395" si="266">IF(ABS(AG395-AG383)&lt;0.05,0,AG395-AG383)</f>
        <v>17.506079333333389</v>
      </c>
      <c r="AK395" s="349">
        <f t="shared" ref="AK395" si="267">IF(ABS(AG395/AG383-1)&lt;0.0005,0,(AG395/AG383-1))</f>
        <v>0.49590532007551169</v>
      </c>
      <c r="AL395" s="367"/>
      <c r="AM395" s="329">
        <f t="shared" si="225"/>
        <v>44348</v>
      </c>
      <c r="AR395" s="368"/>
      <c r="AW395" s="367"/>
      <c r="BB395" s="368"/>
      <c r="BG395" s="367"/>
      <c r="BL395" s="368"/>
      <c r="BQ395" s="367"/>
    </row>
    <row r="396" spans="1:69" ht="13" x14ac:dyDescent="0.3">
      <c r="A396" s="329">
        <v>44348</v>
      </c>
      <c r="B396" s="159">
        <f>Month!B396</f>
        <v>2021</v>
      </c>
      <c r="C396" s="241" t="str">
        <f>Month!C396</f>
        <v>July</v>
      </c>
      <c r="D396" s="100"/>
      <c r="E396" s="137" t="str">
        <f>Month!E396</f>
        <v>..</v>
      </c>
      <c r="F396" s="311">
        <f>Month!F396</f>
        <v>132.74321642951182</v>
      </c>
      <c r="G396" s="311">
        <f>Month!G396</f>
        <v>135.36591206400001</v>
      </c>
      <c r="H396" s="137" t="str">
        <f>Month!H396</f>
        <v>..</v>
      </c>
      <c r="I396" s="137" t="str">
        <f>Month!I396</f>
        <v>..</v>
      </c>
      <c r="J396" s="308"/>
      <c r="K396" s="94" t="str">
        <f>Month!K396</f>
        <v>..</v>
      </c>
      <c r="L396" s="232"/>
      <c r="M396" s="214">
        <f t="shared" ref="M396" si="268">G396-F396</f>
        <v>2.6226956344881955</v>
      </c>
      <c r="N396" s="95"/>
      <c r="O396" s="104"/>
      <c r="P396" s="102"/>
      <c r="Q396" s="102"/>
      <c r="R396" s="367"/>
      <c r="S396" s="369">
        <f t="shared" ref="S396" si="269">IF(ABS(F396-F395)&lt;0.05,0,F396-F395)</f>
        <v>3.4242425019207587</v>
      </c>
      <c r="T396" s="308">
        <f t="shared" ref="T396" si="270">IF((ABS(G396/G395-1))&lt;0.0005,0,(G396/G395-1))</f>
        <v>1.8487209867139809E-2</v>
      </c>
      <c r="U396" s="348">
        <f t="shared" ref="U396" si="271">IF(ABS(F396-F384)&lt;0.05,0,F396-F384)</f>
        <v>21.595876423980911</v>
      </c>
      <c r="V396" s="133">
        <f t="shared" ref="V396" si="272">IF(ABS(F396/F384-1)&lt;0.0005,0,(F396/F384-1))</f>
        <v>0.1942995344999372</v>
      </c>
      <c r="W396" s="369">
        <f>(F396/1.2)-57.95</f>
        <v>52.669347024593179</v>
      </c>
      <c r="X396" s="348">
        <f>IF(ABS(W396-W395)&lt;0.05,0,W396-W395)</f>
        <v>2.853535418267299</v>
      </c>
      <c r="Y396" s="370">
        <f>IF(ABS(W396/W395-1)&lt;0.0005,0,(W396/W395-1))</f>
        <v>5.72817209286407E-2</v>
      </c>
      <c r="Z396" s="348">
        <f>IF(ABS(W396-W384)&lt;0.05,0,W396-W384)</f>
        <v>17.996563686650759</v>
      </c>
      <c r="AA396" s="349">
        <f t="shared" ref="AA396" si="273">IF(ABS(W396/W384-1)&lt;0.0005,0,(W396/W384-1))</f>
        <v>0.51904006411152825</v>
      </c>
      <c r="AB396" s="367"/>
      <c r="AC396" s="369">
        <f t="shared" ref="AC396" si="274">IF(ABS(G396-G395)&lt;0.05,0,G396-G395)</f>
        <v>2.4571128639999529</v>
      </c>
      <c r="AD396" s="133">
        <f t="shared" ref="AD396" si="275">IF(ABS(G396/G395-1)&lt;0.0005,0,(G396/G395-1))</f>
        <v>1.8487209867139809E-2</v>
      </c>
      <c r="AE396" s="348">
        <f t="shared" ref="AE396" si="276">IF(ABS(G396-G384)&lt;0.05,0,G396-G384)</f>
        <v>18.818278063999998</v>
      </c>
      <c r="AF396" s="133">
        <f t="shared" ref="AF396" si="277">IF(ABS(G396/G384-1)&lt;0.0005,0,(G396/G384-1))</f>
        <v>0.16146426502317501</v>
      </c>
      <c r="AG396" s="369">
        <f t="shared" ref="AG396" si="278">(G396/1.2)-57.95</f>
        <v>54.854926720000009</v>
      </c>
      <c r="AH396" s="348">
        <f t="shared" ref="AH396" si="279">IF(ABS(AG396-AG395)&lt;0.05,0,AG396-AG395)</f>
        <v>2.0475940533332846</v>
      </c>
      <c r="AI396" s="133">
        <f t="shared" ref="AI396" si="280">IF(ABS(AG396/AG395-1)&lt;0.0005,0,(AG396/AG395-1))</f>
        <v>3.8774805503966947E-2</v>
      </c>
      <c r="AJ396" s="348">
        <f t="shared" ref="AJ396" si="281">IF(ABS(AG396-AG384)&lt;0.05,0,AG396-AG384)</f>
        <v>15.68189838666666</v>
      </c>
      <c r="AK396" s="349">
        <f t="shared" ref="AK396" si="282">IF(ABS(AG396/AG384-1)&lt;0.0005,0,(AG396/AG384-1))</f>
        <v>0.40032387216084908</v>
      </c>
      <c r="AL396" s="367"/>
      <c r="AM396" s="329" t="str">
        <f t="shared" ref="AM396" si="283">IF(E396="..","",A396)</f>
        <v/>
      </c>
      <c r="AR396" s="368"/>
      <c r="AW396" s="367"/>
      <c r="BB396" s="368"/>
      <c r="BG396" s="367"/>
      <c r="BL396" s="368"/>
      <c r="BQ396" s="367"/>
    </row>
    <row r="397" spans="1:69" ht="13" x14ac:dyDescent="0.3">
      <c r="B397" s="227"/>
      <c r="C397" s="228"/>
      <c r="D397" s="229"/>
      <c r="E397" s="230"/>
      <c r="F397" s="230"/>
      <c r="G397" s="230"/>
      <c r="H397" s="230"/>
      <c r="I397" s="230"/>
      <c r="J397" s="230"/>
      <c r="K397" s="230"/>
      <c r="L397" s="232"/>
      <c r="M397" s="233"/>
      <c r="N397" s="95"/>
      <c r="O397" s="104"/>
      <c r="P397" s="102"/>
      <c r="Q397" s="102"/>
      <c r="R397" s="367"/>
      <c r="S397" s="93"/>
      <c r="T397" s="93"/>
      <c r="U397" s="81"/>
      <c r="AB397" s="367"/>
      <c r="AL397" s="367"/>
      <c r="AM397" s="329"/>
      <c r="AR397" s="368"/>
      <c r="AW397" s="367"/>
      <c r="BB397" s="368"/>
      <c r="BG397" s="367"/>
      <c r="BL397" s="368"/>
      <c r="BQ397" s="367"/>
    </row>
    <row r="398" spans="1:69" ht="13" x14ac:dyDescent="0.3">
      <c r="B398" s="227"/>
      <c r="C398" s="228" t="s">
        <v>105</v>
      </c>
      <c r="D398" s="229"/>
      <c r="E398" s="368">
        <f>E394-E393</f>
        <v>2.1235739999999907</v>
      </c>
      <c r="F398" s="230">
        <f>F395-F394</f>
        <v>2.0117502142476837</v>
      </c>
      <c r="G398" s="368">
        <f>G395-G394</f>
        <v>1.9776802000000373</v>
      </c>
      <c r="H398" s="230">
        <f>H394-H393</f>
        <v>-1.713000000000001</v>
      </c>
      <c r="I398" s="230">
        <f>I394-I393</f>
        <v>2.288484000000004</v>
      </c>
      <c r="J398" s="230"/>
      <c r="K398" s="230">
        <f>K394-K393</f>
        <v>1.6457093424617426</v>
      </c>
      <c r="L398" s="232"/>
      <c r="M398" s="233"/>
      <c r="N398" s="95"/>
      <c r="O398" s="104"/>
      <c r="P398" s="102"/>
      <c r="Q398" s="102"/>
      <c r="R398" s="367"/>
      <c r="S398" s="93"/>
      <c r="T398" s="93"/>
      <c r="U398" s="81"/>
      <c r="W398" s="368">
        <f>W395-W394</f>
        <v>1.676458511873065</v>
      </c>
      <c r="Y398" s="378"/>
      <c r="AB398" s="367"/>
      <c r="AD398" s="348"/>
      <c r="AE398" s="355"/>
      <c r="AF398" s="348"/>
      <c r="AG398" s="368">
        <f>AG395-AG394</f>
        <v>1.6480668333333739</v>
      </c>
      <c r="AL398" s="367"/>
      <c r="AM398" s="376"/>
      <c r="AR398" s="368">
        <f>AR394-AR393</f>
        <v>1.769644999999997</v>
      </c>
      <c r="AW398" s="367"/>
      <c r="BB398" s="368">
        <f>BB394-BB393</f>
        <v>-1.6314285714285717</v>
      </c>
      <c r="BG398" s="367"/>
      <c r="BL398" s="368">
        <f>BL394-BL393</f>
        <v>2.1795085714285776</v>
      </c>
      <c r="BQ398" s="367"/>
    </row>
    <row r="399" spans="1:69" ht="13" x14ac:dyDescent="0.3">
      <c r="B399" s="227"/>
      <c r="C399" s="228" t="s">
        <v>151</v>
      </c>
      <c r="D399" s="229"/>
      <c r="E399" s="231">
        <f>E394/E393-1</f>
        <v>1.5342062574837723E-2</v>
      </c>
      <c r="F399" s="231">
        <f>F395/F394-1</f>
        <v>1.5802325709164178E-2</v>
      </c>
      <c r="G399" s="231">
        <f>G395/G394-1</f>
        <v>1.5104737629257015E-2</v>
      </c>
      <c r="H399" s="231">
        <f>H394/H393-1</f>
        <v>-4.1530293112226335E-2</v>
      </c>
      <c r="I399" s="231">
        <f t="shared" ref="I399" si="284">I394/I393-1</f>
        <v>4.223751773882034E-2</v>
      </c>
      <c r="J399" s="231"/>
      <c r="K399" s="231">
        <f t="shared" ref="K399" si="285">K394/K393-1</f>
        <v>1.8005652860970889E-2</v>
      </c>
      <c r="L399" s="232"/>
      <c r="M399" s="233"/>
      <c r="N399" s="95"/>
      <c r="O399" s="104"/>
      <c r="P399" s="102"/>
      <c r="Q399" s="102"/>
      <c r="R399" s="367"/>
      <c r="S399" s="93"/>
      <c r="T399" s="93"/>
      <c r="U399" s="81"/>
      <c r="W399" s="231">
        <f>W395/W394-1</f>
        <v>3.4825115090012515E-2</v>
      </c>
      <c r="Y399" s="378"/>
      <c r="AB399" s="367"/>
      <c r="AD399" s="348"/>
      <c r="AE399" s="355"/>
      <c r="AF399" s="348"/>
      <c r="AG399" s="379">
        <f>AG395/AG394-1</f>
        <v>3.2214434794714419E-2</v>
      </c>
      <c r="AL399" s="367"/>
      <c r="AM399" s="376"/>
      <c r="AR399" s="231">
        <f>AR394/AR393-1</f>
        <v>3.0832220099331176E-2</v>
      </c>
      <c r="AW399" s="367"/>
      <c r="BB399" s="231">
        <f>BB394/BB393-1</f>
        <v>-4.1530293112226335E-2</v>
      </c>
      <c r="BG399" s="367"/>
      <c r="BL399" s="231">
        <f>BL394/BL393-1</f>
        <v>5.3866569890544946E-2</v>
      </c>
      <c r="BQ399" s="367"/>
    </row>
    <row r="400" spans="1:69" ht="13" x14ac:dyDescent="0.3">
      <c r="B400" s="227"/>
      <c r="L400" s="232"/>
      <c r="M400" s="233"/>
      <c r="N400" s="95"/>
      <c r="O400" s="104"/>
      <c r="P400" s="102"/>
      <c r="Q400" s="102"/>
      <c r="R400" s="367"/>
      <c r="S400" s="93"/>
      <c r="T400" s="93"/>
      <c r="U400" s="81"/>
      <c r="AB400" s="367"/>
      <c r="AL400" s="367"/>
      <c r="AM400" s="376"/>
      <c r="AW400" s="367"/>
      <c r="BG400" s="367"/>
      <c r="BQ400" s="367"/>
    </row>
    <row r="401" spans="2:69" ht="13" x14ac:dyDescent="0.3">
      <c r="B401" s="227"/>
      <c r="C401" s="228" t="s">
        <v>106</v>
      </c>
      <c r="D401" s="229"/>
      <c r="E401" s="230">
        <f>(E394-E382)</f>
        <v>21.693017999999995</v>
      </c>
      <c r="F401" s="394">
        <f>(F395-F383)</f>
        <v>23.484242695249478</v>
      </c>
      <c r="G401" s="230">
        <f>(G395-G383)</f>
        <v>21.007295200000058</v>
      </c>
      <c r="H401" s="230">
        <f>(H394-H382)</f>
        <v>19.27</v>
      </c>
      <c r="I401" s="230">
        <f>(I394-I382)</f>
        <v>18.070415000000004</v>
      </c>
      <c r="J401" s="230"/>
      <c r="K401" s="230">
        <f>(K394-K382)</f>
        <v>49.958843906194225</v>
      </c>
      <c r="L401" s="232"/>
      <c r="M401" s="233"/>
      <c r="N401" s="95"/>
      <c r="O401" s="104"/>
      <c r="P401" s="102"/>
      <c r="Q401" s="102"/>
      <c r="R401" s="367"/>
      <c r="S401" s="93"/>
      <c r="T401" s="93"/>
      <c r="U401" s="81"/>
      <c r="W401" s="230">
        <f>(W395-W383)</f>
        <v>19.570202246041234</v>
      </c>
      <c r="AB401" s="367"/>
      <c r="AG401" s="230">
        <f>(AG395-AG383)</f>
        <v>17.506079333333389</v>
      </c>
      <c r="AL401" s="103"/>
      <c r="AM401" s="376"/>
      <c r="AR401" s="230">
        <f>(AR394-AR382)</f>
        <v>18.077515000000005</v>
      </c>
      <c r="AW401" s="367"/>
      <c r="BB401" s="230">
        <f>(BB394-BB382)</f>
        <v>18.352380952380951</v>
      </c>
      <c r="BG401" s="367"/>
      <c r="BL401" s="230">
        <f>(BL394-BL382)</f>
        <v>17.209919047619053</v>
      </c>
      <c r="BQ401" s="103"/>
    </row>
    <row r="402" spans="2:69" ht="13" x14ac:dyDescent="0.3">
      <c r="B402" s="227"/>
      <c r="C402" s="234" t="s">
        <v>34</v>
      </c>
      <c r="D402" s="229"/>
      <c r="E402" s="231">
        <f>(E394/E382)-1</f>
        <v>0.18253092562118756</v>
      </c>
      <c r="F402" s="231">
        <f>(F395/F383)-1</f>
        <v>0.22189542527106676</v>
      </c>
      <c r="G402" s="231">
        <f>(G395/G383)-1</f>
        <v>0.18773023104318654</v>
      </c>
      <c r="H402" s="231">
        <f>(H394/H382)-1</f>
        <v>0.95094749309119631</v>
      </c>
      <c r="I402" s="231">
        <f>(I394/I382)-1</f>
        <v>0.47059134655774915</v>
      </c>
      <c r="J402" s="230"/>
      <c r="K402" s="231">
        <f>(K394/K382)-1</f>
        <v>1.159502214068469</v>
      </c>
      <c r="L402" s="232"/>
      <c r="M402" s="233"/>
      <c r="N402" s="95"/>
      <c r="O402" s="104"/>
      <c r="P402" s="102"/>
      <c r="Q402" s="102"/>
      <c r="R402" s="367"/>
      <c r="S402" s="103"/>
      <c r="T402" s="93"/>
      <c r="U402" s="93"/>
      <c r="V402" s="93"/>
      <c r="W402" s="231">
        <f>(W395/W383)-1</f>
        <v>0.64704274967390019</v>
      </c>
      <c r="X402" s="93"/>
      <c r="Y402" s="93"/>
      <c r="Z402" s="93"/>
      <c r="AA402" s="93"/>
      <c r="AB402" s="367"/>
      <c r="AC402" s="93"/>
      <c r="AD402" s="93"/>
      <c r="AE402" s="93"/>
      <c r="AF402" s="93"/>
      <c r="AG402" s="231">
        <f>(AG395/AG383)-1</f>
        <v>0.49590532007551169</v>
      </c>
      <c r="AH402" s="93"/>
      <c r="AI402" s="93"/>
      <c r="AJ402" s="93"/>
      <c r="AK402" s="81"/>
      <c r="AL402" s="103"/>
      <c r="AM402" s="376"/>
      <c r="AN402" s="81"/>
      <c r="AR402" s="231">
        <f>(AR394/AR382)-1</f>
        <v>0.43996966436729146</v>
      </c>
      <c r="AW402" s="103"/>
      <c r="BB402" s="231">
        <f>(BB394/BB382)-1</f>
        <v>0.95094749309119631</v>
      </c>
      <c r="BG402" s="103"/>
      <c r="BL402" s="231">
        <f>(BL394/BL382)-1</f>
        <v>0.676734296848019</v>
      </c>
      <c r="BQ402" s="103"/>
    </row>
    <row r="403" spans="2:69" x14ac:dyDescent="0.25">
      <c r="B403" s="197"/>
      <c r="C403" s="83"/>
      <c r="D403" s="92"/>
      <c r="E403" s="92"/>
      <c r="F403" s="155"/>
      <c r="G403" s="371"/>
      <c r="H403" s="93"/>
      <c r="I403" s="93"/>
      <c r="J403" s="92"/>
      <c r="K403" s="93"/>
      <c r="L403" s="92"/>
      <c r="M403" s="82"/>
      <c r="N403" s="92"/>
      <c r="O403" s="81"/>
      <c r="P403" s="92"/>
      <c r="Q403" s="92"/>
      <c r="R403" s="81"/>
      <c r="S403" s="81"/>
      <c r="T403" s="92"/>
      <c r="U403" s="92"/>
      <c r="V403" s="92"/>
      <c r="W403" s="92"/>
      <c r="X403" s="92"/>
      <c r="Y403" s="371"/>
      <c r="Z403" s="92"/>
      <c r="AA403" s="92"/>
      <c r="AB403" s="81"/>
      <c r="AC403" s="92"/>
      <c r="AD403" s="92"/>
      <c r="AE403" s="92"/>
      <c r="AF403" s="92"/>
      <c r="AG403" s="92"/>
      <c r="AH403" s="92"/>
      <c r="AI403" s="92"/>
      <c r="AJ403" s="92"/>
      <c r="AK403" s="81"/>
      <c r="AL403" s="81"/>
      <c r="AM403" s="373"/>
      <c r="AN403" s="81"/>
      <c r="AW403" s="81"/>
      <c r="BG403" s="81"/>
      <c r="BQ403" s="81"/>
    </row>
    <row r="404" spans="2:69" x14ac:dyDescent="0.25">
      <c r="B404" s="74" t="s">
        <v>62</v>
      </c>
      <c r="C404" s="83"/>
      <c r="D404" s="92"/>
      <c r="E404" s="92"/>
      <c r="F404" s="92"/>
      <c r="G404" s="372"/>
      <c r="H404" s="92"/>
      <c r="I404" s="92"/>
      <c r="J404" s="92"/>
      <c r="K404" s="249"/>
      <c r="L404" s="92"/>
      <c r="M404" s="82"/>
      <c r="N404" s="92"/>
      <c r="O404" s="81"/>
      <c r="P404" s="92"/>
      <c r="Q404" s="92"/>
      <c r="R404" s="81"/>
      <c r="S404" s="81"/>
      <c r="T404" s="92"/>
      <c r="U404" s="92"/>
      <c r="V404" s="92"/>
      <c r="X404" s="92"/>
      <c r="Y404" s="92"/>
      <c r="Z404" s="92"/>
      <c r="AA404" s="92"/>
      <c r="AB404" s="81"/>
      <c r="AC404" s="92"/>
      <c r="AD404" s="92"/>
      <c r="AE404" s="92"/>
      <c r="AF404" s="92"/>
      <c r="AG404" s="92"/>
      <c r="AH404" s="92"/>
      <c r="AI404" s="92"/>
      <c r="AJ404" s="92"/>
      <c r="AK404" s="81"/>
      <c r="AL404" s="81"/>
      <c r="AM404" s="373"/>
      <c r="AN404" s="81"/>
      <c r="AW404" s="81"/>
      <c r="BG404" s="81"/>
      <c r="BQ404" s="81"/>
    </row>
    <row r="405" spans="2:69" x14ac:dyDescent="0.25">
      <c r="B405" s="81"/>
      <c r="C405" s="83"/>
      <c r="D405" s="92"/>
      <c r="E405" s="92"/>
      <c r="F405" s="92"/>
      <c r="G405" s="372"/>
      <c r="H405" s="92"/>
      <c r="I405" s="92"/>
      <c r="J405" s="92"/>
      <c r="K405" s="249"/>
      <c r="L405" s="92"/>
      <c r="M405" s="82"/>
      <c r="N405" s="92"/>
      <c r="O405" s="81"/>
      <c r="P405" s="92"/>
      <c r="Q405" s="92"/>
      <c r="R405" s="81"/>
      <c r="S405" s="81"/>
      <c r="T405" s="92"/>
      <c r="U405" s="92"/>
      <c r="V405" s="92"/>
      <c r="W405" s="92"/>
      <c r="X405" s="92"/>
      <c r="Y405" s="92"/>
      <c r="Z405" s="92"/>
      <c r="AA405" s="92"/>
      <c r="AB405" s="81"/>
      <c r="AC405" s="92"/>
      <c r="AD405" s="92"/>
      <c r="AE405" s="92"/>
      <c r="AF405" s="92"/>
      <c r="AG405" s="92"/>
      <c r="AH405" s="92"/>
      <c r="AI405" s="92"/>
      <c r="AJ405" s="92"/>
      <c r="AK405" s="81"/>
      <c r="AL405" s="81"/>
      <c r="AM405" s="373"/>
      <c r="AN405" s="81"/>
      <c r="AW405" s="81"/>
      <c r="BG405" s="81"/>
      <c r="BQ405" s="81"/>
    </row>
    <row r="406" spans="2:69" x14ac:dyDescent="0.25">
      <c r="D406" s="92"/>
      <c r="E406" s="378"/>
    </row>
    <row r="407" spans="2:69" x14ac:dyDescent="0.25">
      <c r="D407" s="92"/>
    </row>
    <row r="408" spans="2:69" x14ac:dyDescent="0.25">
      <c r="D408" s="92"/>
    </row>
    <row r="409" spans="2:69" x14ac:dyDescent="0.25">
      <c r="D409" s="92"/>
    </row>
    <row r="410" spans="2:69" x14ac:dyDescent="0.25">
      <c r="D410" s="92"/>
    </row>
    <row r="411" spans="2:69" x14ac:dyDescent="0.25">
      <c r="D411" s="92"/>
    </row>
    <row r="412" spans="2:69" x14ac:dyDescent="0.25">
      <c r="D412" s="92"/>
    </row>
    <row r="413" spans="2:69" x14ac:dyDescent="0.25">
      <c r="D413" s="92"/>
    </row>
    <row r="414" spans="2:69" x14ac:dyDescent="0.25">
      <c r="D414" s="92"/>
    </row>
    <row r="415" spans="2:69" x14ac:dyDescent="0.25">
      <c r="D415" s="92"/>
    </row>
    <row r="416" spans="2:69" x14ac:dyDescent="0.25">
      <c r="D416" s="92"/>
    </row>
    <row r="417" spans="4:4" x14ac:dyDescent="0.25">
      <c r="D417" s="92"/>
    </row>
    <row r="418" spans="4:4" x14ac:dyDescent="0.25">
      <c r="D418" s="92"/>
    </row>
    <row r="419" spans="4:4" x14ac:dyDescent="0.25">
      <c r="D419" s="92"/>
    </row>
    <row r="420" spans="4:4" x14ac:dyDescent="0.25">
      <c r="D420" s="92"/>
    </row>
    <row r="421" spans="4:4" x14ac:dyDescent="0.25">
      <c r="D421" s="92"/>
    </row>
    <row r="422" spans="4:4" x14ac:dyDescent="0.25">
      <c r="D422" s="92"/>
    </row>
    <row r="423" spans="4:4" x14ac:dyDescent="0.25">
      <c r="D423" s="92"/>
    </row>
    <row r="424" spans="4:4" x14ac:dyDescent="0.25">
      <c r="D424" s="92"/>
    </row>
    <row r="425" spans="4:4" x14ac:dyDescent="0.25">
      <c r="D425" s="92"/>
    </row>
    <row r="426" spans="4:4" x14ac:dyDescent="0.25">
      <c r="D426" s="92"/>
    </row>
    <row r="427" spans="4:4" x14ac:dyDescent="0.25">
      <c r="D427" s="92"/>
    </row>
    <row r="428" spans="4:4" x14ac:dyDescent="0.25">
      <c r="D428" s="92"/>
    </row>
    <row r="429" spans="4:4" x14ac:dyDescent="0.25">
      <c r="D429" s="92"/>
    </row>
    <row r="430" spans="4:4" x14ac:dyDescent="0.25">
      <c r="D430" s="92"/>
    </row>
    <row r="431" spans="4:4" x14ac:dyDescent="0.25">
      <c r="D431" s="92"/>
    </row>
    <row r="432" spans="4:4" x14ac:dyDescent="0.25">
      <c r="D432" s="92"/>
    </row>
    <row r="433" spans="4:4" x14ac:dyDescent="0.25">
      <c r="D433" s="92"/>
    </row>
    <row r="434" spans="4:4" x14ac:dyDescent="0.25">
      <c r="D434" s="92"/>
    </row>
    <row r="435" spans="4:4" x14ac:dyDescent="0.25">
      <c r="D435" s="92"/>
    </row>
    <row r="436" spans="4:4" x14ac:dyDescent="0.25">
      <c r="D436" s="92"/>
    </row>
    <row r="437" spans="4:4" x14ac:dyDescent="0.25">
      <c r="D437" s="92"/>
    </row>
    <row r="438" spans="4:4" x14ac:dyDescent="0.25">
      <c r="D438" s="92"/>
    </row>
    <row r="439" spans="4:4" x14ac:dyDescent="0.25">
      <c r="D439" s="92"/>
    </row>
    <row r="440" spans="4:4" x14ac:dyDescent="0.25">
      <c r="D440" s="92"/>
    </row>
    <row r="441" spans="4:4" x14ac:dyDescent="0.25">
      <c r="D441" s="92"/>
    </row>
    <row r="442" spans="4:4" x14ac:dyDescent="0.25">
      <c r="D442" s="92"/>
    </row>
    <row r="443" spans="4:4" x14ac:dyDescent="0.25">
      <c r="D443" s="92"/>
    </row>
    <row r="444" spans="4:4" x14ac:dyDescent="0.25">
      <c r="D444" s="92"/>
    </row>
    <row r="445" spans="4:4" x14ac:dyDescent="0.25">
      <c r="D445" s="92"/>
    </row>
    <row r="446" spans="4:4" x14ac:dyDescent="0.25">
      <c r="D446" s="92"/>
    </row>
    <row r="447" spans="4:4" x14ac:dyDescent="0.25">
      <c r="D447" s="92"/>
    </row>
    <row r="448" spans="4:4" x14ac:dyDescent="0.25">
      <c r="D448" s="92"/>
    </row>
    <row r="449" spans="4:4" x14ac:dyDescent="0.25">
      <c r="D449" s="92"/>
    </row>
    <row r="450" spans="4:4" x14ac:dyDescent="0.25">
      <c r="D450" s="92"/>
    </row>
    <row r="451" spans="4:4" x14ac:dyDescent="0.25">
      <c r="D451" s="92"/>
    </row>
    <row r="452" spans="4:4" x14ac:dyDescent="0.25">
      <c r="D452" s="92"/>
    </row>
    <row r="453" spans="4:4" x14ac:dyDescent="0.25">
      <c r="D453" s="92"/>
    </row>
    <row r="454" spans="4:4" x14ac:dyDescent="0.25">
      <c r="D454" s="92"/>
    </row>
    <row r="455" spans="4:4" x14ac:dyDescent="0.25">
      <c r="D455" s="92"/>
    </row>
    <row r="456" spans="4:4" x14ac:dyDescent="0.25">
      <c r="D456" s="151"/>
    </row>
    <row r="457" spans="4:4" x14ac:dyDescent="0.25">
      <c r="D457" s="151"/>
    </row>
    <row r="458" spans="4:4" x14ac:dyDescent="0.25">
      <c r="D458" s="151"/>
    </row>
    <row r="459" spans="4:4" x14ac:dyDescent="0.25">
      <c r="D459" s="151"/>
    </row>
    <row r="460" spans="4:4" x14ac:dyDescent="0.25">
      <c r="D460" s="151"/>
    </row>
    <row r="461" spans="4:4" x14ac:dyDescent="0.25">
      <c r="D461" s="151"/>
    </row>
    <row r="462" spans="4:4" x14ac:dyDescent="0.25">
      <c r="D462" s="151"/>
    </row>
    <row r="463" spans="4:4" x14ac:dyDescent="0.25">
      <c r="D463" s="151"/>
    </row>
    <row r="464" spans="4:4" x14ac:dyDescent="0.25">
      <c r="D464" s="151"/>
    </row>
    <row r="465" spans="4:4" x14ac:dyDescent="0.25">
      <c r="D465" s="151"/>
    </row>
    <row r="466" spans="4:4" x14ac:dyDescent="0.25">
      <c r="D466" s="151"/>
    </row>
    <row r="467" spans="4:4" x14ac:dyDescent="0.25">
      <c r="D467" s="151"/>
    </row>
    <row r="468" spans="4:4" x14ac:dyDescent="0.25">
      <c r="D468" s="151"/>
    </row>
    <row r="469" spans="4:4" x14ac:dyDescent="0.25">
      <c r="D469" s="151"/>
    </row>
    <row r="470" spans="4:4" x14ac:dyDescent="0.25">
      <c r="D470" s="151"/>
    </row>
    <row r="471" spans="4:4" x14ac:dyDescent="0.25">
      <c r="D471" s="151"/>
    </row>
    <row r="472" spans="4:4" x14ac:dyDescent="0.25">
      <c r="D472" s="151"/>
    </row>
    <row r="473" spans="4:4" x14ac:dyDescent="0.25">
      <c r="D473" s="151"/>
    </row>
    <row r="474" spans="4:4" x14ac:dyDescent="0.25">
      <c r="D474" s="151"/>
    </row>
    <row r="475" spans="4:4" x14ac:dyDescent="0.25">
      <c r="D475" s="151"/>
    </row>
    <row r="476" spans="4:4" x14ac:dyDescent="0.25">
      <c r="D476" s="151"/>
    </row>
    <row r="477" spans="4:4" x14ac:dyDescent="0.25">
      <c r="D477" s="151"/>
    </row>
    <row r="478" spans="4:4" x14ac:dyDescent="0.25">
      <c r="D478" s="151"/>
    </row>
    <row r="479" spans="4:4" x14ac:dyDescent="0.25">
      <c r="D479" s="151"/>
    </row>
    <row r="480" spans="4:4" x14ac:dyDescent="0.25">
      <c r="D480" s="151"/>
    </row>
    <row r="481" spans="4:4" x14ac:dyDescent="0.25">
      <c r="D481" s="151"/>
    </row>
    <row r="482" spans="4:4" x14ac:dyDescent="0.25">
      <c r="D482" s="151"/>
    </row>
    <row r="483" spans="4:4" x14ac:dyDescent="0.25">
      <c r="D483" s="151"/>
    </row>
    <row r="484" spans="4:4" x14ac:dyDescent="0.25">
      <c r="D484" s="151"/>
    </row>
    <row r="485" spans="4:4" x14ac:dyDescent="0.25">
      <c r="D485" s="151"/>
    </row>
    <row r="486" spans="4:4" x14ac:dyDescent="0.25">
      <c r="D486" s="151"/>
    </row>
    <row r="487" spans="4:4" x14ac:dyDescent="0.25">
      <c r="D487" s="151"/>
    </row>
    <row r="488" spans="4:4" x14ac:dyDescent="0.25">
      <c r="D488" s="151"/>
    </row>
    <row r="489" spans="4:4" x14ac:dyDescent="0.25">
      <c r="D489" s="151"/>
    </row>
    <row r="490" spans="4:4" x14ac:dyDescent="0.25">
      <c r="D490" s="151"/>
    </row>
    <row r="491" spans="4:4" x14ac:dyDescent="0.25">
      <c r="D491" s="151"/>
    </row>
    <row r="492" spans="4:4" x14ac:dyDescent="0.25">
      <c r="D492" s="151"/>
    </row>
    <row r="493" spans="4:4" x14ac:dyDescent="0.25">
      <c r="D493" s="151"/>
    </row>
    <row r="494" spans="4:4" x14ac:dyDescent="0.25">
      <c r="D494" s="151"/>
    </row>
    <row r="495" spans="4:4" x14ac:dyDescent="0.25">
      <c r="D495" s="151"/>
    </row>
    <row r="496" spans="4:4" x14ac:dyDescent="0.25">
      <c r="D496" s="151"/>
    </row>
    <row r="497" spans="4:4" x14ac:dyDescent="0.25">
      <c r="D497" s="151"/>
    </row>
    <row r="498" spans="4:4" x14ac:dyDescent="0.25">
      <c r="D498" s="151"/>
    </row>
    <row r="499" spans="4:4" x14ac:dyDescent="0.25">
      <c r="D499" s="151"/>
    </row>
    <row r="500" spans="4:4" x14ac:dyDescent="0.25">
      <c r="D500" s="151"/>
    </row>
    <row r="501" spans="4:4" x14ac:dyDescent="0.25">
      <c r="D501" s="151"/>
    </row>
    <row r="502" spans="4:4" x14ac:dyDescent="0.25">
      <c r="D502" s="151"/>
    </row>
    <row r="503" spans="4:4" x14ac:dyDescent="0.25">
      <c r="D503" s="151"/>
    </row>
    <row r="504" spans="4:4" x14ac:dyDescent="0.25">
      <c r="D504" s="151"/>
    </row>
    <row r="505" spans="4:4" x14ac:dyDescent="0.25">
      <c r="D505" s="151"/>
    </row>
    <row r="506" spans="4:4" x14ac:dyDescent="0.25">
      <c r="D506" s="151"/>
    </row>
    <row r="507" spans="4:4" x14ac:dyDescent="0.25">
      <c r="D507" s="151"/>
    </row>
    <row r="508" spans="4:4" x14ac:dyDescent="0.25">
      <c r="D508" s="151"/>
    </row>
    <row r="509" spans="4:4" x14ac:dyDescent="0.25">
      <c r="D509" s="151"/>
    </row>
    <row r="510" spans="4:4" x14ac:dyDescent="0.25">
      <c r="D510" s="151"/>
    </row>
    <row r="511" spans="4:4" x14ac:dyDescent="0.25">
      <c r="D511" s="151"/>
    </row>
    <row r="512" spans="4:4" x14ac:dyDescent="0.25">
      <c r="D512" s="151"/>
    </row>
    <row r="513" spans="4:4" x14ac:dyDescent="0.25">
      <c r="D513" s="151"/>
    </row>
    <row r="514" spans="4:4" x14ac:dyDescent="0.25">
      <c r="D514" s="151"/>
    </row>
    <row r="515" spans="4:4" x14ac:dyDescent="0.25">
      <c r="D515" s="151"/>
    </row>
    <row r="516" spans="4:4" x14ac:dyDescent="0.25">
      <c r="D516" s="151"/>
    </row>
    <row r="517" spans="4:4" x14ac:dyDescent="0.25">
      <c r="D517" s="151"/>
    </row>
    <row r="518" spans="4:4" x14ac:dyDescent="0.25">
      <c r="D518" s="151"/>
    </row>
    <row r="519" spans="4:4" x14ac:dyDescent="0.25">
      <c r="D519" s="151"/>
    </row>
    <row r="520" spans="4:4" x14ac:dyDescent="0.25">
      <c r="D520" s="151"/>
    </row>
    <row r="521" spans="4:4" x14ac:dyDescent="0.25">
      <c r="D521" s="151"/>
    </row>
    <row r="522" spans="4:4" x14ac:dyDescent="0.25">
      <c r="D522" s="151"/>
    </row>
    <row r="523" spans="4:4" x14ac:dyDescent="0.25">
      <c r="D523" s="151"/>
    </row>
    <row r="524" spans="4:4" x14ac:dyDescent="0.25">
      <c r="D524" s="151"/>
    </row>
    <row r="525" spans="4:4" x14ac:dyDescent="0.25">
      <c r="D525" s="151"/>
    </row>
    <row r="526" spans="4:4" x14ac:dyDescent="0.25">
      <c r="D526" s="151"/>
    </row>
    <row r="527" spans="4:4" x14ac:dyDescent="0.25">
      <c r="D527" s="151"/>
    </row>
    <row r="528" spans="4:4" x14ac:dyDescent="0.25">
      <c r="D528" s="151"/>
    </row>
    <row r="529" spans="4:4" x14ac:dyDescent="0.25">
      <c r="D529" s="151"/>
    </row>
    <row r="530" spans="4:4" x14ac:dyDescent="0.25">
      <c r="D530" s="151"/>
    </row>
    <row r="531" spans="4:4" x14ac:dyDescent="0.25">
      <c r="D531" s="151"/>
    </row>
    <row r="532" spans="4:4" x14ac:dyDescent="0.25">
      <c r="D532" s="151"/>
    </row>
    <row r="533" spans="4:4" x14ac:dyDescent="0.25">
      <c r="D533" s="151"/>
    </row>
    <row r="534" spans="4:4" x14ac:dyDescent="0.25">
      <c r="D534" s="151"/>
    </row>
    <row r="535" spans="4:4" x14ac:dyDescent="0.25">
      <c r="D535" s="151"/>
    </row>
    <row r="536" spans="4:4" x14ac:dyDescent="0.25">
      <c r="D536" s="151"/>
    </row>
    <row r="537" spans="4:4" x14ac:dyDescent="0.25">
      <c r="D537" s="151"/>
    </row>
    <row r="538" spans="4:4" x14ac:dyDescent="0.25">
      <c r="D538" s="151"/>
    </row>
    <row r="539" spans="4:4" x14ac:dyDescent="0.25">
      <c r="D539" s="151"/>
    </row>
    <row r="540" spans="4:4" x14ac:dyDescent="0.25">
      <c r="D540" s="151"/>
    </row>
    <row r="541" spans="4:4" x14ac:dyDescent="0.25">
      <c r="D541" s="151"/>
    </row>
    <row r="542" spans="4:4" x14ac:dyDescent="0.25">
      <c r="D542" s="151"/>
    </row>
    <row r="543" spans="4:4" x14ac:dyDescent="0.25">
      <c r="D543" s="151"/>
    </row>
    <row r="544" spans="4:4" x14ac:dyDescent="0.25">
      <c r="D544" s="151"/>
    </row>
    <row r="545" spans="4:4" x14ac:dyDescent="0.25">
      <c r="D545" s="151"/>
    </row>
    <row r="546" spans="4:4" x14ac:dyDescent="0.25">
      <c r="D546" s="151"/>
    </row>
    <row r="547" spans="4:4" x14ac:dyDescent="0.25">
      <c r="D547" s="151"/>
    </row>
    <row r="548" spans="4:4" x14ac:dyDescent="0.25">
      <c r="D548" s="151"/>
    </row>
    <row r="549" spans="4:4" x14ac:dyDescent="0.25">
      <c r="D549" s="151"/>
    </row>
    <row r="550" spans="4:4" x14ac:dyDescent="0.25">
      <c r="D550" s="151"/>
    </row>
    <row r="551" spans="4:4" x14ac:dyDescent="0.25">
      <c r="D551" s="151"/>
    </row>
    <row r="552" spans="4:4" x14ac:dyDescent="0.25">
      <c r="D552" s="151"/>
    </row>
    <row r="553" spans="4:4" x14ac:dyDescent="0.25">
      <c r="D553" s="151"/>
    </row>
    <row r="554" spans="4:4" x14ac:dyDescent="0.25">
      <c r="D554" s="151"/>
    </row>
    <row r="555" spans="4:4" x14ac:dyDescent="0.25">
      <c r="D555" s="151"/>
    </row>
    <row r="556" spans="4:4" x14ac:dyDescent="0.25">
      <c r="D556" s="151"/>
    </row>
    <row r="557" spans="4:4" x14ac:dyDescent="0.25">
      <c r="D557" s="151"/>
    </row>
    <row r="558" spans="4:4" x14ac:dyDescent="0.25">
      <c r="D558" s="151"/>
    </row>
    <row r="559" spans="4:4" x14ac:dyDescent="0.25">
      <c r="D559" s="151"/>
    </row>
    <row r="560" spans="4:4" x14ac:dyDescent="0.25">
      <c r="D560" s="151"/>
    </row>
    <row r="561" spans="4:4" x14ac:dyDescent="0.25">
      <c r="D561" s="151"/>
    </row>
    <row r="562" spans="4:4" x14ac:dyDescent="0.25">
      <c r="D562" s="151"/>
    </row>
    <row r="563" spans="4:4" x14ac:dyDescent="0.25">
      <c r="D563" s="151"/>
    </row>
    <row r="564" spans="4:4" x14ac:dyDescent="0.25">
      <c r="D564" s="151"/>
    </row>
    <row r="565" spans="4:4" x14ac:dyDescent="0.25">
      <c r="D565" s="151"/>
    </row>
    <row r="566" spans="4:4" x14ac:dyDescent="0.25">
      <c r="D566" s="151"/>
    </row>
    <row r="567" spans="4:4" x14ac:dyDescent="0.25">
      <c r="D567" s="151"/>
    </row>
    <row r="568" spans="4:4" x14ac:dyDescent="0.25">
      <c r="D568" s="151"/>
    </row>
    <row r="569" spans="4:4" x14ac:dyDescent="0.25">
      <c r="D569" s="151"/>
    </row>
    <row r="570" spans="4:4" x14ac:dyDescent="0.25">
      <c r="D570" s="151"/>
    </row>
    <row r="571" spans="4:4" x14ac:dyDescent="0.25">
      <c r="D571" s="151"/>
    </row>
    <row r="572" spans="4:4" x14ac:dyDescent="0.25">
      <c r="D572" s="151"/>
    </row>
    <row r="573" spans="4:4" x14ac:dyDescent="0.25">
      <c r="D573" s="151"/>
    </row>
    <row r="574" spans="4:4" x14ac:dyDescent="0.25">
      <c r="D574" s="151"/>
    </row>
    <row r="575" spans="4:4" x14ac:dyDescent="0.25">
      <c r="D575" s="151"/>
    </row>
    <row r="576" spans="4:4" x14ac:dyDescent="0.25">
      <c r="D576" s="151"/>
    </row>
    <row r="577" spans="4:4" x14ac:dyDescent="0.25">
      <c r="D577" s="151"/>
    </row>
    <row r="578" spans="4:4" x14ac:dyDescent="0.25">
      <c r="D578" s="151"/>
    </row>
    <row r="579" spans="4:4" x14ac:dyDescent="0.25">
      <c r="D579" s="151"/>
    </row>
    <row r="580" spans="4:4" x14ac:dyDescent="0.25">
      <c r="D580" s="151"/>
    </row>
    <row r="581" spans="4:4" x14ac:dyDescent="0.25">
      <c r="D581" s="151"/>
    </row>
    <row r="582" spans="4:4" x14ac:dyDescent="0.25">
      <c r="D582" s="151"/>
    </row>
    <row r="583" spans="4:4" x14ac:dyDescent="0.25">
      <c r="D583" s="151"/>
    </row>
    <row r="584" spans="4:4" x14ac:dyDescent="0.25">
      <c r="D584" s="151"/>
    </row>
    <row r="585" spans="4:4" x14ac:dyDescent="0.25">
      <c r="D585" s="151"/>
    </row>
    <row r="586" spans="4:4" x14ac:dyDescent="0.25">
      <c r="D586" s="151"/>
    </row>
    <row r="587" spans="4:4" x14ac:dyDescent="0.25">
      <c r="D587" s="151"/>
    </row>
    <row r="588" spans="4:4" x14ac:dyDescent="0.25">
      <c r="D588" s="151"/>
    </row>
    <row r="589" spans="4:4" x14ac:dyDescent="0.25">
      <c r="D589" s="151"/>
    </row>
    <row r="590" spans="4:4" x14ac:dyDescent="0.25">
      <c r="D590" s="151"/>
    </row>
    <row r="591" spans="4:4" x14ac:dyDescent="0.25">
      <c r="D591" s="151"/>
    </row>
    <row r="592" spans="4:4" x14ac:dyDescent="0.25">
      <c r="D592" s="151"/>
    </row>
    <row r="593" spans="4:4" x14ac:dyDescent="0.25">
      <c r="D593" s="151"/>
    </row>
    <row r="594" spans="4:4" x14ac:dyDescent="0.25">
      <c r="D594" s="151"/>
    </row>
    <row r="595" spans="4:4" x14ac:dyDescent="0.25">
      <c r="D595" s="151"/>
    </row>
    <row r="596" spans="4:4" x14ac:dyDescent="0.25">
      <c r="D596" s="151"/>
    </row>
    <row r="597" spans="4:4" x14ac:dyDescent="0.25">
      <c r="D597" s="151"/>
    </row>
    <row r="598" spans="4:4" x14ac:dyDescent="0.25">
      <c r="D598" s="151"/>
    </row>
    <row r="599" spans="4:4" x14ac:dyDescent="0.25">
      <c r="D599" s="151"/>
    </row>
    <row r="600" spans="4:4" x14ac:dyDescent="0.25">
      <c r="D600" s="151"/>
    </row>
    <row r="601" spans="4:4" x14ac:dyDescent="0.25">
      <c r="D601" s="151"/>
    </row>
    <row r="602" spans="4:4" x14ac:dyDescent="0.25">
      <c r="D602" s="151"/>
    </row>
    <row r="603" spans="4:4" x14ac:dyDescent="0.25">
      <c r="D603" s="151"/>
    </row>
    <row r="604" spans="4:4" x14ac:dyDescent="0.25">
      <c r="D604" s="151"/>
    </row>
    <row r="605" spans="4:4" x14ac:dyDescent="0.25">
      <c r="D605" s="151"/>
    </row>
    <row r="606" spans="4:4" x14ac:dyDescent="0.25">
      <c r="D606" s="151"/>
    </row>
    <row r="607" spans="4:4" x14ac:dyDescent="0.25">
      <c r="D607" s="151"/>
    </row>
    <row r="608" spans="4:4" x14ac:dyDescent="0.25">
      <c r="D608" s="151"/>
    </row>
    <row r="609" spans="4:4" x14ac:dyDescent="0.25">
      <c r="D609" s="151"/>
    </row>
    <row r="610" spans="4:4" x14ac:dyDescent="0.25">
      <c r="D610" s="151"/>
    </row>
    <row r="611" spans="4:4" x14ac:dyDescent="0.25">
      <c r="D611" s="151"/>
    </row>
    <row r="612" spans="4:4" x14ac:dyDescent="0.25">
      <c r="D612" s="151"/>
    </row>
    <row r="613" spans="4:4" x14ac:dyDescent="0.25">
      <c r="D613" s="151"/>
    </row>
    <row r="614" spans="4:4" x14ac:dyDescent="0.25">
      <c r="D614" s="151"/>
    </row>
    <row r="615" spans="4:4" x14ac:dyDescent="0.25">
      <c r="D615" s="151"/>
    </row>
    <row r="616" spans="4:4" x14ac:dyDescent="0.25">
      <c r="D616" s="151"/>
    </row>
    <row r="617" spans="4:4" x14ac:dyDescent="0.25">
      <c r="D617" s="151"/>
    </row>
    <row r="618" spans="4:4" x14ac:dyDescent="0.25">
      <c r="D618" s="151"/>
    </row>
    <row r="619" spans="4:4" x14ac:dyDescent="0.25">
      <c r="D619" s="151"/>
    </row>
    <row r="620" spans="4:4" x14ac:dyDescent="0.25">
      <c r="D620" s="151"/>
    </row>
    <row r="621" spans="4:4" x14ac:dyDescent="0.25">
      <c r="D621" s="151"/>
    </row>
    <row r="622" spans="4:4" x14ac:dyDescent="0.25">
      <c r="D622" s="151"/>
    </row>
    <row r="623" spans="4:4" x14ac:dyDescent="0.25">
      <c r="D623" s="151"/>
    </row>
    <row r="624" spans="4:4" x14ac:dyDescent="0.25">
      <c r="D624" s="151"/>
    </row>
    <row r="625" spans="4:4" x14ac:dyDescent="0.25">
      <c r="D625" s="151"/>
    </row>
    <row r="626" spans="4:4" x14ac:dyDescent="0.25">
      <c r="D626" s="151"/>
    </row>
    <row r="627" spans="4:4" x14ac:dyDescent="0.25">
      <c r="D627" s="151"/>
    </row>
    <row r="628" spans="4:4" x14ac:dyDescent="0.25">
      <c r="D628" s="151"/>
    </row>
    <row r="629" spans="4:4" x14ac:dyDescent="0.25">
      <c r="D629" s="151"/>
    </row>
    <row r="630" spans="4:4" x14ac:dyDescent="0.25">
      <c r="D630" s="151"/>
    </row>
    <row r="631" spans="4:4" x14ac:dyDescent="0.25">
      <c r="D631" s="151"/>
    </row>
    <row r="632" spans="4:4" x14ac:dyDescent="0.25">
      <c r="D632" s="151"/>
    </row>
    <row r="633" spans="4:4" x14ac:dyDescent="0.25">
      <c r="D633" s="151"/>
    </row>
    <row r="634" spans="4:4" x14ac:dyDescent="0.25">
      <c r="D634" s="151"/>
    </row>
    <row r="635" spans="4:4" x14ac:dyDescent="0.25">
      <c r="D635" s="151"/>
    </row>
    <row r="636" spans="4:4" x14ac:dyDescent="0.25">
      <c r="D636" s="151"/>
    </row>
    <row r="637" spans="4:4" x14ac:dyDescent="0.25">
      <c r="D637" s="151"/>
    </row>
    <row r="638" spans="4:4" x14ac:dyDescent="0.25">
      <c r="D638" s="151"/>
    </row>
    <row r="639" spans="4:4" x14ac:dyDescent="0.25">
      <c r="D639" s="151"/>
    </row>
    <row r="640" spans="4:4" x14ac:dyDescent="0.25">
      <c r="D640" s="151"/>
    </row>
    <row r="641" spans="4:4" x14ac:dyDescent="0.25">
      <c r="D641" s="151"/>
    </row>
    <row r="642" spans="4:4" x14ac:dyDescent="0.25">
      <c r="D642" s="151"/>
    </row>
    <row r="643" spans="4:4" x14ac:dyDescent="0.25">
      <c r="D643" s="151"/>
    </row>
    <row r="644" spans="4:4" x14ac:dyDescent="0.25">
      <c r="D644" s="151"/>
    </row>
    <row r="645" spans="4:4" x14ac:dyDescent="0.25">
      <c r="D645" s="151"/>
    </row>
    <row r="646" spans="4:4" x14ac:dyDescent="0.25">
      <c r="D646" s="151"/>
    </row>
    <row r="647" spans="4:4" x14ac:dyDescent="0.25">
      <c r="D647" s="151"/>
    </row>
    <row r="648" spans="4:4" x14ac:dyDescent="0.25">
      <c r="D648" s="151"/>
    </row>
    <row r="649" spans="4:4" x14ac:dyDescent="0.25">
      <c r="D649" s="151"/>
    </row>
    <row r="650" spans="4:4" x14ac:dyDescent="0.25">
      <c r="D650" s="151"/>
    </row>
    <row r="651" spans="4:4" x14ac:dyDescent="0.25">
      <c r="D651" s="151"/>
    </row>
    <row r="652" spans="4:4" x14ac:dyDescent="0.25">
      <c r="D652" s="151"/>
    </row>
    <row r="653" spans="4:4" x14ac:dyDescent="0.25">
      <c r="D653" s="151"/>
    </row>
    <row r="654" spans="4:4" x14ac:dyDescent="0.25">
      <c r="D654" s="151"/>
    </row>
    <row r="655" spans="4:4" x14ac:dyDescent="0.25">
      <c r="D655" s="151"/>
    </row>
    <row r="656" spans="4:4" x14ac:dyDescent="0.25">
      <c r="D656" s="151"/>
    </row>
    <row r="657" spans="4:4" x14ac:dyDescent="0.25">
      <c r="D657" s="151"/>
    </row>
    <row r="658" spans="4:4" x14ac:dyDescent="0.25">
      <c r="D658" s="151"/>
    </row>
    <row r="659" spans="4:4" x14ac:dyDescent="0.25">
      <c r="D659" s="151"/>
    </row>
    <row r="660" spans="4:4" x14ac:dyDescent="0.25">
      <c r="D660" s="151"/>
    </row>
    <row r="661" spans="4:4" x14ac:dyDescent="0.25">
      <c r="D661" s="151"/>
    </row>
    <row r="662" spans="4:4" x14ac:dyDescent="0.25">
      <c r="D662" s="151"/>
    </row>
    <row r="663" spans="4:4" x14ac:dyDescent="0.25">
      <c r="D663" s="151"/>
    </row>
    <row r="664" spans="4:4" x14ac:dyDescent="0.25">
      <c r="D664" s="151"/>
    </row>
    <row r="665" spans="4:4" x14ac:dyDescent="0.25">
      <c r="D665" s="151"/>
    </row>
    <row r="666" spans="4:4" x14ac:dyDescent="0.25">
      <c r="D666" s="151"/>
    </row>
    <row r="667" spans="4:4" x14ac:dyDescent="0.25">
      <c r="D667" s="151"/>
    </row>
    <row r="668" spans="4:4" x14ac:dyDescent="0.25">
      <c r="D668" s="151"/>
    </row>
    <row r="669" spans="4:4" x14ac:dyDescent="0.25">
      <c r="D669" s="151"/>
    </row>
    <row r="670" spans="4:4" x14ac:dyDescent="0.25">
      <c r="D670" s="151"/>
    </row>
    <row r="671" spans="4:4" x14ac:dyDescent="0.25">
      <c r="D671" s="151"/>
    </row>
    <row r="672" spans="4:4" x14ac:dyDescent="0.25">
      <c r="D672" s="151"/>
    </row>
    <row r="673" spans="4:4" x14ac:dyDescent="0.25">
      <c r="D673" s="151"/>
    </row>
    <row r="674" spans="4:4" x14ac:dyDescent="0.25">
      <c r="D674" s="151"/>
    </row>
    <row r="675" spans="4:4" x14ac:dyDescent="0.25">
      <c r="D675" s="151"/>
    </row>
    <row r="676" spans="4:4" x14ac:dyDescent="0.25">
      <c r="D676" s="151"/>
    </row>
    <row r="677" spans="4:4" x14ac:dyDescent="0.25">
      <c r="D677" s="151"/>
    </row>
    <row r="678" spans="4:4" x14ac:dyDescent="0.25">
      <c r="D678" s="151"/>
    </row>
    <row r="679" spans="4:4" x14ac:dyDescent="0.25">
      <c r="D679" s="151"/>
    </row>
    <row r="680" spans="4:4" x14ac:dyDescent="0.25">
      <c r="D680" s="151"/>
    </row>
    <row r="681" spans="4:4" x14ac:dyDescent="0.25">
      <c r="D681" s="151"/>
    </row>
    <row r="682" spans="4:4" x14ac:dyDescent="0.25">
      <c r="D682" s="151"/>
    </row>
    <row r="683" spans="4:4" x14ac:dyDescent="0.25">
      <c r="D683" s="151"/>
    </row>
    <row r="684" spans="4:4" x14ac:dyDescent="0.25">
      <c r="D684" s="151"/>
    </row>
    <row r="685" spans="4:4" x14ac:dyDescent="0.25">
      <c r="D685" s="151"/>
    </row>
    <row r="686" spans="4:4" x14ac:dyDescent="0.25">
      <c r="D686" s="151"/>
    </row>
    <row r="687" spans="4:4" x14ac:dyDescent="0.25">
      <c r="D687" s="151"/>
    </row>
    <row r="688" spans="4:4" x14ac:dyDescent="0.25">
      <c r="D688" s="151"/>
    </row>
    <row r="689" spans="4:4" x14ac:dyDescent="0.25">
      <c r="D689" s="151"/>
    </row>
    <row r="690" spans="4:4" x14ac:dyDescent="0.25">
      <c r="D690" s="151"/>
    </row>
    <row r="691" spans="4:4" x14ac:dyDescent="0.25">
      <c r="D691" s="151"/>
    </row>
    <row r="692" spans="4:4" x14ac:dyDescent="0.25">
      <c r="D692" s="151"/>
    </row>
    <row r="693" spans="4:4" x14ac:dyDescent="0.25">
      <c r="D693" s="151"/>
    </row>
    <row r="694" spans="4:4" x14ac:dyDescent="0.25">
      <c r="D694" s="151"/>
    </row>
    <row r="695" spans="4:4" x14ac:dyDescent="0.25">
      <c r="D695" s="151"/>
    </row>
    <row r="696" spans="4:4" x14ac:dyDescent="0.25">
      <c r="D696" s="151"/>
    </row>
    <row r="697" spans="4:4" x14ac:dyDescent="0.25">
      <c r="D697" s="151"/>
    </row>
    <row r="698" spans="4:4" x14ac:dyDescent="0.25">
      <c r="D698" s="151"/>
    </row>
    <row r="699" spans="4:4" x14ac:dyDescent="0.25">
      <c r="D699" s="151"/>
    </row>
    <row r="700" spans="4:4" x14ac:dyDescent="0.25">
      <c r="D700" s="151"/>
    </row>
    <row r="701" spans="4:4" x14ac:dyDescent="0.25">
      <c r="D701" s="151"/>
    </row>
    <row r="702" spans="4:4" x14ac:dyDescent="0.25">
      <c r="D702" s="151"/>
    </row>
    <row r="703" spans="4:4" x14ac:dyDescent="0.25">
      <c r="D703" s="151"/>
    </row>
    <row r="704" spans="4:4" x14ac:dyDescent="0.25">
      <c r="D704" s="151"/>
    </row>
    <row r="705" spans="4:4" x14ac:dyDescent="0.25">
      <c r="D705" s="151"/>
    </row>
    <row r="706" spans="4:4" x14ac:dyDescent="0.25">
      <c r="D706" s="151"/>
    </row>
    <row r="707" spans="4:4" x14ac:dyDescent="0.25">
      <c r="D707" s="151"/>
    </row>
    <row r="708" spans="4:4" x14ac:dyDescent="0.25">
      <c r="D708" s="151"/>
    </row>
    <row r="709" spans="4:4" x14ac:dyDescent="0.25">
      <c r="D709" s="151"/>
    </row>
    <row r="710" spans="4:4" x14ac:dyDescent="0.25">
      <c r="D710" s="151"/>
    </row>
    <row r="711" spans="4:4" x14ac:dyDescent="0.25">
      <c r="D711" s="151"/>
    </row>
    <row r="712" spans="4:4" x14ac:dyDescent="0.25">
      <c r="D712" s="151"/>
    </row>
    <row r="713" spans="4:4" x14ac:dyDescent="0.25">
      <c r="D713" s="151"/>
    </row>
    <row r="714" spans="4:4" x14ac:dyDescent="0.25">
      <c r="D714" s="151"/>
    </row>
    <row r="715" spans="4:4" x14ac:dyDescent="0.25">
      <c r="D715" s="151"/>
    </row>
    <row r="716" spans="4:4" x14ac:dyDescent="0.25">
      <c r="D716" s="151"/>
    </row>
    <row r="717" spans="4:4" x14ac:dyDescent="0.25">
      <c r="D717" s="152"/>
    </row>
    <row r="718" spans="4:4" x14ac:dyDescent="0.25">
      <c r="D718" s="152"/>
    </row>
    <row r="719" spans="4:4" x14ac:dyDescent="0.25">
      <c r="D719" s="152"/>
    </row>
    <row r="720" spans="4:4" x14ac:dyDescent="0.25">
      <c r="D720" s="152"/>
    </row>
    <row r="721" spans="4:4" x14ac:dyDescent="0.25">
      <c r="D721" s="152"/>
    </row>
    <row r="722" spans="4:4" x14ac:dyDescent="0.25">
      <c r="D722" s="152"/>
    </row>
    <row r="723" spans="4:4" x14ac:dyDescent="0.25">
      <c r="D723" s="152"/>
    </row>
    <row r="724" spans="4:4" x14ac:dyDescent="0.25">
      <c r="D724" s="152"/>
    </row>
    <row r="725" spans="4:4" x14ac:dyDescent="0.25">
      <c r="D725" s="152"/>
    </row>
    <row r="726" spans="4:4" x14ac:dyDescent="0.25">
      <c r="D726" s="152"/>
    </row>
    <row r="727" spans="4:4" x14ac:dyDescent="0.25">
      <c r="D727" s="152"/>
    </row>
    <row r="728" spans="4:4" x14ac:dyDescent="0.25">
      <c r="D728" s="152"/>
    </row>
    <row r="729" spans="4:4" x14ac:dyDescent="0.25">
      <c r="D729" s="152"/>
    </row>
    <row r="730" spans="4:4" x14ac:dyDescent="0.25">
      <c r="D730" s="152"/>
    </row>
    <row r="731" spans="4:4" x14ac:dyDescent="0.25">
      <c r="D731" s="152"/>
    </row>
    <row r="732" spans="4:4" x14ac:dyDescent="0.25">
      <c r="D732" s="152"/>
    </row>
    <row r="733" spans="4:4" x14ac:dyDescent="0.25">
      <c r="D733" s="152"/>
    </row>
    <row r="734" spans="4:4" x14ac:dyDescent="0.25">
      <c r="D734" s="152"/>
    </row>
    <row r="735" spans="4:4" x14ac:dyDescent="0.25">
      <c r="D735" s="152"/>
    </row>
    <row r="736" spans="4:4" x14ac:dyDescent="0.25">
      <c r="D736" s="152"/>
    </row>
    <row r="737" spans="4:4" x14ac:dyDescent="0.25">
      <c r="D737" s="152"/>
    </row>
    <row r="738" spans="4:4" x14ac:dyDescent="0.25">
      <c r="D738" s="152"/>
    </row>
    <row r="739" spans="4:4" x14ac:dyDescent="0.25">
      <c r="D739" s="152"/>
    </row>
    <row r="740" spans="4:4" x14ac:dyDescent="0.25">
      <c r="D740" s="152"/>
    </row>
    <row r="741" spans="4:4" x14ac:dyDescent="0.25">
      <c r="D741" s="152"/>
    </row>
    <row r="742" spans="4:4" x14ac:dyDescent="0.25">
      <c r="D742" s="152"/>
    </row>
    <row r="743" spans="4:4" x14ac:dyDescent="0.25">
      <c r="D743" s="152"/>
    </row>
    <row r="744" spans="4:4" x14ac:dyDescent="0.25">
      <c r="D744" s="152"/>
    </row>
    <row r="745" spans="4:4" x14ac:dyDescent="0.25">
      <c r="D745" s="152"/>
    </row>
    <row r="746" spans="4:4" x14ac:dyDescent="0.25">
      <c r="D746" s="152"/>
    </row>
    <row r="747" spans="4:4" x14ac:dyDescent="0.25">
      <c r="D747" s="152"/>
    </row>
    <row r="748" spans="4:4" x14ac:dyDescent="0.25">
      <c r="D748" s="152"/>
    </row>
    <row r="749" spans="4:4" x14ac:dyDescent="0.25">
      <c r="D749" s="152"/>
    </row>
    <row r="750" spans="4:4" x14ac:dyDescent="0.25">
      <c r="D750" s="152"/>
    </row>
    <row r="751" spans="4:4" x14ac:dyDescent="0.25">
      <c r="D751" s="152"/>
    </row>
    <row r="752" spans="4:4" x14ac:dyDescent="0.25">
      <c r="D752" s="152"/>
    </row>
    <row r="753" spans="4:4" x14ac:dyDescent="0.25">
      <c r="D753" s="152"/>
    </row>
    <row r="754" spans="4:4" x14ac:dyDescent="0.25">
      <c r="D754" s="152"/>
    </row>
    <row r="755" spans="4:4" x14ac:dyDescent="0.25">
      <c r="D755" s="152"/>
    </row>
    <row r="756" spans="4:4" x14ac:dyDescent="0.25">
      <c r="D756" s="152"/>
    </row>
    <row r="757" spans="4:4" x14ac:dyDescent="0.25">
      <c r="D757" s="152"/>
    </row>
    <row r="758" spans="4:4" x14ac:dyDescent="0.25">
      <c r="D758" s="152"/>
    </row>
    <row r="759" spans="4:4" x14ac:dyDescent="0.25">
      <c r="D759" s="152"/>
    </row>
    <row r="760" spans="4:4" x14ac:dyDescent="0.25">
      <c r="D760" s="152"/>
    </row>
    <row r="761" spans="4:4" x14ac:dyDescent="0.25">
      <c r="D761" s="152"/>
    </row>
    <row r="762" spans="4:4" x14ac:dyDescent="0.25">
      <c r="D762" s="152"/>
    </row>
    <row r="763" spans="4:4" x14ac:dyDescent="0.25">
      <c r="D763" s="152"/>
    </row>
    <row r="764" spans="4:4" x14ac:dyDescent="0.25">
      <c r="D764" s="152"/>
    </row>
    <row r="765" spans="4:4" x14ac:dyDescent="0.25">
      <c r="D765" s="152"/>
    </row>
    <row r="766" spans="4:4" x14ac:dyDescent="0.25">
      <c r="D766" s="152"/>
    </row>
    <row r="767" spans="4:4" x14ac:dyDescent="0.25">
      <c r="D767" s="152"/>
    </row>
    <row r="768" spans="4:4" x14ac:dyDescent="0.25">
      <c r="D768" s="152"/>
    </row>
    <row r="769" spans="4:4" x14ac:dyDescent="0.25">
      <c r="D769" s="152"/>
    </row>
    <row r="770" spans="4:4" x14ac:dyDescent="0.25">
      <c r="D770" s="152"/>
    </row>
    <row r="771" spans="4:4" x14ac:dyDescent="0.25">
      <c r="D771" s="152"/>
    </row>
    <row r="772" spans="4:4" x14ac:dyDescent="0.25">
      <c r="D772" s="152"/>
    </row>
    <row r="773" spans="4:4" x14ac:dyDescent="0.25">
      <c r="D773" s="152"/>
    </row>
    <row r="774" spans="4:4" x14ac:dyDescent="0.25">
      <c r="D774" s="152"/>
    </row>
    <row r="775" spans="4:4" x14ac:dyDescent="0.25">
      <c r="D775" s="152"/>
    </row>
    <row r="776" spans="4:4" x14ac:dyDescent="0.25">
      <c r="D776" s="152"/>
    </row>
    <row r="777" spans="4:4" x14ac:dyDescent="0.25">
      <c r="D777" s="152"/>
    </row>
    <row r="778" spans="4:4" x14ac:dyDescent="0.25">
      <c r="D778" s="152"/>
    </row>
    <row r="779" spans="4:4" x14ac:dyDescent="0.25">
      <c r="D779" s="152"/>
    </row>
    <row r="780" spans="4:4" x14ac:dyDescent="0.25">
      <c r="D780" s="152"/>
    </row>
    <row r="781" spans="4:4" x14ac:dyDescent="0.25">
      <c r="D781" s="152"/>
    </row>
    <row r="782" spans="4:4" x14ac:dyDescent="0.25">
      <c r="D782" s="152"/>
    </row>
    <row r="783" spans="4:4" x14ac:dyDescent="0.25">
      <c r="D783" s="152"/>
    </row>
    <row r="784" spans="4:4" x14ac:dyDescent="0.25">
      <c r="D784" s="152"/>
    </row>
    <row r="785" spans="4:4" x14ac:dyDescent="0.25">
      <c r="D785" s="152"/>
    </row>
    <row r="786" spans="4:4" x14ac:dyDescent="0.25">
      <c r="D786" s="152"/>
    </row>
    <row r="787" spans="4:4" x14ac:dyDescent="0.25">
      <c r="D787" s="152"/>
    </row>
    <row r="788" spans="4:4" x14ac:dyDescent="0.25">
      <c r="D788" s="152"/>
    </row>
    <row r="789" spans="4:4" x14ac:dyDescent="0.25">
      <c r="D789" s="152"/>
    </row>
    <row r="790" spans="4:4" x14ac:dyDescent="0.25">
      <c r="D790" s="152"/>
    </row>
    <row r="791" spans="4:4" x14ac:dyDescent="0.25">
      <c r="D791" s="152"/>
    </row>
    <row r="792" spans="4:4" x14ac:dyDescent="0.25">
      <c r="D792" s="152"/>
    </row>
    <row r="793" spans="4:4" x14ac:dyDescent="0.25">
      <c r="D793" s="152"/>
    </row>
    <row r="794" spans="4:4" x14ac:dyDescent="0.25">
      <c r="D794" s="152"/>
    </row>
    <row r="795" spans="4:4" x14ac:dyDescent="0.25">
      <c r="D795" s="152"/>
    </row>
    <row r="796" spans="4:4" x14ac:dyDescent="0.25">
      <c r="D796" s="152"/>
    </row>
    <row r="797" spans="4:4" x14ac:dyDescent="0.25">
      <c r="D797" s="152"/>
    </row>
    <row r="798" spans="4:4" x14ac:dyDescent="0.25">
      <c r="D798" s="152"/>
    </row>
    <row r="799" spans="4:4" x14ac:dyDescent="0.25">
      <c r="D799" s="152"/>
    </row>
    <row r="800" spans="4:4" x14ac:dyDescent="0.25">
      <c r="D800" s="152"/>
    </row>
    <row r="801" spans="4:4" x14ac:dyDescent="0.25">
      <c r="D801" s="152"/>
    </row>
    <row r="802" spans="4:4" x14ac:dyDescent="0.25">
      <c r="D802" s="152"/>
    </row>
    <row r="803" spans="4:4" x14ac:dyDescent="0.25">
      <c r="D803" s="152"/>
    </row>
    <row r="804" spans="4:4" x14ac:dyDescent="0.25">
      <c r="D804" s="152"/>
    </row>
    <row r="805" spans="4:4" x14ac:dyDescent="0.25">
      <c r="D805" s="152"/>
    </row>
    <row r="806" spans="4:4" x14ac:dyDescent="0.25">
      <c r="D806" s="152"/>
    </row>
    <row r="807" spans="4:4" x14ac:dyDescent="0.25">
      <c r="D807" s="152"/>
    </row>
    <row r="808" spans="4:4" x14ac:dyDescent="0.25">
      <c r="D808" s="152"/>
    </row>
    <row r="809" spans="4:4" x14ac:dyDescent="0.25">
      <c r="D809" s="152"/>
    </row>
    <row r="810" spans="4:4" x14ac:dyDescent="0.25">
      <c r="D810" s="152"/>
    </row>
    <row r="811" spans="4:4" x14ac:dyDescent="0.25">
      <c r="D811" s="152"/>
    </row>
    <row r="812" spans="4:4" x14ac:dyDescent="0.25">
      <c r="D812" s="152"/>
    </row>
    <row r="813" spans="4:4" x14ac:dyDescent="0.25">
      <c r="D813" s="152"/>
    </row>
    <row r="814" spans="4:4" x14ac:dyDescent="0.25">
      <c r="D814" s="152"/>
    </row>
    <row r="815" spans="4:4" x14ac:dyDescent="0.25">
      <c r="D815" s="152"/>
    </row>
    <row r="816" spans="4:4" x14ac:dyDescent="0.25">
      <c r="D816" s="152"/>
    </row>
    <row r="817" spans="4:4" x14ac:dyDescent="0.25">
      <c r="D817" s="152"/>
    </row>
    <row r="818" spans="4:4" x14ac:dyDescent="0.25">
      <c r="D818" s="152"/>
    </row>
    <row r="819" spans="4:4" x14ac:dyDescent="0.25">
      <c r="D819" s="152"/>
    </row>
    <row r="820" spans="4:4" x14ac:dyDescent="0.25">
      <c r="D820" s="152"/>
    </row>
    <row r="821" spans="4:4" x14ac:dyDescent="0.25">
      <c r="D821" s="152"/>
    </row>
    <row r="822" spans="4:4" x14ac:dyDescent="0.25">
      <c r="D822" s="152"/>
    </row>
    <row r="823" spans="4:4" x14ac:dyDescent="0.25">
      <c r="D823" s="152"/>
    </row>
    <row r="824" spans="4:4" x14ac:dyDescent="0.25">
      <c r="D824" s="152"/>
    </row>
    <row r="825" spans="4:4" x14ac:dyDescent="0.25">
      <c r="D825" s="152"/>
    </row>
    <row r="826" spans="4:4" x14ac:dyDescent="0.25">
      <c r="D826" s="152"/>
    </row>
    <row r="827" spans="4:4" x14ac:dyDescent="0.25">
      <c r="D827" s="152"/>
    </row>
    <row r="828" spans="4:4" x14ac:dyDescent="0.25">
      <c r="D828" s="152"/>
    </row>
    <row r="829" spans="4:4" x14ac:dyDescent="0.25">
      <c r="D829" s="152"/>
    </row>
    <row r="830" spans="4:4" x14ac:dyDescent="0.25">
      <c r="D830" s="152"/>
    </row>
    <row r="831" spans="4:4" x14ac:dyDescent="0.25">
      <c r="D831" s="152"/>
    </row>
    <row r="832" spans="4:4" x14ac:dyDescent="0.25">
      <c r="D832" s="152"/>
    </row>
    <row r="833" spans="4:4" x14ac:dyDescent="0.25">
      <c r="D833" s="152"/>
    </row>
    <row r="834" spans="4:4" x14ac:dyDescent="0.25">
      <c r="D834" s="152"/>
    </row>
    <row r="835" spans="4:4" x14ac:dyDescent="0.25">
      <c r="D835" s="152"/>
    </row>
    <row r="836" spans="4:4" x14ac:dyDescent="0.25">
      <c r="D836" s="152"/>
    </row>
    <row r="837" spans="4:4" x14ac:dyDescent="0.25">
      <c r="D837" s="152"/>
    </row>
    <row r="838" spans="4:4" x14ac:dyDescent="0.25">
      <c r="D838" s="152"/>
    </row>
    <row r="839" spans="4:4" x14ac:dyDescent="0.25">
      <c r="D839" s="152"/>
    </row>
    <row r="840" spans="4:4" x14ac:dyDescent="0.25">
      <c r="D840" s="152"/>
    </row>
    <row r="841" spans="4:4" x14ac:dyDescent="0.25">
      <c r="D841" s="152"/>
    </row>
    <row r="842" spans="4:4" x14ac:dyDescent="0.25">
      <c r="D842" s="152"/>
    </row>
    <row r="843" spans="4:4" x14ac:dyDescent="0.25">
      <c r="D843" s="152"/>
    </row>
    <row r="844" spans="4:4" x14ac:dyDescent="0.25">
      <c r="D844" s="152"/>
    </row>
    <row r="845" spans="4:4" x14ac:dyDescent="0.25">
      <c r="D845" s="152"/>
    </row>
    <row r="846" spans="4:4" x14ac:dyDescent="0.25">
      <c r="D846" s="152"/>
    </row>
    <row r="847" spans="4:4" x14ac:dyDescent="0.25">
      <c r="D847" s="152"/>
    </row>
    <row r="848" spans="4:4" x14ac:dyDescent="0.25">
      <c r="D848" s="152"/>
    </row>
    <row r="849" spans="4:4" x14ac:dyDescent="0.25">
      <c r="D849" s="152"/>
    </row>
    <row r="850" spans="4:4" x14ac:dyDescent="0.25">
      <c r="D850" s="152"/>
    </row>
    <row r="851" spans="4:4" x14ac:dyDescent="0.25">
      <c r="D851" s="152"/>
    </row>
    <row r="852" spans="4:4" x14ac:dyDescent="0.25">
      <c r="D852" s="152"/>
    </row>
    <row r="853" spans="4:4" x14ac:dyDescent="0.25">
      <c r="D853" s="152"/>
    </row>
    <row r="854" spans="4:4" x14ac:dyDescent="0.25">
      <c r="D854" s="152"/>
    </row>
    <row r="855" spans="4:4" x14ac:dyDescent="0.25">
      <c r="D855" s="152"/>
    </row>
    <row r="856" spans="4:4" x14ac:dyDescent="0.25">
      <c r="D856" s="152"/>
    </row>
    <row r="857" spans="4:4" x14ac:dyDescent="0.25">
      <c r="D857" s="152"/>
    </row>
    <row r="858" spans="4:4" x14ac:dyDescent="0.25">
      <c r="D858" s="152"/>
    </row>
    <row r="859" spans="4:4" x14ac:dyDescent="0.25">
      <c r="D859" s="152"/>
    </row>
    <row r="860" spans="4:4" x14ac:dyDescent="0.25">
      <c r="D860" s="152"/>
    </row>
    <row r="861" spans="4:4" x14ac:dyDescent="0.25">
      <c r="D861" s="152"/>
    </row>
    <row r="862" spans="4:4" x14ac:dyDescent="0.25">
      <c r="D862" s="152"/>
    </row>
    <row r="863" spans="4:4" x14ac:dyDescent="0.25">
      <c r="D863" s="152"/>
    </row>
    <row r="864" spans="4:4" x14ac:dyDescent="0.25">
      <c r="D864" s="152"/>
    </row>
    <row r="865" spans="4:4" x14ac:dyDescent="0.25">
      <c r="D865" s="152"/>
    </row>
    <row r="866" spans="4:4" x14ac:dyDescent="0.25">
      <c r="D866" s="152"/>
    </row>
    <row r="867" spans="4:4" x14ac:dyDescent="0.25">
      <c r="D867" s="152"/>
    </row>
    <row r="868" spans="4:4" x14ac:dyDescent="0.25">
      <c r="D868" s="152"/>
    </row>
    <row r="869" spans="4:4" x14ac:dyDescent="0.25">
      <c r="D869" s="152"/>
    </row>
    <row r="870" spans="4:4" x14ac:dyDescent="0.25">
      <c r="D870" s="152"/>
    </row>
    <row r="871" spans="4:4" x14ac:dyDescent="0.25">
      <c r="D871" s="152"/>
    </row>
    <row r="872" spans="4:4" x14ac:dyDescent="0.25">
      <c r="D872" s="152"/>
    </row>
    <row r="873" spans="4:4" x14ac:dyDescent="0.25">
      <c r="D873" s="152"/>
    </row>
    <row r="874" spans="4:4" x14ac:dyDescent="0.25">
      <c r="D874" s="152"/>
    </row>
    <row r="875" spans="4:4" x14ac:dyDescent="0.25">
      <c r="D875" s="152"/>
    </row>
    <row r="876" spans="4:4" x14ac:dyDescent="0.25">
      <c r="D876" s="152"/>
    </row>
    <row r="877" spans="4:4" x14ac:dyDescent="0.25">
      <c r="D877" s="152"/>
    </row>
    <row r="878" spans="4:4" x14ac:dyDescent="0.25">
      <c r="D878" s="152"/>
    </row>
    <row r="879" spans="4:4" x14ac:dyDescent="0.25">
      <c r="D879" s="152"/>
    </row>
    <row r="880" spans="4:4" x14ac:dyDescent="0.25">
      <c r="D880" s="152"/>
    </row>
    <row r="881" spans="4:4" x14ac:dyDescent="0.25">
      <c r="D881" s="152"/>
    </row>
    <row r="882" spans="4:4" x14ac:dyDescent="0.25">
      <c r="D882" s="152"/>
    </row>
    <row r="883" spans="4:4" x14ac:dyDescent="0.25">
      <c r="D883" s="152"/>
    </row>
    <row r="884" spans="4:4" x14ac:dyDescent="0.25">
      <c r="D884" s="152"/>
    </row>
    <row r="885" spans="4:4" x14ac:dyDescent="0.25">
      <c r="D885" s="152"/>
    </row>
    <row r="886" spans="4:4" x14ac:dyDescent="0.25">
      <c r="D886" s="152"/>
    </row>
    <row r="887" spans="4:4" x14ac:dyDescent="0.25">
      <c r="D887" s="152"/>
    </row>
    <row r="888" spans="4:4" x14ac:dyDescent="0.25">
      <c r="D888" s="152"/>
    </row>
    <row r="889" spans="4:4" x14ac:dyDescent="0.25">
      <c r="D889" s="152"/>
    </row>
    <row r="890" spans="4:4" x14ac:dyDescent="0.25">
      <c r="D890" s="152"/>
    </row>
    <row r="891" spans="4:4" x14ac:dyDescent="0.25">
      <c r="D891" s="152"/>
    </row>
    <row r="892" spans="4:4" x14ac:dyDescent="0.25">
      <c r="D892" s="152"/>
    </row>
    <row r="893" spans="4:4" x14ac:dyDescent="0.25">
      <c r="D893" s="152"/>
    </row>
    <row r="894" spans="4:4" x14ac:dyDescent="0.25">
      <c r="D894" s="152"/>
    </row>
    <row r="895" spans="4:4" x14ac:dyDescent="0.25">
      <c r="D895" s="152"/>
    </row>
    <row r="896" spans="4:4" x14ac:dyDescent="0.25">
      <c r="D896" s="152"/>
    </row>
    <row r="897" spans="4:4" x14ac:dyDescent="0.25">
      <c r="D897" s="152"/>
    </row>
    <row r="898" spans="4:4" x14ac:dyDescent="0.25">
      <c r="D898" s="152"/>
    </row>
    <row r="899" spans="4:4" x14ac:dyDescent="0.25">
      <c r="D899" s="152"/>
    </row>
    <row r="900" spans="4:4" x14ac:dyDescent="0.25">
      <c r="D900" s="152"/>
    </row>
    <row r="901" spans="4:4" x14ac:dyDescent="0.25">
      <c r="D901" s="152"/>
    </row>
    <row r="902" spans="4:4" x14ac:dyDescent="0.25">
      <c r="D902" s="152"/>
    </row>
    <row r="903" spans="4:4" x14ac:dyDescent="0.25">
      <c r="D903" s="152"/>
    </row>
    <row r="904" spans="4:4" x14ac:dyDescent="0.25">
      <c r="D904" s="152"/>
    </row>
    <row r="905" spans="4:4" x14ac:dyDescent="0.25">
      <c r="D905" s="152"/>
    </row>
    <row r="906" spans="4:4" x14ac:dyDescent="0.25">
      <c r="D906" s="152"/>
    </row>
    <row r="907" spans="4:4" x14ac:dyDescent="0.25">
      <c r="D907" s="152"/>
    </row>
    <row r="908" spans="4:4" x14ac:dyDescent="0.25">
      <c r="D908" s="152"/>
    </row>
    <row r="909" spans="4:4" x14ac:dyDescent="0.25">
      <c r="D909" s="152"/>
    </row>
    <row r="910" spans="4:4" x14ac:dyDescent="0.25">
      <c r="D910" s="152"/>
    </row>
    <row r="911" spans="4:4" x14ac:dyDescent="0.25">
      <c r="D911" s="152"/>
    </row>
    <row r="912" spans="4:4" x14ac:dyDescent="0.25">
      <c r="D912" s="152"/>
    </row>
    <row r="913" spans="4:4" x14ac:dyDescent="0.25">
      <c r="D913" s="152"/>
    </row>
    <row r="914" spans="4:4" x14ac:dyDescent="0.25">
      <c r="D914" s="152"/>
    </row>
    <row r="915" spans="4:4" x14ac:dyDescent="0.25">
      <c r="D915" s="152"/>
    </row>
    <row r="916" spans="4:4" x14ac:dyDescent="0.25">
      <c r="D916" s="152"/>
    </row>
    <row r="917" spans="4:4" x14ac:dyDescent="0.25">
      <c r="D917" s="152"/>
    </row>
    <row r="918" spans="4:4" x14ac:dyDescent="0.25">
      <c r="D918" s="152"/>
    </row>
    <row r="919" spans="4:4" x14ac:dyDescent="0.25">
      <c r="D919" s="152"/>
    </row>
    <row r="920" spans="4:4" x14ac:dyDescent="0.25">
      <c r="D920" s="152"/>
    </row>
    <row r="921" spans="4:4" x14ac:dyDescent="0.25">
      <c r="D921" s="152"/>
    </row>
    <row r="922" spans="4:4" x14ac:dyDescent="0.25">
      <c r="D922" s="152"/>
    </row>
    <row r="923" spans="4:4" x14ac:dyDescent="0.25">
      <c r="D923" s="152"/>
    </row>
    <row r="924" spans="4:4" x14ac:dyDescent="0.25">
      <c r="D924" s="152"/>
    </row>
    <row r="925" spans="4:4" x14ac:dyDescent="0.25">
      <c r="D925" s="152"/>
    </row>
    <row r="926" spans="4:4" x14ac:dyDescent="0.25">
      <c r="D926" s="152"/>
    </row>
    <row r="927" spans="4:4" x14ac:dyDescent="0.25">
      <c r="D927" s="152"/>
    </row>
    <row r="928" spans="4:4" x14ac:dyDescent="0.25">
      <c r="D928" s="152"/>
    </row>
    <row r="929" spans="4:4" x14ac:dyDescent="0.25">
      <c r="D929" s="152"/>
    </row>
    <row r="930" spans="4:4" x14ac:dyDescent="0.25">
      <c r="D930" s="152"/>
    </row>
    <row r="931" spans="4:4" x14ac:dyDescent="0.25">
      <c r="D931" s="152"/>
    </row>
    <row r="932" spans="4:4" x14ac:dyDescent="0.25">
      <c r="D932" s="152"/>
    </row>
    <row r="933" spans="4:4" x14ac:dyDescent="0.25">
      <c r="D933" s="152"/>
    </row>
    <row r="934" spans="4:4" x14ac:dyDescent="0.25">
      <c r="D934" s="152"/>
    </row>
    <row r="935" spans="4:4" x14ac:dyDescent="0.25">
      <c r="D935" s="152"/>
    </row>
    <row r="936" spans="4:4" x14ac:dyDescent="0.25">
      <c r="D936" s="152"/>
    </row>
    <row r="937" spans="4:4" x14ac:dyDescent="0.25">
      <c r="D937" s="152"/>
    </row>
    <row r="938" spans="4:4" x14ac:dyDescent="0.25">
      <c r="D938" s="152"/>
    </row>
    <row r="939" spans="4:4" x14ac:dyDescent="0.25">
      <c r="D939" s="152"/>
    </row>
    <row r="940" spans="4:4" x14ac:dyDescent="0.25">
      <c r="D940" s="152"/>
    </row>
    <row r="941" spans="4:4" x14ac:dyDescent="0.25">
      <c r="D941" s="152"/>
    </row>
    <row r="942" spans="4:4" x14ac:dyDescent="0.25">
      <c r="D942" s="152"/>
    </row>
    <row r="943" spans="4:4" x14ac:dyDescent="0.25">
      <c r="D943" s="152"/>
    </row>
    <row r="944" spans="4:4" x14ac:dyDescent="0.25">
      <c r="D944" s="152"/>
    </row>
    <row r="945" spans="4:4" x14ac:dyDescent="0.25">
      <c r="D945" s="152"/>
    </row>
    <row r="946" spans="4:4" x14ac:dyDescent="0.25">
      <c r="D946" s="152"/>
    </row>
    <row r="947" spans="4:4" x14ac:dyDescent="0.25">
      <c r="D947" s="152"/>
    </row>
    <row r="948" spans="4:4" x14ac:dyDescent="0.25">
      <c r="D948" s="152"/>
    </row>
    <row r="949" spans="4:4" x14ac:dyDescent="0.25">
      <c r="D949" s="152"/>
    </row>
    <row r="950" spans="4:4" x14ac:dyDescent="0.25">
      <c r="D950" s="152"/>
    </row>
    <row r="951" spans="4:4" x14ac:dyDescent="0.25">
      <c r="D951" s="152"/>
    </row>
    <row r="952" spans="4:4" x14ac:dyDescent="0.25">
      <c r="D952" s="152"/>
    </row>
    <row r="953" spans="4:4" x14ac:dyDescent="0.25">
      <c r="D953" s="152"/>
    </row>
    <row r="954" spans="4:4" x14ac:dyDescent="0.25">
      <c r="D954" s="152"/>
    </row>
    <row r="955" spans="4:4" x14ac:dyDescent="0.25">
      <c r="D955" s="152"/>
    </row>
    <row r="956" spans="4:4" x14ac:dyDescent="0.25">
      <c r="D956" s="152"/>
    </row>
    <row r="957" spans="4:4" x14ac:dyDescent="0.25">
      <c r="D957" s="152"/>
    </row>
    <row r="958" spans="4:4" x14ac:dyDescent="0.25">
      <c r="D958" s="152"/>
    </row>
    <row r="959" spans="4:4" x14ac:dyDescent="0.25">
      <c r="D959" s="152"/>
    </row>
    <row r="960" spans="4:4" x14ac:dyDescent="0.25">
      <c r="D960" s="152"/>
    </row>
    <row r="961" spans="4:4" x14ac:dyDescent="0.25">
      <c r="D961" s="152"/>
    </row>
    <row r="962" spans="4:4" x14ac:dyDescent="0.25">
      <c r="D962" s="152"/>
    </row>
    <row r="963" spans="4:4" x14ac:dyDescent="0.25">
      <c r="D963" s="152"/>
    </row>
    <row r="964" spans="4:4" x14ac:dyDescent="0.25">
      <c r="D964" s="152"/>
    </row>
    <row r="965" spans="4:4" x14ac:dyDescent="0.25">
      <c r="D965" s="152"/>
    </row>
    <row r="966" spans="4:4" x14ac:dyDescent="0.25">
      <c r="D966" s="152"/>
    </row>
    <row r="967" spans="4:4" x14ac:dyDescent="0.25">
      <c r="D967" s="152"/>
    </row>
    <row r="968" spans="4:4" x14ac:dyDescent="0.25">
      <c r="D968" s="152"/>
    </row>
    <row r="969" spans="4:4" x14ac:dyDescent="0.25">
      <c r="D969" s="152"/>
    </row>
    <row r="970" spans="4:4" x14ac:dyDescent="0.25">
      <c r="D970" s="152"/>
    </row>
    <row r="971" spans="4:4" x14ac:dyDescent="0.25">
      <c r="D971" s="152"/>
    </row>
    <row r="972" spans="4:4" x14ac:dyDescent="0.25">
      <c r="D972" s="152"/>
    </row>
    <row r="973" spans="4:4" x14ac:dyDescent="0.25">
      <c r="D973" s="152"/>
    </row>
    <row r="974" spans="4:4" x14ac:dyDescent="0.25">
      <c r="D974" s="152"/>
    </row>
    <row r="975" spans="4:4" x14ac:dyDescent="0.25">
      <c r="D975" s="152"/>
    </row>
    <row r="976" spans="4:4" x14ac:dyDescent="0.25">
      <c r="D976" s="152"/>
    </row>
    <row r="977" spans="4:4" x14ac:dyDescent="0.25">
      <c r="D977" s="152"/>
    </row>
    <row r="978" spans="4:4" x14ac:dyDescent="0.25">
      <c r="D978" s="152"/>
    </row>
    <row r="979" spans="4:4" x14ac:dyDescent="0.25">
      <c r="D979" s="152"/>
    </row>
    <row r="980" spans="4:4" x14ac:dyDescent="0.25">
      <c r="D980" s="152"/>
    </row>
    <row r="981" spans="4:4" x14ac:dyDescent="0.25">
      <c r="D981" s="152"/>
    </row>
    <row r="982" spans="4:4" x14ac:dyDescent="0.25">
      <c r="D982" s="152"/>
    </row>
    <row r="983" spans="4:4" x14ac:dyDescent="0.25">
      <c r="D983" s="152"/>
    </row>
    <row r="984" spans="4:4" x14ac:dyDescent="0.25">
      <c r="D984" s="152"/>
    </row>
    <row r="985" spans="4:4" x14ac:dyDescent="0.25">
      <c r="D985" s="152"/>
    </row>
    <row r="986" spans="4:4" x14ac:dyDescent="0.25">
      <c r="D986" s="152"/>
    </row>
    <row r="987" spans="4:4" x14ac:dyDescent="0.25">
      <c r="D987" s="152"/>
    </row>
    <row r="988" spans="4:4" x14ac:dyDescent="0.25">
      <c r="D988" s="152"/>
    </row>
    <row r="989" spans="4:4" x14ac:dyDescent="0.25">
      <c r="D989" s="152"/>
    </row>
    <row r="990" spans="4:4" x14ac:dyDescent="0.25">
      <c r="D990" s="152"/>
    </row>
    <row r="991" spans="4:4" x14ac:dyDescent="0.25">
      <c r="D991" s="152"/>
    </row>
    <row r="992" spans="4:4" x14ac:dyDescent="0.25">
      <c r="D992" s="152"/>
    </row>
    <row r="993" spans="4:4" x14ac:dyDescent="0.25">
      <c r="D993" s="152"/>
    </row>
    <row r="994" spans="4:4" x14ac:dyDescent="0.25">
      <c r="D994" s="152"/>
    </row>
    <row r="995" spans="4:4" x14ac:dyDescent="0.25">
      <c r="D995" s="152"/>
    </row>
    <row r="996" spans="4:4" x14ac:dyDescent="0.25">
      <c r="D996" s="152"/>
    </row>
    <row r="997" spans="4:4" x14ac:dyDescent="0.25">
      <c r="D997" s="152"/>
    </row>
    <row r="998" spans="4:4" x14ac:dyDescent="0.25">
      <c r="D998" s="152"/>
    </row>
    <row r="999" spans="4:4" x14ac:dyDescent="0.25">
      <c r="D999" s="152"/>
    </row>
    <row r="1000" spans="4:4" x14ac:dyDescent="0.25">
      <c r="D1000" s="152"/>
    </row>
    <row r="1001" spans="4:4" x14ac:dyDescent="0.25">
      <c r="D1001" s="152"/>
    </row>
    <row r="1002" spans="4:4" x14ac:dyDescent="0.25">
      <c r="D1002" s="152"/>
    </row>
    <row r="1003" spans="4:4" x14ac:dyDescent="0.25">
      <c r="D1003" s="152"/>
    </row>
    <row r="1004" spans="4:4" x14ac:dyDescent="0.25">
      <c r="D1004" s="152"/>
    </row>
    <row r="1005" spans="4:4" x14ac:dyDescent="0.25">
      <c r="D1005" s="152"/>
    </row>
    <row r="1006" spans="4:4" x14ac:dyDescent="0.25">
      <c r="D1006" s="152"/>
    </row>
    <row r="1007" spans="4:4" x14ac:dyDescent="0.25">
      <c r="D1007" s="152"/>
    </row>
    <row r="1008" spans="4:4" x14ac:dyDescent="0.25">
      <c r="D1008" s="152"/>
    </row>
    <row r="1009" spans="4:4" x14ac:dyDescent="0.25">
      <c r="D1009" s="152"/>
    </row>
    <row r="1010" spans="4:4" x14ac:dyDescent="0.25">
      <c r="D1010" s="152"/>
    </row>
    <row r="1011" spans="4:4" x14ac:dyDescent="0.25">
      <c r="D1011" s="152"/>
    </row>
    <row r="1012" spans="4:4" x14ac:dyDescent="0.25">
      <c r="D1012" s="152"/>
    </row>
    <row r="1013" spans="4:4" x14ac:dyDescent="0.25">
      <c r="D1013" s="152"/>
    </row>
    <row r="1014" spans="4:4" x14ac:dyDescent="0.25">
      <c r="D1014" s="152"/>
    </row>
    <row r="1015" spans="4:4" x14ac:dyDescent="0.25">
      <c r="D1015" s="152"/>
    </row>
    <row r="1016" spans="4:4" x14ac:dyDescent="0.25">
      <c r="D1016" s="152"/>
    </row>
    <row r="1017" spans="4:4" x14ac:dyDescent="0.25">
      <c r="D1017" s="152"/>
    </row>
  </sheetData>
  <phoneticPr fontId="9" type="noConversion"/>
  <conditionalFormatting sqref="M30:M388">
    <cfRule type="cellIs" dxfId="8" priority="9" operator="lessThan">
      <formula>0</formula>
    </cfRule>
  </conditionalFormatting>
  <conditionalFormatting sqref="M389">
    <cfRule type="cellIs" dxfId="7" priority="8" operator="lessThan">
      <formula>0</formula>
    </cfRule>
  </conditionalFormatting>
  <conditionalFormatting sqref="M390">
    <cfRule type="cellIs" dxfId="6" priority="7" operator="lessThan">
      <formula>0</formula>
    </cfRule>
  </conditionalFormatting>
  <conditionalFormatting sqref="M391">
    <cfRule type="cellIs" dxfId="5" priority="6" operator="lessThan">
      <formula>0</formula>
    </cfRule>
  </conditionalFormatting>
  <conditionalFormatting sqref="M392">
    <cfRule type="cellIs" dxfId="4" priority="5" operator="lessThan">
      <formula>0</formula>
    </cfRule>
  </conditionalFormatting>
  <conditionalFormatting sqref="M393">
    <cfRule type="cellIs" dxfId="3" priority="4" operator="lessThan">
      <formula>0</formula>
    </cfRule>
  </conditionalFormatting>
  <conditionalFormatting sqref="M394">
    <cfRule type="cellIs" dxfId="2" priority="3" operator="lessThan">
      <formula>0</formula>
    </cfRule>
  </conditionalFormatting>
  <conditionalFormatting sqref="M395">
    <cfRule type="cellIs" dxfId="1" priority="2" operator="lessThan">
      <formula>0</formula>
    </cfRule>
  </conditionalFormatting>
  <conditionalFormatting sqref="M396">
    <cfRule type="cellIs" dxfId="0" priority="1" operator="lessThan">
      <formula>0</formula>
    </cfRule>
  </conditionalFormatting>
  <printOptions gridLines="1"/>
  <pageMargins left="0.74803149606299213" right="0.74803149606299213" top="0.98425196850393704" bottom="0.98425196850393704" header="0.51181102362204722" footer="0.51181102362204722"/>
  <pageSetup paperSize="9"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0280DA-A820-472F-ADDA-974BF168FBCB}">
  <sheetPr>
    <tabColor theme="3"/>
  </sheetPr>
  <dimension ref="A1:B31"/>
  <sheetViews>
    <sheetView showGridLines="0" zoomScaleNormal="100" workbookViewId="0"/>
  </sheetViews>
  <sheetFormatPr defaultColWidth="9.08984375" defaultRowHeight="12.5" x14ac:dyDescent="0.25"/>
  <cols>
    <col min="1" max="1" width="2.90625" style="68" customWidth="1"/>
    <col min="2" max="16384" width="9.08984375" style="68"/>
  </cols>
  <sheetData>
    <row r="1" spans="1:1" ht="18" customHeight="1" x14ac:dyDescent="0.25">
      <c r="A1" s="397" t="s">
        <v>157</v>
      </c>
    </row>
    <row r="2" spans="1:1" ht="18" customHeight="1" x14ac:dyDescent="0.25">
      <c r="A2" s="398"/>
    </row>
    <row r="3" spans="1:1" ht="18" customHeight="1" x14ac:dyDescent="0.25">
      <c r="A3" s="399" t="s">
        <v>132</v>
      </c>
    </row>
    <row r="4" spans="1:1" ht="15" customHeight="1" x14ac:dyDescent="0.3">
      <c r="A4" s="400" t="s">
        <v>180</v>
      </c>
    </row>
    <row r="5" spans="1:1" ht="6" customHeight="1" x14ac:dyDescent="0.35">
      <c r="A5" s="385"/>
    </row>
    <row r="6" spans="1:1" ht="16" customHeight="1" x14ac:dyDescent="0.35">
      <c r="A6" s="386" t="s">
        <v>158</v>
      </c>
    </row>
    <row r="7" spans="1:1" ht="16" customHeight="1" x14ac:dyDescent="0.35">
      <c r="A7" s="386" t="s">
        <v>179</v>
      </c>
    </row>
    <row r="8" spans="1:1" ht="16" customHeight="1" x14ac:dyDescent="0.35">
      <c r="A8" s="386"/>
    </row>
    <row r="9" spans="1:1" ht="14.25" customHeight="1" x14ac:dyDescent="0.25">
      <c r="A9" s="387" t="s">
        <v>159</v>
      </c>
    </row>
    <row r="10" spans="1:1" s="401" customFormat="1" ht="14.25" customHeight="1" x14ac:dyDescent="0.25">
      <c r="A10" s="402" t="s">
        <v>181</v>
      </c>
    </row>
    <row r="11" spans="1:1" s="401" customFormat="1" ht="14.25" customHeight="1" x14ac:dyDescent="0.25">
      <c r="A11" s="402" t="s">
        <v>182</v>
      </c>
    </row>
    <row r="12" spans="1:1" ht="14.25" customHeight="1" x14ac:dyDescent="0.25">
      <c r="A12" s="388"/>
    </row>
    <row r="13" spans="1:1" ht="14.25" customHeight="1" x14ac:dyDescent="0.25">
      <c r="A13" s="387" t="s">
        <v>160</v>
      </c>
    </row>
    <row r="14" spans="1:1" s="401" customFormat="1" ht="15" customHeight="1" x14ac:dyDescent="0.3">
      <c r="A14" s="403" t="s">
        <v>183</v>
      </c>
    </row>
    <row r="15" spans="1:1" s="401" customFormat="1" ht="14.25" customHeight="1" x14ac:dyDescent="0.3">
      <c r="A15" s="403" t="s">
        <v>184</v>
      </c>
    </row>
    <row r="16" spans="1:1" s="401" customFormat="1" ht="6" customHeight="1" x14ac:dyDescent="0.25">
      <c r="A16" s="388"/>
    </row>
    <row r="17" spans="1:2" s="401" customFormat="1" ht="14.25" customHeight="1" x14ac:dyDescent="0.25">
      <c r="A17" s="402" t="s">
        <v>192</v>
      </c>
    </row>
    <row r="18" spans="1:2" ht="14.25" customHeight="1" x14ac:dyDescent="0.25">
      <c r="A18" s="388"/>
    </row>
    <row r="19" spans="1:2" ht="14.25" customHeight="1" x14ac:dyDescent="0.25">
      <c r="A19" s="387" t="s">
        <v>161</v>
      </c>
    </row>
    <row r="20" spans="1:2" s="401" customFormat="1" ht="14.25" customHeight="1" x14ac:dyDescent="0.25">
      <c r="A20" s="402" t="s">
        <v>185</v>
      </c>
    </row>
    <row r="21" spans="1:2" s="401" customFormat="1" ht="14.25" customHeight="1" x14ac:dyDescent="0.25">
      <c r="A21" s="402" t="s">
        <v>186</v>
      </c>
    </row>
    <row r="22" spans="1:2" s="401" customFormat="1" ht="14.25" customHeight="1" x14ac:dyDescent="0.25">
      <c r="A22" s="402" t="s">
        <v>187</v>
      </c>
    </row>
    <row r="23" spans="1:2" ht="14.25" customHeight="1" x14ac:dyDescent="0.25">
      <c r="A23" s="388"/>
    </row>
    <row r="24" spans="1:2" ht="14.25" customHeight="1" x14ac:dyDescent="0.25">
      <c r="A24" s="387" t="s">
        <v>162</v>
      </c>
    </row>
    <row r="25" spans="1:2" s="401" customFormat="1" ht="14.25" customHeight="1" x14ac:dyDescent="0.25">
      <c r="A25" s="402" t="s">
        <v>188</v>
      </c>
    </row>
    <row r="26" spans="1:2" s="401" customFormat="1" ht="14.25" customHeight="1" x14ac:dyDescent="0.25">
      <c r="A26" s="402" t="s">
        <v>189</v>
      </c>
    </row>
    <row r="27" spans="1:2" s="401" customFormat="1" ht="14.25" customHeight="1" x14ac:dyDescent="0.25">
      <c r="A27" s="402" t="s">
        <v>190</v>
      </c>
    </row>
    <row r="28" spans="1:2" s="401" customFormat="1" ht="14.25" customHeight="1" x14ac:dyDescent="0.25">
      <c r="A28" s="402" t="s">
        <v>191</v>
      </c>
    </row>
    <row r="30" spans="1:2" ht="6" customHeight="1" x14ac:dyDescent="0.3">
      <c r="A30" s="345"/>
      <c r="B30" s="5"/>
    </row>
    <row r="31" spans="1:2" ht="15" customHeight="1" x14ac:dyDescent="0.3">
      <c r="A31" s="346" t="s">
        <v>62</v>
      </c>
    </row>
  </sheetData>
  <hyperlinks>
    <hyperlink ref="A31" location="Contents!A1" display="Return to Contents Page" xr:uid="{B10319A4-01A5-428E-A857-225BEC218ED4}"/>
  </hyperlinks>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2">
    <tabColor theme="4"/>
    <pageSetUpPr fitToPage="1"/>
  </sheetPr>
  <dimension ref="A1:K109"/>
  <sheetViews>
    <sheetView showGridLines="0" zoomScaleNormal="100" workbookViewId="0">
      <pane xSplit="2" ySplit="5" topLeftCell="C18" activePane="bottomRight" state="frozen"/>
      <selection activeCell="N381" sqref="N381"/>
      <selection pane="topRight" activeCell="N381" sqref="N381"/>
      <selection pane="bottomLeft" activeCell="N381" sqref="N381"/>
      <selection pane="bottomRight" activeCell="C18" sqref="C18"/>
    </sheetView>
  </sheetViews>
  <sheetFormatPr defaultColWidth="9.26953125" defaultRowHeight="12.5" x14ac:dyDescent="0.25"/>
  <cols>
    <col min="1" max="1" width="7.7265625" customWidth="1"/>
    <col min="2" max="7" width="12.7265625" customWidth="1"/>
    <col min="8" max="8" width="2.36328125" customWidth="1"/>
    <col min="9" max="9" width="12.7265625" customWidth="1"/>
    <col min="10" max="10" width="2.36328125" customWidth="1"/>
  </cols>
  <sheetData>
    <row r="1" spans="1:10" ht="18" customHeight="1" x14ac:dyDescent="0.25">
      <c r="A1" s="259" t="s">
        <v>85</v>
      </c>
      <c r="B1" s="259"/>
      <c r="C1" s="259"/>
      <c r="D1" s="259"/>
      <c r="E1" s="259"/>
      <c r="F1" s="259"/>
      <c r="G1" s="259"/>
      <c r="H1" s="259"/>
      <c r="I1" s="259"/>
      <c r="J1" s="260"/>
    </row>
    <row r="2" spans="1:10" ht="18" customHeight="1" thickBot="1" x14ac:dyDescent="0.3">
      <c r="A2" s="261" t="s">
        <v>19</v>
      </c>
      <c r="B2" s="262"/>
      <c r="C2" s="263"/>
      <c r="D2" s="264"/>
      <c r="E2" s="264"/>
      <c r="F2" s="264"/>
      <c r="G2" s="264"/>
      <c r="H2" s="264"/>
      <c r="I2" s="264"/>
      <c r="J2" s="260"/>
    </row>
    <row r="3" spans="1:10" ht="18" customHeight="1" thickTop="1" x14ac:dyDescent="0.25">
      <c r="A3" s="265"/>
      <c r="B3" s="266"/>
      <c r="C3" s="267" t="s">
        <v>22</v>
      </c>
      <c r="D3" s="267"/>
      <c r="E3" s="268"/>
      <c r="F3" s="268"/>
      <c r="G3" s="268"/>
      <c r="H3" s="268"/>
      <c r="I3" s="265"/>
      <c r="J3" s="260"/>
    </row>
    <row r="4" spans="1:10" ht="36.5" x14ac:dyDescent="0.25">
      <c r="A4" s="269"/>
      <c r="B4" s="269"/>
      <c r="C4" s="270" t="s">
        <v>26</v>
      </c>
      <c r="D4" s="271" t="s">
        <v>98</v>
      </c>
      <c r="E4" s="272" t="s">
        <v>23</v>
      </c>
      <c r="F4" s="272" t="s">
        <v>53</v>
      </c>
      <c r="G4" s="272" t="s">
        <v>54</v>
      </c>
      <c r="H4" s="273"/>
      <c r="I4" s="274" t="s">
        <v>55</v>
      </c>
      <c r="J4" s="260"/>
    </row>
    <row r="5" spans="1:10" ht="12" customHeight="1" x14ac:dyDescent="0.3">
      <c r="A5" s="269"/>
      <c r="B5" s="269"/>
      <c r="C5" s="275" t="s">
        <v>6</v>
      </c>
      <c r="D5" s="267"/>
      <c r="E5" s="267"/>
      <c r="F5" s="267"/>
      <c r="G5" s="267"/>
      <c r="H5" s="276"/>
      <c r="I5" s="277" t="s">
        <v>56</v>
      </c>
      <c r="J5" s="260"/>
    </row>
    <row r="6" spans="1:10" ht="13.5" hidden="1" customHeight="1" x14ac:dyDescent="0.25">
      <c r="A6" s="278">
        <v>2014</v>
      </c>
      <c r="B6" s="279" t="str">
        <f>Datasheet!C306</f>
        <v>January</v>
      </c>
      <c r="C6" s="280">
        <f>Datasheet!E306</f>
        <v>137.77164832966596</v>
      </c>
      <c r="D6" s="280">
        <f>Datasheet!F306</f>
        <v>130.163805</v>
      </c>
      <c r="E6" s="280">
        <f>Datasheet!G306</f>
        <v>138.10668699999999</v>
      </c>
      <c r="F6" s="280">
        <f>Datasheet!H306</f>
        <v>55.668187971378849</v>
      </c>
      <c r="G6" s="280">
        <f>Datasheet!I306</f>
        <v>66.67570230939576</v>
      </c>
      <c r="H6" s="280"/>
      <c r="I6" s="281">
        <f>Datasheet!K306</f>
        <v>128.80818319471956</v>
      </c>
      <c r="J6" s="282"/>
    </row>
    <row r="7" spans="1:10" ht="12" hidden="1" customHeight="1" x14ac:dyDescent="0.25">
      <c r="A7" s="278"/>
      <c r="B7" s="279" t="str">
        <f>Datasheet!C307</f>
        <v>February</v>
      </c>
      <c r="C7" s="280">
        <f>Datasheet!E307</f>
        <v>136.33651130226048</v>
      </c>
      <c r="D7" s="280">
        <f>Datasheet!F307</f>
        <v>128.99663500000003</v>
      </c>
      <c r="E7" s="280">
        <f>Datasheet!G307</f>
        <v>136.65356</v>
      </c>
      <c r="F7" s="280">
        <f>Datasheet!H307</f>
        <v>52.867313865789981</v>
      </c>
      <c r="G7" s="280">
        <f>Datasheet!I307</f>
        <v>65.812492881999361</v>
      </c>
      <c r="H7" s="280"/>
      <c r="I7" s="281">
        <f>Datasheet!K307</f>
        <v>128.52918963050874</v>
      </c>
      <c r="J7" s="282"/>
    </row>
    <row r="8" spans="1:10" ht="12" hidden="1" customHeight="1" x14ac:dyDescent="0.35">
      <c r="A8" s="278"/>
      <c r="B8" s="279" t="str">
        <f>Datasheet!C308</f>
        <v>March</v>
      </c>
      <c r="C8" s="280">
        <f>Datasheet!E308</f>
        <v>136.26155031006203</v>
      </c>
      <c r="D8" s="280">
        <f>Datasheet!F308</f>
        <v>128.61702400000001</v>
      </c>
      <c r="E8" s="280">
        <f>Datasheet!G308</f>
        <v>136.03000400000002</v>
      </c>
      <c r="F8" s="280">
        <f>Datasheet!H308</f>
        <v>51.585730032875659</v>
      </c>
      <c r="G8" s="280">
        <f>Datasheet!I308</f>
        <v>65.602233470420757</v>
      </c>
      <c r="H8" s="283"/>
      <c r="I8" s="281">
        <f>Datasheet!K308</f>
        <v>126.26706029236064</v>
      </c>
      <c r="J8" s="282"/>
    </row>
    <row r="9" spans="1:10" ht="12" hidden="1" customHeight="1" x14ac:dyDescent="0.35">
      <c r="A9" s="278"/>
      <c r="B9" s="279" t="str">
        <f>Datasheet!C309</f>
        <v>April</v>
      </c>
      <c r="C9" s="280">
        <f>Datasheet!E309</f>
        <v>136.3440628125625</v>
      </c>
      <c r="D9" s="280">
        <f>Datasheet!F309</f>
        <v>128.79405600000001</v>
      </c>
      <c r="E9" s="280">
        <f>Datasheet!G309</f>
        <v>135.86773699999998</v>
      </c>
      <c r="F9" s="280">
        <f>Datasheet!H309</f>
        <v>51.357103074840445</v>
      </c>
      <c r="G9" s="280">
        <f>Datasheet!I309</f>
        <v>66.693935463460932</v>
      </c>
      <c r="H9" s="283"/>
      <c r="I9" s="281">
        <f>Datasheet!K309</f>
        <v>125.43028069980497</v>
      </c>
      <c r="J9" s="282"/>
    </row>
    <row r="10" spans="1:10" ht="12" hidden="1" customHeight="1" x14ac:dyDescent="0.35">
      <c r="A10" s="278"/>
      <c r="B10" s="279" t="str">
        <f>Datasheet!C310</f>
        <v>May</v>
      </c>
      <c r="C10" s="280">
        <f>Datasheet!E310</f>
        <v>137.14782356471295</v>
      </c>
      <c r="D10" s="280">
        <f>Datasheet!F310</f>
        <v>129.31913299999997</v>
      </c>
      <c r="E10" s="280">
        <f>Datasheet!G310</f>
        <v>136.10388900000001</v>
      </c>
      <c r="F10" s="280">
        <f>Datasheet!H310</f>
        <v>50.268750725198224</v>
      </c>
      <c r="G10" s="280">
        <f>Datasheet!I310</f>
        <v>63.744446377728565</v>
      </c>
      <c r="H10" s="283"/>
      <c r="I10" s="281">
        <f>Datasheet!K310</f>
        <v>126.61696879900742</v>
      </c>
      <c r="J10" s="282"/>
    </row>
    <row r="11" spans="1:10" ht="12" hidden="1" customHeight="1" x14ac:dyDescent="0.35">
      <c r="A11" s="278"/>
      <c r="B11" s="279" t="str">
        <f>Datasheet!C311</f>
        <v>June</v>
      </c>
      <c r="C11" s="280">
        <f>Datasheet!E311</f>
        <v>137.35050810162033</v>
      </c>
      <c r="D11" s="280">
        <f>Datasheet!F311</f>
        <v>129.69879</v>
      </c>
      <c r="E11" s="280">
        <f>Datasheet!G311</f>
        <v>135.41359800000001</v>
      </c>
      <c r="F11" s="280">
        <f>Datasheet!H311</f>
        <v>51.691309224521369</v>
      </c>
      <c r="G11" s="280">
        <f>Datasheet!I311</f>
        <v>63.933639670990196</v>
      </c>
      <c r="H11" s="283"/>
      <c r="I11" s="281">
        <f>Datasheet!K311</f>
        <v>128.20712531550794</v>
      </c>
      <c r="J11" s="282"/>
    </row>
    <row r="12" spans="1:10" ht="12" hidden="1" customHeight="1" x14ac:dyDescent="0.35">
      <c r="A12" s="278"/>
      <c r="B12" s="279" t="str">
        <f>Datasheet!C312</f>
        <v>July</v>
      </c>
      <c r="C12" s="280">
        <f>Datasheet!E312</f>
        <v>138.66865022850268</v>
      </c>
      <c r="D12" s="280">
        <f>Datasheet!F312</f>
        <v>131.12031332252138</v>
      </c>
      <c r="E12" s="280">
        <f>Datasheet!G312</f>
        <v>136.00770251585504</v>
      </c>
      <c r="F12" s="280">
        <f>Datasheet!H312</f>
        <v>51.334170999999998</v>
      </c>
      <c r="G12" s="280">
        <f>Datasheet!I312</f>
        <v>62.551986999999997</v>
      </c>
      <c r="H12" s="283"/>
      <c r="I12" s="281">
        <f>Datasheet!K312</f>
        <v>123.03499952575828</v>
      </c>
      <c r="J12" s="282"/>
    </row>
    <row r="13" spans="1:10" ht="12" hidden="1" customHeight="1" x14ac:dyDescent="0.35">
      <c r="A13" s="278"/>
      <c r="B13" s="279" t="str">
        <f>Datasheet!C313</f>
        <v>August</v>
      </c>
      <c r="C13" s="280">
        <f>Datasheet!E313</f>
        <v>136.84726708809299</v>
      </c>
      <c r="D13" s="280">
        <f>Datasheet!F313</f>
        <v>129.26998619398003</v>
      </c>
      <c r="E13" s="280">
        <f>Datasheet!G313</f>
        <v>133.61397856642014</v>
      </c>
      <c r="F13" s="280">
        <f>Datasheet!H313</f>
        <v>51.147076999999996</v>
      </c>
      <c r="G13" s="280">
        <f>Datasheet!I313</f>
        <v>62.609354000000003</v>
      </c>
      <c r="H13" s="283"/>
      <c r="I13" s="281">
        <f>Datasheet!K313</f>
        <v>119.45407417160702</v>
      </c>
      <c r="J13" s="282"/>
    </row>
    <row r="14" spans="1:10" ht="12" hidden="1" customHeight="1" x14ac:dyDescent="0.35">
      <c r="A14" s="278"/>
      <c r="B14" s="279" t="str">
        <f>Datasheet!C314</f>
        <v>September</v>
      </c>
      <c r="C14" s="280">
        <f>Datasheet!E314</f>
        <v>136.12827546066271</v>
      </c>
      <c r="D14" s="280">
        <f>Datasheet!F314</f>
        <v>128.51363951447328</v>
      </c>
      <c r="E14" s="280">
        <f>Datasheet!G314</f>
        <v>133.07131880571035</v>
      </c>
      <c r="F14" s="280">
        <f>Datasheet!H314</f>
        <v>51.023101000000004</v>
      </c>
      <c r="G14" s="280">
        <f>Datasheet!I314</f>
        <v>61.90102499999999</v>
      </c>
      <c r="H14" s="283"/>
      <c r="I14" s="281">
        <f>Datasheet!K314</f>
        <v>116.31166296529366</v>
      </c>
      <c r="J14" s="282"/>
    </row>
    <row r="15" spans="1:10" ht="12" hidden="1" customHeight="1" x14ac:dyDescent="0.35">
      <c r="A15" s="278"/>
      <c r="B15" s="279" t="str">
        <f>Datasheet!C315</f>
        <v>October</v>
      </c>
      <c r="C15" s="280">
        <f>Datasheet!E315</f>
        <v>134.23615367320502</v>
      </c>
      <c r="D15" s="280">
        <f>Datasheet!F315</f>
        <v>126.75774663537119</v>
      </c>
      <c r="E15" s="280">
        <f>Datasheet!G315</f>
        <v>131.0819765451586</v>
      </c>
      <c r="F15" s="280">
        <f>Datasheet!H315</f>
        <v>46.725180999999992</v>
      </c>
      <c r="G15" s="280">
        <f>Datasheet!I315</f>
        <v>58.658971000000001</v>
      </c>
      <c r="H15" s="283"/>
      <c r="I15" s="281">
        <f>Datasheet!K315</f>
        <v>106.44621776261597</v>
      </c>
      <c r="J15" s="282"/>
    </row>
    <row r="16" spans="1:10" ht="12" hidden="1" customHeight="1" x14ac:dyDescent="0.35">
      <c r="A16" s="278"/>
      <c r="B16" s="279" t="str">
        <f>Datasheet!C316</f>
        <v>November</v>
      </c>
      <c r="C16" s="280">
        <f>Datasheet!E316</f>
        <v>130.02474722300082</v>
      </c>
      <c r="D16" s="280">
        <f>Datasheet!F316</f>
        <v>122.47706851341709</v>
      </c>
      <c r="E16" s="280">
        <f>Datasheet!G316</f>
        <v>127.17997624801116</v>
      </c>
      <c r="F16" s="280">
        <f>Datasheet!H316</f>
        <v>46.322657</v>
      </c>
      <c r="G16" s="280">
        <f>Datasheet!I316</f>
        <v>57.794692999999995</v>
      </c>
      <c r="H16" s="283"/>
      <c r="I16" s="281">
        <f>Datasheet!K316</f>
        <v>98.687995476032043</v>
      </c>
      <c r="J16" s="282"/>
    </row>
    <row r="17" spans="1:10" ht="12" hidden="1" customHeight="1" x14ac:dyDescent="0.35">
      <c r="A17" s="278"/>
      <c r="B17" s="279" t="str">
        <f>Datasheet!C317</f>
        <v>December</v>
      </c>
      <c r="C17" s="280">
        <f>Datasheet!E317</f>
        <v>123.70762704186185</v>
      </c>
      <c r="D17" s="280">
        <f>Datasheet!F317</f>
        <v>116.22203807356846</v>
      </c>
      <c r="E17" s="280">
        <f>Datasheet!G317</f>
        <v>122.36555881428799</v>
      </c>
      <c r="F17" s="280">
        <f>Datasheet!H317</f>
        <v>41.749200000000002</v>
      </c>
      <c r="G17" s="280">
        <f>Datasheet!I317</f>
        <v>51.403921999999994</v>
      </c>
      <c r="H17" s="283"/>
      <c r="I17" s="281">
        <f>Datasheet!K317</f>
        <v>80.543696677064048</v>
      </c>
      <c r="J17" s="282"/>
    </row>
    <row r="18" spans="1:10" ht="12" customHeight="1" x14ac:dyDescent="0.35">
      <c r="A18" s="305">
        <v>2015</v>
      </c>
      <c r="B18" s="306" t="str">
        <f>Datasheet!C318</f>
        <v>January</v>
      </c>
      <c r="C18" s="307">
        <f>Month!E318</f>
        <v>116.2243203907766</v>
      </c>
      <c r="D18" s="307">
        <f>Month!F318</f>
        <v>108.44509033561255</v>
      </c>
      <c r="E18" s="307">
        <f>Month!G318</f>
        <v>115.84513017206709</v>
      </c>
      <c r="F18" s="307">
        <f>Month!H318</f>
        <v>36.432616999999993</v>
      </c>
      <c r="G18" s="307">
        <f>Month!I318</f>
        <v>46.331202999999995</v>
      </c>
      <c r="H18" s="283"/>
      <c r="I18" s="281">
        <f>Month!K318</f>
        <v>64.571674045134529</v>
      </c>
      <c r="J18" s="282"/>
    </row>
    <row r="19" spans="1:10" ht="12" customHeight="1" x14ac:dyDescent="0.35">
      <c r="A19" s="305"/>
      <c r="B19" s="306" t="str">
        <f>Datasheet!C319</f>
        <v>February</v>
      </c>
      <c r="C19" s="307">
        <f>Month!E319</f>
        <v>114.93909842636636</v>
      </c>
      <c r="D19" s="307">
        <f>Month!F319</f>
        <v>107.19525562477767</v>
      </c>
      <c r="E19" s="307">
        <f>Month!G319</f>
        <v>114.60482432705925</v>
      </c>
      <c r="F19" s="307">
        <f>Month!H319</f>
        <v>37.270315999999994</v>
      </c>
      <c r="G19" s="307">
        <f>Month!I319</f>
        <v>48.711153999999993</v>
      </c>
      <c r="H19" s="283"/>
      <c r="I19" s="281">
        <f>Month!K319</f>
        <v>70.020832092976335</v>
      </c>
      <c r="J19" s="282"/>
    </row>
    <row r="20" spans="1:10" ht="12" customHeight="1" x14ac:dyDescent="0.35">
      <c r="A20" s="305"/>
      <c r="B20" s="306" t="str">
        <f>Datasheet!C320</f>
        <v>March</v>
      </c>
      <c r="C20" s="307">
        <f>Month!E320</f>
        <v>118.68251254995549</v>
      </c>
      <c r="D20" s="307">
        <f>Month!F320</f>
        <v>111.0420528125703</v>
      </c>
      <c r="E20" s="307">
        <f>Month!G320</f>
        <v>118.21098075553682</v>
      </c>
      <c r="F20" s="307">
        <f>Month!H320</f>
        <v>36.843830999999994</v>
      </c>
      <c r="G20" s="307">
        <f>Month!I320</f>
        <v>48.566274999999997</v>
      </c>
      <c r="H20" s="283"/>
      <c r="I20" s="281">
        <f>Month!K320</f>
        <v>73.844234882140441</v>
      </c>
      <c r="J20" s="282"/>
    </row>
    <row r="21" spans="1:10" ht="12" customHeight="1" x14ac:dyDescent="0.35">
      <c r="A21" s="305"/>
      <c r="B21" s="306" t="str">
        <f>Datasheet!C321</f>
        <v>April</v>
      </c>
      <c r="C21" s="307">
        <f>Month!E321</f>
        <v>120.07416680655409</v>
      </c>
      <c r="D21" s="307">
        <f>Month!F321</f>
        <v>112.54747322161757</v>
      </c>
      <c r="E21" s="307">
        <f>Month!G321</f>
        <v>119.09091328262988</v>
      </c>
      <c r="F21" s="307">
        <f>Month!H321</f>
        <v>36.473620000000004</v>
      </c>
      <c r="G21" s="307">
        <f>Month!I321</f>
        <v>48.200792</v>
      </c>
      <c r="H21" s="283"/>
      <c r="I21" s="281">
        <f>Month!K321</f>
        <v>76.232980966915818</v>
      </c>
      <c r="J21" s="282"/>
    </row>
    <row r="22" spans="1:10" ht="12" customHeight="1" x14ac:dyDescent="0.35">
      <c r="A22" s="305"/>
      <c r="B22" s="306" t="str">
        <f>Datasheet!C322</f>
        <v>May</v>
      </c>
      <c r="C22" s="307">
        <f>Month!E322</f>
        <v>123.32461669315381</v>
      </c>
      <c r="D22" s="307">
        <f>Month!F322</f>
        <v>115.74955790764177</v>
      </c>
      <c r="E22" s="307">
        <f>Month!G322</f>
        <v>120.9674548009347</v>
      </c>
      <c r="F22" s="307">
        <f>Month!H322</f>
        <v>36.870227</v>
      </c>
      <c r="G22" s="307">
        <f>Month!I322</f>
        <v>49.479604999999992</v>
      </c>
      <c r="H22" s="283"/>
      <c r="I22" s="281">
        <f>Month!K322</f>
        <v>80.439098893677141</v>
      </c>
      <c r="J22" s="282"/>
    </row>
    <row r="23" spans="1:10" ht="12" customHeight="1" x14ac:dyDescent="0.35">
      <c r="A23" s="305"/>
      <c r="B23" s="306" t="str">
        <f>Datasheet!C323</f>
        <v>June</v>
      </c>
      <c r="C23" s="307">
        <f>Month!E323</f>
        <v>123.95593392286771</v>
      </c>
      <c r="D23" s="307">
        <f>Month!F323</f>
        <v>116.39630253982509</v>
      </c>
      <c r="E23" s="307">
        <f>Month!G323</f>
        <v>121.24244809918015</v>
      </c>
      <c r="F23" s="307">
        <f>Month!H323</f>
        <v>37.112939000000004</v>
      </c>
      <c r="G23" s="307">
        <f>Month!I323</f>
        <v>49.690142000000009</v>
      </c>
      <c r="H23" s="283"/>
      <c r="I23" s="281">
        <f>Month!K323</f>
        <v>76.75935270520722</v>
      </c>
      <c r="J23" s="282"/>
    </row>
    <row r="24" spans="1:10" ht="12" customHeight="1" x14ac:dyDescent="0.35">
      <c r="A24" s="305"/>
      <c r="B24" s="306" t="str">
        <f>Datasheet!C324</f>
        <v>July</v>
      </c>
      <c r="C24" s="307">
        <f>Month!E324</f>
        <v>124.31426471807133</v>
      </c>
      <c r="D24" s="307">
        <f>Month!F324</f>
        <v>116.40329866923989</v>
      </c>
      <c r="E24" s="307">
        <f>Month!G324</f>
        <v>118.73215718132138</v>
      </c>
      <c r="F24" s="307">
        <f>Month!H324</f>
        <v>36.493231000000002</v>
      </c>
      <c r="G24" s="307">
        <f>Month!I324</f>
        <v>48.258850999999993</v>
      </c>
      <c r="H24" s="283"/>
      <c r="I24" s="281">
        <f>Month!K324</f>
        <v>71.57729955728712</v>
      </c>
      <c r="J24" s="282"/>
    </row>
    <row r="25" spans="1:10" ht="12" customHeight="1" x14ac:dyDescent="0.35">
      <c r="A25" s="305"/>
      <c r="B25" s="306" t="str">
        <f>Datasheet!C325</f>
        <v>August</v>
      </c>
      <c r="C25" s="307">
        <f>Month!E325</f>
        <v>122.32786276759272</v>
      </c>
      <c r="D25" s="307">
        <f>Month!F325</f>
        <v>114.48238158941869</v>
      </c>
      <c r="E25" s="307">
        <f>Month!G325</f>
        <v>111.70248786533506</v>
      </c>
      <c r="F25" s="307">
        <f>Month!H325</f>
        <v>30.375295999999999</v>
      </c>
      <c r="G25" s="307">
        <f>Month!I325</f>
        <v>43.259473999999997</v>
      </c>
      <c r="H25" s="283"/>
      <c r="I25" s="281">
        <f>Month!K325</f>
        <v>59.947945734369981</v>
      </c>
      <c r="J25" s="282"/>
    </row>
    <row r="26" spans="1:10" ht="12" customHeight="1" x14ac:dyDescent="0.35">
      <c r="A26" s="305"/>
      <c r="B26" s="306" t="str">
        <f>Datasheet!C326</f>
        <v>September</v>
      </c>
      <c r="C26" s="307">
        <f>Month!E326</f>
        <v>118.63064912982597</v>
      </c>
      <c r="D26" s="307">
        <f>Month!F326</f>
        <v>111.49316544650968</v>
      </c>
      <c r="E26" s="307">
        <f>Month!G326</f>
        <v>109.81140500000002</v>
      </c>
      <c r="F26" s="307">
        <f>Month!H326</f>
        <v>31.100999999999996</v>
      </c>
      <c r="G26" s="307">
        <f>Month!I326</f>
        <v>43.381056000000008</v>
      </c>
      <c r="H26" s="283"/>
      <c r="I26" s="281">
        <f>Month!K326</f>
        <v>60.040105892111711</v>
      </c>
      <c r="J26" s="282"/>
    </row>
    <row r="27" spans="1:10" ht="12" customHeight="1" x14ac:dyDescent="0.35">
      <c r="A27" s="305"/>
      <c r="B27" s="306" t="str">
        <f>Datasheet!C327</f>
        <v>October</v>
      </c>
      <c r="C27" s="307">
        <f>Month!E327</f>
        <v>117.22148629725943</v>
      </c>
      <c r="D27" s="307">
        <f>Month!F327</f>
        <v>108.8961583893322</v>
      </c>
      <c r="E27" s="307">
        <f>Month!G327</f>
        <v>110.68269900000003</v>
      </c>
      <c r="F27" s="307">
        <f>Month!H327</f>
        <v>31.28</v>
      </c>
      <c r="G27" s="307">
        <f>Month!I327</f>
        <v>44.027853000000007</v>
      </c>
      <c r="H27" s="283"/>
      <c r="I27" s="281">
        <f>Month!K327</f>
        <v>61.483986967916223</v>
      </c>
      <c r="J27" s="282"/>
    </row>
    <row r="28" spans="1:10" ht="12" customHeight="1" x14ac:dyDescent="0.35">
      <c r="A28" s="305"/>
      <c r="B28" s="306" t="str">
        <f>Datasheet!C328</f>
        <v>November</v>
      </c>
      <c r="C28" s="307">
        <f>Month!E328</f>
        <v>115.64095619123825</v>
      </c>
      <c r="D28" s="307">
        <f>Month!F328</f>
        <v>107.23898834237428</v>
      </c>
      <c r="E28" s="307">
        <f>Month!G328</f>
        <v>110.12272</v>
      </c>
      <c r="F28" s="307">
        <f>Month!H328</f>
        <v>30.017999999999997</v>
      </c>
      <c r="G28" s="307">
        <f>Month!I328</f>
        <v>41.568132999999996</v>
      </c>
      <c r="H28" s="283"/>
      <c r="I28" s="281">
        <f>Month!K328</f>
        <v>57.136892724069916</v>
      </c>
      <c r="J28" s="282"/>
    </row>
    <row r="29" spans="1:10" ht="12" customHeight="1" x14ac:dyDescent="0.35">
      <c r="A29" s="305"/>
      <c r="B29" s="306" t="str">
        <f>Datasheet!C329</f>
        <v>December</v>
      </c>
      <c r="C29" s="307">
        <f>Month!E329</f>
        <v>112.35528805761152</v>
      </c>
      <c r="D29" s="307">
        <f>Month!F329</f>
        <v>103.679396929288</v>
      </c>
      <c r="E29" s="307">
        <f>Month!G329</f>
        <v>107.76825000000002</v>
      </c>
      <c r="F29" s="307">
        <f>Month!H329</f>
        <v>28.588000000000001</v>
      </c>
      <c r="G29" s="307">
        <f>Month!I329</f>
        <v>38.101939000000002</v>
      </c>
      <c r="H29" s="283"/>
      <c r="I29" s="281">
        <f>Month!K329</f>
        <v>50.787029460469675</v>
      </c>
      <c r="J29" s="282"/>
    </row>
    <row r="30" spans="1:10" ht="12" customHeight="1" x14ac:dyDescent="0.35">
      <c r="A30" s="305">
        <v>2016</v>
      </c>
      <c r="B30" s="306" t="str">
        <f>Datasheet!C330</f>
        <v>January</v>
      </c>
      <c r="C30" s="307">
        <f>Month!E330</f>
        <v>110.243857771554</v>
      </c>
      <c r="D30" s="307">
        <f>Month!F330</f>
        <v>101.74238646628896</v>
      </c>
      <c r="E30" s="307">
        <f>Month!G330</f>
        <v>102.52259600000002</v>
      </c>
      <c r="F30" s="307">
        <f>Month!H330</f>
        <v>22.813000000000002</v>
      </c>
      <c r="G30" s="307">
        <f>Month!I330</f>
        <v>35.185762999999994</v>
      </c>
      <c r="H30" s="283"/>
      <c r="I30" s="281">
        <f>Month!K330</f>
        <v>44.0539370567246</v>
      </c>
      <c r="J30" s="282"/>
    </row>
    <row r="31" spans="1:10" ht="12" customHeight="1" x14ac:dyDescent="0.35">
      <c r="A31" s="278"/>
      <c r="B31" s="279" t="str">
        <f>Datasheet!C331</f>
        <v>February</v>
      </c>
      <c r="C31" s="280">
        <f>Month!E331</f>
        <v>109.71915383076616</v>
      </c>
      <c r="D31" s="280">
        <f>Month!F331</f>
        <v>101.4025375718214</v>
      </c>
      <c r="E31" s="280">
        <f>Month!G331</f>
        <v>101.020909</v>
      </c>
      <c r="F31" s="280">
        <f>Month!H331</f>
        <v>21.891999999999999</v>
      </c>
      <c r="G31" s="280">
        <f>Month!I331</f>
        <v>33.459595</v>
      </c>
      <c r="H31" s="283"/>
      <c r="I31" s="281">
        <f>Month!K331</f>
        <v>42.964782249934082</v>
      </c>
      <c r="J31" s="282"/>
    </row>
    <row r="32" spans="1:10" ht="12" customHeight="1" x14ac:dyDescent="0.35">
      <c r="A32" s="278"/>
      <c r="B32" s="279" t="str">
        <f>Datasheet!C332</f>
        <v>March</v>
      </c>
      <c r="C32" s="280">
        <f>Month!E332</f>
        <v>110.52776755351071</v>
      </c>
      <c r="D32" s="280">
        <f>Month!F332</f>
        <v>101.72685884394333</v>
      </c>
      <c r="E32" s="280">
        <f>Month!G332</f>
        <v>102.399034</v>
      </c>
      <c r="F32" s="280">
        <f>Month!H332</f>
        <v>26.428000000000001</v>
      </c>
      <c r="G32" s="280">
        <f>Month!I332</f>
        <v>38.213878999999999</v>
      </c>
      <c r="H32" s="283"/>
      <c r="I32" s="281">
        <f>Month!K332</f>
        <v>51.903457674263493</v>
      </c>
      <c r="J32" s="282"/>
    </row>
    <row r="33" spans="1:10" ht="12" customHeight="1" x14ac:dyDescent="0.35">
      <c r="A33" s="278"/>
      <c r="B33" s="279" t="str">
        <f>Datasheet!C333</f>
        <v>April</v>
      </c>
      <c r="C33" s="280">
        <f>Month!E333</f>
        <v>115.01596319263851</v>
      </c>
      <c r="D33" s="280">
        <f>Month!F333</f>
        <v>106.44284560816905</v>
      </c>
      <c r="E33" s="280">
        <f>Month!G333</f>
        <v>106.943421</v>
      </c>
      <c r="F33" s="280">
        <f>Month!H333</f>
        <v>27.398000000000003</v>
      </c>
      <c r="G33" s="280">
        <f>Month!I333</f>
        <v>38.835974</v>
      </c>
      <c r="H33" s="283"/>
      <c r="I33" s="281">
        <f>Month!K333</f>
        <v>55.669633984351179</v>
      </c>
      <c r="J33" s="282"/>
    </row>
    <row r="34" spans="1:10" ht="12" customHeight="1" x14ac:dyDescent="0.35">
      <c r="A34" s="278"/>
      <c r="B34" s="279" t="str">
        <f>Datasheet!C334</f>
        <v>May</v>
      </c>
      <c r="C34" s="280">
        <f>Month!E334</f>
        <v>117.18915883176636</v>
      </c>
      <c r="D34" s="280">
        <f>Month!F334</f>
        <v>108.43411239403076</v>
      </c>
      <c r="E34" s="280">
        <f>Month!G334</f>
        <v>109.07089400000002</v>
      </c>
      <c r="F34" s="280">
        <f>Month!H334</f>
        <v>29.558000000000003</v>
      </c>
      <c r="G34" s="280">
        <f>Month!I334</f>
        <v>42.078426</v>
      </c>
      <c r="H34" s="283"/>
      <c r="I34" s="281">
        <f>Month!K334</f>
        <v>61.976967486254786</v>
      </c>
      <c r="J34" s="282"/>
    </row>
    <row r="35" spans="1:10" ht="12" customHeight="1" x14ac:dyDescent="0.35">
      <c r="A35" s="278"/>
      <c r="B35" s="279" t="str">
        <f>Datasheet!C335</f>
        <v>June</v>
      </c>
      <c r="C35" s="280">
        <f>Month!E335</f>
        <v>119.71385577115426</v>
      </c>
      <c r="D35" s="280">
        <f>Month!F335</f>
        <v>110.96341401246198</v>
      </c>
      <c r="E35" s="280">
        <f>Month!G335</f>
        <v>111.856993</v>
      </c>
      <c r="F35" s="280">
        <f>Month!H335</f>
        <v>32.005000000000003</v>
      </c>
      <c r="G35" s="280">
        <f>Month!I335</f>
        <v>44.299308000000003</v>
      </c>
      <c r="H35" s="283"/>
      <c r="I35" s="281">
        <f>Month!K335</f>
        <v>66.171205897687202</v>
      </c>
      <c r="J35" s="282"/>
    </row>
    <row r="36" spans="1:10" ht="12" customHeight="1" x14ac:dyDescent="0.35">
      <c r="A36" s="278"/>
      <c r="B36" s="279" t="str">
        <f>Datasheet!C336</f>
        <v>July</v>
      </c>
      <c r="C36" s="280">
        <f>Month!E336</f>
        <v>120.4567573514703</v>
      </c>
      <c r="D36" s="280">
        <f>Month!F336</f>
        <v>111.66290536362959</v>
      </c>
      <c r="E36" s="280">
        <f>Month!G336</f>
        <v>112.65084500000002</v>
      </c>
      <c r="F36" s="280">
        <f>Month!H336</f>
        <v>32.383000000000003</v>
      </c>
      <c r="G36" s="280">
        <f>Month!I336</f>
        <v>44.492311999999998</v>
      </c>
      <c r="H36" s="283"/>
      <c r="I36" s="281">
        <f>Month!K336</f>
        <v>66.839713488477486</v>
      </c>
      <c r="J36" s="282"/>
    </row>
    <row r="37" spans="1:10" ht="12" customHeight="1" x14ac:dyDescent="0.35">
      <c r="A37" s="278"/>
      <c r="B37" s="279" t="str">
        <f>Datasheet!C337</f>
        <v>August</v>
      </c>
      <c r="C37" s="280">
        <f>Month!E337</f>
        <v>118.35466493298658</v>
      </c>
      <c r="D37" s="280">
        <f>Month!F337</f>
        <v>109.04960402185078</v>
      </c>
      <c r="E37" s="280">
        <f>Month!G337</f>
        <v>110.68451</v>
      </c>
      <c r="F37" s="280">
        <f>Month!H337</f>
        <v>30.033000000000001</v>
      </c>
      <c r="G37" s="280">
        <f>Month!I337</f>
        <v>43.743884000000001</v>
      </c>
      <c r="H37" s="283"/>
      <c r="I37" s="281">
        <f>Month!K337</f>
        <v>67.05349029541604</v>
      </c>
      <c r="J37" s="282"/>
    </row>
    <row r="38" spans="1:10" ht="12" customHeight="1" x14ac:dyDescent="0.35">
      <c r="A38" s="278"/>
      <c r="B38" s="279" t="str">
        <f>Datasheet!C338</f>
        <v>September</v>
      </c>
      <c r="C38" s="280">
        <f>Month!E338</f>
        <v>120.1286277255451</v>
      </c>
      <c r="D38" s="280">
        <f>Month!F338</f>
        <v>111.21109967971043</v>
      </c>
      <c r="E38" s="280">
        <f>Month!G338</f>
        <v>113.23174</v>
      </c>
      <c r="F38" s="280">
        <f>Month!H338</f>
        <v>31.938999999999997</v>
      </c>
      <c r="G38" s="280">
        <f>Month!I338</f>
        <v>44.483657000000001</v>
      </c>
      <c r="H38" s="283"/>
      <c r="I38" s="281">
        <f>Month!K338</f>
        <v>69.331807801751296</v>
      </c>
      <c r="J38" s="282"/>
    </row>
    <row r="39" spans="1:10" ht="12" customHeight="1" x14ac:dyDescent="0.35">
      <c r="A39" s="278"/>
      <c r="B39" s="279" t="str">
        <f>Datasheet!C339</f>
        <v>October</v>
      </c>
      <c r="C39" s="280">
        <f>Month!E339</f>
        <v>123.22939287857572</v>
      </c>
      <c r="D39" s="280">
        <f>Month!F339</f>
        <v>113.55512394232454</v>
      </c>
      <c r="E39" s="280">
        <f>Month!G339</f>
        <v>115.64206800000001</v>
      </c>
      <c r="F39" s="280">
        <f>Month!H339</f>
        <v>37.445</v>
      </c>
      <c r="G39" s="280">
        <f>Month!I339</f>
        <v>50.250573000000003</v>
      </c>
      <c r="H39" s="283"/>
      <c r="I39" s="281">
        <f>Month!K339</f>
        <v>76.861028262826807</v>
      </c>
      <c r="J39" s="282"/>
    </row>
    <row r="40" spans="1:10" ht="12" customHeight="1" x14ac:dyDescent="0.35">
      <c r="A40" s="278"/>
      <c r="B40" s="279" t="str">
        <f>Datasheet!C340</f>
        <v>November</v>
      </c>
      <c r="C40" s="280">
        <f>Month!E340</f>
        <v>125.73935187037404</v>
      </c>
      <c r="D40" s="280">
        <f>Month!F340</f>
        <v>115.88441626191999</v>
      </c>
      <c r="E40" s="280">
        <f>Month!G340</f>
        <v>118.36027900000002</v>
      </c>
      <c r="F40" s="280">
        <f>Month!H340</f>
        <v>35.246000000000002</v>
      </c>
      <c r="G40" s="280">
        <f>Month!I340</f>
        <v>46.102402000000005</v>
      </c>
      <c r="H40" s="283"/>
      <c r="I40" s="281">
        <f>Month!K340</f>
        <v>70.945916129429804</v>
      </c>
      <c r="J40" s="282"/>
    </row>
    <row r="41" spans="1:10" ht="12" customHeight="1" x14ac:dyDescent="0.35">
      <c r="A41" s="278"/>
      <c r="B41" s="279" t="str">
        <f>Datasheet!C341</f>
        <v>December</v>
      </c>
      <c r="C41" s="280">
        <f>Month!E341</f>
        <v>123.64245549109823</v>
      </c>
      <c r="D41" s="280">
        <f>Month!F341</f>
        <v>114.07237962180028</v>
      </c>
      <c r="E41" s="280">
        <f>Month!G341</f>
        <v>117.16027500000001</v>
      </c>
      <c r="F41" s="280">
        <f>Month!H341</f>
        <v>38.634999999999998</v>
      </c>
      <c r="G41" s="280">
        <f>Month!I341</f>
        <v>50.012331000000003</v>
      </c>
      <c r="H41" s="283"/>
      <c r="I41" s="281">
        <f>Month!K341</f>
        <v>82.086915145296402</v>
      </c>
      <c r="J41" s="282"/>
    </row>
    <row r="42" spans="1:10" ht="12" customHeight="1" x14ac:dyDescent="0.35">
      <c r="A42" s="278">
        <v>2017</v>
      </c>
      <c r="B42" s="279" t="str">
        <f>Datasheet!C342</f>
        <v>January</v>
      </c>
      <c r="C42" s="280">
        <f>Month!E342</f>
        <v>127.85468793758751</v>
      </c>
      <c r="D42" s="280">
        <f>Month!F342</f>
        <v>118.69498198043139</v>
      </c>
      <c r="E42" s="280">
        <f>Month!G342</f>
        <v>121.99151200000001</v>
      </c>
      <c r="F42" s="280">
        <f>Month!H342</f>
        <v>40.68</v>
      </c>
      <c r="G42" s="280">
        <f>Month!I342</f>
        <v>51.987026999999998</v>
      </c>
      <c r="H42" s="283"/>
      <c r="I42" s="281">
        <f>Month!K342</f>
        <v>85.785149616294063</v>
      </c>
      <c r="J42" s="282"/>
    </row>
    <row r="43" spans="1:10" ht="12" customHeight="1" x14ac:dyDescent="0.35">
      <c r="A43" s="278"/>
      <c r="B43" s="279" t="str">
        <f>Datasheet!C343</f>
        <v>February</v>
      </c>
      <c r="C43" s="280">
        <f>Month!E343</f>
        <v>128.865300060012</v>
      </c>
      <c r="D43" s="280">
        <f>Month!F343</f>
        <v>119.86249365467899</v>
      </c>
      <c r="E43" s="280">
        <f>Month!G343</f>
        <v>122.79895400000001</v>
      </c>
      <c r="F43" s="280">
        <f>Month!H343</f>
        <v>40.42</v>
      </c>
      <c r="G43" s="280">
        <f>Month!I343</f>
        <v>51.645923000000003</v>
      </c>
      <c r="H43" s="283"/>
      <c r="I43" s="281">
        <f>Month!K343</f>
        <v>85.21559267873107</v>
      </c>
      <c r="J43" s="282"/>
    </row>
    <row r="44" spans="1:10" ht="12" customHeight="1" x14ac:dyDescent="0.35">
      <c r="A44" s="278"/>
      <c r="B44" s="279" t="str">
        <f>Datasheet!C344</f>
        <v>March</v>
      </c>
      <c r="C44" s="280">
        <f>Month!E344</f>
        <v>128.4</v>
      </c>
      <c r="D44" s="280">
        <f>Month!F344</f>
        <v>119.39</v>
      </c>
      <c r="E44" s="280">
        <f>Month!G344</f>
        <v>122.34</v>
      </c>
      <c r="F44" s="280">
        <f>Month!H344</f>
        <v>39.58</v>
      </c>
      <c r="G44" s="280">
        <f>Month!I344</f>
        <v>52.21</v>
      </c>
      <c r="H44" s="283"/>
      <c r="I44" s="281">
        <f>Month!K344</f>
        <v>81.252795701032184</v>
      </c>
      <c r="J44" s="282"/>
    </row>
    <row r="45" spans="1:10" ht="12" customHeight="1" x14ac:dyDescent="0.35">
      <c r="A45" s="278"/>
      <c r="B45" s="279" t="str">
        <f>Datasheet!C345</f>
        <v>April</v>
      </c>
      <c r="C45" s="280">
        <f>Month!E345</f>
        <v>126.71065113022605</v>
      </c>
      <c r="D45" s="280">
        <f>Month!F345</f>
        <v>117.30161929557933</v>
      </c>
      <c r="E45" s="280">
        <f>Month!G345</f>
        <v>119.89196800000002</v>
      </c>
      <c r="F45" s="280">
        <f>Month!H345</f>
        <v>39.771999999999998</v>
      </c>
      <c r="G45" s="280">
        <f>Month!I345</f>
        <v>51.420867999999999</v>
      </c>
      <c r="H45" s="283"/>
      <c r="I45" s="281">
        <f>Month!K345</f>
        <v>80.033422624770921</v>
      </c>
      <c r="J45" s="282"/>
    </row>
    <row r="46" spans="1:10" ht="12" customHeight="1" x14ac:dyDescent="0.35">
      <c r="A46" s="278"/>
      <c r="B46" s="279" t="str">
        <f>Datasheet!C346</f>
        <v>May</v>
      </c>
      <c r="C46" s="280">
        <f>Month!E346</f>
        <v>125.00732846569312</v>
      </c>
      <c r="D46" s="280">
        <f>Month!F346</f>
        <v>115.52119641367757</v>
      </c>
      <c r="E46" s="280">
        <f>Month!G346</f>
        <v>117.39835600000001</v>
      </c>
      <c r="F46" s="280">
        <f>Month!H346</f>
        <v>36.472000000000001</v>
      </c>
      <c r="G46" s="280">
        <f>Month!I346</f>
        <v>47.964980000000004</v>
      </c>
      <c r="H46" s="283"/>
      <c r="I46" s="281">
        <f>Month!K346</f>
        <v>75.455571205601331</v>
      </c>
      <c r="J46" s="282"/>
    </row>
    <row r="47" spans="1:10" ht="12" customHeight="1" x14ac:dyDescent="0.35">
      <c r="A47" s="278"/>
      <c r="B47" s="279" t="str">
        <f>Datasheet!C347</f>
        <v>June</v>
      </c>
      <c r="C47" s="280">
        <f>Month!E347</f>
        <v>124.95604920984195</v>
      </c>
      <c r="D47" s="280">
        <f>Month!F347</f>
        <v>115.54842345179736</v>
      </c>
      <c r="E47" s="280">
        <f>Month!G347</f>
        <v>117.53635100000001</v>
      </c>
      <c r="F47" s="280">
        <f>Month!H347</f>
        <v>35.731000000000002</v>
      </c>
      <c r="G47" s="280">
        <f>Month!I347</f>
        <v>45.579840999999995</v>
      </c>
      <c r="H47" s="283"/>
      <c r="I47" s="281">
        <f>Month!K347</f>
        <v>71.251040081128053</v>
      </c>
      <c r="J47" s="282"/>
    </row>
    <row r="48" spans="1:10" ht="12" customHeight="1" x14ac:dyDescent="0.35">
      <c r="A48" s="278"/>
      <c r="B48" s="279" t="str">
        <f>Datasheet!C348</f>
        <v>July</v>
      </c>
      <c r="C48" s="280">
        <f>Month!E348</f>
        <v>123.12639927985599</v>
      </c>
      <c r="D48" s="280">
        <f>Month!F348</f>
        <v>113.90453891802687</v>
      </c>
      <c r="E48" s="280">
        <f>Month!G348</f>
        <v>115.39712500000002</v>
      </c>
      <c r="F48" s="280">
        <f>Month!H348</f>
        <v>34.986999999999995</v>
      </c>
      <c r="G48" s="280">
        <f>Month!I348</f>
        <v>46.466909000000008</v>
      </c>
      <c r="H48" s="283"/>
      <c r="I48" s="281">
        <f>Month!K348</f>
        <v>71.488914053217911</v>
      </c>
      <c r="J48" s="282"/>
    </row>
    <row r="49" spans="1:10" ht="12" customHeight="1" x14ac:dyDescent="0.35">
      <c r="A49" s="278"/>
      <c r="B49" s="279" t="str">
        <f>Datasheet!C349</f>
        <v>August</v>
      </c>
      <c r="C49" s="280">
        <f>Month!E349</f>
        <v>125.18053810762152</v>
      </c>
      <c r="D49" s="280">
        <f>Month!F349</f>
        <v>115.64066330084985</v>
      </c>
      <c r="E49" s="280">
        <f>Month!G349</f>
        <v>117.34635300000002</v>
      </c>
      <c r="F49" s="280">
        <f>Month!H349</f>
        <v>36.914999999999999</v>
      </c>
      <c r="G49" s="280">
        <f>Month!I349</f>
        <v>48.691034000000002</v>
      </c>
      <c r="H49" s="283"/>
      <c r="I49" s="281">
        <f>Month!K349</f>
        <v>76.962241104081045</v>
      </c>
      <c r="J49" s="282"/>
    </row>
    <row r="50" spans="1:10" ht="12" customHeight="1" x14ac:dyDescent="0.35">
      <c r="A50" s="278"/>
      <c r="B50" s="279" t="str">
        <f>Datasheet!C350</f>
        <v>September</v>
      </c>
      <c r="C50" s="280">
        <f>Month!E350</f>
        <v>128.47947589517901</v>
      </c>
      <c r="D50" s="280">
        <f>Month!F350</f>
        <v>118.93381260515331</v>
      </c>
      <c r="E50" s="280">
        <f>Month!G350</f>
        <v>120.516535</v>
      </c>
      <c r="F50" s="280">
        <f>Month!H350</f>
        <v>38.503</v>
      </c>
      <c r="G50" s="280">
        <f>Month!I350</f>
        <v>50.593099000000002</v>
      </c>
      <c r="H50" s="283"/>
      <c r="I50" s="281">
        <f>Month!K350</f>
        <v>81.31487681250411</v>
      </c>
      <c r="J50" s="282"/>
    </row>
    <row r="51" spans="1:10" ht="12" customHeight="1" x14ac:dyDescent="0.35">
      <c r="A51" s="278"/>
      <c r="B51" s="279" t="str">
        <f>Datasheet!C351</f>
        <v>October</v>
      </c>
      <c r="C51" s="280">
        <f>Month!E351</f>
        <v>126.62902180436086</v>
      </c>
      <c r="D51" s="280">
        <f>Month!F351</f>
        <v>117.15004263590676</v>
      </c>
      <c r="E51" s="280">
        <f>Month!G351</f>
        <v>120.34368400000002</v>
      </c>
      <c r="F51" s="280">
        <f>Month!H351</f>
        <v>39.948</v>
      </c>
      <c r="G51" s="280">
        <f>Month!I351</f>
        <v>51.687528</v>
      </c>
      <c r="H51" s="283"/>
      <c r="I51" s="281">
        <f>Month!K351</f>
        <v>84.707756677484895</v>
      </c>
      <c r="J51" s="282"/>
    </row>
    <row r="52" spans="1:10" ht="12" customHeight="1" x14ac:dyDescent="0.35">
      <c r="A52" s="278"/>
      <c r="B52" s="279" t="str">
        <f>Datasheet!C352</f>
        <v>November</v>
      </c>
      <c r="C52" s="280">
        <f>Month!E352</f>
        <v>128.71128125625123</v>
      </c>
      <c r="D52" s="280">
        <f>Month!F352</f>
        <v>119.12486065179394</v>
      </c>
      <c r="E52" s="280">
        <f>Month!G352</f>
        <v>122.71624100000002</v>
      </c>
      <c r="F52" s="280">
        <f>Month!H352</f>
        <v>43.43</v>
      </c>
      <c r="G52" s="280">
        <f>Month!I352</f>
        <v>54.172713999999999</v>
      </c>
      <c r="H52" s="283"/>
      <c r="I52" s="281">
        <f>Month!K352</f>
        <v>91.190276842915182</v>
      </c>
      <c r="J52" s="282"/>
    </row>
    <row r="53" spans="1:10" ht="12" customHeight="1" x14ac:dyDescent="0.35">
      <c r="A53" s="278"/>
      <c r="B53" s="279" t="str">
        <f>Datasheet!C353</f>
        <v>December</v>
      </c>
      <c r="C53" s="280">
        <f>Month!E353</f>
        <v>129.52745200000001</v>
      </c>
      <c r="D53" s="280">
        <f>Month!F353</f>
        <v>119.99395848164082</v>
      </c>
      <c r="E53" s="280">
        <f>Month!G353</f>
        <v>123.51376900000005</v>
      </c>
      <c r="F53" s="280">
        <f>Month!H353</f>
        <v>43.587999999999994</v>
      </c>
      <c r="G53" s="280">
        <f>Month!I353</f>
        <v>53.110375000000005</v>
      </c>
      <c r="H53" s="283"/>
      <c r="I53" s="281">
        <f>Month!K353</f>
        <v>92.89564920437391</v>
      </c>
      <c r="J53" s="282"/>
    </row>
    <row r="54" spans="1:10" ht="12" customHeight="1" x14ac:dyDescent="0.35">
      <c r="A54" s="278">
        <v>2018</v>
      </c>
      <c r="B54" s="279" t="str">
        <f>Datasheet!C354</f>
        <v>January</v>
      </c>
      <c r="C54" s="280">
        <f>Month!E354</f>
        <v>130.512359</v>
      </c>
      <c r="D54" s="280">
        <f>Month!F354</f>
        <v>121.16115017585402</v>
      </c>
      <c r="E54" s="280">
        <f>Month!G354</f>
        <v>124.55389200000002</v>
      </c>
      <c r="F54" s="280">
        <f>Month!H354</f>
        <v>45.918999999999997</v>
      </c>
      <c r="G54" s="280">
        <f>Month!I354</f>
        <v>55.511188999999995</v>
      </c>
      <c r="H54" s="283"/>
      <c r="I54" s="281">
        <f>Month!K354</f>
        <v>96.884032636141654</v>
      </c>
      <c r="J54" s="282"/>
    </row>
    <row r="55" spans="1:10" ht="12" customHeight="1" x14ac:dyDescent="0.35">
      <c r="A55" s="278"/>
      <c r="B55" s="279" t="str">
        <f>Datasheet!C355</f>
        <v>February</v>
      </c>
      <c r="C55" s="280">
        <f>Month!E355</f>
        <v>131.13535200000001</v>
      </c>
      <c r="D55" s="280">
        <f>Month!F355</f>
        <v>121.44174087831497</v>
      </c>
      <c r="E55" s="280">
        <f>Month!G355</f>
        <v>124.66208400000001</v>
      </c>
      <c r="F55" s="280">
        <f>Month!H355</f>
        <v>42.870999999999995</v>
      </c>
      <c r="G55" s="280">
        <f>Month!I355</f>
        <v>51.935262999999992</v>
      </c>
      <c r="H55" s="283"/>
      <c r="I55" s="281">
        <f>Month!K355</f>
        <v>92.692989578210486</v>
      </c>
      <c r="J55" s="282"/>
    </row>
    <row r="56" spans="1:10" ht="12" customHeight="1" x14ac:dyDescent="0.35">
      <c r="A56" s="278"/>
      <c r="B56" s="279" t="str">
        <f>Datasheet!C356</f>
        <v>March</v>
      </c>
      <c r="C56" s="280">
        <f>Month!E356</f>
        <v>128.96147199999999</v>
      </c>
      <c r="D56" s="280">
        <f>Month!F356</f>
        <v>119.10934065825049</v>
      </c>
      <c r="E56" s="280">
        <f>Month!G356</f>
        <v>122.79467300000002</v>
      </c>
      <c r="F56" s="280">
        <f>Month!H356</f>
        <v>44.19700000000001</v>
      </c>
      <c r="G56" s="280">
        <f>Month!I356</f>
        <v>52.507654999999993</v>
      </c>
      <c r="H56" s="283"/>
      <c r="I56" s="281">
        <f>Month!K356</f>
        <v>92.102792072790365</v>
      </c>
      <c r="J56" s="282"/>
    </row>
    <row r="57" spans="1:10" ht="12" customHeight="1" x14ac:dyDescent="0.35">
      <c r="A57" s="278"/>
      <c r="B57" s="279" t="str">
        <f>Datasheet!C357</f>
        <v>April</v>
      </c>
      <c r="C57" s="280">
        <f>Month!E357</f>
        <v>130.04430000000002</v>
      </c>
      <c r="D57" s="280">
        <f>Month!F357</f>
        <v>120.57402320978301</v>
      </c>
      <c r="E57" s="280">
        <f>Month!G357</f>
        <v>124.15899500000002</v>
      </c>
      <c r="F57" s="280">
        <f>Month!H357</f>
        <v>45.932999999999993</v>
      </c>
      <c r="G57" s="280">
        <f>Month!I357</f>
        <v>55.43107599999999</v>
      </c>
      <c r="H57" s="283"/>
      <c r="I57" s="281">
        <f>Month!K357</f>
        <v>97.04885588362221</v>
      </c>
      <c r="J57" s="282"/>
    </row>
    <row r="58" spans="1:10" ht="12" customHeight="1" x14ac:dyDescent="0.35">
      <c r="A58" s="278"/>
      <c r="B58" s="279" t="str">
        <f>Datasheet!C358</f>
        <v>May</v>
      </c>
      <c r="C58" s="280">
        <f>Month!E358</f>
        <v>134.33191400000001</v>
      </c>
      <c r="D58" s="280">
        <f>Month!F358</f>
        <v>124.66952596204509</v>
      </c>
      <c r="E58" s="280">
        <f>Month!G358</f>
        <v>128.29019600000001</v>
      </c>
      <c r="F58" s="280">
        <f>Month!H358</f>
        <v>49.49</v>
      </c>
      <c r="G58" s="280">
        <f>Month!I358</f>
        <v>60.610683000000002</v>
      </c>
      <c r="H58" s="283"/>
      <c r="I58" s="281">
        <f>Month!K358</f>
        <v>110.18735484251872</v>
      </c>
      <c r="J58" s="282"/>
    </row>
    <row r="59" spans="1:10" ht="12" customHeight="1" x14ac:dyDescent="0.35">
      <c r="A59" s="278"/>
      <c r="B59" s="279" t="str">
        <f>Datasheet!C359</f>
        <v>June</v>
      </c>
      <c r="C59" s="280">
        <f>Month!E359</f>
        <v>138.25261300000003</v>
      </c>
      <c r="D59" s="280">
        <f>Month!F359</f>
        <v>127.94497893990926</v>
      </c>
      <c r="E59" s="280">
        <f>Month!G359</f>
        <v>131.87631600000003</v>
      </c>
      <c r="F59" s="280">
        <f>Month!H359</f>
        <v>48.933999999999997</v>
      </c>
      <c r="G59" s="280">
        <f>Month!I359</f>
        <v>60.878896999999995</v>
      </c>
      <c r="H59" s="283"/>
      <c r="I59" s="281">
        <f>Month!K359</f>
        <v>109.63855333986862</v>
      </c>
      <c r="J59" s="282"/>
    </row>
    <row r="60" spans="1:10" ht="12" customHeight="1" x14ac:dyDescent="0.35">
      <c r="A60" s="278"/>
      <c r="B60" s="279" t="str">
        <f>Datasheet!C360</f>
        <v>July</v>
      </c>
      <c r="C60" s="280">
        <f>Month!E360</f>
        <v>137.72792799999999</v>
      </c>
      <c r="D60" s="280">
        <f>Month!F360</f>
        <v>127.61783494655224</v>
      </c>
      <c r="E60" s="280">
        <f>Month!G360</f>
        <v>131.79739000000006</v>
      </c>
      <c r="F60" s="280">
        <f>Month!H360</f>
        <v>48.463999999999999</v>
      </c>
      <c r="G60" s="280">
        <f>Month!I360</f>
        <v>60.911133</v>
      </c>
      <c r="H60" s="283"/>
      <c r="I60" s="281">
        <f>Month!K360</f>
        <v>109.17460916037864</v>
      </c>
      <c r="J60" s="282"/>
    </row>
    <row r="61" spans="1:10" ht="12" customHeight="1" x14ac:dyDescent="0.35">
      <c r="A61" s="278"/>
      <c r="B61" s="279" t="str">
        <f>Datasheet!C361</f>
        <v>August</v>
      </c>
      <c r="C61" s="280">
        <f>Month!E361</f>
        <v>138.68757100000002</v>
      </c>
      <c r="D61" s="280">
        <f>Month!F361</f>
        <v>128.61607556446174</v>
      </c>
      <c r="E61" s="280">
        <f>Month!G361</f>
        <v>132.49018200000003</v>
      </c>
      <c r="F61" s="280">
        <f>Month!H361</f>
        <v>49.098999999999997</v>
      </c>
      <c r="G61" s="280">
        <f>Month!I361</f>
        <v>61.818066000000002</v>
      </c>
      <c r="H61" s="283"/>
      <c r="I61" s="281">
        <f>Month!K361</f>
        <v>110.41572415806664</v>
      </c>
      <c r="J61" s="282"/>
    </row>
    <row r="62" spans="1:10" ht="12" customHeight="1" x14ac:dyDescent="0.35">
      <c r="A62" s="278"/>
      <c r="B62" s="279" t="str">
        <f>Datasheet!C362</f>
        <v>September</v>
      </c>
      <c r="C62" s="280">
        <f>Month!E362</f>
        <v>140.89387900000003</v>
      </c>
      <c r="D62" s="280">
        <f>Month!F362</f>
        <v>130.75124439175903</v>
      </c>
      <c r="E62" s="280">
        <f>Month!G362</f>
        <v>134.48279000000002</v>
      </c>
      <c r="F62" s="280">
        <f>Month!H362</f>
        <v>51.298000000000002</v>
      </c>
      <c r="G62" s="280">
        <f>Month!I362</f>
        <v>63.797067999999996</v>
      </c>
      <c r="H62" s="283"/>
      <c r="I62" s="281">
        <f>Month!K362</f>
        <v>115.21065837749394</v>
      </c>
      <c r="J62" s="282"/>
    </row>
    <row r="63" spans="1:10" ht="12" customHeight="1" x14ac:dyDescent="0.35">
      <c r="A63" s="278"/>
      <c r="B63" s="279" t="str">
        <f>Datasheet!C363</f>
        <v>October</v>
      </c>
      <c r="C63" s="280">
        <f>Month!E363</f>
        <v>141.371228</v>
      </c>
      <c r="D63" s="280">
        <f>Month!F363</f>
        <v>130.88156036733116</v>
      </c>
      <c r="E63" s="280">
        <f>Month!G363</f>
        <v>136.616613</v>
      </c>
      <c r="F63" s="280">
        <f>Month!H363</f>
        <v>53.597000000000001</v>
      </c>
      <c r="G63" s="280">
        <f>Month!I363</f>
        <v>66.463595999999995</v>
      </c>
      <c r="H63" s="283"/>
      <c r="I63" s="281">
        <f>Month!K363</f>
        <v>121.01589521484195</v>
      </c>
      <c r="J63" s="282"/>
    </row>
    <row r="64" spans="1:10" ht="12" customHeight="1" x14ac:dyDescent="0.35">
      <c r="A64" s="278"/>
      <c r="B64" s="279" t="str">
        <f>Datasheet!C364</f>
        <v>November</v>
      </c>
      <c r="C64" s="280">
        <f>Month!E364</f>
        <v>138.93476100000001</v>
      </c>
      <c r="D64" s="280">
        <f>Month!F364</f>
        <v>128.61109268958873</v>
      </c>
      <c r="E64" s="280">
        <f>Month!G364</f>
        <v>137.05865400000002</v>
      </c>
      <c r="F64" s="280">
        <f>Month!H364</f>
        <v>51.558</v>
      </c>
      <c r="G64" s="280">
        <f>Month!I364</f>
        <v>63.818389000000003</v>
      </c>
      <c r="H64" s="283"/>
      <c r="I64" s="281">
        <f>Month!K364</f>
        <v>103.90035727335935</v>
      </c>
      <c r="J64" s="282"/>
    </row>
    <row r="65" spans="1:11" ht="12" customHeight="1" x14ac:dyDescent="0.35">
      <c r="A65" s="278"/>
      <c r="B65" s="279" t="str">
        <f>Datasheet!C365</f>
        <v>December</v>
      </c>
      <c r="C65" s="280">
        <f>Month!E365</f>
        <v>131.38100400000002</v>
      </c>
      <c r="D65" s="280">
        <f>Month!F365</f>
        <v>120.97308660849616</v>
      </c>
      <c r="E65" s="280">
        <f>Month!G365</f>
        <v>131.004212</v>
      </c>
      <c r="F65" s="280">
        <f>Month!H365</f>
        <v>46.966999999999999</v>
      </c>
      <c r="G65" s="280">
        <f>Month!I365</f>
        <v>58.978699999999996</v>
      </c>
      <c r="H65" s="283"/>
      <c r="I65" s="281">
        <f>Month!K365</f>
        <v>88.586307153099867</v>
      </c>
      <c r="J65" s="282"/>
    </row>
    <row r="66" spans="1:11" ht="12" customHeight="1" x14ac:dyDescent="0.35">
      <c r="A66" s="278">
        <v>2019</v>
      </c>
      <c r="B66" s="279" t="str">
        <f>Datasheet!C366</f>
        <v>January</v>
      </c>
      <c r="C66" s="280">
        <f>Month!E366</f>
        <v>129.554945</v>
      </c>
      <c r="D66" s="280">
        <f>Month!F366</f>
        <v>119.45654401687585</v>
      </c>
      <c r="E66" s="280">
        <f>Month!G366</f>
        <v>129.268337</v>
      </c>
      <c r="F66" s="280">
        <f>Month!H366</f>
        <v>46.58700000000001</v>
      </c>
      <c r="G66" s="280">
        <f>Month!I366</f>
        <v>56.722091999999996</v>
      </c>
      <c r="H66" s="283"/>
      <c r="I66" s="281">
        <f>Month!K366</f>
        <v>89.192959139300541</v>
      </c>
      <c r="J66" s="282"/>
    </row>
    <row r="67" spans="1:11" ht="12" customHeight="1" x14ac:dyDescent="0.35">
      <c r="A67" s="278"/>
      <c r="B67" s="279" t="str">
        <f>Datasheet!C367</f>
        <v>February</v>
      </c>
      <c r="C67" s="280">
        <f>Month!E367</f>
        <v>129.294465</v>
      </c>
      <c r="D67" s="280">
        <f>Month!F367</f>
        <v>118.85497628714059</v>
      </c>
      <c r="E67" s="280">
        <f>Month!G367</f>
        <v>128.93373100000002</v>
      </c>
      <c r="F67" s="280">
        <f>Month!H367</f>
        <v>47.216999999999999</v>
      </c>
      <c r="G67" s="280">
        <f>Month!I367</f>
        <v>59.333861999999996</v>
      </c>
      <c r="H67" s="283"/>
      <c r="I67" s="281">
        <f>Month!K367</f>
        <v>95.830918009360474</v>
      </c>
      <c r="J67" s="282"/>
    </row>
    <row r="68" spans="1:11" ht="12.75" customHeight="1" x14ac:dyDescent="0.35">
      <c r="A68" s="278"/>
      <c r="B68" s="279" t="str">
        <f>Datasheet!C368</f>
        <v>March</v>
      </c>
      <c r="C68" s="280">
        <f>Month!E368</f>
        <v>131.81125500000005</v>
      </c>
      <c r="D68" s="280">
        <f>Month!F368</f>
        <v>120.41189380413699</v>
      </c>
      <c r="E68" s="280">
        <f>Month!G368</f>
        <v>130.71726200000003</v>
      </c>
      <c r="F68" s="280">
        <f>Month!H368</f>
        <v>46.593000000000004</v>
      </c>
      <c r="G68" s="280">
        <f>Month!I368</f>
        <v>58.145568000000004</v>
      </c>
      <c r="H68" s="283"/>
      <c r="I68" s="281">
        <f>Month!K368</f>
        <v>98.273125429489923</v>
      </c>
      <c r="J68" s="265"/>
    </row>
    <row r="69" spans="1:11" ht="12.75" customHeight="1" x14ac:dyDescent="0.35">
      <c r="A69" s="284"/>
      <c r="B69" s="285" t="str">
        <f>Datasheet!C369</f>
        <v>April</v>
      </c>
      <c r="C69" s="280">
        <f>Month!E369</f>
        <v>135.48427500000003</v>
      </c>
      <c r="D69" s="280">
        <f>Month!F369</f>
        <v>124.09554601739137</v>
      </c>
      <c r="E69" s="280">
        <f>Month!G369</f>
        <v>132.85270000000003</v>
      </c>
      <c r="F69" s="280">
        <f>Month!H369</f>
        <v>47.866999999999997</v>
      </c>
      <c r="G69" s="280">
        <f>Month!I369</f>
        <v>60.179288</v>
      </c>
      <c r="H69" s="283"/>
      <c r="I69" s="281">
        <f>Month!K369</f>
        <v>106.29104873907524</v>
      </c>
      <c r="J69" s="286"/>
    </row>
    <row r="70" spans="1:11" ht="12.75" customHeight="1" x14ac:dyDescent="0.35">
      <c r="A70" s="284"/>
      <c r="B70" s="285" t="str">
        <f>Datasheet!C370</f>
        <v>May</v>
      </c>
      <c r="C70" s="287">
        <f>Month!E370</f>
        <v>139.082594</v>
      </c>
      <c r="D70" s="280">
        <f>Month!F370</f>
        <v>128.06936805155308</v>
      </c>
      <c r="E70" s="280">
        <f>Month!G370</f>
        <v>135.32845200000003</v>
      </c>
      <c r="F70" s="287">
        <f>Month!H370</f>
        <v>47.835000000000001</v>
      </c>
      <c r="G70" s="287">
        <f>Month!I370</f>
        <v>60.810038000000006</v>
      </c>
      <c r="H70" s="288"/>
      <c r="I70" s="281">
        <f>Month!K370</f>
        <v>108.73249850080825</v>
      </c>
      <c r="J70" s="286"/>
    </row>
    <row r="71" spans="1:11" ht="12.75" customHeight="1" x14ac:dyDescent="0.35">
      <c r="A71" s="284"/>
      <c r="B71" s="285" t="str">
        <f>Datasheet!C371</f>
        <v>June</v>
      </c>
      <c r="C71" s="287">
        <f>Month!E371</f>
        <v>139.09061300000002</v>
      </c>
      <c r="D71" s="280">
        <f>Month!F371</f>
        <v>127.63025546430912</v>
      </c>
      <c r="E71" s="280">
        <f>Month!G371</f>
        <v>133.39047800000003</v>
      </c>
      <c r="F71" s="287">
        <f>Month!H371</f>
        <v>44.270999999999994</v>
      </c>
      <c r="G71" s="287">
        <f>Month!I371</f>
        <v>57.259907000000005</v>
      </c>
      <c r="H71" s="288"/>
      <c r="I71" s="281">
        <f>Month!K371</f>
        <v>100.42424483086523</v>
      </c>
      <c r="J71" s="286"/>
    </row>
    <row r="72" spans="1:11" ht="12.75" customHeight="1" x14ac:dyDescent="0.35">
      <c r="A72" s="284"/>
      <c r="B72" s="285" t="str">
        <f>Datasheet!C372</f>
        <v>July</v>
      </c>
      <c r="C72" s="287">
        <f>Month!E372</f>
        <v>138.290772</v>
      </c>
      <c r="D72" s="280">
        <f>Month!F372</f>
        <v>127.38444123948818</v>
      </c>
      <c r="E72" s="280">
        <f>Month!G372</f>
        <v>131.76071899999999</v>
      </c>
      <c r="F72" s="287">
        <f>Month!H372</f>
        <v>47.427000000000007</v>
      </c>
      <c r="G72" s="287">
        <f>Month!I372</f>
        <v>59.763061</v>
      </c>
      <c r="H72" s="288"/>
      <c r="I72" s="281">
        <f>Month!K372</f>
        <v>101.23538677078338</v>
      </c>
      <c r="J72" s="265"/>
    </row>
    <row r="73" spans="1:11" ht="12.75" customHeight="1" x14ac:dyDescent="0.35">
      <c r="A73" s="284"/>
      <c r="B73" s="285" t="str">
        <f>Datasheet!C373</f>
        <v>August</v>
      </c>
      <c r="C73" s="287">
        <f>Month!E373</f>
        <v>139.81091700000002</v>
      </c>
      <c r="D73" s="280">
        <f>Month!F373</f>
        <v>128.50965250850726</v>
      </c>
      <c r="E73" s="280">
        <f>Month!G373</f>
        <v>132.57667200000003</v>
      </c>
      <c r="F73" s="287">
        <f>Month!H373</f>
        <v>47.498999999999995</v>
      </c>
      <c r="G73" s="287">
        <f>Month!I373</f>
        <v>58.796839999999996</v>
      </c>
      <c r="H73" s="288"/>
      <c r="I73" s="281">
        <f>Month!K373</f>
        <v>97.467845567208172</v>
      </c>
      <c r="J73" s="265"/>
    </row>
    <row r="74" spans="1:11" s="315" customFormat="1" ht="12.75" customHeight="1" x14ac:dyDescent="0.35">
      <c r="A74" s="284"/>
      <c r="B74" s="314" t="str">
        <f>Datasheet!C374</f>
        <v>September</v>
      </c>
      <c r="C74" s="287">
        <f>Month!E374</f>
        <v>138.83101099999999</v>
      </c>
      <c r="D74" s="280">
        <f>Month!F374</f>
        <v>126.99454306314246</v>
      </c>
      <c r="E74" s="280">
        <f>Month!G374</f>
        <v>131.270388</v>
      </c>
      <c r="F74" s="287">
        <f>Month!H374</f>
        <v>46.69</v>
      </c>
      <c r="G74" s="287">
        <f>Month!I374</f>
        <v>60.001689000000006</v>
      </c>
      <c r="H74" s="288"/>
      <c r="I74" s="281">
        <f>Month!K374</f>
        <v>97.911646209926161</v>
      </c>
      <c r="J74" s="286"/>
    </row>
    <row r="75" spans="1:11" s="315" customFormat="1" ht="12.75" customHeight="1" x14ac:dyDescent="0.35">
      <c r="A75" s="284"/>
      <c r="B75" s="314" t="str">
        <f>Datasheet!C375</f>
        <v>October</v>
      </c>
      <c r="C75" s="287">
        <f>Month!E375</f>
        <v>138.74026599999999</v>
      </c>
      <c r="D75" s="280">
        <f>Month!F375</f>
        <v>127.06862438007403</v>
      </c>
      <c r="E75" s="280">
        <f>Month!G375</f>
        <v>131.89280200000002</v>
      </c>
      <c r="F75" s="287">
        <f>Month!H375</f>
        <v>48.338000000000001</v>
      </c>
      <c r="G75" s="287">
        <f>Month!I375</f>
        <v>59.274475000000002</v>
      </c>
      <c r="H75" s="288"/>
      <c r="I75" s="281">
        <f>Month!K375</f>
        <v>93.955359174232456</v>
      </c>
      <c r="J75" s="286"/>
    </row>
    <row r="76" spans="1:11" s="315" customFormat="1" ht="12.75" customHeight="1" x14ac:dyDescent="0.35">
      <c r="A76" s="284"/>
      <c r="B76" s="314" t="str">
        <f>Datasheet!C376</f>
        <v>November</v>
      </c>
      <c r="C76" s="287">
        <f>Month!E376</f>
        <v>137.59993000000003</v>
      </c>
      <c r="D76" s="280">
        <f>Month!F376</f>
        <v>125.64531106170166</v>
      </c>
      <c r="E76" s="280">
        <f>Month!G376</f>
        <v>130.283996</v>
      </c>
      <c r="F76" s="287">
        <f>Month!H376</f>
        <v>46.49</v>
      </c>
      <c r="G76" s="287">
        <f>Month!I376</f>
        <v>58.377034999999999</v>
      </c>
      <c r="H76" s="288"/>
      <c r="I76" s="281">
        <f>Month!K376</f>
        <v>95.948213036302448</v>
      </c>
      <c r="J76" s="286"/>
      <c r="K76" s="323"/>
    </row>
    <row r="77" spans="1:11" s="315" customFormat="1" ht="12.75" customHeight="1" x14ac:dyDescent="0.35">
      <c r="A77" s="284"/>
      <c r="B77" s="314" t="str">
        <f>Datasheet!C377</f>
        <v>December</v>
      </c>
      <c r="C77" s="287">
        <f>Month!E377</f>
        <v>136.57962000000003</v>
      </c>
      <c r="D77" s="280">
        <f>Month!F377</f>
        <v>124.41482605562705</v>
      </c>
      <c r="E77" s="280">
        <f>Month!G377</f>
        <v>129.43001800000002</v>
      </c>
      <c r="F77" s="287">
        <f>Month!H377</f>
        <v>46.302</v>
      </c>
      <c r="G77" s="287">
        <f>Month!I377</f>
        <v>57.518974</v>
      </c>
      <c r="H77" s="288"/>
      <c r="I77" s="281">
        <f>Month!K377</f>
        <v>100.51264859595024</v>
      </c>
      <c r="J77" s="286"/>
    </row>
    <row r="78" spans="1:11" s="315" customFormat="1" ht="12.75" customHeight="1" x14ac:dyDescent="0.35">
      <c r="A78" s="284">
        <f>A66+1</f>
        <v>2020</v>
      </c>
      <c r="B78" s="314" t="str">
        <f>Datasheet!C378</f>
        <v>January</v>
      </c>
      <c r="C78" s="287">
        <f>Month!E378</f>
        <v>139.21163100000001</v>
      </c>
      <c r="D78" s="280">
        <f>Month!F378</f>
        <v>127.14053499783053</v>
      </c>
      <c r="E78" s="280">
        <f>Month!G378</f>
        <v>132.63434700000005</v>
      </c>
      <c r="F78" s="287">
        <f>Month!H378</f>
        <v>48.196999999999996</v>
      </c>
      <c r="G78" s="287">
        <f>Month!I378</f>
        <v>59.820064999999992</v>
      </c>
      <c r="H78" s="288"/>
      <c r="I78" s="281">
        <f>Month!K378</f>
        <v>98.422646992446346</v>
      </c>
      <c r="J78" s="286"/>
    </row>
    <row r="79" spans="1:11" s="315" customFormat="1" ht="12.75" customHeight="1" x14ac:dyDescent="0.35">
      <c r="A79" s="284"/>
      <c r="B79" s="314" t="str">
        <f>Datasheet!C379</f>
        <v>February</v>
      </c>
      <c r="C79" s="287">
        <f>Month!E379</f>
        <v>136.10098099999999</v>
      </c>
      <c r="D79" s="280">
        <f>Month!F379</f>
        <v>123.57707195860047</v>
      </c>
      <c r="E79" s="280">
        <f>Month!G379</f>
        <v>127.78902900000001</v>
      </c>
      <c r="F79" s="287">
        <f>Month!H379</f>
        <v>41.061999999999998</v>
      </c>
      <c r="G79" s="287">
        <f>Month!I379</f>
        <v>54.200303000000005</v>
      </c>
      <c r="H79" s="288"/>
      <c r="I79" s="281">
        <f>Month!K379</f>
        <v>88.288970597660651</v>
      </c>
      <c r="J79" s="286"/>
    </row>
    <row r="80" spans="1:11" s="315" customFormat="1" ht="12.75" customHeight="1" x14ac:dyDescent="0.35">
      <c r="A80" s="284"/>
      <c r="B80" s="314" t="str">
        <f>Datasheet!C380</f>
        <v>March</v>
      </c>
      <c r="C80" s="287">
        <f>Month!E380</f>
        <v>132.73801499999999</v>
      </c>
      <c r="D80" s="280">
        <f>Month!F380</f>
        <v>120.23922409101044</v>
      </c>
      <c r="E80" s="280">
        <f>Month!G380</f>
        <v>124.08827100000002</v>
      </c>
      <c r="F80" s="287">
        <f>Month!H380</f>
        <v>31.941000000000003</v>
      </c>
      <c r="G80" s="287">
        <f>Month!I380</f>
        <v>46.225133000000007</v>
      </c>
      <c r="H80" s="288"/>
      <c r="I80" s="281">
        <f>Month!K380</f>
        <v>60.611682342413602</v>
      </c>
      <c r="J80" s="286"/>
    </row>
    <row r="81" spans="1:10" ht="12.75" customHeight="1" x14ac:dyDescent="0.35">
      <c r="A81" s="284"/>
      <c r="B81" s="314" t="str">
        <f>Datasheet!C381</f>
        <v>April</v>
      </c>
      <c r="C81" s="287">
        <f>Month!E381</f>
        <v>123.12772199999999</v>
      </c>
      <c r="D81" s="280">
        <f>Month!F381</f>
        <v>108.97024894010003</v>
      </c>
      <c r="E81" s="280">
        <f>Month!G381</f>
        <v>115.81342800000002</v>
      </c>
      <c r="F81" s="287">
        <f>Month!H381</f>
        <v>22.42</v>
      </c>
      <c r="G81" s="287">
        <f>Month!I381</f>
        <v>41.226679999999995</v>
      </c>
      <c r="H81" s="288"/>
      <c r="I81" s="281">
        <f>Month!K381</f>
        <v>38.084711433394489</v>
      </c>
      <c r="J81" s="265"/>
    </row>
    <row r="82" spans="1:10" s="315" customFormat="1" ht="12.75" customHeight="1" x14ac:dyDescent="0.35">
      <c r="A82" s="284"/>
      <c r="B82" s="314" t="str">
        <f>Datasheet!C382</f>
        <v>May</v>
      </c>
      <c r="C82" s="287">
        <f>Month!E382</f>
        <v>118.84571300000002</v>
      </c>
      <c r="D82" s="280">
        <f>Month!F382</f>
        <v>104.77955978448874</v>
      </c>
      <c r="E82" s="280">
        <f>Month!G382</f>
        <v>111.61575500000001</v>
      </c>
      <c r="F82" s="287">
        <f>Month!H382</f>
        <v>20.263999999999999</v>
      </c>
      <c r="G82" s="287">
        <f>Month!I382</f>
        <v>38.399377999999999</v>
      </c>
      <c r="H82" s="288"/>
      <c r="I82" s="281">
        <f>Month!K382</f>
        <v>43.086458395709577</v>
      </c>
      <c r="J82" s="286"/>
    </row>
    <row r="83" spans="1:10" s="315" customFormat="1" ht="12.75" customHeight="1" x14ac:dyDescent="0.35">
      <c r="A83" s="284"/>
      <c r="B83" s="314" t="str">
        <f>Datasheet!C383</f>
        <v>June</v>
      </c>
      <c r="C83" s="287">
        <f>Month!E383</f>
        <v>120.09104500000001</v>
      </c>
      <c r="D83" s="280">
        <f>Month!F383</f>
        <v>105.83473123234158</v>
      </c>
      <c r="E83" s="280">
        <f>Month!G383</f>
        <v>111.901504</v>
      </c>
      <c r="F83" s="287">
        <f>Month!H383</f>
        <v>26.212</v>
      </c>
      <c r="G83" s="287">
        <f>Month!I383</f>
        <v>43.236078999999997</v>
      </c>
      <c r="H83" s="288"/>
      <c r="I83" s="281">
        <f>Month!K383</f>
        <v>59.793844062445871</v>
      </c>
      <c r="J83" s="286"/>
    </row>
    <row r="84" spans="1:10" s="315" customFormat="1" ht="12.75" customHeight="1" x14ac:dyDescent="0.35">
      <c r="A84" s="284"/>
      <c r="B84" s="314" t="str">
        <f>Datasheet!C384</f>
        <v>July</v>
      </c>
      <c r="C84" s="287">
        <f>Month!E384</f>
        <v>124.59393900000001</v>
      </c>
      <c r="D84" s="280">
        <f>Month!F384</f>
        <v>111.14734000553091</v>
      </c>
      <c r="E84" s="280">
        <f>Month!G384</f>
        <v>116.54763400000002</v>
      </c>
      <c r="F84" s="287">
        <f>Month!H384</f>
        <v>27.307999999999996</v>
      </c>
      <c r="G84" s="287">
        <f>Month!I384</f>
        <v>46.035930999999998</v>
      </c>
      <c r="H84" s="288"/>
      <c r="I84" s="281">
        <f>Month!K384</f>
        <v>67.169431587782285</v>
      </c>
      <c r="J84" s="286"/>
    </row>
    <row r="85" spans="1:10" s="315" customFormat="1" ht="12.75" customHeight="1" x14ac:dyDescent="0.35">
      <c r="A85" s="284"/>
      <c r="B85" s="314" t="str">
        <f>Datasheet!C385</f>
        <v>August</v>
      </c>
      <c r="C85" s="287">
        <f>Month!E385</f>
        <v>126.336862</v>
      </c>
      <c r="D85" s="280">
        <f>Month!F385</f>
        <v>112.76531780648548</v>
      </c>
      <c r="E85" s="280">
        <f>Month!G385</f>
        <v>117.67415600000002</v>
      </c>
      <c r="F85" s="287">
        <f>Month!H385</f>
        <v>27.206</v>
      </c>
      <c r="G85" s="287">
        <f>Month!I385</f>
        <v>46.129862000000003</v>
      </c>
      <c r="H85" s="288"/>
      <c r="I85" s="281">
        <f>Month!K385</f>
        <v>67.116632050134257</v>
      </c>
      <c r="J85" s="286"/>
    </row>
    <row r="86" spans="1:10" s="315" customFormat="1" ht="12.75" customHeight="1" x14ac:dyDescent="0.35">
      <c r="A86" s="284"/>
      <c r="B86" s="314" t="str">
        <f>Datasheet!C386</f>
        <v>September</v>
      </c>
      <c r="C86" s="287">
        <f>Month!E386</f>
        <v>126.50775600000001</v>
      </c>
      <c r="D86" s="280">
        <f>Month!F386</f>
        <v>113.21191476594808</v>
      </c>
      <c r="E86" s="280">
        <f>Month!G386</f>
        <v>117.99736700000001</v>
      </c>
      <c r="F86" s="287">
        <f>Month!H386</f>
        <v>25.427000000000003</v>
      </c>
      <c r="G86" s="287">
        <f>Month!I386</f>
        <v>42.372526999999998</v>
      </c>
      <c r="H86" s="288"/>
      <c r="I86" s="281">
        <f>Month!K386</f>
        <v>63.057995351838684</v>
      </c>
      <c r="J86" s="286"/>
    </row>
    <row r="87" spans="1:10" s="315" customFormat="1" ht="12.75" customHeight="1" x14ac:dyDescent="0.35">
      <c r="A87" s="284"/>
      <c r="B87" s="314" t="str">
        <f>Datasheet!C387</f>
        <v>October</v>
      </c>
      <c r="C87" s="287">
        <f>Month!E387</f>
        <v>126.557069</v>
      </c>
      <c r="D87" s="280">
        <f>Month!F387</f>
        <v>113.15444174330244</v>
      </c>
      <c r="E87" s="280">
        <f>Month!G387</f>
        <v>117.84985400000001</v>
      </c>
      <c r="F87" s="287">
        <f>Month!H387</f>
        <v>26.052</v>
      </c>
      <c r="G87" s="287">
        <f>Month!I387</f>
        <v>44.345288000000004</v>
      </c>
      <c r="H87" s="288"/>
      <c r="I87" s="281">
        <f>Month!K387</f>
        <v>61.063109423997602</v>
      </c>
      <c r="J87" s="286"/>
    </row>
    <row r="88" spans="1:10" s="315" customFormat="1" ht="12.75" customHeight="1" x14ac:dyDescent="0.35">
      <c r="A88" s="284"/>
      <c r="B88" s="314" t="str">
        <f>Datasheet!C388</f>
        <v>November</v>
      </c>
      <c r="C88" s="287">
        <f>Month!E388</f>
        <v>126.02777400000002</v>
      </c>
      <c r="D88" s="280">
        <f>Month!F388</f>
        <v>112.50638720531757</v>
      </c>
      <c r="E88" s="280">
        <f>Month!G388</f>
        <v>117.04967500000001</v>
      </c>
      <c r="F88" s="287">
        <f>Month!H388</f>
        <v>27.427</v>
      </c>
      <c r="G88" s="287">
        <f>Month!I388</f>
        <v>43.061591999999997</v>
      </c>
      <c r="H88" s="288"/>
      <c r="I88" s="281">
        <f>Month!K388</f>
        <v>63.465471704587586</v>
      </c>
      <c r="J88" s="286"/>
    </row>
    <row r="89" spans="1:10" s="315" customFormat="1" ht="12.75" customHeight="1" x14ac:dyDescent="0.35">
      <c r="A89" s="284"/>
      <c r="B89" s="314" t="str">
        <f>Datasheet!C389</f>
        <v>December</v>
      </c>
      <c r="C89" s="287">
        <f>Month!E389</f>
        <v>127.20975899999999</v>
      </c>
      <c r="D89" s="280">
        <f>Month!F389</f>
        <v>114.04074095604393</v>
      </c>
      <c r="E89" s="280">
        <f>Month!G389</f>
        <v>118.66165900000001</v>
      </c>
      <c r="F89" s="287">
        <f>Month!H389</f>
        <v>31.550999999999998</v>
      </c>
      <c r="G89" s="287">
        <f>Month!I389</f>
        <v>48.146515999999998</v>
      </c>
      <c r="H89" s="288"/>
      <c r="I89" s="281">
        <f>Month!K389</f>
        <v>71.51495895891118</v>
      </c>
      <c r="J89" s="286"/>
    </row>
    <row r="90" spans="1:10" s="315" customFormat="1" ht="12.75" customHeight="1" x14ac:dyDescent="0.35">
      <c r="A90" s="284">
        <v>2021</v>
      </c>
      <c r="B90" s="314" t="str">
        <f>Datasheet!C390</f>
        <v>January</v>
      </c>
      <c r="C90" s="287">
        <f>Month!E390</f>
        <v>130.17470500000002</v>
      </c>
      <c r="D90" s="280">
        <f>Month!F390</f>
        <v>117.25180097462729</v>
      </c>
      <c r="E90" s="280">
        <f>Month!G390</f>
        <v>121.73464200000002</v>
      </c>
      <c r="F90" s="287">
        <f>Month!H390</f>
        <v>34.623999999999995</v>
      </c>
      <c r="G90" s="287">
        <f>Month!I390</f>
        <v>49.851803999999994</v>
      </c>
      <c r="H90" s="288"/>
      <c r="I90" s="281">
        <f>Month!K390</f>
        <v>78.264321697033054</v>
      </c>
      <c r="J90" s="286"/>
    </row>
    <row r="91" spans="1:10" s="315" customFormat="1" ht="12.75" customHeight="1" x14ac:dyDescent="0.35">
      <c r="A91" s="284"/>
      <c r="B91" s="314" t="str">
        <f>Datasheet!C391</f>
        <v>February</v>
      </c>
      <c r="C91" s="287">
        <f>Month!E391</f>
        <v>133.63621500000002</v>
      </c>
      <c r="D91" s="280">
        <f>Month!F391</f>
        <v>120.68762654261788</v>
      </c>
      <c r="E91" s="280">
        <f>Month!G391</f>
        <v>124.91251400000003</v>
      </c>
      <c r="F91" s="287">
        <f>Month!H391</f>
        <v>36.858000000000004</v>
      </c>
      <c r="G91" s="287">
        <f>Month!I391</f>
        <v>52.818608000000005</v>
      </c>
      <c r="H91" s="288"/>
      <c r="I91" s="281">
        <f>Month!K391</f>
        <v>84.267358443317846</v>
      </c>
      <c r="J91" s="286"/>
    </row>
    <row r="92" spans="1:10" s="315" customFormat="1" ht="12.75" customHeight="1" x14ac:dyDescent="0.35">
      <c r="A92" s="284"/>
      <c r="B92" s="314" t="str">
        <f>Datasheet!C392</f>
        <v>March</v>
      </c>
      <c r="C92" s="287">
        <f>Month!E392</f>
        <v>137.09541000000002</v>
      </c>
      <c r="D92" s="280">
        <f>Month!F392</f>
        <v>124.04262709890705</v>
      </c>
      <c r="E92" s="280">
        <f>Month!G392</f>
        <v>128.108541</v>
      </c>
      <c r="F92" s="287">
        <f>Month!H392</f>
        <v>39.006</v>
      </c>
      <c r="G92" s="287">
        <f>Month!I392</f>
        <v>55.739204999999998</v>
      </c>
      <c r="H92" s="288"/>
      <c r="I92" s="281">
        <f>Month!K392</f>
        <v>90.768509852079262</v>
      </c>
      <c r="J92" s="286"/>
    </row>
    <row r="93" spans="1:10" s="315" customFormat="1" ht="12.75" customHeight="1" x14ac:dyDescent="0.35">
      <c r="A93" s="284"/>
      <c r="B93" s="314" t="str">
        <f>Datasheet!C393</f>
        <v>April</v>
      </c>
      <c r="C93" s="287">
        <f>Month!E393</f>
        <v>138.41515700000002</v>
      </c>
      <c r="D93" s="280">
        <f>Month!F393</f>
        <v>125.47293416743182</v>
      </c>
      <c r="E93" s="280">
        <f>Month!G393</f>
        <v>129.22425900000002</v>
      </c>
      <c r="F93" s="287">
        <f>Month!H393</f>
        <v>41.247</v>
      </c>
      <c r="G93" s="287">
        <f>Month!I393</f>
        <v>54.181308999999999</v>
      </c>
      <c r="H93" s="288"/>
      <c r="I93" s="405">
        <f>Month!K393</f>
        <v>91.39959295944206</v>
      </c>
      <c r="J93" s="286"/>
    </row>
    <row r="94" spans="1:10" s="315" customFormat="1" ht="12.75" customHeight="1" x14ac:dyDescent="0.35">
      <c r="A94" s="284"/>
      <c r="B94" s="314" t="str">
        <f>Datasheet!C394</f>
        <v>May</v>
      </c>
      <c r="C94" s="287">
        <f>Month!E394</f>
        <v>140.53873100000001</v>
      </c>
      <c r="D94" s="280">
        <f>Month!F394</f>
        <v>127.30722371334338</v>
      </c>
      <c r="E94" s="280">
        <f>Month!G394</f>
        <v>130.93111900000002</v>
      </c>
      <c r="F94" s="287">
        <f>Month!H394</f>
        <v>39.533999999999999</v>
      </c>
      <c r="G94" s="287">
        <f>Month!I394</f>
        <v>56.469793000000003</v>
      </c>
      <c r="H94" s="288"/>
      <c r="I94" s="281">
        <f>Month!K394</f>
        <v>93.045302301903803</v>
      </c>
      <c r="J94" s="286"/>
    </row>
    <row r="95" spans="1:10" s="315" customFormat="1" ht="12.75" customHeight="1" x14ac:dyDescent="0.35">
      <c r="A95" s="284"/>
      <c r="B95" s="314" t="str">
        <f>Datasheet!C395</f>
        <v>June</v>
      </c>
      <c r="C95" s="287">
        <f>Month!E395</f>
        <v>142.554143149</v>
      </c>
      <c r="D95" s="280">
        <f>Month!F395</f>
        <v>129.31897392759106</v>
      </c>
      <c r="E95" s="280">
        <f>Month!G395</f>
        <v>132.90879920000006</v>
      </c>
      <c r="F95" s="287">
        <f>Month!H395</f>
        <v>39.905000000000001</v>
      </c>
      <c r="G95" s="287">
        <f>Month!I395</f>
        <v>56.754742999999998</v>
      </c>
      <c r="H95" s="288"/>
      <c r="I95" s="281">
        <f>Month!K395</f>
        <v>95.90481824485498</v>
      </c>
      <c r="J95" s="286"/>
    </row>
    <row r="96" spans="1:10" s="315" customFormat="1" ht="12.75" customHeight="1" x14ac:dyDescent="0.35">
      <c r="A96" s="284"/>
      <c r="B96" s="314" t="str">
        <f>Datasheet!C396</f>
        <v>July</v>
      </c>
      <c r="C96" s="287" t="str">
        <f>Month!E396</f>
        <v>..</v>
      </c>
      <c r="D96" s="280">
        <f>Month!F396</f>
        <v>132.74321642951182</v>
      </c>
      <c r="E96" s="280">
        <f>Month!G396</f>
        <v>135.36591206400001</v>
      </c>
      <c r="F96" s="287" t="str">
        <f>Month!H396</f>
        <v>..</v>
      </c>
      <c r="G96" s="287" t="str">
        <f>Month!I396</f>
        <v>..</v>
      </c>
      <c r="H96" s="288"/>
      <c r="I96" s="281" t="str">
        <f>Month!K396</f>
        <v>..</v>
      </c>
      <c r="J96" s="286"/>
    </row>
    <row r="97" spans="1:10" ht="6.25" customHeight="1" thickBot="1" x14ac:dyDescent="0.4">
      <c r="A97" s="289"/>
      <c r="B97" s="290"/>
      <c r="C97" s="291"/>
      <c r="D97" s="291"/>
      <c r="E97" s="291"/>
      <c r="F97" s="291"/>
      <c r="G97" s="291"/>
      <c r="H97" s="292"/>
      <c r="I97" s="316"/>
      <c r="J97" s="265"/>
    </row>
    <row r="98" spans="1:10" ht="12.75" customHeight="1" thickTop="1" x14ac:dyDescent="0.25">
      <c r="A98" s="293"/>
      <c r="B98" s="293"/>
      <c r="C98" s="294"/>
      <c r="D98" s="295"/>
      <c r="E98" s="295"/>
      <c r="F98" s="293"/>
      <c r="G98" s="293"/>
      <c r="H98" s="293"/>
      <c r="I98" s="293"/>
      <c r="J98" s="296"/>
    </row>
    <row r="99" spans="1:10" ht="12.75" customHeight="1" x14ac:dyDescent="0.25">
      <c r="A99" s="293"/>
      <c r="B99" s="293"/>
      <c r="C99" s="294"/>
      <c r="D99" s="293"/>
      <c r="E99" s="293"/>
      <c r="F99" s="293"/>
      <c r="G99" s="293"/>
      <c r="H99" s="293"/>
      <c r="I99" s="293"/>
      <c r="J99" s="296"/>
    </row>
    <row r="100" spans="1:10" ht="12.75" customHeight="1" x14ac:dyDescent="0.25">
      <c r="A100" s="297"/>
      <c r="B100" s="297"/>
      <c r="C100" s="298"/>
      <c r="D100" s="297"/>
      <c r="E100" s="297"/>
      <c r="F100" s="297"/>
      <c r="G100" s="297"/>
      <c r="H100" s="297"/>
      <c r="I100" s="297"/>
      <c r="J100" s="296"/>
    </row>
    <row r="101" spans="1:10" ht="12.75" customHeight="1" x14ac:dyDescent="0.25">
      <c r="A101" s="297"/>
      <c r="B101" s="297"/>
      <c r="C101" s="298"/>
      <c r="D101" s="297"/>
      <c r="E101" s="297"/>
      <c r="F101" s="297"/>
      <c r="G101" s="297"/>
      <c r="H101" s="297"/>
      <c r="I101" s="297"/>
      <c r="J101" s="296"/>
    </row>
    <row r="102" spans="1:10" x14ac:dyDescent="0.25">
      <c r="A102" s="297"/>
      <c r="B102" s="293"/>
      <c r="C102" s="298"/>
      <c r="D102" s="297"/>
      <c r="E102" s="297"/>
      <c r="F102" s="297"/>
      <c r="G102" s="297"/>
      <c r="H102" s="297"/>
      <c r="I102" s="297"/>
      <c r="J102" s="296"/>
    </row>
    <row r="103" spans="1:10" ht="13" x14ac:dyDescent="0.3">
      <c r="A103" s="297"/>
      <c r="B103" s="299"/>
      <c r="C103" s="298"/>
      <c r="D103" s="297"/>
      <c r="E103" s="297"/>
      <c r="F103" s="297"/>
      <c r="G103" s="297"/>
      <c r="H103" s="297"/>
      <c r="I103" s="297"/>
      <c r="J103" s="296"/>
    </row>
    <row r="104" spans="1:10" x14ac:dyDescent="0.25">
      <c r="A104" s="297"/>
      <c r="B104" s="297"/>
      <c r="C104" s="298"/>
      <c r="D104" s="297"/>
      <c r="E104" s="297"/>
      <c r="F104" s="297"/>
      <c r="G104" s="297"/>
      <c r="H104" s="297"/>
      <c r="I104" s="297"/>
      <c r="J104" s="296"/>
    </row>
    <row r="105" spans="1:10" x14ac:dyDescent="0.25">
      <c r="A105" s="297"/>
      <c r="B105" s="297"/>
      <c r="C105" s="298"/>
      <c r="D105" s="300"/>
      <c r="E105" s="300"/>
      <c r="F105" s="297"/>
      <c r="G105" s="297"/>
      <c r="H105" s="297"/>
      <c r="I105" s="297"/>
      <c r="J105" s="296"/>
    </row>
    <row r="106" spans="1:10" x14ac:dyDescent="0.25">
      <c r="A106" s="297"/>
      <c r="B106" s="301"/>
      <c r="C106" s="302"/>
      <c r="D106" s="303"/>
      <c r="E106" s="303"/>
      <c r="F106" s="301"/>
      <c r="G106" s="301"/>
      <c r="H106" s="301"/>
      <c r="I106" s="301"/>
      <c r="J106" s="296"/>
    </row>
    <row r="107" spans="1:10" x14ac:dyDescent="0.25">
      <c r="A107" s="297"/>
      <c r="B107" s="301"/>
      <c r="C107" s="302"/>
      <c r="D107" s="301"/>
      <c r="E107" s="301"/>
      <c r="F107" s="301"/>
      <c r="G107" s="301"/>
      <c r="H107" s="301"/>
      <c r="I107" s="301"/>
      <c r="J107" s="296"/>
    </row>
    <row r="108" spans="1:10" ht="6" customHeight="1" x14ac:dyDescent="0.3">
      <c r="A108" s="345"/>
      <c r="B108" s="5"/>
    </row>
    <row r="109" spans="1:10" ht="15" customHeight="1" x14ac:dyDescent="0.3">
      <c r="A109" s="346" t="s">
        <v>62</v>
      </c>
    </row>
  </sheetData>
  <phoneticPr fontId="15" type="noConversion"/>
  <hyperlinks>
    <hyperlink ref="A109" location="Contents!A1" display="Return to Contents Page" xr:uid="{3455A908-75A4-4449-8813-A5A36FD0688E}"/>
  </hyperlinks>
  <printOptions horizontalCentered="1"/>
  <pageMargins left="0.47244094488188981" right="0.39370078740157483" top="0.98425196850393704" bottom="0.59055118110236227" header="0.51181102362204722" footer="0.51181102362204722"/>
  <pageSetup paperSize="9" scale="47" orientation="portrait" horizontalDpi="300" verticalDpi="300"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2">
    <tabColor theme="4"/>
    <pageSetUpPr fitToPage="1"/>
  </sheetPr>
  <dimension ref="A1:L64"/>
  <sheetViews>
    <sheetView showGridLines="0" zoomScaleNormal="100" workbookViewId="0">
      <pane xSplit="2" ySplit="6" topLeftCell="C7" activePane="bottomRight" state="frozen"/>
      <selection activeCell="N381" sqref="N381"/>
      <selection pane="topRight" activeCell="N381" sqref="N381"/>
      <selection pane="bottomLeft" activeCell="N381" sqref="N381"/>
      <selection pane="bottomRight" activeCell="C7" sqref="C7"/>
    </sheetView>
  </sheetViews>
  <sheetFormatPr defaultColWidth="9.26953125" defaultRowHeight="12.5" x14ac:dyDescent="0.25"/>
  <cols>
    <col min="1" max="1" width="6.7265625" customWidth="1"/>
    <col min="2" max="8" width="12.7265625" customWidth="1"/>
    <col min="9" max="9" width="2.36328125" customWidth="1"/>
    <col min="10" max="10" width="12.7265625" customWidth="1"/>
    <col min="11" max="11" width="1.36328125" customWidth="1"/>
  </cols>
  <sheetData>
    <row r="1" spans="1:11" ht="18" customHeight="1" x14ac:dyDescent="0.25">
      <c r="A1" s="77" t="s">
        <v>20</v>
      </c>
      <c r="B1" s="77"/>
      <c r="C1" s="77"/>
      <c r="D1" s="77"/>
      <c r="E1" s="77"/>
      <c r="F1" s="77"/>
      <c r="G1" s="77"/>
      <c r="H1" s="77"/>
      <c r="I1" s="77"/>
      <c r="J1" s="77"/>
      <c r="K1" s="1"/>
    </row>
    <row r="2" spans="1:11" ht="18" customHeight="1" thickBot="1" x14ac:dyDescent="0.3">
      <c r="A2" s="73" t="s">
        <v>19</v>
      </c>
      <c r="B2" s="34"/>
      <c r="C2" s="35"/>
      <c r="D2" s="36"/>
      <c r="E2" s="35"/>
      <c r="F2" s="35"/>
      <c r="G2" s="35"/>
      <c r="H2" s="35"/>
      <c r="I2" s="35"/>
      <c r="J2" s="42"/>
      <c r="K2" s="1"/>
    </row>
    <row r="3" spans="1:11" ht="18" customHeight="1" thickTop="1" x14ac:dyDescent="0.3">
      <c r="A3" s="5"/>
      <c r="B3" s="21"/>
      <c r="C3" s="22" t="s">
        <v>22</v>
      </c>
      <c r="D3" s="112"/>
      <c r="E3" s="22"/>
      <c r="F3" s="24"/>
      <c r="G3" s="24"/>
      <c r="H3" s="24"/>
      <c r="I3" s="24"/>
      <c r="J3" s="111"/>
      <c r="K3" s="4"/>
    </row>
    <row r="4" spans="1:11" ht="37.5" customHeight="1" x14ac:dyDescent="0.25">
      <c r="A4" s="33"/>
      <c r="B4" s="33"/>
      <c r="C4" s="78" t="s">
        <v>35</v>
      </c>
      <c r="D4" s="108" t="s">
        <v>26</v>
      </c>
      <c r="E4" s="109" t="s">
        <v>27</v>
      </c>
      <c r="F4" s="78" t="s">
        <v>23</v>
      </c>
      <c r="G4" s="39" t="s">
        <v>24</v>
      </c>
      <c r="H4" s="78" t="s">
        <v>25</v>
      </c>
      <c r="I4" s="24"/>
      <c r="J4" s="110" t="s">
        <v>90</v>
      </c>
      <c r="K4" s="4"/>
    </row>
    <row r="5" spans="1:11" ht="12" customHeight="1" x14ac:dyDescent="0.25">
      <c r="A5" s="33"/>
      <c r="B5" s="33"/>
      <c r="C5" s="114" t="s">
        <v>6</v>
      </c>
      <c r="D5" s="23"/>
      <c r="E5" s="113"/>
      <c r="F5" s="22"/>
      <c r="G5" s="22"/>
      <c r="H5" s="22"/>
      <c r="I5" s="40"/>
      <c r="J5" s="115" t="s">
        <v>56</v>
      </c>
      <c r="K5" s="1"/>
    </row>
    <row r="6" spans="1:11" ht="4.5" customHeight="1" x14ac:dyDescent="0.3">
      <c r="A6" s="21"/>
      <c r="B6" s="21"/>
      <c r="C6" s="27"/>
      <c r="D6" s="28"/>
      <c r="E6" s="29"/>
      <c r="F6" s="29"/>
      <c r="G6" s="29"/>
      <c r="H6" s="29"/>
      <c r="I6" s="24"/>
      <c r="J6" s="43"/>
      <c r="K6" s="1"/>
    </row>
    <row r="7" spans="1:11" ht="12" customHeight="1" x14ac:dyDescent="0.25">
      <c r="A7" s="50">
        <v>1978</v>
      </c>
      <c r="B7" s="51"/>
      <c r="C7" s="52">
        <f>Annual!C7</f>
        <v>16.77</v>
      </c>
      <c r="D7" s="53" t="str">
        <f>Annual!D7</f>
        <v xml:space="preserve">.. </v>
      </c>
      <c r="E7" s="53" t="str">
        <f>Annual!E7</f>
        <v xml:space="preserve">.. </v>
      </c>
      <c r="F7" s="52">
        <f>Annual!F7</f>
        <v>18.46</v>
      </c>
      <c r="G7" s="52">
        <f>Annual!G7</f>
        <v>8.39</v>
      </c>
      <c r="H7" s="52">
        <f>Annual!H7</f>
        <v>8.42</v>
      </c>
      <c r="I7" s="54"/>
      <c r="J7" s="55" t="str">
        <f>Annual!J7</f>
        <v xml:space="preserve">.. </v>
      </c>
      <c r="K7" s="1"/>
    </row>
    <row r="8" spans="1:11" ht="12" customHeight="1" x14ac:dyDescent="0.25">
      <c r="A8" s="50">
        <v>1979</v>
      </c>
      <c r="B8" s="51"/>
      <c r="C8" s="52">
        <f>Annual!C8</f>
        <v>22.66</v>
      </c>
      <c r="D8" s="53" t="str">
        <f>Annual!D8</f>
        <v xml:space="preserve">.. </v>
      </c>
      <c r="E8" s="53" t="str">
        <f>Annual!E8</f>
        <v xml:space="preserve">.. </v>
      </c>
      <c r="F8" s="52">
        <f>Annual!F8</f>
        <v>23.65</v>
      </c>
      <c r="G8" s="52">
        <f>Annual!G8</f>
        <v>10.89</v>
      </c>
      <c r="H8" s="52">
        <f>Annual!H8</f>
        <v>10.9</v>
      </c>
      <c r="I8" s="54"/>
      <c r="J8" s="55" t="str">
        <f>Annual!J8</f>
        <v xml:space="preserve">.. </v>
      </c>
      <c r="K8" s="1"/>
    </row>
    <row r="9" spans="1:11" ht="15" customHeight="1" x14ac:dyDescent="0.25">
      <c r="A9" s="50">
        <v>1980</v>
      </c>
      <c r="B9" s="51"/>
      <c r="C9" s="52">
        <f>Annual!C9</f>
        <v>28.32</v>
      </c>
      <c r="D9" s="53" t="str">
        <f>Annual!D9</f>
        <v xml:space="preserve">.. </v>
      </c>
      <c r="E9" s="53" t="str">
        <f>Annual!E9</f>
        <v xml:space="preserve">.. </v>
      </c>
      <c r="F9" s="52">
        <f>Annual!F9</f>
        <v>29.67</v>
      </c>
      <c r="G9" s="52">
        <f>Annual!G9</f>
        <v>14.78</v>
      </c>
      <c r="H9" s="52">
        <f>Annual!H9</f>
        <v>14.77</v>
      </c>
      <c r="I9" s="54"/>
      <c r="J9" s="55" t="str">
        <f>Annual!J9</f>
        <v xml:space="preserve">.. </v>
      </c>
      <c r="K9" s="1"/>
    </row>
    <row r="10" spans="1:11" ht="12" customHeight="1" x14ac:dyDescent="0.25">
      <c r="A10" s="50">
        <v>1981</v>
      </c>
      <c r="B10" s="51"/>
      <c r="C10" s="52">
        <f>Annual!C10</f>
        <v>34.29</v>
      </c>
      <c r="D10" s="53" t="str">
        <f>Annual!D10</f>
        <v xml:space="preserve">.. </v>
      </c>
      <c r="E10" s="53" t="str">
        <f>Annual!E10</f>
        <v xml:space="preserve">.. </v>
      </c>
      <c r="F10" s="52">
        <f>Annual!F10</f>
        <v>34.01</v>
      </c>
      <c r="G10" s="52">
        <f>Annual!G10</f>
        <v>18.010000000000002</v>
      </c>
      <c r="H10" s="52">
        <f>Annual!H10</f>
        <v>17.510000000000002</v>
      </c>
      <c r="I10" s="54"/>
      <c r="J10" s="55" t="str">
        <f>Annual!J10</f>
        <v xml:space="preserve">.. </v>
      </c>
      <c r="K10" s="1"/>
    </row>
    <row r="11" spans="1:11" ht="12" customHeight="1" x14ac:dyDescent="0.25">
      <c r="A11" s="50">
        <v>1982</v>
      </c>
      <c r="B11" s="51"/>
      <c r="C11" s="52">
        <f>Annual!C11</f>
        <v>36.619999999999997</v>
      </c>
      <c r="D11" s="53" t="str">
        <f>Annual!D11</f>
        <v xml:space="preserve">.. </v>
      </c>
      <c r="E11" s="53" t="str">
        <f>Annual!E11</f>
        <v xml:space="preserve">.. </v>
      </c>
      <c r="F11" s="52">
        <f>Annual!F11</f>
        <v>35.86</v>
      </c>
      <c r="G11" s="52">
        <f>Annual!G11</f>
        <v>20.75</v>
      </c>
      <c r="H11" s="52">
        <f>Annual!H11</f>
        <v>20.11</v>
      </c>
      <c r="I11" s="54"/>
      <c r="J11" s="55" t="str">
        <f>Annual!J11</f>
        <v xml:space="preserve">.. </v>
      </c>
      <c r="K11" s="1"/>
    </row>
    <row r="12" spans="1:11" ht="12" customHeight="1" x14ac:dyDescent="0.25">
      <c r="A12" s="50">
        <v>1983</v>
      </c>
      <c r="B12" s="51"/>
      <c r="C12" s="52">
        <f>Annual!C12</f>
        <v>39.28</v>
      </c>
      <c r="D12" s="53" t="str">
        <f>Annual!D12</f>
        <v xml:space="preserve">.. </v>
      </c>
      <c r="E12" s="53" t="str">
        <f>Annual!E12</f>
        <v xml:space="preserve">.. </v>
      </c>
      <c r="F12" s="52">
        <f>Annual!F12</f>
        <v>37.299999999999997</v>
      </c>
      <c r="G12" s="52">
        <f>Annual!G12</f>
        <v>21.19</v>
      </c>
      <c r="H12" s="52">
        <f>Annual!H12</f>
        <v>20.71</v>
      </c>
      <c r="I12" s="54"/>
      <c r="J12" s="55" t="str">
        <f>Annual!J12</f>
        <v xml:space="preserve">.. </v>
      </c>
      <c r="K12" s="1"/>
    </row>
    <row r="13" spans="1:11" ht="12" customHeight="1" x14ac:dyDescent="0.25">
      <c r="A13" s="50">
        <v>1984</v>
      </c>
      <c r="B13" s="51"/>
      <c r="C13" s="52">
        <f>Annual!C13</f>
        <v>40.619999999999997</v>
      </c>
      <c r="D13" s="53" t="str">
        <f>Annual!D13</f>
        <v xml:space="preserve">.. </v>
      </c>
      <c r="E13" s="53" t="str">
        <f>Annual!E13</f>
        <v xml:space="preserve">.. </v>
      </c>
      <c r="F13" s="52">
        <f>Annual!F13</f>
        <v>38.33</v>
      </c>
      <c r="G13" s="52">
        <f>Annual!G13</f>
        <v>19.670000000000002</v>
      </c>
      <c r="H13" s="52">
        <f>Annual!H13</f>
        <v>20.440000000000001</v>
      </c>
      <c r="I13" s="54"/>
      <c r="J13" s="55" t="str">
        <f>Annual!J13</f>
        <v xml:space="preserve">.. </v>
      </c>
      <c r="K13" s="1"/>
    </row>
    <row r="14" spans="1:11" ht="12" customHeight="1" x14ac:dyDescent="0.35">
      <c r="A14" s="56">
        <v>1985</v>
      </c>
      <c r="B14" s="57"/>
      <c r="C14" s="52">
        <f>Annual!C14</f>
        <v>43.14</v>
      </c>
      <c r="D14" s="53" t="str">
        <f>Annual!D14</f>
        <v xml:space="preserve">.. </v>
      </c>
      <c r="E14" s="53" t="str">
        <f>Annual!E14</f>
        <v xml:space="preserve">.. </v>
      </c>
      <c r="F14" s="52">
        <f>Annual!F14</f>
        <v>41.94</v>
      </c>
      <c r="G14" s="52">
        <f>Annual!G14</f>
        <v>21.12</v>
      </c>
      <c r="H14" s="52">
        <f>Annual!H14</f>
        <v>21.58</v>
      </c>
      <c r="I14" s="54"/>
      <c r="J14" s="55" t="str">
        <f>Annual!J14</f>
        <v xml:space="preserve">.. </v>
      </c>
      <c r="K14" s="1"/>
    </row>
    <row r="15" spans="1:11" ht="12" customHeight="1" x14ac:dyDescent="0.35">
      <c r="A15" s="56">
        <v>1986</v>
      </c>
      <c r="B15" s="57"/>
      <c r="C15" s="52">
        <f>Annual!C15</f>
        <v>37.35</v>
      </c>
      <c r="D15" s="53" t="str">
        <f>Annual!D15</f>
        <v xml:space="preserve">.. </v>
      </c>
      <c r="E15" s="53" t="str">
        <f>Annual!E15</f>
        <v xml:space="preserve">.. </v>
      </c>
      <c r="F15" s="52">
        <f>Annual!F15</f>
        <v>35.6</v>
      </c>
      <c r="G15" s="52">
        <f>Annual!G15</f>
        <v>13.95</v>
      </c>
      <c r="H15" s="52">
        <f>Annual!H15</f>
        <v>13.77</v>
      </c>
      <c r="I15" s="54"/>
      <c r="J15" s="55" t="str">
        <f>Annual!J15</f>
        <v xml:space="preserve">.. </v>
      </c>
      <c r="K15" s="1"/>
    </row>
    <row r="16" spans="1:11" ht="12" customHeight="1" x14ac:dyDescent="0.35">
      <c r="A16" s="56">
        <v>1987</v>
      </c>
      <c r="B16" s="57"/>
      <c r="C16" s="52">
        <f>Annual!C16</f>
        <v>37.9</v>
      </c>
      <c r="D16" s="53" t="str">
        <f>Annual!D16</f>
        <v xml:space="preserve">.. </v>
      </c>
      <c r="E16" s="53" t="str">
        <f>Annual!E16</f>
        <v xml:space="preserve">.. </v>
      </c>
      <c r="F16" s="52">
        <f>Annual!F16</f>
        <v>34.58</v>
      </c>
      <c r="G16" s="52">
        <f>Annual!G16</f>
        <v>12.55</v>
      </c>
      <c r="H16" s="52">
        <f>Annual!H16</f>
        <v>13.16</v>
      </c>
      <c r="I16" s="54"/>
      <c r="J16" s="55" t="str">
        <f>Annual!J16</f>
        <v xml:space="preserve">.. </v>
      </c>
      <c r="K16" s="1"/>
    </row>
    <row r="17" spans="1:11" ht="12" customHeight="1" x14ac:dyDescent="0.35">
      <c r="A17" s="56">
        <v>1988</v>
      </c>
      <c r="B17" s="57"/>
      <c r="C17" s="52">
        <f>Annual!C17</f>
        <v>37.380000000000003</v>
      </c>
      <c r="D17" s="53" t="str">
        <f>Annual!D17</f>
        <v xml:space="preserve">.. </v>
      </c>
      <c r="E17" s="53" t="str">
        <f>Annual!E17</f>
        <v xml:space="preserve">.. </v>
      </c>
      <c r="F17" s="52">
        <f>Annual!F17</f>
        <v>34</v>
      </c>
      <c r="G17" s="52">
        <f>Annual!G17</f>
        <v>10.65</v>
      </c>
      <c r="H17" s="52">
        <f>Annual!H17</f>
        <v>10.88</v>
      </c>
      <c r="I17" s="54"/>
      <c r="J17" s="55" t="str">
        <f>Annual!J17</f>
        <v xml:space="preserve">.. </v>
      </c>
      <c r="K17" s="1"/>
    </row>
    <row r="18" spans="1:11" ht="12" customHeight="1" x14ac:dyDescent="0.35">
      <c r="A18" s="56">
        <v>1989</v>
      </c>
      <c r="B18" s="57"/>
      <c r="C18" s="52">
        <f>Annual!C18</f>
        <v>40.39</v>
      </c>
      <c r="D18" s="53" t="str">
        <f>Annual!D18</f>
        <v xml:space="preserve">.. </v>
      </c>
      <c r="E18" s="58">
        <f>Annual!E18</f>
        <v>38.287500000000001</v>
      </c>
      <c r="F18" s="52">
        <f>Annual!F18</f>
        <v>36.18</v>
      </c>
      <c r="G18" s="52">
        <f>Annual!G18</f>
        <v>12.04</v>
      </c>
      <c r="H18" s="52">
        <f>Annual!H18</f>
        <v>11.64</v>
      </c>
      <c r="I18" s="54"/>
      <c r="J18" s="55" t="str">
        <f>Annual!J18</f>
        <v xml:space="preserve">.. </v>
      </c>
      <c r="K18" s="1"/>
    </row>
    <row r="19" spans="1:11" ht="15" customHeight="1" x14ac:dyDescent="0.35">
      <c r="A19" s="56">
        <v>1990</v>
      </c>
      <c r="B19" s="57"/>
      <c r="C19" s="52">
        <f>Annual!C19</f>
        <v>44.874166666666667</v>
      </c>
      <c r="D19" s="53" t="s">
        <v>7</v>
      </c>
      <c r="E19" s="58">
        <f>Annual!E19</f>
        <v>42.031666666666659</v>
      </c>
      <c r="F19" s="52">
        <f>Annual!F19</f>
        <v>40.481666666666662</v>
      </c>
      <c r="G19" s="52">
        <f>Annual!G19</f>
        <v>15.560000000000002</v>
      </c>
      <c r="H19" s="52">
        <f>Annual!H19</f>
        <v>14.639166666666666</v>
      </c>
      <c r="I19" s="54"/>
      <c r="J19" s="55" t="str">
        <f>Annual!J19</f>
        <v xml:space="preserve">.. </v>
      </c>
      <c r="K19" s="1"/>
    </row>
    <row r="20" spans="1:11" ht="12" customHeight="1" x14ac:dyDescent="0.35">
      <c r="A20" s="56">
        <v>1991</v>
      </c>
      <c r="B20" s="57"/>
      <c r="C20" s="52">
        <f>Annual!C20</f>
        <v>48.481666666666676</v>
      </c>
      <c r="D20" s="52">
        <f>Annual!D20</f>
        <v>47.305833333333332</v>
      </c>
      <c r="E20" s="52">
        <f>Annual!E20</f>
        <v>45.073333333333331</v>
      </c>
      <c r="F20" s="52">
        <f>Annual!F20</f>
        <v>43.818333333333335</v>
      </c>
      <c r="G20" s="52">
        <f>Annual!G20</f>
        <v>14.11166666666667</v>
      </c>
      <c r="H20" s="52">
        <f>Annual!H20</f>
        <v>13.65</v>
      </c>
      <c r="I20" s="54"/>
      <c r="J20" s="55" t="str">
        <f>Annual!J20</f>
        <v xml:space="preserve">.. </v>
      </c>
      <c r="K20" s="1"/>
    </row>
    <row r="21" spans="1:11" ht="12" customHeight="1" x14ac:dyDescent="0.35">
      <c r="A21" s="56">
        <v>1992</v>
      </c>
      <c r="B21" s="57"/>
      <c r="C21" s="52">
        <f>Annual!C21</f>
        <v>50.28</v>
      </c>
      <c r="D21" s="52">
        <f>Annual!D21</f>
        <v>48.375833333333333</v>
      </c>
      <c r="E21" s="52">
        <f>Annual!E21</f>
        <v>46.070833333333333</v>
      </c>
      <c r="F21" s="52">
        <f>Annual!F21</f>
        <v>45.010833333333331</v>
      </c>
      <c r="G21" s="52">
        <f>Annual!G21</f>
        <v>13.055000000000001</v>
      </c>
      <c r="H21" s="52">
        <f>Annual!H21</f>
        <v>12.4925</v>
      </c>
      <c r="I21" s="54"/>
      <c r="J21" s="55" t="str">
        <f>Annual!J21</f>
        <v xml:space="preserve">.. </v>
      </c>
      <c r="K21" s="1"/>
    </row>
    <row r="22" spans="1:11" ht="12" customHeight="1" x14ac:dyDescent="0.35">
      <c r="A22" s="56">
        <v>1993</v>
      </c>
      <c r="B22" s="57"/>
      <c r="C22" s="52">
        <f>Annual!C22</f>
        <v>54.12083333333333</v>
      </c>
      <c r="D22" s="52">
        <f>Annual!D22</f>
        <v>52.905833333333341</v>
      </c>
      <c r="E22" s="52">
        <f>Annual!E22</f>
        <v>49.443333333333335</v>
      </c>
      <c r="F22" s="52">
        <f>Annual!F22</f>
        <v>49.195</v>
      </c>
      <c r="G22" s="52">
        <f>Annual!G22</f>
        <v>13.637500000000001</v>
      </c>
      <c r="H22" s="52">
        <f>Annual!H22</f>
        <v>13.419166666666664</v>
      </c>
      <c r="I22" s="54"/>
      <c r="J22" s="55" t="str">
        <f>Annual!J22</f>
        <v xml:space="preserve">.. </v>
      </c>
      <c r="K22" s="1"/>
    </row>
    <row r="23" spans="1:11" ht="12" customHeight="1" x14ac:dyDescent="0.35">
      <c r="A23" s="56">
        <v>1994</v>
      </c>
      <c r="B23" s="57"/>
      <c r="C23" s="52">
        <f>Annual!C23</f>
        <v>56.874166666666667</v>
      </c>
      <c r="D23" s="52">
        <f>Annual!D23</f>
        <v>55.979166666666664</v>
      </c>
      <c r="E23" s="52">
        <f>Annual!E23</f>
        <v>51.577499999999993</v>
      </c>
      <c r="F23" s="52">
        <f>Annual!F23</f>
        <v>51.530833333333334</v>
      </c>
      <c r="G23" s="52">
        <f>Annual!G23</f>
        <v>13.365</v>
      </c>
      <c r="H23" s="52">
        <f>Annual!H23</f>
        <v>13.265000000000001</v>
      </c>
      <c r="I23" s="54"/>
      <c r="J23" s="55" t="str">
        <f>Annual!J23</f>
        <v xml:space="preserve">.. </v>
      </c>
      <c r="K23" s="1"/>
    </row>
    <row r="24" spans="1:11" ht="12" customHeight="1" x14ac:dyDescent="0.35">
      <c r="A24" s="56">
        <v>1995</v>
      </c>
      <c r="B24" s="57"/>
      <c r="C24" s="52">
        <f>Annual!C24</f>
        <v>59.698333333333331</v>
      </c>
      <c r="D24" s="52">
        <f>Annual!D24</f>
        <v>58.552500000000009</v>
      </c>
      <c r="E24" s="52">
        <f>Annual!E24</f>
        <v>53.769166666666671</v>
      </c>
      <c r="F24" s="52">
        <f>Annual!F24</f>
        <v>54.24083333333332</v>
      </c>
      <c r="G24" s="52">
        <f>Annual!G24</f>
        <v>13.799999999999999</v>
      </c>
      <c r="H24" s="52">
        <f>Annual!H24</f>
        <v>13.87083333333333</v>
      </c>
      <c r="I24" s="54"/>
      <c r="J24" s="55" t="str">
        <f>Annual!J24</f>
        <v xml:space="preserve">.. </v>
      </c>
      <c r="K24" s="1"/>
    </row>
    <row r="25" spans="1:11" ht="12" customHeight="1" x14ac:dyDescent="0.35">
      <c r="A25" s="56">
        <v>1996</v>
      </c>
      <c r="B25" s="57"/>
      <c r="C25" s="52">
        <f>Annual!C25</f>
        <v>61.631666666666668</v>
      </c>
      <c r="D25" s="52">
        <f>Annual!D25</f>
        <v>63.674166666666672</v>
      </c>
      <c r="E25" s="52">
        <f>Annual!E25</f>
        <v>56.520833333333336</v>
      </c>
      <c r="F25" s="52">
        <f>Annual!F25</f>
        <v>57.705833333333345</v>
      </c>
      <c r="G25" s="52">
        <f>Annual!G25</f>
        <v>15.93166666666667</v>
      </c>
      <c r="H25" s="52">
        <f>Annual!H25</f>
        <v>16.529166666666665</v>
      </c>
      <c r="I25" s="54"/>
      <c r="J25" s="59">
        <f>Annual!J25</f>
        <v>25.877914663794527</v>
      </c>
      <c r="K25" s="1"/>
    </row>
    <row r="26" spans="1:11" ht="12" customHeight="1" x14ac:dyDescent="0.35">
      <c r="A26" s="56">
        <v>1997</v>
      </c>
      <c r="B26" s="57"/>
      <c r="C26" s="52">
        <f>Annual!C26</f>
        <v>67.217499999999987</v>
      </c>
      <c r="D26" s="52">
        <f>Annual!D26</f>
        <v>71.306666666666672</v>
      </c>
      <c r="E26" s="52">
        <f>Annual!E26</f>
        <v>61.82</v>
      </c>
      <c r="F26" s="52">
        <f>Annual!F26</f>
        <v>62.471666666666671</v>
      </c>
      <c r="G26" s="52">
        <f>Annual!G26</f>
        <v>14.355833333333335</v>
      </c>
      <c r="H26" s="52">
        <f>Annual!H26</f>
        <v>15.450833333333334</v>
      </c>
      <c r="I26" s="54"/>
      <c r="J26" s="59">
        <f>Annual!J26</f>
        <v>22.722815289864542</v>
      </c>
      <c r="K26" s="1"/>
    </row>
    <row r="27" spans="1:11" ht="12" customHeight="1" x14ac:dyDescent="0.35">
      <c r="A27" s="56">
        <v>1998</v>
      </c>
      <c r="B27" s="57"/>
      <c r="C27" s="52">
        <f>Annual!C27</f>
        <v>71.106666666666669</v>
      </c>
      <c r="D27" s="52">
        <f>Annual!D27</f>
        <v>77.796666666666667</v>
      </c>
      <c r="E27" s="52">
        <f>Annual!E27</f>
        <v>64.795833333333334</v>
      </c>
      <c r="F27" s="52">
        <f>Annual!F27</f>
        <v>65.503333333333345</v>
      </c>
      <c r="G27" s="52">
        <f>Annual!G27</f>
        <v>11.247500000000002</v>
      </c>
      <c r="H27" s="52">
        <f>Annual!H27</f>
        <v>12.468333333333334</v>
      </c>
      <c r="I27" s="54"/>
      <c r="J27" s="59">
        <f>Annual!J27</f>
        <v>14.79787482194817</v>
      </c>
      <c r="K27" s="1"/>
    </row>
    <row r="28" spans="1:11" ht="12" customHeight="1" x14ac:dyDescent="0.35">
      <c r="A28" s="56">
        <v>1999</v>
      </c>
      <c r="B28" s="57"/>
      <c r="C28" s="52">
        <f>Annual!C28</f>
        <v>77.202500000000001</v>
      </c>
      <c r="D28" s="52">
        <f>Annual!D28</f>
        <v>82.922499999999985</v>
      </c>
      <c r="E28" s="52">
        <f>Annual!E28</f>
        <v>70.161666666666676</v>
      </c>
      <c r="F28" s="52">
        <f>Annual!F28</f>
        <v>72.485833333333332</v>
      </c>
      <c r="G28" s="52">
        <f>Annual!G28</f>
        <v>12.729166666666666</v>
      </c>
      <c r="H28" s="52">
        <f>Annual!H28</f>
        <v>13.8925</v>
      </c>
      <c r="I28" s="54"/>
      <c r="J28" s="59">
        <f>Annual!J28</f>
        <v>21.306581100018246</v>
      </c>
      <c r="K28" s="1"/>
    </row>
    <row r="29" spans="1:11" ht="15" customHeight="1" x14ac:dyDescent="0.35">
      <c r="A29" s="56">
        <v>2000</v>
      </c>
      <c r="B29" s="57"/>
      <c r="C29" s="52">
        <f>Annual!C29</f>
        <v>84.892499999999998</v>
      </c>
      <c r="D29" s="52">
        <f>Annual!D29</f>
        <v>87.31583333333333</v>
      </c>
      <c r="E29" s="52">
        <f>Annual!E29</f>
        <v>79.926666666666662</v>
      </c>
      <c r="F29" s="52">
        <f>Annual!F29</f>
        <v>81.343333333333348</v>
      </c>
      <c r="G29" s="52">
        <f>Annual!G29</f>
        <v>20.572499999999998</v>
      </c>
      <c r="H29" s="52">
        <f>Annual!H29</f>
        <v>21.510833333333334</v>
      </c>
      <c r="I29" s="54"/>
      <c r="J29" s="59">
        <f>Annual!J29</f>
        <v>36.453614332151766</v>
      </c>
      <c r="K29" s="1"/>
    </row>
    <row r="30" spans="1:11" ht="12" customHeight="1" x14ac:dyDescent="0.35">
      <c r="A30" s="56">
        <v>2001</v>
      </c>
      <c r="B30" s="57"/>
      <c r="C30" s="52">
        <f>Annual!C30</f>
        <v>79.714166666666671</v>
      </c>
      <c r="D30" s="52">
        <f>Annual!D30</f>
        <v>82.74166666666666</v>
      </c>
      <c r="E30" s="52">
        <f>Annual!E30</f>
        <v>75.716666666666654</v>
      </c>
      <c r="F30" s="52">
        <f>Annual!F30</f>
        <v>77.835833333333326</v>
      </c>
      <c r="G30" s="52">
        <f>Annual!G30</f>
        <v>18.127500000000001</v>
      </c>
      <c r="H30" s="52">
        <f>Annual!H30</f>
        <v>19.115000000000006</v>
      </c>
      <c r="I30" s="54"/>
      <c r="J30" s="59">
        <f>Annual!J30</f>
        <v>32.791852466223069</v>
      </c>
      <c r="K30" s="1"/>
    </row>
    <row r="31" spans="1:11" ht="11.25" customHeight="1" x14ac:dyDescent="0.3">
      <c r="A31" s="50">
        <v>2002</v>
      </c>
      <c r="B31" s="60"/>
      <c r="C31" s="52">
        <f>Annual!C31</f>
        <v>77.034166666666664</v>
      </c>
      <c r="D31" s="52">
        <f>Annual!D31</f>
        <v>79.788333333333341</v>
      </c>
      <c r="E31" s="52">
        <f>Annual!E31</f>
        <v>73.236666666666679</v>
      </c>
      <c r="F31" s="52">
        <f>Annual!F31</f>
        <v>75.459166666666661</v>
      </c>
      <c r="G31" s="52">
        <f>Annual!G31</f>
        <v>15.656666666666666</v>
      </c>
      <c r="H31" s="52">
        <f>Annual!H31</f>
        <v>15.930833333333332</v>
      </c>
      <c r="I31" s="54"/>
      <c r="J31" s="59">
        <f>Annual!J31</f>
        <v>31.61399457253</v>
      </c>
      <c r="K31" s="3"/>
    </row>
    <row r="32" spans="1:11" ht="11.25" customHeight="1" x14ac:dyDescent="0.3">
      <c r="A32" s="50">
        <v>2003</v>
      </c>
      <c r="B32" s="60"/>
      <c r="C32" s="52">
        <f>Annual!C32</f>
        <v>79.941666666666663</v>
      </c>
      <c r="D32" s="52">
        <f>Annual!D32</f>
        <v>81.364166666666662</v>
      </c>
      <c r="E32" s="52">
        <f>Annual!E32</f>
        <v>76.039166666666674</v>
      </c>
      <c r="F32" s="52">
        <f>Annual!F32</f>
        <v>77.919166666666669</v>
      </c>
      <c r="G32" s="52">
        <f>Annual!G32</f>
        <v>17.570833333333333</v>
      </c>
      <c r="H32" s="52">
        <f>Annual!H32</f>
        <v>18.581666666666667</v>
      </c>
      <c r="I32" s="54"/>
      <c r="J32" s="59">
        <f>Annual!J32</f>
        <v>34.261477664501861</v>
      </c>
      <c r="K32" s="3"/>
    </row>
    <row r="33" spans="1:12" ht="11.25" customHeight="1" x14ac:dyDescent="0.3">
      <c r="A33" s="50">
        <v>2004</v>
      </c>
      <c r="B33" s="60"/>
      <c r="C33" s="52">
        <f>Annual!C33</f>
        <v>84.418333333333337</v>
      </c>
      <c r="D33" s="58">
        <f>Annual!D33</f>
        <v>85.75</v>
      </c>
      <c r="E33" s="52">
        <f>Annual!E33</f>
        <v>80.224166666666648</v>
      </c>
      <c r="F33" s="52">
        <f>Annual!F33</f>
        <v>81.912500000000009</v>
      </c>
      <c r="G33" s="58">
        <f>Annual!G33</f>
        <v>21.264166666666668</v>
      </c>
      <c r="H33" s="58">
        <f>Annual!H33</f>
        <v>21.959999999999997</v>
      </c>
      <c r="I33" s="61"/>
      <c r="J33" s="62">
        <f>Annual!J33</f>
        <v>39.736946272148806</v>
      </c>
      <c r="K33" s="3"/>
    </row>
    <row r="34" spans="1:12" ht="11.25" customHeight="1" x14ac:dyDescent="0.35">
      <c r="A34" s="50">
        <v>2005</v>
      </c>
      <c r="B34" s="60"/>
      <c r="C34" s="67" t="s">
        <v>33</v>
      </c>
      <c r="D34" s="52">
        <f>Annual!D34</f>
        <v>93.404166666666654</v>
      </c>
      <c r="E34" s="52">
        <f>Annual!E34</f>
        <v>86.74499999999999</v>
      </c>
      <c r="F34" s="52">
        <f>Annual!F34</f>
        <v>90.860000000000014</v>
      </c>
      <c r="G34" s="52">
        <f>Annual!G34</f>
        <v>29.031666666666666</v>
      </c>
      <c r="H34" s="52">
        <f>Annual!H34</f>
        <v>30.529166666666672</v>
      </c>
      <c r="I34" s="52"/>
      <c r="J34" s="59">
        <f>Annual!J34</f>
        <v>57.117694823105715</v>
      </c>
      <c r="K34" s="3"/>
    </row>
    <row r="35" spans="1:12" ht="11.25" customHeight="1" x14ac:dyDescent="0.35">
      <c r="A35" s="50">
        <v>2006</v>
      </c>
      <c r="B35" s="60"/>
      <c r="C35" s="67" t="s">
        <v>33</v>
      </c>
      <c r="D35" s="52">
        <f>Annual!D35</f>
        <v>98.048333333333332</v>
      </c>
      <c r="E35" s="52">
        <f>Annual!E35</f>
        <v>91.319166666666661</v>
      </c>
      <c r="F35" s="52">
        <f>Annual!F35</f>
        <v>95.209166666666661</v>
      </c>
      <c r="G35" s="52">
        <f>Annual!G35</f>
        <v>33.659166666666664</v>
      </c>
      <c r="H35" s="52">
        <f>Annual!H35</f>
        <v>36.579166666666673</v>
      </c>
      <c r="I35" s="52"/>
      <c r="J35" s="59">
        <f>Annual!J35</f>
        <v>67.675321694116676</v>
      </c>
      <c r="K35" s="3"/>
    </row>
    <row r="36" spans="1:12" ht="11.25" customHeight="1" x14ac:dyDescent="0.35">
      <c r="A36" s="50">
        <v>2007</v>
      </c>
      <c r="B36" s="60"/>
      <c r="C36" s="67" t="s">
        <v>33</v>
      </c>
      <c r="D36" s="52">
        <f>Annual!D36</f>
        <v>100.39666666666669</v>
      </c>
      <c r="E36" s="52">
        <f>Annual!E36</f>
        <v>94.244166666666658</v>
      </c>
      <c r="F36" s="52">
        <f>Annual!F36</f>
        <v>96.848333333333315</v>
      </c>
      <c r="G36" s="52">
        <f>Annual!G36</f>
        <v>35.033333333333339</v>
      </c>
      <c r="H36" s="52">
        <f>Annual!H36</f>
        <v>40.024999999999991</v>
      </c>
      <c r="I36" s="64"/>
      <c r="J36" s="59">
        <f>Annual!J36</f>
        <v>70.07048906634661</v>
      </c>
      <c r="K36" s="3"/>
    </row>
    <row r="37" spans="1:12" ht="11.25" customHeight="1" x14ac:dyDescent="0.35">
      <c r="A37" s="50">
        <v>2008</v>
      </c>
      <c r="B37" s="60"/>
      <c r="C37" s="67" t="s">
        <v>33</v>
      </c>
      <c r="D37" s="52">
        <f>Annual!D37</f>
        <v>113.46916666666668</v>
      </c>
      <c r="E37" s="52">
        <f>Annual!E37</f>
        <v>107.07583333333334</v>
      </c>
      <c r="F37" s="52">
        <f>Annual!F37</f>
        <v>117.51083333333332</v>
      </c>
      <c r="G37" s="52">
        <f>Annual!G37</f>
        <v>51.04666666666666</v>
      </c>
      <c r="H37" s="52">
        <f>Annual!H37</f>
        <v>58.416666666666664</v>
      </c>
      <c r="I37" s="64"/>
      <c r="J37" s="59">
        <f>Annual!J37</f>
        <v>100.35585704970445</v>
      </c>
      <c r="K37" s="3"/>
    </row>
    <row r="38" spans="1:12" ht="12" customHeight="1" x14ac:dyDescent="0.35">
      <c r="A38" s="50">
        <v>2009</v>
      </c>
      <c r="B38" s="60"/>
      <c r="C38" s="67" t="s">
        <v>33</v>
      </c>
      <c r="D38" s="52">
        <f>Annual!D38</f>
        <v>105.71162736281885</v>
      </c>
      <c r="E38" s="52">
        <f>Annual!E38</f>
        <v>99.289585166666669</v>
      </c>
      <c r="F38" s="52">
        <f>Annual!F38</f>
        <v>103.92992796280583</v>
      </c>
      <c r="G38" s="52">
        <f>Annual!G38</f>
        <v>36.145216551172702</v>
      </c>
      <c r="H38" s="52">
        <f>Annual!H38</f>
        <v>43.995524224072675</v>
      </c>
      <c r="I38" s="52"/>
      <c r="J38" s="59">
        <f>Annual!J38</f>
        <v>75.411010688299697</v>
      </c>
      <c r="K38" s="3"/>
    </row>
    <row r="39" spans="1:12" ht="15" customHeight="1" x14ac:dyDescent="0.35">
      <c r="A39" s="50">
        <v>2010</v>
      </c>
      <c r="B39" s="60"/>
      <c r="C39" s="67" t="s">
        <v>33</v>
      </c>
      <c r="D39" s="52">
        <f>Annual!D39</f>
        <v>123.83353016525945</v>
      </c>
      <c r="E39" s="52">
        <f>Annual!E39</f>
        <v>116.90257100000001</v>
      </c>
      <c r="F39" s="52">
        <f>Annual!F39</f>
        <v>119.25862749257533</v>
      </c>
      <c r="G39" s="52">
        <f>Annual!G39</f>
        <v>45.451279206645346</v>
      </c>
      <c r="H39" s="52">
        <f>Annual!H39</f>
        <v>54.142917072203602</v>
      </c>
      <c r="I39" s="52"/>
      <c r="J39" s="59">
        <f>Annual!J39</f>
        <v>100.00000000000001</v>
      </c>
      <c r="K39" s="3"/>
    </row>
    <row r="40" spans="1:12" ht="11.25" customHeight="1" x14ac:dyDescent="0.35">
      <c r="A40" s="50">
        <v>2011</v>
      </c>
      <c r="B40" s="60"/>
      <c r="C40" s="67" t="s">
        <v>33</v>
      </c>
      <c r="D40" s="52">
        <f>Annual!D40</f>
        <v>140.57394677492104</v>
      </c>
      <c r="E40" s="52">
        <f>Annual!E40</f>
        <v>133.26879017706662</v>
      </c>
      <c r="F40" s="52">
        <f>Annual!F40</f>
        <v>138.71612707906442</v>
      </c>
      <c r="G40" s="52">
        <f>Annual!G40</f>
        <v>58.177497665196292</v>
      </c>
      <c r="H40" s="52">
        <f>Annual!H40</f>
        <v>68.10419264217829</v>
      </c>
      <c r="I40" s="52"/>
      <c r="J40" s="59">
        <f>Annual!J40</f>
        <v>135.72352244213531</v>
      </c>
      <c r="K40" s="3"/>
    </row>
    <row r="41" spans="1:12" ht="11.25" customHeight="1" x14ac:dyDescent="0.35">
      <c r="A41" s="50">
        <v>2012</v>
      </c>
      <c r="B41" s="60"/>
      <c r="C41" s="67" t="s">
        <v>33</v>
      </c>
      <c r="D41" s="52">
        <f>Annual!D41</f>
        <v>142.86881789578635</v>
      </c>
      <c r="E41" s="52">
        <f>Annual!E41</f>
        <v>135.39054723385979</v>
      </c>
      <c r="F41" s="52">
        <f>Annual!F41</f>
        <v>141.82825976401202</v>
      </c>
      <c r="G41" s="52">
        <f>Annual!G41</f>
        <v>59.287908110087265</v>
      </c>
      <c r="H41" s="52">
        <f>Annual!H41</f>
        <v>70.760917730437214</v>
      </c>
      <c r="I41" s="52"/>
      <c r="J41" s="59">
        <f>Annual!J41</f>
        <v>136.74033787872514</v>
      </c>
      <c r="K41" s="3"/>
    </row>
    <row r="42" spans="1:12" ht="11.25" customHeight="1" x14ac:dyDescent="0.35">
      <c r="A42" s="50">
        <v>2013</v>
      </c>
      <c r="B42" s="60"/>
      <c r="C42" s="72" t="s">
        <v>33</v>
      </c>
      <c r="D42" s="52">
        <f>Annual!D42</f>
        <v>141.74901128452385</v>
      </c>
      <c r="E42" s="52">
        <f>Annual!E42</f>
        <v>134.14527800000002</v>
      </c>
      <c r="F42" s="52">
        <f>Annual!F42</f>
        <v>140.40518913870753</v>
      </c>
      <c r="G42" s="52">
        <f>Annual!G42</f>
        <v>57.144056320283006</v>
      </c>
      <c r="H42" s="52">
        <f>Annual!H42</f>
        <v>69.783219836103299</v>
      </c>
      <c r="I42" s="67"/>
      <c r="J42" s="59">
        <f>Annual!J42</f>
        <v>135.11719000584219</v>
      </c>
      <c r="K42" s="3"/>
    </row>
    <row r="43" spans="1:12" ht="12" customHeight="1" x14ac:dyDescent="0.35">
      <c r="A43" s="50">
        <v>2014</v>
      </c>
      <c r="B43" s="60"/>
      <c r="C43" s="67" t="s">
        <v>33</v>
      </c>
      <c r="D43" s="52">
        <f>Annual!D43</f>
        <v>135.06873542801753</v>
      </c>
      <c r="E43" s="52">
        <f>Annual!E43</f>
        <v>127.49585293777761</v>
      </c>
      <c r="F43" s="52">
        <f>Annual!F43</f>
        <v>133.45799887462027</v>
      </c>
      <c r="G43" s="52">
        <f>Annual!G43</f>
        <v>50.144981824550378</v>
      </c>
      <c r="H43" s="52">
        <f>Annual!H43</f>
        <v>62.281866847832966</v>
      </c>
      <c r="I43" s="67"/>
      <c r="J43" s="59">
        <f>Annual!J43</f>
        <v>117.36145454252335</v>
      </c>
      <c r="K43" s="3"/>
    </row>
    <row r="44" spans="1:12" ht="12" customHeight="1" x14ac:dyDescent="0.35">
      <c r="A44" s="50">
        <v>2015</v>
      </c>
      <c r="B44" s="60"/>
      <c r="C44" s="67" t="s">
        <v>33</v>
      </c>
      <c r="D44" s="52">
        <f>Annual!D44</f>
        <v>118.97426299593944</v>
      </c>
      <c r="E44" s="52">
        <f>Annual!E44</f>
        <v>111.130760150684</v>
      </c>
      <c r="F44" s="52">
        <f>Annual!F44</f>
        <v>114.89845587367203</v>
      </c>
      <c r="G44" s="52">
        <f>Annual!G44</f>
        <v>34.071589749999994</v>
      </c>
      <c r="H44" s="52">
        <f>Annual!H44</f>
        <v>45.798039749999994</v>
      </c>
      <c r="I44" s="52"/>
      <c r="J44" s="59">
        <f>Annual!J44</f>
        <v>66.903452826856338</v>
      </c>
      <c r="K44" s="3"/>
    </row>
    <row r="45" spans="1:12" ht="12" customHeight="1" x14ac:dyDescent="0.35">
      <c r="A45" s="50">
        <v>2016</v>
      </c>
      <c r="B45" s="60"/>
      <c r="C45" s="67" t="s">
        <v>33</v>
      </c>
      <c r="D45" s="75">
        <f>Annual!D45</f>
        <v>117.83008393345334</v>
      </c>
      <c r="E45" s="75">
        <f>Annual!E45</f>
        <v>108.84564031566259</v>
      </c>
      <c r="F45" s="75">
        <f>Annual!F45</f>
        <v>110.12863033333333</v>
      </c>
      <c r="G45" s="52">
        <f>Annual!G45</f>
        <v>30.481249999999999</v>
      </c>
      <c r="H45" s="52">
        <f>Annual!H45</f>
        <v>42.596508666666665</v>
      </c>
      <c r="I45" s="52"/>
      <c r="J45" s="59">
        <f>Annual!J45</f>
        <v>62.988237956034446</v>
      </c>
      <c r="K45" s="3"/>
    </row>
    <row r="46" spans="1:12" ht="12" customHeight="1" x14ac:dyDescent="0.35">
      <c r="A46" s="50">
        <v>2017</v>
      </c>
      <c r="B46" s="60"/>
      <c r="C46" s="67" t="s">
        <v>33</v>
      </c>
      <c r="D46" s="75">
        <f>Annual!D46</f>
        <v>126.95401542888577</v>
      </c>
      <c r="E46" s="75">
        <f>Annual!E46</f>
        <v>117.58888261579467</v>
      </c>
      <c r="F46" s="75">
        <f>Annual!F46</f>
        <v>120.14923733333336</v>
      </c>
      <c r="G46" s="52">
        <f>Annual!G46</f>
        <v>39.168833333333332</v>
      </c>
      <c r="H46" s="52">
        <f>Annual!H46</f>
        <v>50.460858166666668</v>
      </c>
      <c r="I46" s="52"/>
      <c r="J46" s="59">
        <f>Annual!J46</f>
        <v>81.462773883511247</v>
      </c>
      <c r="K46" s="3"/>
    </row>
    <row r="47" spans="1:12" s="315" customFormat="1" ht="12" customHeight="1" x14ac:dyDescent="0.35">
      <c r="A47" s="317">
        <v>2018</v>
      </c>
      <c r="B47" s="318"/>
      <c r="C47" s="319" t="s">
        <v>33</v>
      </c>
      <c r="D47" s="320">
        <f>Annual!D47</f>
        <v>135.18619841666666</v>
      </c>
      <c r="E47" s="320">
        <f>Annual!E47</f>
        <v>125.19597119936215</v>
      </c>
      <c r="F47" s="320">
        <f>Annual!F47</f>
        <v>129.98216641666667</v>
      </c>
      <c r="G47" s="320">
        <f>Annual!G47</f>
        <v>48.193916666666667</v>
      </c>
      <c r="H47" s="320">
        <f>Annual!H47</f>
        <v>59.388476250000004</v>
      </c>
      <c r="I47" s="319"/>
      <c r="J47" s="321">
        <f>Annual!J47</f>
        <v>103.90484414086602</v>
      </c>
      <c r="K47" s="322"/>
    </row>
    <row r="48" spans="1:12" s="315" customFormat="1" ht="12" customHeight="1" x14ac:dyDescent="0.35">
      <c r="A48" s="317">
        <v>2019</v>
      </c>
      <c r="B48" s="318"/>
      <c r="C48" s="319" t="s">
        <v>33</v>
      </c>
      <c r="D48" s="320">
        <f>Annual!D48</f>
        <v>136.18088858333337</v>
      </c>
      <c r="E48" s="320">
        <f>Annual!E48</f>
        <v>124.87799849582898</v>
      </c>
      <c r="F48" s="320">
        <f>Annual!F48</f>
        <v>131.47546291666666</v>
      </c>
      <c r="G48" s="320">
        <f>Annual!G48</f>
        <v>46.926333333333339</v>
      </c>
      <c r="H48" s="320">
        <f>Annual!H48</f>
        <v>58.848569083333331</v>
      </c>
      <c r="I48" s="320"/>
      <c r="J48" s="320">
        <f>Annual!J48</f>
        <v>98.814657833608535</v>
      </c>
      <c r="K48" s="320"/>
      <c r="L48" s="320"/>
    </row>
    <row r="49" spans="1:12" ht="12" customHeight="1" thickBot="1" x14ac:dyDescent="0.4">
      <c r="A49" s="79">
        <v>2020</v>
      </c>
      <c r="B49" s="63"/>
      <c r="C49" s="69" t="s">
        <v>33</v>
      </c>
      <c r="D49" s="76">
        <f>Annual!D49</f>
        <v>127.27902216666668</v>
      </c>
      <c r="E49" s="76">
        <f>Annual!E49</f>
        <v>113.94729279058333</v>
      </c>
      <c r="F49" s="76">
        <f>Annual!F49</f>
        <v>119.13522325000002</v>
      </c>
      <c r="G49" s="76">
        <f>Annual!G49</f>
        <v>29.588916666666666</v>
      </c>
      <c r="H49" s="76">
        <f>Annual!H49</f>
        <v>46.099946166666662</v>
      </c>
      <c r="I49" s="76"/>
      <c r="J49" s="76">
        <f>Annual!J49</f>
        <v>65.139659408443507</v>
      </c>
      <c r="K49" s="76">
        <f>Annual!K49</f>
        <v>0</v>
      </c>
      <c r="L49" s="76"/>
    </row>
    <row r="50" spans="1:12" ht="15.75" customHeight="1" thickTop="1" x14ac:dyDescent="0.35">
      <c r="A50" s="30"/>
      <c r="B50" s="37"/>
      <c r="C50" s="31"/>
      <c r="D50" s="31"/>
      <c r="E50" s="31"/>
      <c r="F50" s="31"/>
      <c r="G50" s="38"/>
      <c r="H50" s="31"/>
      <c r="I50" s="32"/>
      <c r="J50" s="44"/>
      <c r="K50" s="26"/>
    </row>
    <row r="51" spans="1:12" x14ac:dyDescent="0.25">
      <c r="A51" s="6"/>
      <c r="B51" s="7"/>
      <c r="C51" s="8"/>
      <c r="D51" s="9"/>
      <c r="E51" s="8"/>
      <c r="F51" s="8"/>
      <c r="G51" s="8"/>
      <c r="H51" s="8"/>
      <c r="I51" s="8"/>
      <c r="J51" s="45"/>
      <c r="K51" s="2"/>
    </row>
    <row r="52" spans="1:12" ht="12.75" customHeight="1" x14ac:dyDescent="0.25">
      <c r="A52" s="6"/>
      <c r="B52" s="7"/>
      <c r="C52" s="8"/>
      <c r="D52" s="9"/>
      <c r="E52" s="8"/>
      <c r="F52" s="8"/>
      <c r="G52" s="8"/>
      <c r="H52" s="8"/>
      <c r="I52" s="8"/>
      <c r="J52" s="45"/>
      <c r="K52" s="2"/>
    </row>
    <row r="53" spans="1:12" ht="12.75" customHeight="1" x14ac:dyDescent="0.25">
      <c r="A53" s="6"/>
      <c r="B53" s="6"/>
      <c r="C53" s="10"/>
      <c r="D53" s="11"/>
      <c r="E53" s="10"/>
      <c r="F53" s="10"/>
      <c r="G53" s="10"/>
      <c r="H53" s="10"/>
      <c r="I53" s="10"/>
      <c r="J53" s="46"/>
      <c r="K53" s="2"/>
    </row>
    <row r="54" spans="1:12" ht="12.75" customHeight="1" x14ac:dyDescent="0.25">
      <c r="A54" s="6"/>
      <c r="B54" s="6"/>
      <c r="C54" s="10"/>
      <c r="D54" s="11"/>
      <c r="E54" s="10"/>
      <c r="F54" s="10"/>
      <c r="G54" s="10"/>
      <c r="H54" s="10"/>
      <c r="I54" s="10"/>
      <c r="J54" s="46"/>
      <c r="K54" s="2"/>
    </row>
    <row r="55" spans="1:12" ht="12.75" customHeight="1" x14ac:dyDescent="0.25">
      <c r="A55" s="6"/>
      <c r="B55" s="6"/>
      <c r="C55" s="10"/>
      <c r="D55" s="11"/>
      <c r="E55" s="10"/>
      <c r="F55" s="10"/>
      <c r="G55" s="10"/>
      <c r="H55" s="10"/>
      <c r="I55" s="10"/>
      <c r="J55" s="46"/>
      <c r="K55" s="2"/>
    </row>
    <row r="56" spans="1:12" ht="12.75" customHeight="1" x14ac:dyDescent="0.25">
      <c r="A56" s="12"/>
      <c r="B56" s="12"/>
      <c r="C56" s="13"/>
      <c r="D56" s="14"/>
      <c r="E56" s="13"/>
      <c r="F56" s="13"/>
      <c r="G56" s="13"/>
      <c r="H56" s="13"/>
      <c r="I56" s="13"/>
      <c r="J56" s="47"/>
      <c r="K56" s="2"/>
    </row>
    <row r="57" spans="1:12" ht="12.75" customHeight="1" x14ac:dyDescent="0.25">
      <c r="A57" s="12"/>
      <c r="B57" s="15"/>
      <c r="C57" s="15"/>
      <c r="D57" s="16"/>
      <c r="E57" s="15"/>
      <c r="F57" s="15"/>
      <c r="G57" s="15"/>
      <c r="H57" s="15"/>
      <c r="I57" s="15"/>
      <c r="J57" s="48"/>
      <c r="K57" s="2"/>
    </row>
    <row r="58" spans="1:12" x14ac:dyDescent="0.25">
      <c r="A58" s="12"/>
      <c r="B58" s="17"/>
      <c r="C58" s="13"/>
      <c r="D58" s="14"/>
      <c r="E58" s="13"/>
      <c r="F58" s="13"/>
      <c r="G58" s="13"/>
      <c r="H58" s="13"/>
      <c r="I58" s="13"/>
      <c r="J58" s="47"/>
      <c r="K58" s="2"/>
    </row>
    <row r="59" spans="1:12" ht="13" x14ac:dyDescent="0.3">
      <c r="A59" s="12"/>
      <c r="B59" s="18"/>
      <c r="C59" s="13"/>
      <c r="D59" s="14"/>
      <c r="E59" s="13"/>
      <c r="F59" s="13"/>
      <c r="G59" s="13"/>
      <c r="H59" s="13"/>
      <c r="I59" s="13"/>
      <c r="J59" s="47"/>
      <c r="K59" s="2"/>
    </row>
    <row r="60" spans="1:12" x14ac:dyDescent="0.25">
      <c r="A60" s="12"/>
      <c r="B60" s="12"/>
      <c r="C60" s="13"/>
      <c r="D60" s="14"/>
      <c r="E60" s="13"/>
      <c r="F60" s="13"/>
      <c r="G60" s="13"/>
      <c r="H60" s="13"/>
      <c r="I60" s="13"/>
      <c r="J60" s="47"/>
      <c r="K60" s="2"/>
    </row>
    <row r="61" spans="1:12" x14ac:dyDescent="0.25">
      <c r="A61" s="12"/>
      <c r="B61" s="12"/>
      <c r="C61" s="13"/>
      <c r="D61" s="14"/>
      <c r="E61" s="13"/>
      <c r="F61" s="13"/>
      <c r="G61" s="13"/>
      <c r="H61" s="13"/>
      <c r="I61" s="13"/>
      <c r="J61" s="47"/>
      <c r="K61" s="2"/>
    </row>
    <row r="62" spans="1:12" ht="16.5" customHeight="1" x14ac:dyDescent="0.25">
      <c r="A62" s="12"/>
      <c r="B62" s="19"/>
      <c r="C62" s="19"/>
      <c r="D62" s="20"/>
      <c r="E62" s="19"/>
      <c r="F62" s="19"/>
      <c r="G62" s="19"/>
      <c r="H62" s="19"/>
      <c r="I62" s="19"/>
      <c r="J62" s="49"/>
      <c r="K62" s="2"/>
    </row>
    <row r="63" spans="1:12" ht="6" customHeight="1" x14ac:dyDescent="0.3">
      <c r="A63" s="345"/>
      <c r="B63" s="5"/>
    </row>
    <row r="64" spans="1:12" ht="15" customHeight="1" x14ac:dyDescent="0.3">
      <c r="A64" s="346" t="s">
        <v>62</v>
      </c>
    </row>
  </sheetData>
  <phoneticPr fontId="9" type="noConversion"/>
  <hyperlinks>
    <hyperlink ref="A64" location="Contents!A1" display="Return to Contents Page" xr:uid="{606D5A0D-04F3-4730-856A-7D9C1414B637}"/>
  </hyperlinks>
  <printOptions horizontalCentered="1"/>
  <pageMargins left="0.74803149606299213" right="0.74803149606299213" top="0.98425196850393704" bottom="0.98425196850393704" header="0.51181102362204722" footer="0.51181102362204722"/>
  <pageSetup paperSize="9" scale="72"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9">
    <tabColor theme="4"/>
    <pageSetUpPr fitToPage="1"/>
  </sheetPr>
  <dimension ref="A1:AD46"/>
  <sheetViews>
    <sheetView showGridLines="0" zoomScaleNormal="100" workbookViewId="0"/>
  </sheetViews>
  <sheetFormatPr defaultColWidth="8.7265625" defaultRowHeight="12.5" x14ac:dyDescent="0.25"/>
  <sheetData>
    <row r="1" spans="1:30" ht="18" customHeight="1" x14ac:dyDescent="0.25">
      <c r="A1" s="118" t="s">
        <v>91</v>
      </c>
      <c r="B1" s="70"/>
      <c r="C1" s="70"/>
      <c r="D1" s="70"/>
      <c r="E1" s="70"/>
      <c r="F1" s="70"/>
      <c r="G1" s="70"/>
      <c r="H1" s="70"/>
      <c r="I1" s="70"/>
      <c r="J1" s="70"/>
      <c r="K1" s="70"/>
      <c r="L1" s="70"/>
      <c r="M1" s="70"/>
      <c r="N1" s="70"/>
      <c r="O1" s="70"/>
      <c r="P1" s="70"/>
      <c r="Q1" s="70"/>
      <c r="R1" s="70"/>
      <c r="S1" s="70"/>
      <c r="T1" s="70"/>
      <c r="U1" s="70"/>
      <c r="V1" s="70"/>
      <c r="W1" s="70"/>
      <c r="X1" s="70"/>
      <c r="Y1" s="70"/>
      <c r="Z1" s="70"/>
      <c r="AA1" s="70"/>
      <c r="AB1" s="70"/>
      <c r="AC1" s="70"/>
      <c r="AD1" s="70"/>
    </row>
    <row r="2" spans="1:30" ht="18" customHeight="1" x14ac:dyDescent="0.25">
      <c r="A2" s="70"/>
      <c r="B2" s="70"/>
      <c r="C2" s="70"/>
      <c r="D2" s="70"/>
      <c r="E2" s="70"/>
      <c r="F2" s="70"/>
      <c r="G2" s="70"/>
      <c r="H2" s="70"/>
      <c r="I2" s="70"/>
      <c r="J2" s="70"/>
      <c r="K2" s="70"/>
      <c r="L2" s="70"/>
      <c r="M2" s="70"/>
      <c r="N2" s="70"/>
      <c r="O2" s="70"/>
      <c r="P2" s="70"/>
      <c r="Q2" s="70"/>
      <c r="R2" s="70"/>
      <c r="S2" s="70"/>
      <c r="T2" s="70"/>
      <c r="U2" s="70"/>
      <c r="V2" s="70"/>
      <c r="W2" s="70"/>
      <c r="X2" s="70"/>
      <c r="Y2" s="70"/>
      <c r="Z2" s="70"/>
      <c r="AA2" s="70"/>
      <c r="AB2" s="70"/>
      <c r="AC2" s="70"/>
      <c r="AD2" s="70"/>
    </row>
    <row r="3" spans="1:30" ht="18" customHeight="1" x14ac:dyDescent="0.25">
      <c r="A3" s="70"/>
      <c r="B3" s="70"/>
      <c r="C3" s="70"/>
      <c r="D3" s="70"/>
      <c r="E3" s="70"/>
      <c r="F3" s="70"/>
      <c r="G3" s="70"/>
      <c r="H3" s="70"/>
      <c r="I3" s="70"/>
      <c r="J3" s="70"/>
      <c r="K3" s="70"/>
      <c r="L3" s="70"/>
      <c r="M3" s="70"/>
      <c r="N3" s="70"/>
      <c r="O3" s="70"/>
      <c r="P3" s="70"/>
      <c r="Q3" s="70"/>
      <c r="R3" s="70"/>
      <c r="S3" s="70"/>
      <c r="T3" s="70"/>
      <c r="U3" s="70"/>
      <c r="V3" s="70"/>
      <c r="W3" s="70"/>
      <c r="X3" s="70"/>
      <c r="Y3" s="70"/>
      <c r="Z3" s="70"/>
      <c r="AA3" s="70"/>
      <c r="AB3" s="70"/>
      <c r="AC3" s="70"/>
      <c r="AD3" s="70"/>
    </row>
    <row r="4" spans="1:30" ht="13" x14ac:dyDescent="0.3">
      <c r="A4" s="71" t="s">
        <v>57</v>
      </c>
      <c r="B4" s="70"/>
      <c r="C4" s="70"/>
      <c r="D4" s="70"/>
      <c r="E4" s="70"/>
      <c r="F4" s="70"/>
      <c r="G4" s="70"/>
      <c r="H4" s="70"/>
      <c r="I4" s="70"/>
      <c r="J4" s="70"/>
      <c r="K4" s="71" t="s">
        <v>58</v>
      </c>
      <c r="L4" s="70"/>
      <c r="M4" s="70"/>
      <c r="N4" s="70"/>
      <c r="O4" s="70"/>
      <c r="P4" s="70"/>
      <c r="Q4" s="70"/>
      <c r="R4" s="70"/>
      <c r="S4" s="70"/>
      <c r="T4" s="70"/>
      <c r="U4" s="71" t="s">
        <v>61</v>
      </c>
      <c r="V4" s="70"/>
      <c r="W4" s="70"/>
      <c r="X4" s="70"/>
      <c r="Y4" s="70"/>
      <c r="Z4" s="70"/>
      <c r="AA4" s="70"/>
      <c r="AB4" s="70"/>
      <c r="AC4" s="70"/>
      <c r="AD4" s="70"/>
    </row>
    <row r="5" spans="1:30" x14ac:dyDescent="0.25">
      <c r="A5" s="70"/>
      <c r="B5" s="70"/>
      <c r="C5" s="70"/>
      <c r="D5" s="70"/>
      <c r="E5" s="70"/>
      <c r="F5" s="70"/>
      <c r="G5" s="70"/>
      <c r="H5" s="70"/>
      <c r="I5" s="70"/>
      <c r="J5" s="70"/>
      <c r="K5" s="70"/>
      <c r="L5" s="70"/>
      <c r="M5" s="70"/>
      <c r="N5" s="70"/>
      <c r="O5" s="70"/>
      <c r="P5" s="70"/>
      <c r="Q5" s="70"/>
      <c r="R5" s="70"/>
      <c r="S5" s="70"/>
      <c r="T5" s="70"/>
      <c r="U5" s="70"/>
      <c r="V5" s="70"/>
      <c r="W5" s="70"/>
      <c r="X5" s="70"/>
      <c r="Y5" s="70"/>
      <c r="Z5" s="70"/>
      <c r="AA5" s="70"/>
      <c r="AB5" s="70"/>
      <c r="AC5" s="70"/>
      <c r="AD5" s="70"/>
    </row>
    <row r="6" spans="1:30" x14ac:dyDescent="0.25">
      <c r="A6" s="70"/>
      <c r="B6" s="70"/>
      <c r="C6" s="70"/>
      <c r="D6" s="70"/>
      <c r="E6" s="70"/>
      <c r="F6" s="70"/>
      <c r="G6" s="70"/>
      <c r="H6" s="70"/>
      <c r="I6" s="70"/>
      <c r="J6" s="70"/>
      <c r="K6" s="70"/>
      <c r="L6" s="70"/>
      <c r="M6" s="70"/>
      <c r="N6" s="70"/>
      <c r="O6" s="70"/>
      <c r="P6" s="70"/>
      <c r="Q6" s="70"/>
      <c r="R6" s="70"/>
      <c r="S6" s="70"/>
      <c r="T6" s="70"/>
      <c r="U6" s="70"/>
      <c r="V6" s="70"/>
      <c r="W6" s="70"/>
      <c r="X6" s="70"/>
      <c r="Y6" s="70"/>
      <c r="Z6" s="70"/>
      <c r="AA6" s="70"/>
      <c r="AB6" s="70"/>
      <c r="AC6" s="70"/>
      <c r="AD6" s="70"/>
    </row>
    <row r="7" spans="1:30" x14ac:dyDescent="0.25">
      <c r="A7" s="70"/>
      <c r="B7" s="70"/>
      <c r="C7" s="70"/>
      <c r="D7" s="70"/>
      <c r="E7" s="70"/>
      <c r="F7" s="70"/>
      <c r="G7" s="70"/>
      <c r="H7" s="70"/>
      <c r="I7" s="70"/>
      <c r="J7" s="70"/>
      <c r="K7" s="70"/>
      <c r="L7" s="70"/>
      <c r="M7" s="70"/>
      <c r="N7" s="70"/>
      <c r="O7" s="70"/>
      <c r="P7" s="70"/>
      <c r="Q7" s="70"/>
      <c r="R7" s="70"/>
      <c r="S7" s="70"/>
      <c r="T7" s="70"/>
      <c r="U7" s="70"/>
      <c r="V7" s="70"/>
      <c r="W7" s="70"/>
      <c r="X7" s="70"/>
      <c r="Y7" s="70"/>
      <c r="Z7" s="70"/>
      <c r="AA7" s="70"/>
      <c r="AB7" s="70"/>
      <c r="AC7" s="70"/>
      <c r="AD7" s="70"/>
    </row>
    <row r="8" spans="1:30" x14ac:dyDescent="0.25">
      <c r="A8" s="70"/>
      <c r="B8" s="70"/>
      <c r="C8" s="70"/>
      <c r="D8" s="70"/>
      <c r="E8" s="70"/>
      <c r="F8" s="70"/>
      <c r="G8" s="70"/>
      <c r="H8" s="70"/>
      <c r="I8" s="70"/>
      <c r="J8" s="70"/>
      <c r="K8" s="70"/>
      <c r="L8" s="70"/>
      <c r="M8" s="70"/>
      <c r="N8" s="70"/>
      <c r="O8" s="70"/>
      <c r="P8" s="70"/>
      <c r="Q8" s="70"/>
      <c r="R8" s="70"/>
      <c r="S8" s="70"/>
      <c r="T8" s="70"/>
      <c r="U8" s="70"/>
      <c r="V8" s="70"/>
      <c r="W8" s="70"/>
      <c r="X8" s="70"/>
      <c r="Y8" s="70"/>
      <c r="Z8" s="70"/>
      <c r="AA8" s="70"/>
      <c r="AB8" s="70"/>
      <c r="AC8" s="70"/>
      <c r="AD8" s="70"/>
    </row>
    <row r="9" spans="1:30" x14ac:dyDescent="0.25">
      <c r="A9" s="70"/>
      <c r="B9" s="70"/>
      <c r="C9" s="70"/>
      <c r="D9" s="70"/>
      <c r="E9" s="70"/>
      <c r="F9" s="70"/>
      <c r="G9" s="70"/>
      <c r="H9" s="70"/>
      <c r="I9" s="70"/>
      <c r="J9" s="70"/>
      <c r="K9" s="70"/>
      <c r="L9" s="70"/>
      <c r="M9" s="70"/>
      <c r="N9" s="70"/>
      <c r="O9" s="70"/>
      <c r="P9" s="70"/>
      <c r="Q9" s="70"/>
      <c r="R9" s="70"/>
      <c r="S9" s="70"/>
      <c r="T9" s="70"/>
      <c r="U9" s="70"/>
      <c r="V9" s="70"/>
      <c r="W9" s="70"/>
      <c r="X9" s="70"/>
      <c r="Y9" s="70"/>
      <c r="Z9" s="70"/>
      <c r="AA9" s="70"/>
      <c r="AB9" s="70"/>
      <c r="AC9" s="70"/>
      <c r="AD9" s="70"/>
    </row>
    <row r="10" spans="1:30" x14ac:dyDescent="0.25">
      <c r="A10" s="70"/>
      <c r="B10" s="70"/>
      <c r="C10" s="70"/>
      <c r="D10" s="70"/>
      <c r="E10" s="70"/>
      <c r="F10" s="70"/>
      <c r="G10" s="70"/>
      <c r="H10" s="70"/>
      <c r="I10" s="70"/>
      <c r="J10" s="70"/>
      <c r="K10" s="70"/>
      <c r="L10" s="70"/>
      <c r="M10" s="70"/>
      <c r="N10" s="70"/>
      <c r="O10" s="70"/>
      <c r="P10" s="70"/>
      <c r="Q10" s="70"/>
      <c r="R10" s="70"/>
      <c r="S10" s="70"/>
      <c r="T10" s="70"/>
      <c r="U10" s="70"/>
      <c r="V10" s="70"/>
      <c r="W10" s="70"/>
      <c r="X10" s="70"/>
      <c r="Y10" s="70"/>
      <c r="Z10" s="70"/>
      <c r="AA10" s="70"/>
      <c r="AB10" s="70"/>
      <c r="AC10" s="70"/>
      <c r="AD10" s="70"/>
    </row>
    <row r="11" spans="1:30" x14ac:dyDescent="0.25">
      <c r="A11" s="70"/>
      <c r="B11" s="70"/>
      <c r="C11" s="70"/>
      <c r="D11" s="70"/>
      <c r="E11" s="70"/>
      <c r="F11" s="70"/>
      <c r="G11" s="70"/>
      <c r="H11" s="70"/>
      <c r="I11" s="70"/>
      <c r="J11" s="70"/>
      <c r="K11" s="70"/>
      <c r="L11" s="70"/>
      <c r="M11" s="70"/>
      <c r="N11" s="70"/>
      <c r="O11" s="70"/>
      <c r="P11" s="70"/>
      <c r="Q11" s="70"/>
      <c r="R11" s="70"/>
      <c r="S11" s="70"/>
      <c r="T11" s="70"/>
      <c r="U11" s="70"/>
      <c r="V11" s="70"/>
      <c r="W11" s="70"/>
      <c r="X11" s="70"/>
      <c r="Y11" s="70"/>
      <c r="Z11" s="70"/>
      <c r="AA11" s="70"/>
      <c r="AB11" s="70"/>
      <c r="AC11" s="70"/>
      <c r="AD11" s="70"/>
    </row>
    <row r="12" spans="1:30" x14ac:dyDescent="0.25">
      <c r="A12" s="70"/>
      <c r="B12" s="70"/>
      <c r="C12" s="70"/>
      <c r="D12" s="70"/>
      <c r="E12" s="70"/>
      <c r="F12" s="70"/>
      <c r="G12" s="70"/>
      <c r="H12" s="70"/>
      <c r="I12" s="70"/>
      <c r="J12" s="70"/>
      <c r="K12" s="70"/>
      <c r="L12" s="70"/>
      <c r="M12" s="70"/>
      <c r="N12" s="70"/>
      <c r="O12" s="70"/>
      <c r="P12" s="70"/>
      <c r="Q12" s="70"/>
      <c r="R12" s="70"/>
      <c r="S12" s="70"/>
      <c r="T12" s="70"/>
      <c r="U12" s="70"/>
      <c r="V12" s="70"/>
      <c r="W12" s="70"/>
      <c r="X12" s="70"/>
      <c r="Y12" s="70"/>
      <c r="Z12" s="70"/>
      <c r="AA12" s="70"/>
      <c r="AB12" s="70"/>
      <c r="AC12" s="70"/>
      <c r="AD12" s="70"/>
    </row>
    <row r="13" spans="1:30" x14ac:dyDescent="0.25">
      <c r="A13" s="70"/>
      <c r="B13" s="70"/>
      <c r="C13" s="70"/>
      <c r="D13" s="70"/>
      <c r="E13" s="70"/>
      <c r="F13" s="70"/>
      <c r="G13" s="70"/>
      <c r="H13" s="70"/>
      <c r="I13" s="70"/>
      <c r="J13" s="70"/>
      <c r="K13" s="70"/>
      <c r="L13" s="70"/>
      <c r="M13" s="70"/>
      <c r="N13" s="70"/>
      <c r="O13" s="70"/>
      <c r="P13" s="70"/>
      <c r="Q13" s="70"/>
      <c r="R13" s="70"/>
      <c r="S13" s="70"/>
      <c r="T13" s="70"/>
      <c r="U13" s="70"/>
      <c r="V13" s="70"/>
      <c r="W13" s="70"/>
      <c r="X13" s="70"/>
      <c r="Y13" s="70"/>
      <c r="Z13" s="70"/>
      <c r="AA13" s="70"/>
      <c r="AB13" s="70"/>
      <c r="AC13" s="70"/>
      <c r="AD13" s="70"/>
    </row>
    <row r="14" spans="1:30" x14ac:dyDescent="0.25">
      <c r="A14" s="70"/>
      <c r="B14" s="70"/>
      <c r="C14" s="70"/>
      <c r="D14" s="70"/>
      <c r="E14" s="70"/>
      <c r="F14" s="70"/>
      <c r="G14" s="70"/>
      <c r="H14" s="70"/>
      <c r="I14" s="70"/>
      <c r="J14" s="70"/>
      <c r="K14" s="70"/>
      <c r="L14" s="70"/>
      <c r="M14" s="70"/>
      <c r="N14" s="70"/>
      <c r="O14" s="70"/>
      <c r="P14" s="70"/>
      <c r="Q14" s="70"/>
      <c r="R14" s="70"/>
      <c r="S14" s="70"/>
      <c r="T14" s="70"/>
      <c r="U14" s="70"/>
      <c r="V14" s="70"/>
      <c r="W14" s="70"/>
      <c r="X14" s="70"/>
      <c r="Y14" s="70"/>
      <c r="Z14" s="70"/>
      <c r="AA14" s="70"/>
      <c r="AB14" s="70"/>
      <c r="AC14" s="70"/>
      <c r="AD14" s="70"/>
    </row>
    <row r="15" spans="1:30" x14ac:dyDescent="0.25">
      <c r="A15" s="70"/>
      <c r="B15" s="70"/>
      <c r="C15" s="70"/>
      <c r="D15" s="70"/>
      <c r="E15" s="70"/>
      <c r="F15" s="70"/>
      <c r="G15" s="70"/>
      <c r="H15" s="70"/>
      <c r="I15" s="70"/>
      <c r="J15" s="70"/>
      <c r="K15" s="70"/>
      <c r="L15" s="70"/>
      <c r="M15" s="70"/>
      <c r="N15" s="70"/>
      <c r="O15" s="70"/>
      <c r="P15" s="70"/>
      <c r="Q15" s="70"/>
      <c r="R15" s="70"/>
      <c r="S15" s="70"/>
      <c r="T15" s="70"/>
      <c r="U15" s="70"/>
      <c r="V15" s="70"/>
      <c r="W15" s="70"/>
      <c r="X15" s="70"/>
      <c r="Y15" s="70"/>
      <c r="Z15" s="70"/>
      <c r="AA15" s="70"/>
      <c r="AB15" s="70"/>
      <c r="AC15" s="70"/>
      <c r="AD15" s="70"/>
    </row>
    <row r="16" spans="1:30" x14ac:dyDescent="0.25">
      <c r="A16" s="70"/>
      <c r="B16" s="70"/>
      <c r="C16" s="70"/>
      <c r="D16" s="70"/>
      <c r="E16" s="70"/>
      <c r="F16" s="70"/>
      <c r="G16" s="70"/>
      <c r="H16" s="70"/>
      <c r="I16" s="70"/>
      <c r="J16" s="70"/>
      <c r="K16" s="70"/>
      <c r="L16" s="70"/>
      <c r="M16" s="70"/>
      <c r="N16" s="70"/>
      <c r="O16" s="70"/>
      <c r="P16" s="70"/>
      <c r="Q16" s="70"/>
      <c r="R16" s="70"/>
      <c r="S16" s="70"/>
      <c r="T16" s="70"/>
      <c r="U16" s="70"/>
      <c r="V16" s="70"/>
      <c r="W16" s="70"/>
      <c r="X16" s="70"/>
      <c r="Y16" s="70"/>
      <c r="Z16" s="70"/>
      <c r="AA16" s="70"/>
      <c r="AB16" s="70"/>
      <c r="AC16" s="70"/>
      <c r="AD16" s="70"/>
    </row>
    <row r="17" spans="1:30" x14ac:dyDescent="0.25">
      <c r="A17" s="70"/>
      <c r="B17" s="70"/>
      <c r="C17" s="70"/>
      <c r="D17" s="70"/>
      <c r="E17" s="70"/>
      <c r="F17" s="70"/>
      <c r="G17" s="70"/>
      <c r="H17" s="70"/>
      <c r="I17" s="70"/>
      <c r="J17" s="70"/>
      <c r="K17" s="70"/>
      <c r="L17" s="70"/>
      <c r="M17" s="70"/>
      <c r="N17" s="70"/>
      <c r="O17" s="70"/>
      <c r="P17" s="70"/>
      <c r="Q17" s="70"/>
      <c r="R17" s="70"/>
      <c r="S17" s="70"/>
      <c r="T17" s="70"/>
      <c r="U17" s="70"/>
      <c r="V17" s="70"/>
      <c r="W17" s="70"/>
      <c r="X17" s="70"/>
      <c r="Y17" s="70"/>
      <c r="Z17" s="70"/>
      <c r="AA17" s="70"/>
      <c r="AB17" s="70"/>
      <c r="AC17" s="70"/>
      <c r="AD17" s="70"/>
    </row>
    <row r="18" spans="1:30" x14ac:dyDescent="0.25">
      <c r="A18" s="70"/>
      <c r="B18" s="70"/>
      <c r="C18" s="70"/>
      <c r="D18" s="70"/>
      <c r="E18" s="70"/>
      <c r="F18" s="70"/>
      <c r="G18" s="70"/>
      <c r="H18" s="70"/>
      <c r="I18" s="70"/>
      <c r="J18" s="70"/>
      <c r="K18" s="70"/>
      <c r="L18" s="70"/>
      <c r="M18" s="70"/>
      <c r="N18" s="70"/>
      <c r="O18" s="70"/>
      <c r="P18" s="70"/>
      <c r="Q18" s="70"/>
      <c r="R18" s="70"/>
      <c r="S18" s="70"/>
      <c r="T18" s="70"/>
      <c r="U18" s="70"/>
      <c r="V18" s="70"/>
      <c r="W18" s="70"/>
      <c r="X18" s="70"/>
      <c r="Y18" s="70"/>
      <c r="Z18" s="70"/>
      <c r="AA18" s="70"/>
      <c r="AB18" s="70"/>
      <c r="AC18" s="70"/>
      <c r="AD18" s="70"/>
    </row>
    <row r="19" spans="1:30" x14ac:dyDescent="0.25">
      <c r="A19" s="70"/>
      <c r="B19" s="70"/>
      <c r="C19" s="70"/>
      <c r="D19" s="70"/>
      <c r="E19" s="70"/>
      <c r="F19" s="70"/>
      <c r="G19" s="70"/>
      <c r="H19" s="70"/>
      <c r="I19" s="70"/>
      <c r="J19" s="70"/>
      <c r="K19" s="70"/>
      <c r="L19" s="70"/>
      <c r="M19" s="70"/>
      <c r="N19" s="70"/>
      <c r="O19" s="70"/>
      <c r="P19" s="70"/>
      <c r="Q19" s="70"/>
      <c r="R19" s="70"/>
      <c r="S19" s="70"/>
      <c r="T19" s="70"/>
      <c r="U19" s="70"/>
      <c r="V19" s="70"/>
      <c r="W19" s="70"/>
      <c r="X19" s="70"/>
      <c r="Y19" s="70"/>
      <c r="Z19" s="70"/>
      <c r="AA19" s="70"/>
      <c r="AB19" s="70"/>
      <c r="AC19" s="70"/>
      <c r="AD19" s="70"/>
    </row>
    <row r="20" spans="1:30" x14ac:dyDescent="0.25">
      <c r="A20" s="70"/>
      <c r="B20" s="70"/>
      <c r="C20" s="70"/>
      <c r="D20" s="70"/>
      <c r="E20" s="70"/>
      <c r="F20" s="70"/>
      <c r="G20" s="70"/>
      <c r="H20" s="70"/>
      <c r="I20" s="70"/>
      <c r="J20" s="70"/>
      <c r="K20" s="70"/>
      <c r="L20" s="70"/>
      <c r="M20" s="70"/>
      <c r="N20" s="70"/>
      <c r="O20" s="70"/>
      <c r="P20" s="70"/>
      <c r="Q20" s="70"/>
      <c r="R20" s="70"/>
      <c r="S20" s="70"/>
      <c r="T20" s="70"/>
      <c r="U20" s="70"/>
      <c r="V20" s="70"/>
      <c r="W20" s="70"/>
      <c r="X20" s="70"/>
      <c r="Y20" s="70"/>
      <c r="Z20" s="70"/>
      <c r="AA20" s="70"/>
      <c r="AB20" s="70"/>
      <c r="AC20" s="70"/>
      <c r="AD20" s="70"/>
    </row>
    <row r="21" spans="1:30" x14ac:dyDescent="0.25">
      <c r="A21" s="70"/>
      <c r="B21" s="70"/>
      <c r="C21" s="70"/>
      <c r="D21" s="70"/>
      <c r="E21" s="70"/>
      <c r="F21" s="70"/>
      <c r="G21" s="70"/>
      <c r="H21" s="70"/>
      <c r="I21" s="70"/>
      <c r="J21" s="70"/>
      <c r="K21" s="70"/>
      <c r="L21" s="70"/>
      <c r="M21" s="70"/>
      <c r="N21" s="70"/>
      <c r="O21" s="70"/>
      <c r="P21" s="70"/>
      <c r="Q21" s="70"/>
      <c r="R21" s="70"/>
      <c r="S21" s="70"/>
      <c r="T21" s="70"/>
      <c r="U21" s="70"/>
      <c r="V21" s="70"/>
      <c r="W21" s="70"/>
      <c r="X21" s="70"/>
      <c r="Y21" s="70"/>
      <c r="Z21" s="70"/>
      <c r="AA21" s="70"/>
      <c r="AB21" s="70"/>
      <c r="AC21" s="70"/>
      <c r="AD21" s="70"/>
    </row>
    <row r="22" spans="1:30" x14ac:dyDescent="0.25">
      <c r="A22" s="70"/>
      <c r="B22" s="70"/>
      <c r="C22" s="70"/>
      <c r="D22" s="70"/>
      <c r="E22" s="70"/>
      <c r="F22" s="70"/>
      <c r="G22" s="70"/>
      <c r="H22" s="70"/>
      <c r="I22" s="70"/>
      <c r="J22" s="70"/>
      <c r="K22" s="70"/>
      <c r="L22" s="70"/>
      <c r="M22" s="70"/>
      <c r="N22" s="70"/>
      <c r="O22" s="70"/>
      <c r="P22" s="70"/>
      <c r="Q22" s="70"/>
      <c r="R22" s="70"/>
      <c r="S22" s="70"/>
      <c r="T22" s="70"/>
      <c r="U22" s="70"/>
      <c r="V22" s="70"/>
      <c r="W22" s="70"/>
      <c r="X22" s="70"/>
      <c r="Y22" s="70"/>
      <c r="Z22" s="70"/>
      <c r="AA22" s="70"/>
      <c r="AB22" s="70"/>
      <c r="AC22" s="70"/>
      <c r="AD22" s="70"/>
    </row>
    <row r="23" spans="1:30" x14ac:dyDescent="0.25">
      <c r="A23" s="70"/>
      <c r="B23" s="70"/>
      <c r="C23" s="70"/>
      <c r="D23" s="70"/>
      <c r="E23" s="70"/>
      <c r="F23" s="70"/>
      <c r="G23" s="70"/>
      <c r="H23" s="70"/>
      <c r="I23" s="70"/>
      <c r="J23" s="70"/>
      <c r="K23" s="70"/>
      <c r="L23" s="70"/>
      <c r="M23" s="70"/>
      <c r="N23" s="70"/>
      <c r="O23" s="70"/>
      <c r="P23" s="70"/>
      <c r="Q23" s="70"/>
      <c r="R23" s="70"/>
      <c r="S23" s="70"/>
      <c r="T23" s="70"/>
      <c r="U23" s="70"/>
      <c r="V23" s="70"/>
      <c r="W23" s="70"/>
      <c r="X23" s="70"/>
      <c r="Y23" s="70"/>
      <c r="Z23" s="70"/>
      <c r="AA23" s="70"/>
      <c r="AB23" s="70"/>
      <c r="AC23" s="70"/>
      <c r="AD23" s="70"/>
    </row>
    <row r="24" spans="1:30" x14ac:dyDescent="0.25">
      <c r="A24" s="70"/>
      <c r="B24" s="70"/>
      <c r="C24" s="70"/>
      <c r="D24" s="70"/>
      <c r="E24" s="70"/>
      <c r="F24" s="70"/>
      <c r="G24" s="70"/>
      <c r="H24" s="70"/>
      <c r="I24" s="70"/>
      <c r="J24" s="70"/>
      <c r="K24" s="70"/>
      <c r="L24" s="70"/>
      <c r="M24" s="70"/>
      <c r="N24" s="70"/>
      <c r="O24" s="70"/>
      <c r="P24" s="70"/>
      <c r="Q24" s="70"/>
      <c r="R24" s="70"/>
      <c r="S24" s="70"/>
      <c r="T24" s="70"/>
      <c r="U24" s="70"/>
      <c r="V24" s="70"/>
      <c r="W24" s="70"/>
      <c r="X24" s="70"/>
      <c r="Y24" s="70"/>
      <c r="Z24" s="70"/>
      <c r="AA24" s="70"/>
      <c r="AB24" s="70"/>
      <c r="AC24" s="70"/>
      <c r="AD24" s="70"/>
    </row>
    <row r="25" spans="1:30" ht="13" x14ac:dyDescent="0.3">
      <c r="A25" s="71" t="s">
        <v>59</v>
      </c>
      <c r="B25" s="70"/>
      <c r="C25" s="70"/>
      <c r="D25" s="70"/>
      <c r="E25" s="70"/>
      <c r="F25" s="70"/>
      <c r="G25" s="70"/>
      <c r="H25" s="70"/>
      <c r="I25" s="70"/>
      <c r="J25" s="70"/>
      <c r="K25" s="71" t="s">
        <v>60</v>
      </c>
      <c r="L25" s="70"/>
      <c r="M25" s="70"/>
      <c r="N25" s="70"/>
      <c r="O25" s="70"/>
      <c r="P25" s="70"/>
      <c r="Q25" s="70"/>
      <c r="R25" s="70"/>
      <c r="S25" s="70"/>
      <c r="T25" s="70"/>
      <c r="U25" s="70"/>
      <c r="V25" s="70"/>
      <c r="W25" s="70"/>
      <c r="X25" s="70"/>
      <c r="Y25" s="70"/>
      <c r="Z25" s="70"/>
      <c r="AA25" s="70"/>
      <c r="AB25" s="70"/>
      <c r="AC25" s="70"/>
      <c r="AD25" s="70"/>
    </row>
    <row r="26" spans="1:30" x14ac:dyDescent="0.25">
      <c r="A26" s="70"/>
      <c r="B26" s="70"/>
      <c r="C26" s="70"/>
      <c r="D26" s="70"/>
      <c r="E26" s="70"/>
      <c r="F26" s="70"/>
      <c r="G26" s="70"/>
      <c r="H26" s="70"/>
      <c r="I26" s="70"/>
      <c r="J26" s="70"/>
      <c r="K26" s="70"/>
      <c r="L26" s="70"/>
      <c r="M26" s="70"/>
      <c r="N26" s="70"/>
      <c r="O26" s="70"/>
      <c r="P26" s="70"/>
      <c r="Q26" s="70"/>
      <c r="R26" s="70"/>
      <c r="S26" s="70"/>
      <c r="T26" s="70"/>
      <c r="U26" s="70"/>
      <c r="V26" s="70"/>
      <c r="W26" s="70"/>
      <c r="X26" s="70"/>
      <c r="Y26" s="70"/>
      <c r="Z26" s="70"/>
      <c r="AA26" s="70"/>
      <c r="AB26" s="70"/>
      <c r="AC26" s="70"/>
      <c r="AD26" s="70"/>
    </row>
    <row r="27" spans="1:30" x14ac:dyDescent="0.25">
      <c r="A27" s="70"/>
      <c r="B27" s="70"/>
      <c r="C27" s="70"/>
      <c r="D27" s="70"/>
      <c r="E27" s="70"/>
      <c r="F27" s="70"/>
      <c r="G27" s="70"/>
      <c r="H27" s="70"/>
      <c r="I27" s="70"/>
      <c r="J27" s="70"/>
      <c r="K27" s="70"/>
      <c r="L27" s="70"/>
      <c r="M27" s="70"/>
      <c r="N27" s="70"/>
      <c r="O27" s="70"/>
      <c r="P27" s="70"/>
      <c r="Q27" s="70"/>
      <c r="R27" s="70"/>
      <c r="S27" s="70"/>
      <c r="T27" s="70"/>
      <c r="U27" s="70"/>
      <c r="V27" s="70"/>
      <c r="W27" s="70"/>
      <c r="X27" s="70"/>
      <c r="Y27" s="70"/>
      <c r="Z27" s="70"/>
      <c r="AA27" s="70"/>
      <c r="AB27" s="70"/>
      <c r="AC27" s="70"/>
      <c r="AD27" s="70"/>
    </row>
    <row r="28" spans="1:30" x14ac:dyDescent="0.25">
      <c r="A28" s="70"/>
      <c r="B28" s="70"/>
      <c r="C28" s="70"/>
      <c r="D28" s="70"/>
      <c r="E28" s="70"/>
      <c r="F28" s="70"/>
      <c r="G28" s="70"/>
      <c r="H28" s="70"/>
      <c r="I28" s="70"/>
      <c r="J28" s="70"/>
      <c r="K28" s="70"/>
      <c r="L28" s="70"/>
      <c r="M28" s="70"/>
      <c r="N28" s="70"/>
      <c r="O28" s="70"/>
      <c r="P28" s="70"/>
      <c r="Q28" s="70"/>
      <c r="R28" s="70"/>
      <c r="S28" s="70"/>
      <c r="T28" s="70"/>
      <c r="U28" s="70"/>
      <c r="V28" s="70"/>
      <c r="W28" s="70"/>
      <c r="X28" s="70"/>
      <c r="Y28" s="70"/>
      <c r="Z28" s="70"/>
      <c r="AA28" s="70"/>
      <c r="AB28" s="70"/>
      <c r="AC28" s="70"/>
      <c r="AD28" s="70"/>
    </row>
    <row r="29" spans="1:30" x14ac:dyDescent="0.25">
      <c r="A29" s="70"/>
      <c r="B29" s="70"/>
      <c r="C29" s="70"/>
      <c r="D29" s="70"/>
      <c r="E29" s="70"/>
      <c r="F29" s="70"/>
      <c r="G29" s="70"/>
      <c r="H29" s="70"/>
      <c r="I29" s="70"/>
      <c r="J29" s="70"/>
      <c r="K29" s="70"/>
      <c r="L29" s="70"/>
      <c r="M29" s="70"/>
      <c r="N29" s="70"/>
      <c r="O29" s="70"/>
      <c r="P29" s="70"/>
      <c r="Q29" s="70"/>
      <c r="R29" s="70"/>
      <c r="S29" s="70"/>
      <c r="T29" s="70"/>
      <c r="U29" s="70"/>
      <c r="V29" s="70"/>
      <c r="W29" s="70"/>
      <c r="X29" s="70"/>
      <c r="Y29" s="70"/>
      <c r="Z29" s="70"/>
      <c r="AA29" s="70"/>
      <c r="AB29" s="70"/>
      <c r="AC29" s="70"/>
      <c r="AD29" s="70"/>
    </row>
    <row r="30" spans="1:30" x14ac:dyDescent="0.25">
      <c r="A30" s="70"/>
      <c r="B30" s="70"/>
      <c r="C30" s="70"/>
      <c r="D30" s="70"/>
      <c r="E30" s="70"/>
      <c r="F30" s="70"/>
      <c r="G30" s="70"/>
      <c r="H30" s="70"/>
      <c r="I30" s="70"/>
      <c r="J30" s="70"/>
      <c r="K30" s="70"/>
      <c r="L30" s="70"/>
      <c r="M30" s="70"/>
      <c r="N30" s="70"/>
      <c r="O30" s="70"/>
      <c r="P30" s="70"/>
      <c r="Q30" s="70"/>
      <c r="R30" s="70"/>
      <c r="S30" s="70"/>
      <c r="T30" s="70"/>
      <c r="U30" s="70"/>
      <c r="V30" s="70"/>
      <c r="W30" s="70"/>
      <c r="X30" s="70"/>
      <c r="Y30" s="70"/>
      <c r="Z30" s="70"/>
      <c r="AA30" s="70"/>
      <c r="AB30" s="70"/>
      <c r="AC30" s="70"/>
      <c r="AD30" s="70"/>
    </row>
    <row r="31" spans="1:30" x14ac:dyDescent="0.25">
      <c r="A31" s="70"/>
      <c r="B31" s="70"/>
      <c r="C31" s="70"/>
      <c r="D31" s="70"/>
      <c r="E31" s="70"/>
      <c r="F31" s="70"/>
      <c r="G31" s="70"/>
      <c r="H31" s="70"/>
      <c r="I31" s="70"/>
      <c r="J31" s="70"/>
      <c r="K31" s="70"/>
      <c r="L31" s="70"/>
      <c r="M31" s="70"/>
      <c r="N31" s="70"/>
      <c r="O31" s="70"/>
      <c r="P31" s="70"/>
      <c r="Q31" s="70"/>
      <c r="R31" s="70"/>
      <c r="S31" s="70"/>
      <c r="T31" s="70"/>
      <c r="U31" s="70"/>
      <c r="V31" s="70"/>
      <c r="W31" s="70"/>
      <c r="X31" s="70"/>
      <c r="Y31" s="70"/>
      <c r="Z31" s="70"/>
      <c r="AA31" s="70"/>
      <c r="AB31" s="70"/>
      <c r="AC31" s="70"/>
      <c r="AD31" s="70"/>
    </row>
    <row r="32" spans="1:30" x14ac:dyDescent="0.25">
      <c r="A32" s="70"/>
      <c r="B32" s="70"/>
      <c r="C32" s="70"/>
      <c r="D32" s="70"/>
      <c r="E32" s="70"/>
      <c r="F32" s="70"/>
      <c r="G32" s="70"/>
      <c r="H32" s="70"/>
      <c r="I32" s="70"/>
      <c r="J32" s="70"/>
      <c r="K32" s="70"/>
      <c r="L32" s="70"/>
      <c r="M32" s="70"/>
      <c r="N32" s="70"/>
      <c r="O32" s="70"/>
      <c r="P32" s="70"/>
      <c r="Q32" s="70"/>
      <c r="R32" s="70"/>
      <c r="S32" s="70"/>
      <c r="T32" s="70"/>
      <c r="U32" s="70"/>
      <c r="V32" s="70"/>
      <c r="W32" s="70"/>
      <c r="X32" s="70"/>
      <c r="Y32" s="70"/>
      <c r="Z32" s="70"/>
      <c r="AA32" s="70"/>
      <c r="AB32" s="70"/>
      <c r="AC32" s="70"/>
      <c r="AD32" s="70"/>
    </row>
    <row r="33" spans="1:30" x14ac:dyDescent="0.25">
      <c r="A33" s="70"/>
      <c r="B33" s="70"/>
      <c r="C33" s="70"/>
      <c r="D33" s="70"/>
      <c r="E33" s="70"/>
      <c r="F33" s="70"/>
      <c r="G33" s="70"/>
      <c r="H33" s="70"/>
      <c r="I33" s="70"/>
      <c r="J33" s="70"/>
      <c r="K33" s="70"/>
      <c r="L33" s="70"/>
      <c r="M33" s="70"/>
      <c r="N33" s="70"/>
      <c r="O33" s="70"/>
      <c r="P33" s="70"/>
      <c r="Q33" s="70"/>
      <c r="R33" s="70"/>
      <c r="S33" s="70"/>
      <c r="T33" s="70"/>
      <c r="U33" s="70"/>
      <c r="V33" s="70"/>
      <c r="W33" s="70"/>
      <c r="X33" s="70"/>
      <c r="Y33" s="70"/>
      <c r="Z33" s="70"/>
      <c r="AA33" s="70"/>
      <c r="AB33" s="70"/>
      <c r="AC33" s="70"/>
      <c r="AD33" s="70"/>
    </row>
    <row r="34" spans="1:30" x14ac:dyDescent="0.25">
      <c r="A34" s="70"/>
      <c r="B34" s="70"/>
      <c r="C34" s="70"/>
      <c r="D34" s="70"/>
      <c r="E34" s="70"/>
      <c r="F34" s="70"/>
      <c r="G34" s="70"/>
      <c r="H34" s="70"/>
      <c r="I34" s="70"/>
      <c r="J34" s="70"/>
      <c r="K34" s="70"/>
      <c r="L34" s="70"/>
      <c r="M34" s="70"/>
      <c r="N34" s="70"/>
      <c r="O34" s="70"/>
      <c r="P34" s="70"/>
      <c r="Q34" s="70"/>
      <c r="R34" s="70"/>
      <c r="S34" s="70"/>
      <c r="T34" s="70"/>
      <c r="U34" s="70"/>
      <c r="V34" s="70"/>
      <c r="W34" s="70"/>
      <c r="X34" s="70"/>
      <c r="Y34" s="70"/>
      <c r="Z34" s="70"/>
      <c r="AA34" s="70"/>
      <c r="AB34" s="70"/>
      <c r="AC34" s="70"/>
      <c r="AD34" s="70"/>
    </row>
    <row r="35" spans="1:30" x14ac:dyDescent="0.25">
      <c r="A35" s="70"/>
      <c r="B35" s="70"/>
      <c r="C35" s="70"/>
      <c r="D35" s="70"/>
      <c r="E35" s="70"/>
      <c r="F35" s="70"/>
      <c r="G35" s="70"/>
      <c r="H35" s="70"/>
      <c r="I35" s="70"/>
      <c r="J35" s="70"/>
      <c r="K35" s="70"/>
      <c r="L35" s="70"/>
      <c r="M35" s="70"/>
      <c r="N35" s="70"/>
      <c r="O35" s="70"/>
      <c r="P35" s="70"/>
      <c r="Q35" s="70"/>
      <c r="R35" s="70"/>
      <c r="S35" s="70"/>
      <c r="T35" s="70"/>
      <c r="U35" s="70"/>
      <c r="V35" s="70"/>
      <c r="W35" s="70"/>
      <c r="X35" s="70"/>
      <c r="Y35" s="70"/>
      <c r="Z35" s="70"/>
      <c r="AA35" s="70"/>
      <c r="AB35" s="70"/>
      <c r="AC35" s="70"/>
      <c r="AD35" s="70"/>
    </row>
    <row r="36" spans="1:30" x14ac:dyDescent="0.25">
      <c r="A36" s="70"/>
      <c r="B36" s="70"/>
      <c r="C36" s="70"/>
      <c r="D36" s="70"/>
      <c r="E36" s="70"/>
      <c r="F36" s="70"/>
      <c r="G36" s="70"/>
      <c r="H36" s="70"/>
      <c r="I36" s="70"/>
      <c r="J36" s="70"/>
      <c r="K36" s="70"/>
      <c r="L36" s="70"/>
      <c r="M36" s="70"/>
      <c r="N36" s="70"/>
      <c r="O36" s="70"/>
      <c r="P36" s="70"/>
      <c r="Q36" s="70"/>
      <c r="R36" s="70"/>
      <c r="S36" s="70"/>
      <c r="T36" s="70"/>
      <c r="U36" s="70"/>
      <c r="V36" s="70"/>
      <c r="W36" s="70"/>
      <c r="X36" s="70"/>
      <c r="Y36" s="70"/>
      <c r="Z36" s="70"/>
      <c r="AA36" s="70"/>
      <c r="AB36" s="70"/>
      <c r="AC36" s="70"/>
      <c r="AD36" s="70"/>
    </row>
    <row r="37" spans="1:30" x14ac:dyDescent="0.25">
      <c r="A37" s="70"/>
      <c r="B37" s="70"/>
      <c r="C37" s="70"/>
      <c r="D37" s="70"/>
      <c r="E37" s="70"/>
      <c r="F37" s="70"/>
      <c r="G37" s="70"/>
      <c r="H37" s="70"/>
      <c r="I37" s="70"/>
      <c r="J37" s="70"/>
      <c r="K37" s="70"/>
      <c r="L37" s="70"/>
      <c r="M37" s="70"/>
      <c r="N37" s="70"/>
      <c r="O37" s="70"/>
      <c r="P37" s="70"/>
      <c r="Q37" s="70"/>
      <c r="R37" s="70"/>
      <c r="S37" s="70"/>
      <c r="T37" s="70"/>
      <c r="U37" s="70"/>
      <c r="V37" s="70"/>
      <c r="W37" s="70"/>
      <c r="X37" s="70"/>
      <c r="Y37" s="70"/>
      <c r="Z37" s="70"/>
      <c r="AA37" s="70"/>
      <c r="AB37" s="70"/>
      <c r="AC37" s="70"/>
      <c r="AD37" s="70"/>
    </row>
    <row r="38" spans="1:30" x14ac:dyDescent="0.25">
      <c r="A38" s="70"/>
      <c r="B38" s="70"/>
      <c r="C38" s="70"/>
      <c r="D38" s="70"/>
      <c r="E38" s="70"/>
      <c r="F38" s="70"/>
      <c r="G38" s="70"/>
      <c r="H38" s="70"/>
      <c r="I38" s="70"/>
      <c r="J38" s="70"/>
      <c r="K38" s="70"/>
      <c r="L38" s="70"/>
      <c r="M38" s="70"/>
      <c r="N38" s="70"/>
      <c r="O38" s="70"/>
      <c r="P38" s="70"/>
      <c r="Q38" s="70"/>
      <c r="R38" s="70"/>
      <c r="S38" s="70"/>
      <c r="T38" s="70"/>
      <c r="U38" s="70"/>
      <c r="V38" s="70"/>
      <c r="W38" s="70"/>
      <c r="X38" s="70"/>
      <c r="Y38" s="70"/>
      <c r="Z38" s="70"/>
      <c r="AA38" s="70"/>
      <c r="AB38" s="70"/>
      <c r="AC38" s="70"/>
      <c r="AD38" s="70"/>
    </row>
    <row r="39" spans="1:30" x14ac:dyDescent="0.25">
      <c r="A39" s="70"/>
      <c r="B39" s="70"/>
      <c r="C39" s="70"/>
      <c r="D39" s="70"/>
      <c r="E39" s="70"/>
      <c r="F39" s="70"/>
      <c r="G39" s="70"/>
      <c r="H39" s="70"/>
      <c r="I39" s="70"/>
      <c r="J39" s="70"/>
      <c r="K39" s="70"/>
      <c r="L39" s="70"/>
      <c r="M39" s="70"/>
      <c r="N39" s="70"/>
      <c r="O39" s="70"/>
      <c r="P39" s="70"/>
      <c r="Q39" s="70"/>
      <c r="R39" s="70"/>
      <c r="S39" s="70"/>
      <c r="T39" s="70"/>
      <c r="U39" s="70"/>
      <c r="V39" s="70"/>
      <c r="W39" s="70"/>
      <c r="X39" s="70"/>
      <c r="Y39" s="70"/>
      <c r="Z39" s="70"/>
      <c r="AA39" s="70"/>
      <c r="AB39" s="70"/>
      <c r="AC39" s="70"/>
      <c r="AD39" s="70"/>
    </row>
    <row r="40" spans="1:30" x14ac:dyDescent="0.25">
      <c r="A40" s="70"/>
      <c r="B40" s="70"/>
      <c r="C40" s="70"/>
      <c r="D40" s="70"/>
      <c r="E40" s="70"/>
      <c r="F40" s="70"/>
      <c r="G40" s="70"/>
      <c r="H40" s="70"/>
      <c r="I40" s="70"/>
      <c r="J40" s="70"/>
      <c r="K40" s="70"/>
      <c r="L40" s="70"/>
      <c r="M40" s="70"/>
      <c r="N40" s="70"/>
      <c r="O40" s="70"/>
      <c r="P40" s="70"/>
      <c r="Q40" s="70"/>
      <c r="R40" s="70"/>
      <c r="S40" s="70"/>
      <c r="T40" s="70"/>
      <c r="U40" s="70"/>
      <c r="V40" s="70"/>
      <c r="W40" s="70"/>
      <c r="X40" s="70"/>
      <c r="Y40" s="70"/>
      <c r="Z40" s="70"/>
      <c r="AA40" s="70"/>
      <c r="AB40" s="70"/>
      <c r="AC40" s="70"/>
      <c r="AD40" s="70"/>
    </row>
    <row r="41" spans="1:30" x14ac:dyDescent="0.25">
      <c r="A41" s="70"/>
      <c r="B41" s="70"/>
      <c r="C41" s="70"/>
      <c r="D41" s="70"/>
      <c r="E41" s="70"/>
      <c r="F41" s="70"/>
      <c r="G41" s="70"/>
      <c r="H41" s="70"/>
      <c r="I41" s="70"/>
      <c r="J41" s="70"/>
      <c r="K41" s="70"/>
      <c r="L41" s="70"/>
      <c r="M41" s="70"/>
      <c r="N41" s="70"/>
      <c r="O41" s="70"/>
      <c r="P41" s="70"/>
      <c r="Q41" s="70"/>
      <c r="R41" s="70"/>
      <c r="S41" s="70"/>
      <c r="T41" s="70"/>
      <c r="U41" s="70"/>
      <c r="V41" s="70"/>
      <c r="W41" s="70"/>
      <c r="X41" s="70"/>
      <c r="Y41" s="70"/>
      <c r="Z41" s="70"/>
      <c r="AA41" s="70"/>
      <c r="AB41" s="70"/>
      <c r="AC41" s="70"/>
      <c r="AD41" s="70"/>
    </row>
    <row r="42" spans="1:30" x14ac:dyDescent="0.25">
      <c r="A42" s="70"/>
      <c r="B42" s="70"/>
      <c r="C42" s="70"/>
      <c r="D42" s="70"/>
      <c r="E42" s="70"/>
      <c r="F42" s="70"/>
      <c r="G42" s="70"/>
      <c r="H42" s="70"/>
      <c r="I42" s="70"/>
      <c r="J42" s="70"/>
      <c r="K42" s="70"/>
      <c r="L42" s="70"/>
      <c r="M42" s="70"/>
      <c r="N42" s="70"/>
      <c r="O42" s="70"/>
      <c r="P42" s="70"/>
      <c r="Q42" s="70"/>
      <c r="R42" s="70"/>
      <c r="S42" s="70"/>
      <c r="T42" s="70"/>
      <c r="U42" s="70"/>
      <c r="V42" s="70"/>
      <c r="W42" s="70"/>
      <c r="X42" s="70"/>
      <c r="Y42" s="70"/>
      <c r="Z42" s="70"/>
      <c r="AA42" s="70"/>
      <c r="AB42" s="70"/>
      <c r="AC42" s="70"/>
      <c r="AD42" s="70"/>
    </row>
    <row r="43" spans="1:30" x14ac:dyDescent="0.25">
      <c r="A43" s="70"/>
      <c r="B43" s="70"/>
      <c r="C43" s="70"/>
      <c r="D43" s="70"/>
      <c r="E43" s="70"/>
      <c r="F43" s="70"/>
      <c r="G43" s="70"/>
      <c r="H43" s="70"/>
      <c r="I43" s="70"/>
      <c r="J43" s="70"/>
      <c r="K43" s="70"/>
      <c r="L43" s="70"/>
      <c r="M43" s="70"/>
      <c r="N43" s="70"/>
      <c r="O43" s="70"/>
      <c r="P43" s="70"/>
      <c r="Q43" s="70"/>
      <c r="R43" s="70"/>
      <c r="S43" s="70"/>
      <c r="T43" s="70"/>
      <c r="U43" s="70"/>
      <c r="V43" s="70"/>
      <c r="W43" s="70"/>
      <c r="X43" s="70"/>
      <c r="Y43" s="70"/>
      <c r="Z43" s="70"/>
      <c r="AA43" s="70"/>
      <c r="AB43" s="70"/>
      <c r="AC43" s="70"/>
      <c r="AD43" s="70"/>
    </row>
    <row r="44" spans="1:30" x14ac:dyDescent="0.25">
      <c r="A44" s="70"/>
      <c r="B44" s="70"/>
      <c r="C44" s="70"/>
      <c r="D44" s="70"/>
      <c r="E44" s="70"/>
      <c r="F44" s="70"/>
      <c r="G44" s="70"/>
      <c r="H44" s="70"/>
      <c r="I44" s="70"/>
      <c r="J44" s="70"/>
      <c r="K44" s="70"/>
      <c r="L44" s="70"/>
      <c r="M44" s="70"/>
      <c r="N44" s="70"/>
      <c r="O44" s="70"/>
      <c r="P44" s="70"/>
      <c r="Q44" s="70"/>
      <c r="R44" s="70"/>
      <c r="S44" s="70"/>
      <c r="T44" s="70"/>
      <c r="U44" s="70"/>
      <c r="V44" s="70"/>
      <c r="W44" s="70"/>
      <c r="X44" s="70"/>
      <c r="Y44" s="70"/>
      <c r="Z44" s="70"/>
      <c r="AA44" s="70"/>
      <c r="AB44" s="70"/>
      <c r="AC44" s="70"/>
      <c r="AD44" s="70"/>
    </row>
    <row r="45" spans="1:30" ht="14" x14ac:dyDescent="0.3">
      <c r="A45" s="346" t="s">
        <v>62</v>
      </c>
      <c r="B45" s="70"/>
      <c r="C45" s="70"/>
      <c r="D45" s="70"/>
      <c r="E45" s="70"/>
      <c r="F45" s="70"/>
      <c r="G45" s="70"/>
      <c r="H45" s="70"/>
      <c r="I45" s="70"/>
      <c r="J45" s="70"/>
      <c r="K45" s="70"/>
      <c r="L45" s="70"/>
      <c r="M45" s="70"/>
      <c r="N45" s="70"/>
      <c r="O45" s="70"/>
      <c r="P45" s="70"/>
      <c r="Q45" s="70"/>
      <c r="R45" s="70"/>
      <c r="S45" s="70"/>
      <c r="T45" s="70"/>
      <c r="U45" s="70"/>
      <c r="V45" s="70"/>
      <c r="W45" s="70"/>
      <c r="X45" s="70"/>
      <c r="Y45" s="70"/>
      <c r="Z45" s="70"/>
      <c r="AA45" s="70"/>
      <c r="AB45" s="70"/>
      <c r="AC45" s="70"/>
      <c r="AD45" s="70"/>
    </row>
    <row r="46" spans="1:30" x14ac:dyDescent="0.25">
      <c r="A46" s="70"/>
      <c r="B46" s="70"/>
      <c r="C46" s="70"/>
      <c r="D46" s="70"/>
      <c r="E46" s="70"/>
      <c r="F46" s="70"/>
      <c r="G46" s="70"/>
      <c r="H46" s="70"/>
      <c r="I46" s="70"/>
      <c r="J46" s="70"/>
      <c r="K46" s="70"/>
      <c r="L46" s="70"/>
      <c r="M46" s="70"/>
      <c r="N46" s="70"/>
      <c r="O46" s="70"/>
      <c r="P46" s="70"/>
      <c r="Q46" s="70"/>
      <c r="R46" s="70"/>
      <c r="S46" s="70"/>
      <c r="T46" s="70"/>
      <c r="U46" s="70"/>
      <c r="V46" s="70"/>
      <c r="W46" s="70"/>
      <c r="X46" s="70"/>
      <c r="Y46" s="70"/>
      <c r="Z46" s="70"/>
      <c r="AA46" s="70"/>
      <c r="AB46" s="70"/>
      <c r="AC46" s="70"/>
      <c r="AD46" s="70"/>
    </row>
  </sheetData>
  <hyperlinks>
    <hyperlink ref="A45" location="Contents!A1" display="Return to Contents Page" xr:uid="{3B1ECBF2-D16E-449F-8874-8C56C63A5DFC}"/>
  </hyperlinks>
  <pageMargins left="0.31496062992125984" right="0.31496062992125984" top="0.35433070866141736" bottom="0.35433070866141736" header="0.31496062992125984" footer="0.31496062992125984"/>
  <pageSetup paperSize="9" scale="54" orientation="landscape"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09B07F-0BC3-4574-B9B5-CD9319FE27AB}">
  <sheetPr>
    <tabColor theme="4" tint="0.39997558519241921"/>
  </sheetPr>
  <dimension ref="A1:AV1016"/>
  <sheetViews>
    <sheetView showGridLines="0" zoomScaleNormal="100" workbookViewId="0">
      <pane xSplit="1" ySplit="5" topLeftCell="B6" activePane="bottomRight" state="frozen"/>
      <selection activeCell="C4" sqref="C4"/>
      <selection pane="topRight" activeCell="C4" sqref="C4"/>
      <selection pane="bottomLeft" activeCell="C4" sqref="C4"/>
      <selection pane="bottomRight" activeCell="B6" sqref="B6"/>
    </sheetView>
  </sheetViews>
  <sheetFormatPr defaultColWidth="9.26953125" defaultRowHeight="12.5" x14ac:dyDescent="0.25"/>
  <cols>
    <col min="1" max="1" width="3.7265625" customWidth="1"/>
    <col min="2" max="2" width="5" bestFit="1" customWidth="1"/>
    <col min="3" max="3" width="10.7265625" bestFit="1" customWidth="1"/>
    <col min="4" max="4" width="6.08984375" style="312" bestFit="1" customWidth="1"/>
    <col min="5" max="5" width="8.08984375" bestFit="1" customWidth="1"/>
    <col min="6" max="6" width="8" bestFit="1" customWidth="1"/>
    <col min="7" max="7" width="8.36328125" bestFit="1" customWidth="1"/>
    <col min="8" max="8" width="12" customWidth="1"/>
    <col min="9" max="9" width="7.7265625" bestFit="1" customWidth="1"/>
    <col min="10" max="10" width="3.7265625" customWidth="1"/>
    <col min="11" max="11" width="8.08984375" bestFit="1" customWidth="1"/>
    <col min="12" max="12" width="15.7265625" customWidth="1"/>
    <col min="13" max="13" width="12.7265625" customWidth="1"/>
    <col min="14" max="14" width="3.7265625" customWidth="1"/>
    <col min="15" max="17" width="12.7265625" customWidth="1"/>
    <col min="18" max="18" width="3.7265625" customWidth="1"/>
    <col min="19" max="19" width="11.81640625" bestFit="1" customWidth="1"/>
    <col min="20" max="22" width="12.7265625" customWidth="1"/>
    <col min="23" max="23" width="19.90625" bestFit="1" customWidth="1"/>
    <col min="24" max="24" width="11.81640625" bestFit="1" customWidth="1"/>
    <col min="25" max="25" width="9.1796875" bestFit="1" customWidth="1"/>
    <col min="26" max="27" width="12.7265625" customWidth="1"/>
    <col min="28" max="28" width="8" customWidth="1"/>
    <col min="29" max="32" width="12.7265625" customWidth="1"/>
    <col min="33" max="33" width="20.36328125" bestFit="1" customWidth="1"/>
    <col min="34" max="36" width="12.7265625" customWidth="1"/>
    <col min="38" max="38" width="20.6328125" customWidth="1"/>
    <col min="39" max="39" width="13.1796875" bestFit="1" customWidth="1"/>
    <col min="42" max="42" width="14.81640625" bestFit="1" customWidth="1"/>
  </cols>
  <sheetData>
    <row r="1" spans="1:48" ht="18" customHeight="1" x14ac:dyDescent="0.25">
      <c r="A1" s="107" t="s">
        <v>92</v>
      </c>
      <c r="C1" s="107"/>
      <c r="D1" s="107"/>
      <c r="E1" s="107"/>
      <c r="F1" s="107"/>
      <c r="G1" s="107"/>
      <c r="H1" s="107"/>
      <c r="I1" s="107"/>
      <c r="J1" s="107"/>
      <c r="K1" s="107"/>
      <c r="L1" s="80"/>
      <c r="M1" s="82"/>
      <c r="N1" s="80"/>
      <c r="O1" s="81"/>
      <c r="P1" s="81"/>
      <c r="Q1" s="81"/>
      <c r="R1" s="81"/>
      <c r="S1" s="171"/>
      <c r="T1" s="171"/>
      <c r="U1" s="171"/>
      <c r="V1" s="171"/>
      <c r="W1" s="171"/>
      <c r="X1" s="171"/>
      <c r="Y1" s="171"/>
      <c r="Z1" s="171"/>
      <c r="AA1" s="171"/>
      <c r="AB1" s="171"/>
      <c r="AC1" s="171"/>
      <c r="AD1" s="171"/>
      <c r="AE1" s="171"/>
      <c r="AF1" s="171"/>
      <c r="AG1" s="171"/>
      <c r="AH1" s="171"/>
      <c r="AI1" s="171"/>
      <c r="AJ1" s="171"/>
      <c r="AK1" s="171"/>
      <c r="AM1" s="81"/>
    </row>
    <row r="2" spans="1:48" ht="18" customHeight="1" x14ac:dyDescent="0.25">
      <c r="A2" s="242"/>
      <c r="B2" s="68"/>
      <c r="C2" s="83"/>
      <c r="D2" s="157" t="s">
        <v>15</v>
      </c>
      <c r="E2" s="120"/>
      <c r="F2" s="119"/>
      <c r="G2" s="147" t="s">
        <v>16</v>
      </c>
      <c r="H2" s="85" t="s">
        <v>0</v>
      </c>
      <c r="I2" s="147" t="s">
        <v>17</v>
      </c>
      <c r="J2" s="122"/>
      <c r="K2" s="87" t="s">
        <v>1</v>
      </c>
      <c r="L2" s="87"/>
      <c r="M2" s="216"/>
      <c r="N2" s="87"/>
      <c r="Q2" s="87" t="s">
        <v>1</v>
      </c>
      <c r="R2" s="81"/>
      <c r="S2" s="68"/>
      <c r="T2" s="68"/>
      <c r="U2" s="171"/>
      <c r="V2" s="171"/>
      <c r="X2" s="68"/>
      <c r="Y2" s="68"/>
      <c r="Z2" s="68"/>
      <c r="AA2" s="68"/>
      <c r="AB2" s="68"/>
      <c r="AC2" s="68"/>
      <c r="AD2" s="68"/>
      <c r="AE2" s="362"/>
      <c r="AF2" s="362"/>
      <c r="AH2" s="68"/>
      <c r="AI2" s="68"/>
      <c r="AJ2" s="68"/>
      <c r="AK2" s="68"/>
      <c r="AM2" s="81"/>
    </row>
    <row r="3" spans="1:48" ht="18" customHeight="1" x14ac:dyDescent="0.25">
      <c r="A3" s="242"/>
      <c r="B3" s="81"/>
      <c r="C3" s="83"/>
      <c r="D3" s="147" t="s">
        <v>94</v>
      </c>
      <c r="E3" s="147" t="s">
        <v>2</v>
      </c>
      <c r="F3" s="147" t="s">
        <v>3</v>
      </c>
      <c r="G3" s="121"/>
      <c r="H3" s="126" t="s">
        <v>95</v>
      </c>
      <c r="I3" s="121"/>
      <c r="J3" s="122"/>
      <c r="K3" s="127" t="s">
        <v>4</v>
      </c>
      <c r="L3" s="87"/>
      <c r="M3" s="218" t="s">
        <v>97</v>
      </c>
      <c r="N3" s="87"/>
      <c r="Q3" s="127" t="s">
        <v>4</v>
      </c>
      <c r="R3" s="81"/>
      <c r="S3" s="147"/>
      <c r="T3" s="147"/>
      <c r="U3" s="147"/>
      <c r="V3" s="147"/>
      <c r="W3" s="147"/>
      <c r="X3" s="147"/>
      <c r="Y3" s="147"/>
      <c r="Z3" s="147"/>
      <c r="AA3" s="147"/>
      <c r="AB3" s="147"/>
      <c r="AC3" s="87"/>
      <c r="AD3" s="87"/>
      <c r="AE3" s="87"/>
      <c r="AF3" s="87"/>
      <c r="AG3" s="87"/>
      <c r="AH3" s="87"/>
      <c r="AI3" s="87"/>
      <c r="AJ3" s="87"/>
      <c r="AK3" s="87"/>
      <c r="AL3" s="81"/>
      <c r="AM3" s="81"/>
    </row>
    <row r="4" spans="1:48" ht="12.75" customHeight="1" x14ac:dyDescent="0.25">
      <c r="A4" s="242"/>
      <c r="B4" s="81"/>
      <c r="C4" s="83"/>
      <c r="D4" s="157"/>
      <c r="E4" s="158" t="s">
        <v>5</v>
      </c>
      <c r="F4" s="158" t="s">
        <v>5</v>
      </c>
      <c r="G4" s="120"/>
      <c r="H4" s="120"/>
      <c r="I4" s="120"/>
      <c r="J4" s="124"/>
      <c r="K4" s="125"/>
      <c r="L4" s="87"/>
      <c r="M4" s="219" t="s">
        <v>37</v>
      </c>
      <c r="N4" s="87"/>
      <c r="Q4" s="170" t="s">
        <v>104</v>
      </c>
      <c r="R4" s="81"/>
      <c r="S4" s="158"/>
      <c r="T4" s="158"/>
      <c r="U4" s="158"/>
      <c r="V4" s="158"/>
      <c r="W4" s="158"/>
      <c r="X4" s="158"/>
      <c r="Y4" s="158"/>
      <c r="Z4" s="158"/>
      <c r="AA4" s="158"/>
      <c r="AB4" s="158"/>
      <c r="AC4" s="146"/>
      <c r="AD4" s="146"/>
      <c r="AE4" s="146"/>
      <c r="AF4" s="146"/>
      <c r="AG4" s="146"/>
      <c r="AH4" s="146"/>
      <c r="AI4" s="146"/>
      <c r="AJ4" s="146"/>
      <c r="AK4" s="146"/>
      <c r="AL4" s="81"/>
      <c r="AM4" s="68"/>
      <c r="AN4" s="68"/>
      <c r="AO4" s="68"/>
      <c r="AP4" s="68"/>
      <c r="AQ4" s="68"/>
      <c r="AR4" s="68"/>
      <c r="AS4" s="68"/>
      <c r="AT4" s="68"/>
      <c r="AU4" s="68"/>
      <c r="AV4" s="68"/>
    </row>
    <row r="5" spans="1:48" x14ac:dyDescent="0.25">
      <c r="A5" s="242"/>
      <c r="B5" s="81"/>
      <c r="C5" s="83"/>
      <c r="D5" s="169" t="s">
        <v>6</v>
      </c>
      <c r="E5" s="120"/>
      <c r="F5" s="119"/>
      <c r="G5" s="119"/>
      <c r="H5" s="120"/>
      <c r="I5" s="120"/>
      <c r="J5" s="122"/>
      <c r="K5" s="170" t="s">
        <v>56</v>
      </c>
      <c r="L5" s="90"/>
      <c r="M5" s="217"/>
      <c r="N5" s="90"/>
      <c r="O5" s="215" t="s">
        <v>38</v>
      </c>
      <c r="P5" s="215" t="s">
        <v>31</v>
      </c>
      <c r="Q5" s="215" t="s">
        <v>32</v>
      </c>
      <c r="R5" s="81"/>
      <c r="S5" s="81"/>
      <c r="T5" s="90"/>
      <c r="U5" s="90"/>
      <c r="V5" s="90"/>
      <c r="W5" s="171"/>
      <c r="X5" s="171"/>
      <c r="Y5" s="171"/>
      <c r="Z5" s="171"/>
      <c r="AA5" s="171"/>
      <c r="AB5" s="90"/>
      <c r="AC5" s="90"/>
      <c r="AD5" s="90"/>
      <c r="AE5" s="90"/>
      <c r="AF5" s="90"/>
      <c r="AG5" s="171"/>
      <c r="AH5" s="171"/>
      <c r="AI5" s="171"/>
      <c r="AJ5" s="171"/>
      <c r="AK5" s="171"/>
      <c r="AL5" s="81"/>
      <c r="AM5" s="81"/>
      <c r="AN5" s="81"/>
      <c r="AO5" s="81"/>
      <c r="AP5" s="81"/>
      <c r="AQ5" s="81"/>
      <c r="AR5" s="81"/>
      <c r="AS5" s="81"/>
      <c r="AT5" s="81"/>
      <c r="AU5" s="81"/>
      <c r="AV5" s="81"/>
    </row>
    <row r="6" spans="1:48" ht="12.75" customHeight="1" x14ac:dyDescent="0.35">
      <c r="A6" s="243">
        <v>32509</v>
      </c>
      <c r="B6" s="159">
        <v>1989</v>
      </c>
      <c r="C6" s="241" t="s">
        <v>109</v>
      </c>
      <c r="D6" s="313">
        <v>37.14</v>
      </c>
      <c r="E6" s="137" t="s">
        <v>7</v>
      </c>
      <c r="F6" s="137">
        <v>36.020000000000003</v>
      </c>
      <c r="G6" s="137">
        <v>34.17</v>
      </c>
      <c r="H6" s="137">
        <v>11.41</v>
      </c>
      <c r="I6" s="137">
        <v>11.15</v>
      </c>
      <c r="J6" s="137"/>
      <c r="K6" s="137"/>
      <c r="L6" s="137"/>
      <c r="M6" s="214"/>
      <c r="N6" s="129"/>
      <c r="O6" s="161"/>
      <c r="P6" s="123"/>
      <c r="Q6" s="123"/>
      <c r="R6" s="161"/>
      <c r="S6" s="348"/>
      <c r="T6" s="133"/>
      <c r="U6" s="350"/>
      <c r="V6" s="349"/>
      <c r="W6" s="349"/>
      <c r="X6" s="349"/>
      <c r="Y6" s="349"/>
      <c r="Z6" s="349"/>
      <c r="AA6" s="349"/>
      <c r="AB6" s="349"/>
      <c r="AC6" s="348"/>
      <c r="AD6" s="133"/>
      <c r="AE6" s="348"/>
      <c r="AF6" s="349"/>
      <c r="AG6" s="349"/>
      <c r="AH6" s="349"/>
      <c r="AI6" s="349"/>
      <c r="AJ6" s="349"/>
      <c r="AK6" s="128"/>
      <c r="AL6" s="128"/>
      <c r="AM6" s="347"/>
      <c r="AN6" s="351"/>
      <c r="AO6" s="353"/>
      <c r="AP6" s="354"/>
      <c r="AQ6" s="352"/>
      <c r="AR6" s="347"/>
      <c r="AS6" s="351"/>
      <c r="AT6" s="353"/>
      <c r="AU6" s="354"/>
      <c r="AV6" s="352"/>
    </row>
    <row r="7" spans="1:48" ht="12.75" customHeight="1" x14ac:dyDescent="0.35">
      <c r="A7" s="243">
        <v>32540</v>
      </c>
      <c r="B7" s="159">
        <v>1989</v>
      </c>
      <c r="C7" s="241" t="s">
        <v>110</v>
      </c>
      <c r="D7" s="129">
        <v>38.299999999999997</v>
      </c>
      <c r="E7" s="137" t="s">
        <v>7</v>
      </c>
      <c r="F7" s="137">
        <v>36.880000000000003</v>
      </c>
      <c r="G7" s="137">
        <v>35.03</v>
      </c>
      <c r="H7" s="137">
        <v>10.83</v>
      </c>
      <c r="I7" s="137">
        <v>10.49</v>
      </c>
      <c r="J7" s="137"/>
      <c r="K7" s="137"/>
      <c r="L7" s="137"/>
      <c r="M7" s="214"/>
      <c r="N7" s="129"/>
      <c r="O7" s="161"/>
      <c r="P7" s="172"/>
      <c r="Q7" s="172"/>
      <c r="R7" s="161"/>
      <c r="S7" s="348"/>
      <c r="T7" s="133"/>
      <c r="U7" s="350"/>
      <c r="V7" s="349"/>
      <c r="W7" s="349"/>
      <c r="X7" s="349"/>
      <c r="Y7" s="349"/>
      <c r="Z7" s="349"/>
      <c r="AA7" s="349"/>
      <c r="AB7" s="349"/>
      <c r="AC7" s="348"/>
      <c r="AD7" s="133"/>
      <c r="AE7" s="348"/>
      <c r="AF7" s="349"/>
      <c r="AG7" s="349"/>
      <c r="AH7" s="349"/>
      <c r="AI7" s="349"/>
      <c r="AJ7" s="349"/>
      <c r="AK7" s="128"/>
      <c r="AL7" s="128"/>
      <c r="AM7" s="347"/>
      <c r="AN7" s="351"/>
      <c r="AO7" s="353"/>
      <c r="AP7" s="347"/>
      <c r="AQ7" s="352"/>
      <c r="AR7" s="347"/>
      <c r="AS7" s="351"/>
      <c r="AT7" s="353"/>
      <c r="AU7" s="347"/>
      <c r="AV7" s="352"/>
    </row>
    <row r="8" spans="1:48" ht="12.75" customHeight="1" x14ac:dyDescent="0.25">
      <c r="A8" s="243">
        <v>32568</v>
      </c>
      <c r="B8" s="159">
        <v>1989</v>
      </c>
      <c r="C8" s="241" t="s">
        <v>111</v>
      </c>
      <c r="D8" s="129">
        <v>38.85</v>
      </c>
      <c r="E8" s="137" t="s">
        <v>7</v>
      </c>
      <c r="F8" s="137">
        <v>37.299999999999997</v>
      </c>
      <c r="G8" s="137">
        <v>35.090000000000003</v>
      </c>
      <c r="H8" s="137">
        <v>11.4</v>
      </c>
      <c r="I8" s="137">
        <v>10.9</v>
      </c>
      <c r="J8" s="137"/>
      <c r="K8" s="137"/>
      <c r="L8" s="137"/>
      <c r="M8" s="214"/>
      <c r="N8" s="129"/>
      <c r="O8" s="161"/>
      <c r="P8" s="129"/>
      <c r="Q8" s="129"/>
      <c r="R8" s="161"/>
      <c r="S8" s="348"/>
      <c r="T8" s="133"/>
      <c r="U8" s="350"/>
      <c r="V8" s="349"/>
      <c r="W8" s="349"/>
      <c r="X8" s="349"/>
      <c r="Y8" s="349"/>
      <c r="Z8" s="349"/>
      <c r="AA8" s="349"/>
      <c r="AB8" s="349"/>
      <c r="AC8" s="348"/>
      <c r="AD8" s="133"/>
      <c r="AE8" s="348"/>
      <c r="AF8" s="349"/>
      <c r="AG8" s="349"/>
      <c r="AH8" s="349"/>
      <c r="AI8" s="349"/>
      <c r="AJ8" s="349"/>
      <c r="AK8" s="128"/>
      <c r="AL8" s="128"/>
      <c r="AM8" s="128"/>
    </row>
    <row r="9" spans="1:48" ht="12.75" customHeight="1" x14ac:dyDescent="0.25">
      <c r="A9" s="243">
        <v>32599</v>
      </c>
      <c r="B9" s="159">
        <v>1989</v>
      </c>
      <c r="C9" s="241" t="s">
        <v>112</v>
      </c>
      <c r="D9" s="129">
        <v>41.14</v>
      </c>
      <c r="E9" s="137" t="s">
        <v>7</v>
      </c>
      <c r="F9" s="137">
        <v>39.090000000000003</v>
      </c>
      <c r="G9" s="137">
        <v>36.08</v>
      </c>
      <c r="H9" s="137">
        <v>11.45</v>
      </c>
      <c r="I9" s="137">
        <v>10.83</v>
      </c>
      <c r="J9" s="137"/>
      <c r="K9" s="137"/>
      <c r="L9" s="137"/>
      <c r="M9" s="214"/>
      <c r="N9" s="129"/>
      <c r="O9" s="161"/>
      <c r="P9" s="129"/>
      <c r="Q9" s="129"/>
      <c r="R9" s="161"/>
      <c r="S9" s="348"/>
      <c r="T9" s="133"/>
      <c r="U9" s="350"/>
      <c r="V9" s="349"/>
      <c r="W9" s="349"/>
      <c r="X9" s="349"/>
      <c r="Y9" s="349"/>
      <c r="Z9" s="349"/>
      <c r="AA9" s="349"/>
      <c r="AB9" s="349"/>
      <c r="AC9" s="348"/>
      <c r="AD9" s="133"/>
      <c r="AE9" s="348"/>
      <c r="AF9" s="349"/>
      <c r="AG9" s="349"/>
      <c r="AH9" s="349"/>
      <c r="AI9" s="349"/>
      <c r="AJ9" s="349"/>
      <c r="AK9" s="128"/>
      <c r="AL9" s="128"/>
      <c r="AM9" s="128"/>
    </row>
    <row r="10" spans="1:48" ht="12.75" customHeight="1" x14ac:dyDescent="0.25">
      <c r="A10" s="243">
        <v>32629</v>
      </c>
      <c r="B10" s="159">
        <v>1989</v>
      </c>
      <c r="C10" s="241" t="s">
        <v>113</v>
      </c>
      <c r="D10" s="129">
        <v>42.83</v>
      </c>
      <c r="E10" s="137" t="s">
        <v>7</v>
      </c>
      <c r="F10" s="137">
        <v>40.81</v>
      </c>
      <c r="G10" s="137">
        <v>36.06</v>
      </c>
      <c r="H10" s="137">
        <v>11.41</v>
      </c>
      <c r="I10" s="137">
        <v>10.81</v>
      </c>
      <c r="J10" s="137"/>
      <c r="K10" s="137"/>
      <c r="L10" s="137"/>
      <c r="M10" s="214"/>
      <c r="N10" s="129"/>
      <c r="O10" s="161"/>
      <c r="P10" s="129"/>
      <c r="Q10" s="129"/>
      <c r="R10" s="161"/>
      <c r="S10" s="348"/>
      <c r="T10" s="133"/>
      <c r="U10" s="350"/>
      <c r="V10" s="349"/>
      <c r="W10" s="349"/>
      <c r="X10" s="349"/>
      <c r="Y10" s="349"/>
      <c r="Z10" s="349"/>
      <c r="AA10" s="349"/>
      <c r="AB10" s="349"/>
      <c r="AC10" s="348"/>
      <c r="AD10" s="133"/>
      <c r="AE10" s="348"/>
      <c r="AF10" s="349"/>
      <c r="AG10" s="349"/>
      <c r="AH10" s="349"/>
      <c r="AI10" s="349"/>
      <c r="AJ10" s="349"/>
      <c r="AK10" s="128"/>
      <c r="AL10" s="128"/>
      <c r="AM10" s="128"/>
    </row>
    <row r="11" spans="1:48" ht="12.75" customHeight="1" x14ac:dyDescent="0.25">
      <c r="A11" s="243">
        <v>32660</v>
      </c>
      <c r="B11" s="159">
        <v>1989</v>
      </c>
      <c r="C11" s="241" t="s">
        <v>21</v>
      </c>
      <c r="D11" s="129">
        <v>42.7</v>
      </c>
      <c r="E11" s="137" t="s">
        <v>7</v>
      </c>
      <c r="F11" s="137">
        <v>40.74</v>
      </c>
      <c r="G11" s="137">
        <v>35.93</v>
      </c>
      <c r="H11" s="137">
        <v>11.48</v>
      </c>
      <c r="I11" s="137">
        <v>11.26</v>
      </c>
      <c r="J11" s="137"/>
      <c r="K11" s="137"/>
      <c r="L11" s="137"/>
      <c r="M11" s="214"/>
      <c r="N11" s="129"/>
      <c r="O11" s="161"/>
      <c r="P11" s="129"/>
      <c r="Q11" s="129"/>
      <c r="R11" s="161"/>
      <c r="S11" s="348"/>
      <c r="T11" s="133"/>
      <c r="U11" s="350"/>
      <c r="V11" s="349"/>
      <c r="W11" s="349"/>
      <c r="X11" s="349"/>
      <c r="Y11" s="349"/>
      <c r="Z11" s="349"/>
      <c r="AA11" s="349"/>
      <c r="AB11" s="349"/>
      <c r="AC11" s="348"/>
      <c r="AD11" s="133"/>
      <c r="AE11" s="348"/>
      <c r="AF11" s="349"/>
      <c r="AG11" s="349"/>
      <c r="AH11" s="349"/>
      <c r="AI11" s="349"/>
      <c r="AJ11" s="349"/>
      <c r="AK11" s="128"/>
      <c r="AL11" s="128"/>
      <c r="AM11" s="128"/>
    </row>
    <row r="12" spans="1:48" ht="12.75" customHeight="1" x14ac:dyDescent="0.25">
      <c r="A12" s="243">
        <v>32690</v>
      </c>
      <c r="B12" s="159">
        <v>1989</v>
      </c>
      <c r="C12" s="241" t="s">
        <v>114</v>
      </c>
      <c r="D12" s="129">
        <v>41.49</v>
      </c>
      <c r="E12" s="137" t="s">
        <v>7</v>
      </c>
      <c r="F12" s="137">
        <v>39.26</v>
      </c>
      <c r="G12" s="137">
        <v>35.869999999999997</v>
      </c>
      <c r="H12" s="137">
        <v>11</v>
      </c>
      <c r="I12" s="137">
        <v>10.91</v>
      </c>
      <c r="J12" s="137"/>
      <c r="K12" s="137"/>
      <c r="L12" s="137"/>
      <c r="M12" s="214"/>
      <c r="N12" s="129"/>
      <c r="O12" s="161"/>
      <c r="P12" s="129"/>
      <c r="Q12" s="129"/>
      <c r="R12" s="161"/>
      <c r="S12" s="348"/>
      <c r="T12" s="133"/>
      <c r="U12" s="350"/>
      <c r="V12" s="349"/>
      <c r="W12" s="349"/>
      <c r="X12" s="349"/>
      <c r="Y12" s="349"/>
      <c r="Z12" s="349"/>
      <c r="AA12" s="349"/>
      <c r="AB12" s="349"/>
      <c r="AC12" s="348"/>
      <c r="AD12" s="133"/>
      <c r="AE12" s="348"/>
      <c r="AF12" s="349"/>
      <c r="AG12" s="349"/>
      <c r="AH12" s="349"/>
      <c r="AI12" s="349"/>
      <c r="AJ12" s="349"/>
      <c r="AK12" s="128"/>
      <c r="AL12" s="128"/>
      <c r="AM12" s="128"/>
    </row>
    <row r="13" spans="1:48" ht="12.75" customHeight="1" x14ac:dyDescent="0.25">
      <c r="A13" s="243">
        <v>32721</v>
      </c>
      <c r="B13" s="159">
        <v>1989</v>
      </c>
      <c r="C13" s="241" t="s">
        <v>115</v>
      </c>
      <c r="D13" s="129">
        <v>39.92</v>
      </c>
      <c r="E13" s="137" t="s">
        <v>7</v>
      </c>
      <c r="F13" s="137">
        <v>37.4</v>
      </c>
      <c r="G13" s="137">
        <v>35.700000000000003</v>
      </c>
      <c r="H13" s="137">
        <v>11.48</v>
      </c>
      <c r="I13" s="137">
        <v>11.19</v>
      </c>
      <c r="J13" s="137"/>
      <c r="K13" s="137"/>
      <c r="L13" s="137"/>
      <c r="M13" s="214"/>
      <c r="N13" s="129"/>
      <c r="O13" s="161"/>
      <c r="P13" s="129"/>
      <c r="Q13" s="129"/>
      <c r="R13" s="161"/>
      <c r="S13" s="348"/>
      <c r="T13" s="133"/>
      <c r="U13" s="350"/>
      <c r="V13" s="349"/>
      <c r="W13" s="349"/>
      <c r="X13" s="349"/>
      <c r="Y13" s="349"/>
      <c r="Z13" s="349"/>
      <c r="AA13" s="349"/>
      <c r="AB13" s="349"/>
      <c r="AC13" s="348"/>
      <c r="AD13" s="133"/>
      <c r="AE13" s="348"/>
      <c r="AF13" s="349"/>
      <c r="AG13" s="349"/>
      <c r="AH13" s="349"/>
      <c r="AI13" s="349"/>
      <c r="AJ13" s="349"/>
      <c r="AK13" s="128"/>
      <c r="AL13" s="128"/>
      <c r="AM13" s="128"/>
    </row>
    <row r="14" spans="1:48" ht="12.75" customHeight="1" x14ac:dyDescent="0.25">
      <c r="A14" s="243">
        <v>32752</v>
      </c>
      <c r="B14" s="159">
        <v>1989</v>
      </c>
      <c r="C14" s="241" t="s">
        <v>116</v>
      </c>
      <c r="D14" s="129">
        <v>40.79</v>
      </c>
      <c r="E14" s="137" t="s">
        <v>7</v>
      </c>
      <c r="F14" s="137">
        <v>38.19</v>
      </c>
      <c r="G14" s="137">
        <v>36</v>
      </c>
      <c r="H14" s="137">
        <v>12.33</v>
      </c>
      <c r="I14" s="137">
        <v>11.89</v>
      </c>
      <c r="J14" s="137"/>
      <c r="K14" s="137"/>
      <c r="L14" s="137"/>
      <c r="M14" s="214"/>
      <c r="N14" s="129"/>
      <c r="O14" s="161"/>
      <c r="P14" s="129"/>
      <c r="Q14" s="129"/>
      <c r="R14" s="161"/>
      <c r="S14" s="348"/>
      <c r="T14" s="133"/>
      <c r="U14" s="350"/>
      <c r="V14" s="349"/>
      <c r="W14" s="349"/>
      <c r="X14" s="349"/>
      <c r="Y14" s="349"/>
      <c r="Z14" s="349"/>
      <c r="AA14" s="349"/>
      <c r="AB14" s="349"/>
      <c r="AC14" s="348"/>
      <c r="AD14" s="133"/>
      <c r="AE14" s="348"/>
      <c r="AF14" s="349"/>
      <c r="AG14" s="349"/>
      <c r="AH14" s="349"/>
      <c r="AI14" s="349"/>
      <c r="AJ14" s="349"/>
      <c r="AK14" s="128"/>
      <c r="AL14" s="128"/>
      <c r="AM14" s="128"/>
    </row>
    <row r="15" spans="1:48" ht="12.75" customHeight="1" x14ac:dyDescent="0.25">
      <c r="A15" s="243">
        <v>32782</v>
      </c>
      <c r="B15" s="159">
        <v>1989</v>
      </c>
      <c r="C15" s="241" t="s">
        <v>117</v>
      </c>
      <c r="D15" s="129">
        <v>40.89</v>
      </c>
      <c r="E15" s="137" t="s">
        <v>7</v>
      </c>
      <c r="F15" s="137">
        <v>38.299999999999997</v>
      </c>
      <c r="G15" s="137">
        <v>37.33</v>
      </c>
      <c r="H15" s="137">
        <v>13.13</v>
      </c>
      <c r="I15" s="137">
        <v>12.5</v>
      </c>
      <c r="J15" s="137"/>
      <c r="K15" s="137"/>
      <c r="L15" s="137"/>
      <c r="M15" s="214"/>
      <c r="N15" s="129"/>
      <c r="O15" s="161"/>
      <c r="P15" s="129"/>
      <c r="Q15" s="129"/>
      <c r="R15" s="161"/>
      <c r="S15" s="348"/>
      <c r="T15" s="133"/>
      <c r="U15" s="350"/>
      <c r="V15" s="349"/>
      <c r="W15" s="349"/>
      <c r="X15" s="349"/>
      <c r="Y15" s="349"/>
      <c r="Z15" s="349"/>
      <c r="AA15" s="349"/>
      <c r="AB15" s="349"/>
      <c r="AC15" s="348"/>
      <c r="AD15" s="133"/>
      <c r="AE15" s="348"/>
      <c r="AF15" s="349"/>
      <c r="AG15" s="349"/>
      <c r="AH15" s="349"/>
      <c r="AI15" s="349"/>
      <c r="AJ15" s="349"/>
      <c r="AK15" s="128"/>
      <c r="AL15" s="128"/>
      <c r="AM15" s="128"/>
    </row>
    <row r="16" spans="1:48" ht="12.75" customHeight="1" x14ac:dyDescent="0.25">
      <c r="A16" s="243">
        <v>32813</v>
      </c>
      <c r="B16" s="159">
        <v>1989</v>
      </c>
      <c r="C16" s="241" t="s">
        <v>118</v>
      </c>
      <c r="D16" s="129">
        <v>40.68</v>
      </c>
      <c r="E16" s="137" t="s">
        <v>7</v>
      </c>
      <c r="F16" s="137">
        <v>38.08</v>
      </c>
      <c r="G16" s="137">
        <v>37.76</v>
      </c>
      <c r="H16" s="137">
        <v>13.79</v>
      </c>
      <c r="I16" s="137">
        <v>13.28</v>
      </c>
      <c r="J16" s="137"/>
      <c r="K16" s="137"/>
      <c r="L16" s="137"/>
      <c r="M16" s="214"/>
      <c r="N16" s="129"/>
      <c r="O16" s="161"/>
      <c r="P16" s="129"/>
      <c r="Q16" s="129"/>
      <c r="R16" s="161"/>
      <c r="S16" s="348"/>
      <c r="T16" s="133"/>
      <c r="U16" s="350"/>
      <c r="V16" s="349"/>
      <c r="W16" s="349"/>
      <c r="X16" s="349"/>
      <c r="Y16" s="349"/>
      <c r="Z16" s="349"/>
      <c r="AA16" s="349"/>
      <c r="AB16" s="349"/>
      <c r="AC16" s="348"/>
      <c r="AD16" s="133"/>
      <c r="AE16" s="348"/>
      <c r="AF16" s="349"/>
      <c r="AG16" s="349"/>
      <c r="AH16" s="349"/>
      <c r="AI16" s="349"/>
      <c r="AJ16" s="349"/>
      <c r="AK16" s="128"/>
      <c r="AL16" s="128"/>
      <c r="AM16" s="128"/>
    </row>
    <row r="17" spans="1:39" ht="12.75" customHeight="1" x14ac:dyDescent="0.25">
      <c r="A17" s="243">
        <v>32843</v>
      </c>
      <c r="B17" s="159">
        <v>1989</v>
      </c>
      <c r="C17" s="241" t="s">
        <v>119</v>
      </c>
      <c r="D17" s="129">
        <v>39.97</v>
      </c>
      <c r="E17" s="137" t="s">
        <v>7</v>
      </c>
      <c r="F17" s="137">
        <v>37.380000000000003</v>
      </c>
      <c r="G17" s="137">
        <v>39.159999999999997</v>
      </c>
      <c r="H17" s="137">
        <v>14.71</v>
      </c>
      <c r="I17" s="137">
        <v>14.44</v>
      </c>
      <c r="J17" s="137"/>
      <c r="K17" s="137"/>
      <c r="L17" s="137"/>
      <c r="M17" s="214"/>
      <c r="N17" s="129"/>
      <c r="O17" s="161"/>
      <c r="P17" s="129"/>
      <c r="Q17" s="129"/>
      <c r="R17" s="161"/>
      <c r="S17" s="348"/>
      <c r="T17" s="133"/>
      <c r="U17" s="350"/>
      <c r="V17" s="349"/>
      <c r="W17" s="349"/>
      <c r="X17" s="349"/>
      <c r="Y17" s="349"/>
      <c r="Z17" s="349"/>
      <c r="AA17" s="349"/>
      <c r="AB17" s="349"/>
      <c r="AC17" s="348"/>
      <c r="AD17" s="133"/>
      <c r="AE17" s="348"/>
      <c r="AF17" s="349"/>
      <c r="AG17" s="349"/>
      <c r="AH17" s="349"/>
      <c r="AI17" s="349"/>
      <c r="AJ17" s="349"/>
      <c r="AK17" s="128"/>
      <c r="AL17" s="128"/>
      <c r="AM17" s="128"/>
    </row>
    <row r="18" spans="1:39" ht="12.75" customHeight="1" x14ac:dyDescent="0.25">
      <c r="A18" s="243">
        <v>32874</v>
      </c>
      <c r="B18" s="159">
        <v>1990</v>
      </c>
      <c r="C18" s="241" t="s">
        <v>109</v>
      </c>
      <c r="D18" s="129">
        <v>40.92</v>
      </c>
      <c r="E18" s="137" t="s">
        <v>7</v>
      </c>
      <c r="F18" s="137">
        <v>38.369999999999997</v>
      </c>
      <c r="G18" s="137">
        <v>39.21</v>
      </c>
      <c r="H18" s="137">
        <v>15.45</v>
      </c>
      <c r="I18" s="137">
        <v>15.46</v>
      </c>
      <c r="J18" s="137"/>
      <c r="K18" s="137"/>
      <c r="L18" s="137"/>
      <c r="M18" s="214"/>
      <c r="N18" s="129"/>
      <c r="O18" s="161"/>
      <c r="P18" s="129"/>
      <c r="Q18" s="129"/>
      <c r="R18" s="161"/>
      <c r="S18" s="348"/>
      <c r="T18" s="133"/>
      <c r="U18" s="350"/>
      <c r="V18" s="349"/>
      <c r="W18" s="348"/>
      <c r="X18" s="348"/>
      <c r="Y18" s="355"/>
      <c r="Z18" s="349"/>
      <c r="AA18" s="349"/>
      <c r="AB18" s="349"/>
      <c r="AC18" s="348"/>
      <c r="AD18" s="133"/>
      <c r="AE18" s="348"/>
      <c r="AF18" s="349"/>
      <c r="AG18" s="348"/>
      <c r="AH18" s="349"/>
      <c r="AI18" s="349"/>
      <c r="AJ18" s="349"/>
      <c r="AK18" s="128"/>
      <c r="AL18" s="128"/>
      <c r="AM18" s="128"/>
    </row>
    <row r="19" spans="1:39" ht="12.75" customHeight="1" x14ac:dyDescent="0.25">
      <c r="A19" s="243">
        <v>32905</v>
      </c>
      <c r="B19" s="159">
        <v>1990</v>
      </c>
      <c r="C19" s="241" t="s">
        <v>110</v>
      </c>
      <c r="D19" s="129">
        <v>40.85</v>
      </c>
      <c r="E19" s="137" t="s">
        <v>7</v>
      </c>
      <c r="F19" s="137">
        <v>38.26</v>
      </c>
      <c r="G19" s="137">
        <v>37.619999999999997</v>
      </c>
      <c r="H19" s="137">
        <v>13.64</v>
      </c>
      <c r="I19" s="137">
        <v>12.96</v>
      </c>
      <c r="J19" s="137"/>
      <c r="K19" s="137"/>
      <c r="L19" s="137"/>
      <c r="M19" s="214"/>
      <c r="N19" s="129"/>
      <c r="O19" s="161"/>
      <c r="P19" s="129"/>
      <c r="Q19" s="129"/>
      <c r="R19" s="161"/>
      <c r="S19" s="348"/>
      <c r="T19" s="133"/>
      <c r="U19" s="350"/>
      <c r="V19" s="349"/>
      <c r="W19" s="348"/>
      <c r="X19" s="348"/>
      <c r="Y19" s="355"/>
      <c r="Z19" s="349"/>
      <c r="AA19" s="349"/>
      <c r="AB19" s="349"/>
      <c r="AC19" s="348"/>
      <c r="AD19" s="133"/>
      <c r="AE19" s="348"/>
      <c r="AF19" s="349"/>
      <c r="AG19" s="348"/>
      <c r="AH19" s="349"/>
      <c r="AI19" s="349"/>
      <c r="AJ19" s="349"/>
      <c r="AK19" s="128"/>
      <c r="AL19" s="128"/>
      <c r="AM19" s="128"/>
    </row>
    <row r="20" spans="1:39" ht="12.75" customHeight="1" x14ac:dyDescent="0.25">
      <c r="A20" s="243">
        <v>32933</v>
      </c>
      <c r="B20" s="159">
        <v>1990</v>
      </c>
      <c r="C20" s="241" t="s">
        <v>111</v>
      </c>
      <c r="D20" s="129">
        <v>40.9</v>
      </c>
      <c r="E20" s="137" t="s">
        <v>7</v>
      </c>
      <c r="F20" s="137">
        <v>38.28</v>
      </c>
      <c r="G20" s="137">
        <v>37.369999999999997</v>
      </c>
      <c r="H20" s="137">
        <v>13.04</v>
      </c>
      <c r="I20" s="137">
        <v>12.56</v>
      </c>
      <c r="J20" s="137"/>
      <c r="K20" s="137"/>
      <c r="L20" s="137"/>
      <c r="M20" s="214"/>
      <c r="N20" s="129"/>
      <c r="O20" s="161"/>
      <c r="P20" s="129"/>
      <c r="Q20" s="129"/>
      <c r="R20" s="161"/>
      <c r="S20" s="348"/>
      <c r="T20" s="133"/>
      <c r="U20" s="350"/>
      <c r="V20" s="349"/>
      <c r="W20" s="348"/>
      <c r="X20" s="348"/>
      <c r="Y20" s="355"/>
      <c r="Z20" s="349"/>
      <c r="AA20" s="349"/>
      <c r="AB20" s="349"/>
      <c r="AC20" s="348"/>
      <c r="AD20" s="133"/>
      <c r="AE20" s="348"/>
      <c r="AF20" s="349"/>
      <c r="AG20" s="348"/>
      <c r="AH20" s="349"/>
      <c r="AI20" s="349"/>
      <c r="AJ20" s="349"/>
      <c r="AK20" s="128"/>
      <c r="AL20" s="128"/>
      <c r="AM20" s="128"/>
    </row>
    <row r="21" spans="1:39" ht="12.75" customHeight="1" x14ac:dyDescent="0.25">
      <c r="A21" s="243">
        <v>32964</v>
      </c>
      <c r="B21" s="159">
        <v>1990</v>
      </c>
      <c r="C21" s="241" t="s">
        <v>112</v>
      </c>
      <c r="D21" s="129">
        <v>44.27</v>
      </c>
      <c r="E21" s="137" t="s">
        <v>7</v>
      </c>
      <c r="F21" s="137">
        <v>41.37</v>
      </c>
      <c r="G21" s="137">
        <v>39.19</v>
      </c>
      <c r="H21" s="137">
        <v>12.47</v>
      </c>
      <c r="I21" s="137">
        <v>12.37</v>
      </c>
      <c r="J21" s="137"/>
      <c r="K21" s="137"/>
      <c r="L21" s="137"/>
      <c r="M21" s="214"/>
      <c r="N21" s="129"/>
      <c r="O21" s="161"/>
      <c r="P21" s="129"/>
      <c r="Q21" s="129"/>
      <c r="R21" s="161"/>
      <c r="S21" s="348"/>
      <c r="T21" s="133"/>
      <c r="U21" s="350"/>
      <c r="V21" s="349"/>
      <c r="W21" s="348"/>
      <c r="X21" s="348"/>
      <c r="Y21" s="355"/>
      <c r="Z21" s="349"/>
      <c r="AA21" s="349"/>
      <c r="AB21" s="349"/>
      <c r="AC21" s="348"/>
      <c r="AD21" s="133"/>
      <c r="AE21" s="348"/>
      <c r="AF21" s="349"/>
      <c r="AG21" s="348"/>
      <c r="AH21" s="349"/>
      <c r="AI21" s="349"/>
      <c r="AJ21" s="349"/>
      <c r="AK21" s="128"/>
      <c r="AL21" s="128"/>
      <c r="AM21" s="128"/>
    </row>
    <row r="22" spans="1:39" ht="12.75" customHeight="1" x14ac:dyDescent="0.25">
      <c r="A22" s="243">
        <v>32994</v>
      </c>
      <c r="B22" s="159">
        <v>1990</v>
      </c>
      <c r="C22" s="241" t="s">
        <v>113</v>
      </c>
      <c r="D22" s="129">
        <v>43.84</v>
      </c>
      <c r="E22" s="137" t="s">
        <v>7</v>
      </c>
      <c r="F22" s="137">
        <v>40.98</v>
      </c>
      <c r="G22" s="137">
        <v>39.68</v>
      </c>
      <c r="H22" s="137">
        <v>12.19</v>
      </c>
      <c r="I22" s="137">
        <v>11.92</v>
      </c>
      <c r="J22" s="137"/>
      <c r="K22" s="137"/>
      <c r="L22" s="137"/>
      <c r="M22" s="214"/>
      <c r="N22" s="129"/>
      <c r="O22" s="161"/>
      <c r="P22" s="129"/>
      <c r="Q22" s="129"/>
      <c r="R22" s="161"/>
      <c r="S22" s="348"/>
      <c r="T22" s="133"/>
      <c r="U22" s="350"/>
      <c r="V22" s="349"/>
      <c r="W22" s="348"/>
      <c r="X22" s="348"/>
      <c r="Y22" s="355"/>
      <c r="Z22" s="349"/>
      <c r="AA22" s="349"/>
      <c r="AB22" s="349"/>
      <c r="AC22" s="348"/>
      <c r="AD22" s="133"/>
      <c r="AE22" s="348"/>
      <c r="AF22" s="349"/>
      <c r="AG22" s="348"/>
      <c r="AH22" s="349"/>
      <c r="AI22" s="349"/>
      <c r="AJ22" s="349"/>
      <c r="AK22" s="128"/>
      <c r="AL22" s="128"/>
      <c r="AM22" s="128"/>
    </row>
    <row r="23" spans="1:39" ht="12.75" customHeight="1" x14ac:dyDescent="0.25">
      <c r="A23" s="243">
        <v>33025</v>
      </c>
      <c r="B23" s="159">
        <v>1990</v>
      </c>
      <c r="C23" s="241" t="s">
        <v>21</v>
      </c>
      <c r="D23" s="129">
        <v>43.73</v>
      </c>
      <c r="E23" s="137" t="s">
        <v>7</v>
      </c>
      <c r="F23" s="137">
        <v>40.83</v>
      </c>
      <c r="G23" s="137">
        <v>38.130000000000003</v>
      </c>
      <c r="H23" s="137">
        <v>11.84</v>
      </c>
      <c r="I23" s="137">
        <v>11.51</v>
      </c>
      <c r="J23" s="137"/>
      <c r="K23" s="137"/>
      <c r="L23" s="137"/>
      <c r="M23" s="214"/>
      <c r="N23" s="129"/>
      <c r="O23" s="161"/>
      <c r="P23" s="129"/>
      <c r="Q23" s="129"/>
      <c r="R23" s="161"/>
      <c r="S23" s="348"/>
      <c r="T23" s="133"/>
      <c r="U23" s="350"/>
      <c r="V23" s="349"/>
      <c r="W23" s="348"/>
      <c r="X23" s="348"/>
      <c r="Y23" s="355"/>
      <c r="Z23" s="349"/>
      <c r="AA23" s="349"/>
      <c r="AB23" s="349"/>
      <c r="AC23" s="348"/>
      <c r="AD23" s="133"/>
      <c r="AE23" s="348"/>
      <c r="AF23" s="349"/>
      <c r="AG23" s="348"/>
      <c r="AH23" s="349"/>
      <c r="AI23" s="349"/>
      <c r="AJ23" s="349"/>
      <c r="AK23" s="128"/>
      <c r="AL23" s="128"/>
      <c r="AM23" s="128"/>
    </row>
    <row r="24" spans="1:39" ht="12.75" customHeight="1" x14ac:dyDescent="0.25">
      <c r="A24" s="243">
        <v>33055</v>
      </c>
      <c r="B24" s="159">
        <v>1990</v>
      </c>
      <c r="C24" s="241" t="s">
        <v>114</v>
      </c>
      <c r="D24" s="129">
        <v>43.26</v>
      </c>
      <c r="E24" s="137" t="s">
        <v>7</v>
      </c>
      <c r="F24" s="137">
        <v>40.33</v>
      </c>
      <c r="G24" s="137">
        <v>37.58</v>
      </c>
      <c r="H24" s="137">
        <v>12.17</v>
      </c>
      <c r="I24" s="137">
        <v>11.9</v>
      </c>
      <c r="J24" s="137"/>
      <c r="K24" s="137"/>
      <c r="L24" s="137"/>
      <c r="M24" s="214"/>
      <c r="N24" s="129"/>
      <c r="O24" s="161"/>
      <c r="P24" s="129"/>
      <c r="Q24" s="129"/>
      <c r="R24" s="161"/>
      <c r="S24" s="348"/>
      <c r="T24" s="133"/>
      <c r="U24" s="350"/>
      <c r="V24" s="349"/>
      <c r="W24" s="348"/>
      <c r="X24" s="348"/>
      <c r="Y24" s="355"/>
      <c r="Z24" s="349"/>
      <c r="AA24" s="349"/>
      <c r="AB24" s="349"/>
      <c r="AC24" s="348"/>
      <c r="AD24" s="133"/>
      <c r="AE24" s="348"/>
      <c r="AF24" s="349"/>
      <c r="AG24" s="348"/>
      <c r="AH24" s="349"/>
      <c r="AI24" s="349"/>
      <c r="AJ24" s="349"/>
      <c r="AK24" s="128"/>
      <c r="AL24" s="128"/>
      <c r="AM24" s="128"/>
    </row>
    <row r="25" spans="1:39" ht="12.75" customHeight="1" x14ac:dyDescent="0.25">
      <c r="A25" s="243">
        <v>33086</v>
      </c>
      <c r="B25" s="159">
        <v>1990</v>
      </c>
      <c r="C25" s="241" t="s">
        <v>115</v>
      </c>
      <c r="D25" s="129">
        <v>46.82</v>
      </c>
      <c r="E25" s="137" t="s">
        <v>7</v>
      </c>
      <c r="F25" s="137">
        <v>43.89</v>
      </c>
      <c r="G25" s="137">
        <v>40.26</v>
      </c>
      <c r="H25" s="137">
        <v>15.39</v>
      </c>
      <c r="I25" s="137">
        <v>14.93</v>
      </c>
      <c r="J25" s="137"/>
      <c r="K25" s="137"/>
      <c r="L25" s="137"/>
      <c r="M25" s="214"/>
      <c r="N25" s="129"/>
      <c r="O25" s="161"/>
      <c r="P25" s="129"/>
      <c r="Q25" s="129"/>
      <c r="R25" s="161"/>
      <c r="S25" s="348"/>
      <c r="T25" s="133"/>
      <c r="U25" s="350"/>
      <c r="V25" s="349"/>
      <c r="W25" s="348"/>
      <c r="X25" s="348"/>
      <c r="Y25" s="355"/>
      <c r="Z25" s="349"/>
      <c r="AA25" s="349"/>
      <c r="AB25" s="349"/>
      <c r="AC25" s="348"/>
      <c r="AD25" s="133"/>
      <c r="AE25" s="348"/>
      <c r="AF25" s="349"/>
      <c r="AG25" s="348"/>
      <c r="AH25" s="349"/>
      <c r="AI25" s="349"/>
      <c r="AJ25" s="349"/>
      <c r="AK25" s="128"/>
      <c r="AL25" s="128"/>
      <c r="AM25" s="128"/>
    </row>
    <row r="26" spans="1:39" ht="12.75" customHeight="1" x14ac:dyDescent="0.25">
      <c r="A26" s="243">
        <v>33117</v>
      </c>
      <c r="B26" s="159">
        <v>1990</v>
      </c>
      <c r="C26" s="241" t="s">
        <v>116</v>
      </c>
      <c r="D26" s="129">
        <v>50.64</v>
      </c>
      <c r="E26" s="137" t="s">
        <v>7</v>
      </c>
      <c r="F26" s="137">
        <v>47.71</v>
      </c>
      <c r="G26" s="137">
        <v>42.67</v>
      </c>
      <c r="H26" s="137">
        <v>18.309999999999999</v>
      </c>
      <c r="I26" s="137">
        <v>16.940000000000001</v>
      </c>
      <c r="J26" s="137"/>
      <c r="K26" s="137"/>
      <c r="L26" s="137"/>
      <c r="M26" s="214"/>
      <c r="N26" s="129"/>
      <c r="O26" s="161"/>
      <c r="P26" s="129"/>
      <c r="Q26" s="129"/>
      <c r="R26" s="161"/>
      <c r="S26" s="348"/>
      <c r="T26" s="133"/>
      <c r="U26" s="350"/>
      <c r="V26" s="349"/>
      <c r="W26" s="348"/>
      <c r="X26" s="348"/>
      <c r="Y26" s="355"/>
      <c r="Z26" s="349"/>
      <c r="AA26" s="349"/>
      <c r="AB26" s="349"/>
      <c r="AC26" s="348"/>
      <c r="AD26" s="133"/>
      <c r="AE26" s="348"/>
      <c r="AF26" s="349"/>
      <c r="AG26" s="348"/>
      <c r="AH26" s="349"/>
      <c r="AI26" s="349"/>
      <c r="AJ26" s="349"/>
      <c r="AK26" s="128"/>
      <c r="AL26" s="128"/>
      <c r="AM26" s="128"/>
    </row>
    <row r="27" spans="1:39" ht="12.75" customHeight="1" x14ac:dyDescent="0.25">
      <c r="A27" s="243">
        <v>33147</v>
      </c>
      <c r="B27" s="159">
        <v>1990</v>
      </c>
      <c r="C27" s="241" t="s">
        <v>117</v>
      </c>
      <c r="D27" s="129">
        <v>51.45</v>
      </c>
      <c r="E27" s="137" t="s">
        <v>7</v>
      </c>
      <c r="F27" s="137">
        <v>48.52</v>
      </c>
      <c r="G27" s="137">
        <v>45.85</v>
      </c>
      <c r="H27" s="137">
        <v>23.91</v>
      </c>
      <c r="I27" s="137">
        <v>19.66</v>
      </c>
      <c r="J27" s="137"/>
      <c r="K27" s="137"/>
      <c r="L27" s="137"/>
      <c r="M27" s="214"/>
      <c r="N27" s="129"/>
      <c r="O27" s="161"/>
      <c r="P27" s="129"/>
      <c r="Q27" s="129"/>
      <c r="R27" s="161"/>
      <c r="S27" s="348"/>
      <c r="T27" s="133"/>
      <c r="U27" s="350"/>
      <c r="V27" s="349"/>
      <c r="W27" s="348"/>
      <c r="X27" s="348"/>
      <c r="Y27" s="355"/>
      <c r="Z27" s="349"/>
      <c r="AA27" s="349"/>
      <c r="AB27" s="349"/>
      <c r="AC27" s="348"/>
      <c r="AD27" s="133"/>
      <c r="AE27" s="348"/>
      <c r="AF27" s="349"/>
      <c r="AG27" s="348"/>
      <c r="AH27" s="349"/>
      <c r="AI27" s="349"/>
      <c r="AJ27" s="349"/>
      <c r="AK27" s="128"/>
      <c r="AL27" s="128"/>
      <c r="AM27" s="128"/>
    </row>
    <row r="28" spans="1:39" ht="12.75" customHeight="1" x14ac:dyDescent="0.25">
      <c r="A28" s="243">
        <v>33178</v>
      </c>
      <c r="B28" s="159">
        <v>1990</v>
      </c>
      <c r="C28" s="241" t="s">
        <v>118</v>
      </c>
      <c r="D28" s="129">
        <v>47.53</v>
      </c>
      <c r="E28" s="137" t="s">
        <v>7</v>
      </c>
      <c r="F28" s="137">
        <v>44.55</v>
      </c>
      <c r="G28" s="137">
        <v>44.52</v>
      </c>
      <c r="H28" s="137">
        <v>20.64</v>
      </c>
      <c r="I28" s="137">
        <v>18.11</v>
      </c>
      <c r="J28" s="137"/>
      <c r="K28" s="137"/>
      <c r="L28" s="137"/>
      <c r="M28" s="214"/>
      <c r="N28" s="129"/>
      <c r="O28" s="161"/>
      <c r="P28" s="129"/>
      <c r="Q28" s="129"/>
      <c r="R28" s="161"/>
      <c r="S28" s="348"/>
      <c r="T28" s="133"/>
      <c r="U28" s="350"/>
      <c r="V28" s="349"/>
      <c r="W28" s="348"/>
      <c r="X28" s="348"/>
      <c r="Y28" s="355"/>
      <c r="Z28" s="349"/>
      <c r="AA28" s="349"/>
      <c r="AB28" s="349"/>
      <c r="AC28" s="348"/>
      <c r="AD28" s="133"/>
      <c r="AE28" s="348"/>
      <c r="AF28" s="349"/>
      <c r="AG28" s="348"/>
      <c r="AH28" s="349"/>
      <c r="AI28" s="349"/>
      <c r="AJ28" s="349"/>
      <c r="AK28" s="128"/>
      <c r="AL28" s="128"/>
      <c r="AM28" s="128"/>
    </row>
    <row r="29" spans="1:39" ht="12.75" customHeight="1" x14ac:dyDescent="0.25">
      <c r="A29" s="243">
        <v>33208</v>
      </c>
      <c r="B29" s="159">
        <v>1990</v>
      </c>
      <c r="C29" s="241" t="s">
        <v>119</v>
      </c>
      <c r="D29" s="129">
        <v>44.28</v>
      </c>
      <c r="E29" s="137" t="s">
        <v>7</v>
      </c>
      <c r="F29" s="137">
        <v>41.29</v>
      </c>
      <c r="G29" s="137">
        <v>43.7</v>
      </c>
      <c r="H29" s="137">
        <v>17.670000000000002</v>
      </c>
      <c r="I29" s="137">
        <v>17.350000000000001</v>
      </c>
      <c r="J29" s="137"/>
      <c r="K29" s="137"/>
      <c r="L29" s="137"/>
      <c r="M29" s="214"/>
      <c r="N29" s="129"/>
      <c r="O29" s="161"/>
      <c r="P29" s="129"/>
      <c r="Q29" s="129"/>
      <c r="R29" s="161"/>
      <c r="S29" s="348"/>
      <c r="T29" s="133"/>
      <c r="U29" s="350"/>
      <c r="V29" s="349"/>
      <c r="W29" s="348"/>
      <c r="X29" s="348"/>
      <c r="Y29" s="355"/>
      <c r="Z29" s="349"/>
      <c r="AA29" s="349"/>
      <c r="AB29" s="349"/>
      <c r="AC29" s="348"/>
      <c r="AD29" s="133"/>
      <c r="AE29" s="348"/>
      <c r="AF29" s="349"/>
      <c r="AG29" s="348"/>
      <c r="AH29" s="349"/>
      <c r="AI29" s="349"/>
      <c r="AJ29" s="349"/>
      <c r="AK29" s="128"/>
      <c r="AL29" s="128"/>
      <c r="AM29" s="128"/>
    </row>
    <row r="30" spans="1:39" ht="12.75" customHeight="1" x14ac:dyDescent="0.25">
      <c r="A30" s="243">
        <v>33239</v>
      </c>
      <c r="B30" s="159">
        <v>1991</v>
      </c>
      <c r="C30" s="241" t="s">
        <v>109</v>
      </c>
      <c r="D30" s="129">
        <v>45.13</v>
      </c>
      <c r="E30" s="137">
        <v>44.38</v>
      </c>
      <c r="F30" s="137">
        <v>42.14</v>
      </c>
      <c r="G30" s="137">
        <v>43.31</v>
      </c>
      <c r="H30" s="137">
        <v>17.52</v>
      </c>
      <c r="I30" s="137">
        <v>17.13</v>
      </c>
      <c r="J30" s="137"/>
      <c r="K30" s="137"/>
      <c r="L30" s="137"/>
      <c r="M30" s="214">
        <f t="shared" ref="M30:M93" si="0">G30-F30</f>
        <v>1.1700000000000017</v>
      </c>
      <c r="N30" s="130"/>
      <c r="O30" s="130">
        <v>44.816254336100911</v>
      </c>
      <c r="P30" s="130">
        <v>70.279371113480352</v>
      </c>
      <c r="Q30" s="130">
        <v>121.4</v>
      </c>
      <c r="R30" s="161"/>
      <c r="S30" s="348"/>
      <c r="T30" s="133"/>
      <c r="U30" s="350"/>
      <c r="V30" s="349"/>
      <c r="W30" s="348"/>
      <c r="X30" s="348"/>
      <c r="Y30" s="355"/>
      <c r="Z30" s="348"/>
      <c r="AA30" s="349"/>
      <c r="AB30" s="349"/>
      <c r="AC30" s="348"/>
      <c r="AD30" s="133"/>
      <c r="AE30" s="348"/>
      <c r="AF30" s="349"/>
      <c r="AG30" s="348"/>
      <c r="AH30" s="349"/>
      <c r="AI30" s="349"/>
      <c r="AJ30" s="349"/>
      <c r="AK30" s="128"/>
      <c r="AL30" s="128"/>
      <c r="AM30" s="128"/>
    </row>
    <row r="31" spans="1:39" ht="12.75" customHeight="1" x14ac:dyDescent="0.25">
      <c r="A31" s="243">
        <v>33270</v>
      </c>
      <c r="B31" s="159">
        <v>1991</v>
      </c>
      <c r="C31" s="241" t="s">
        <v>110</v>
      </c>
      <c r="D31" s="129">
        <v>43.62</v>
      </c>
      <c r="E31" s="137">
        <v>42.91</v>
      </c>
      <c r="F31" s="137">
        <v>40.61</v>
      </c>
      <c r="G31" s="137">
        <v>43.19</v>
      </c>
      <c r="H31" s="137">
        <v>16.68</v>
      </c>
      <c r="I31" s="137">
        <v>15.39</v>
      </c>
      <c r="J31" s="137"/>
      <c r="K31" s="137"/>
      <c r="L31" s="137"/>
      <c r="M31" s="214">
        <f t="shared" si="0"/>
        <v>2.5799999999999983</v>
      </c>
      <c r="N31" s="130"/>
      <c r="O31" s="130">
        <v>35.712721947894579</v>
      </c>
      <c r="P31" s="130">
        <v>56.003512038863995</v>
      </c>
      <c r="Q31" s="130">
        <v>96.74</v>
      </c>
      <c r="R31" s="161"/>
      <c r="S31" s="348"/>
      <c r="T31" s="133"/>
      <c r="U31" s="350"/>
      <c r="V31" s="349"/>
      <c r="W31" s="348"/>
      <c r="X31" s="348"/>
      <c r="Y31" s="355"/>
      <c r="Z31" s="348"/>
      <c r="AA31" s="349"/>
      <c r="AB31" s="349"/>
      <c r="AC31" s="348"/>
      <c r="AD31" s="133"/>
      <c r="AE31" s="348"/>
      <c r="AF31" s="349"/>
      <c r="AG31" s="348"/>
      <c r="AH31" s="349"/>
      <c r="AI31" s="349"/>
      <c r="AJ31" s="349"/>
      <c r="AK31" s="128"/>
      <c r="AL31" s="128"/>
      <c r="AM31" s="128"/>
    </row>
    <row r="32" spans="1:39" ht="12.75" customHeight="1" x14ac:dyDescent="0.25">
      <c r="A32" s="243">
        <v>33298</v>
      </c>
      <c r="B32" s="159">
        <v>1991</v>
      </c>
      <c r="C32" s="241" t="s">
        <v>111</v>
      </c>
      <c r="D32" s="129">
        <v>44.74</v>
      </c>
      <c r="E32" s="137">
        <v>43.8</v>
      </c>
      <c r="F32" s="137">
        <v>41.66</v>
      </c>
      <c r="G32" s="137">
        <v>40.31</v>
      </c>
      <c r="H32" s="137">
        <v>13.54</v>
      </c>
      <c r="I32" s="137">
        <v>13.4</v>
      </c>
      <c r="J32" s="137"/>
      <c r="K32" s="137"/>
      <c r="L32" s="137"/>
      <c r="M32" s="214">
        <f t="shared" si="0"/>
        <v>-1.3499999999999943</v>
      </c>
      <c r="N32" s="130"/>
      <c r="O32" s="130">
        <v>35.465383476682163</v>
      </c>
      <c r="P32" s="130">
        <v>55.615644010478235</v>
      </c>
      <c r="Q32" s="130">
        <v>96.07</v>
      </c>
      <c r="R32" s="161"/>
      <c r="S32" s="348"/>
      <c r="T32" s="133"/>
      <c r="U32" s="350"/>
      <c r="V32" s="349"/>
      <c r="W32" s="348"/>
      <c r="X32" s="348"/>
      <c r="Y32" s="355"/>
      <c r="Z32" s="348"/>
      <c r="AA32" s="349"/>
      <c r="AB32" s="349"/>
      <c r="AC32" s="348"/>
      <c r="AD32" s="133"/>
      <c r="AE32" s="348"/>
      <c r="AF32" s="349"/>
      <c r="AG32" s="348"/>
      <c r="AH32" s="349"/>
      <c r="AI32" s="349"/>
      <c r="AJ32" s="349"/>
      <c r="AK32" s="128"/>
      <c r="AL32" s="128"/>
      <c r="AM32" s="128"/>
    </row>
    <row r="33" spans="1:39" ht="12.75" customHeight="1" x14ac:dyDescent="0.25">
      <c r="A33" s="243">
        <v>33329</v>
      </c>
      <c r="B33" s="159">
        <v>1991</v>
      </c>
      <c r="C33" s="241" t="s">
        <v>112</v>
      </c>
      <c r="D33" s="129">
        <v>49.03</v>
      </c>
      <c r="E33" s="137">
        <v>47.52</v>
      </c>
      <c r="F33" s="137">
        <v>45.41</v>
      </c>
      <c r="G33" s="137">
        <v>43.41</v>
      </c>
      <c r="H33" s="137">
        <v>12.49</v>
      </c>
      <c r="I33" s="137">
        <v>12.16</v>
      </c>
      <c r="J33" s="137"/>
      <c r="K33" s="137"/>
      <c r="L33" s="137"/>
      <c r="M33" s="214">
        <f t="shared" si="0"/>
        <v>-2</v>
      </c>
      <c r="N33" s="130"/>
      <c r="O33" s="130">
        <v>36.993713731636504</v>
      </c>
      <c r="P33" s="130">
        <v>58.012321081399229</v>
      </c>
      <c r="Q33" s="130">
        <v>100.21</v>
      </c>
      <c r="R33" s="161"/>
      <c r="S33" s="348"/>
      <c r="T33" s="133"/>
      <c r="U33" s="350"/>
      <c r="V33" s="349"/>
      <c r="W33" s="348"/>
      <c r="X33" s="348"/>
      <c r="Y33" s="355"/>
      <c r="Z33" s="348"/>
      <c r="AA33" s="349"/>
      <c r="AB33" s="349"/>
      <c r="AC33" s="348"/>
      <c r="AD33" s="133"/>
      <c r="AE33" s="348"/>
      <c r="AF33" s="349"/>
      <c r="AG33" s="348"/>
      <c r="AH33" s="349"/>
      <c r="AI33" s="349"/>
      <c r="AJ33" s="349"/>
      <c r="AK33" s="128"/>
      <c r="AL33" s="128"/>
      <c r="AM33" s="128"/>
    </row>
    <row r="34" spans="1:39" ht="12.75" customHeight="1" x14ac:dyDescent="0.25">
      <c r="A34" s="243">
        <v>33359</v>
      </c>
      <c r="B34" s="159">
        <v>1991</v>
      </c>
      <c r="C34" s="241" t="s">
        <v>113</v>
      </c>
      <c r="D34" s="129">
        <v>50.16</v>
      </c>
      <c r="E34" s="137">
        <v>48.94</v>
      </c>
      <c r="F34" s="137">
        <v>46.64</v>
      </c>
      <c r="G34" s="137">
        <v>43.64</v>
      </c>
      <c r="H34" s="137">
        <v>13.15</v>
      </c>
      <c r="I34" s="137">
        <v>12.91</v>
      </c>
      <c r="J34" s="137"/>
      <c r="K34" s="137"/>
      <c r="L34" s="137"/>
      <c r="M34" s="214">
        <f t="shared" si="0"/>
        <v>-3</v>
      </c>
      <c r="N34" s="130"/>
      <c r="O34" s="130">
        <v>37.444091246381504</v>
      </c>
      <c r="P34" s="130">
        <v>58.718588237564347</v>
      </c>
      <c r="Q34" s="130">
        <v>101.43</v>
      </c>
      <c r="R34" s="161"/>
      <c r="S34" s="348"/>
      <c r="T34" s="133"/>
      <c r="U34" s="350"/>
      <c r="V34" s="349"/>
      <c r="W34" s="348"/>
      <c r="X34" s="348"/>
      <c r="Y34" s="355"/>
      <c r="Z34" s="348"/>
      <c r="AA34" s="349"/>
      <c r="AB34" s="349"/>
      <c r="AC34" s="348"/>
      <c r="AD34" s="133"/>
      <c r="AE34" s="348"/>
      <c r="AF34" s="349"/>
      <c r="AG34" s="348"/>
      <c r="AH34" s="349"/>
      <c r="AI34" s="349"/>
      <c r="AJ34" s="349"/>
      <c r="AK34" s="128"/>
      <c r="AL34" s="128"/>
      <c r="AM34" s="128"/>
    </row>
    <row r="35" spans="1:39" ht="12.75" customHeight="1" x14ac:dyDescent="0.25">
      <c r="A35" s="243">
        <v>33390</v>
      </c>
      <c r="B35" s="159">
        <v>1991</v>
      </c>
      <c r="C35" s="241" t="s">
        <v>21</v>
      </c>
      <c r="D35" s="129">
        <v>50.04</v>
      </c>
      <c r="E35" s="137">
        <v>48.76</v>
      </c>
      <c r="F35" s="137">
        <v>46.53</v>
      </c>
      <c r="G35" s="137">
        <v>43.64</v>
      </c>
      <c r="H35" s="137">
        <v>13.38</v>
      </c>
      <c r="I35" s="137">
        <v>13.05</v>
      </c>
      <c r="J35" s="137"/>
      <c r="K35" s="137"/>
      <c r="L35" s="137"/>
      <c r="M35" s="214">
        <f t="shared" si="0"/>
        <v>-2.8900000000000006</v>
      </c>
      <c r="N35" s="130"/>
      <c r="O35" s="130">
        <v>37.421941532541595</v>
      </c>
      <c r="P35" s="130">
        <v>58.68385378726115</v>
      </c>
      <c r="Q35" s="130">
        <v>101.37</v>
      </c>
      <c r="R35" s="161"/>
      <c r="S35" s="348"/>
      <c r="T35" s="133"/>
      <c r="U35" s="350"/>
      <c r="V35" s="349"/>
      <c r="W35" s="348"/>
      <c r="X35" s="348"/>
      <c r="Y35" s="355"/>
      <c r="Z35" s="348"/>
      <c r="AA35" s="349"/>
      <c r="AB35" s="349"/>
      <c r="AC35" s="348"/>
      <c r="AD35" s="133"/>
      <c r="AE35" s="348"/>
      <c r="AF35" s="349"/>
      <c r="AG35" s="348"/>
      <c r="AH35" s="349"/>
      <c r="AI35" s="349"/>
      <c r="AJ35" s="349"/>
      <c r="AK35" s="128"/>
      <c r="AL35" s="128"/>
      <c r="AM35" s="128"/>
    </row>
    <row r="36" spans="1:39" ht="12.75" customHeight="1" x14ac:dyDescent="0.25">
      <c r="A36" s="243">
        <v>33420</v>
      </c>
      <c r="B36" s="159">
        <v>1991</v>
      </c>
      <c r="C36" s="241" t="s">
        <v>114</v>
      </c>
      <c r="D36" s="129">
        <v>50.65</v>
      </c>
      <c r="E36" s="137">
        <v>49.35</v>
      </c>
      <c r="F36" s="137">
        <v>47.08</v>
      </c>
      <c r="G36" s="137">
        <v>44.26</v>
      </c>
      <c r="H36" s="137">
        <v>13.67</v>
      </c>
      <c r="I36" s="137">
        <v>12.97</v>
      </c>
      <c r="J36" s="137"/>
      <c r="K36" s="137"/>
      <c r="L36" s="137"/>
      <c r="M36" s="214">
        <f t="shared" si="0"/>
        <v>-2.8200000000000003</v>
      </c>
      <c r="N36" s="130"/>
      <c r="O36" s="130">
        <v>38.776765695749909</v>
      </c>
      <c r="P36" s="130">
        <v>60.808444330807049</v>
      </c>
      <c r="Q36" s="130">
        <v>105.04</v>
      </c>
      <c r="R36" s="161"/>
      <c r="S36" s="348"/>
      <c r="T36" s="133"/>
      <c r="U36" s="350"/>
      <c r="V36" s="349"/>
      <c r="W36" s="348"/>
      <c r="X36" s="348"/>
      <c r="Y36" s="355"/>
      <c r="Z36" s="348"/>
      <c r="AA36" s="349"/>
      <c r="AB36" s="349"/>
      <c r="AC36" s="348"/>
      <c r="AD36" s="133"/>
      <c r="AE36" s="348"/>
      <c r="AF36" s="349"/>
      <c r="AG36" s="348"/>
      <c r="AH36" s="349"/>
      <c r="AI36" s="349"/>
      <c r="AJ36" s="349"/>
      <c r="AK36" s="128"/>
      <c r="AL36" s="128"/>
      <c r="AM36" s="128"/>
    </row>
    <row r="37" spans="1:39" ht="12.75" customHeight="1" x14ac:dyDescent="0.25">
      <c r="A37" s="243">
        <v>33451</v>
      </c>
      <c r="B37" s="159">
        <v>1991</v>
      </c>
      <c r="C37" s="241" t="s">
        <v>115</v>
      </c>
      <c r="D37" s="129">
        <v>50.23</v>
      </c>
      <c r="E37" s="137">
        <v>48.9</v>
      </c>
      <c r="F37" s="137">
        <v>46.71</v>
      </c>
      <c r="G37" s="137">
        <v>44.17</v>
      </c>
      <c r="H37" s="137">
        <v>13.33</v>
      </c>
      <c r="I37" s="137">
        <v>12.71</v>
      </c>
      <c r="J37" s="137"/>
      <c r="K37" s="137"/>
      <c r="L37" s="137"/>
      <c r="M37" s="214">
        <f t="shared" si="0"/>
        <v>-2.5399999999999991</v>
      </c>
      <c r="N37" s="130"/>
      <c r="O37" s="130">
        <v>39.415415778134218</v>
      </c>
      <c r="P37" s="130">
        <v>61.809954314549401</v>
      </c>
      <c r="Q37" s="130">
        <v>106.77</v>
      </c>
      <c r="R37" s="161"/>
      <c r="S37" s="348"/>
      <c r="T37" s="133"/>
      <c r="U37" s="350"/>
      <c r="V37" s="349"/>
      <c r="W37" s="348"/>
      <c r="X37" s="348"/>
      <c r="Y37" s="355"/>
      <c r="Z37" s="348"/>
      <c r="AA37" s="349"/>
      <c r="AB37" s="349"/>
      <c r="AC37" s="348"/>
      <c r="AD37" s="133"/>
      <c r="AE37" s="348"/>
      <c r="AF37" s="349"/>
      <c r="AG37" s="348"/>
      <c r="AH37" s="349"/>
      <c r="AI37" s="349"/>
      <c r="AJ37" s="349"/>
      <c r="AK37" s="128"/>
      <c r="AL37" s="128"/>
      <c r="AM37" s="128"/>
    </row>
    <row r="38" spans="1:39" ht="12.75" customHeight="1" x14ac:dyDescent="0.25">
      <c r="A38" s="243">
        <v>33482</v>
      </c>
      <c r="B38" s="159">
        <v>1991</v>
      </c>
      <c r="C38" s="241" t="s">
        <v>116</v>
      </c>
      <c r="D38" s="129">
        <v>50.11</v>
      </c>
      <c r="E38" s="137">
        <v>48.85</v>
      </c>
      <c r="F38" s="137">
        <v>46.58</v>
      </c>
      <c r="G38" s="137">
        <v>44.24</v>
      </c>
      <c r="H38" s="137">
        <v>13.64</v>
      </c>
      <c r="I38" s="137">
        <v>13.01</v>
      </c>
      <c r="J38" s="137"/>
      <c r="K38" s="137"/>
      <c r="L38" s="137"/>
      <c r="M38" s="214">
        <f t="shared" si="0"/>
        <v>-2.3399999999999963</v>
      </c>
      <c r="N38" s="130"/>
      <c r="O38" s="130">
        <v>40.039299384625245</v>
      </c>
      <c r="P38" s="130">
        <v>62.788307998089614</v>
      </c>
      <c r="Q38" s="130">
        <v>108.46</v>
      </c>
      <c r="R38" s="161"/>
      <c r="S38" s="348"/>
      <c r="T38" s="133"/>
      <c r="U38" s="350"/>
      <c r="V38" s="349"/>
      <c r="W38" s="348"/>
      <c r="X38" s="348"/>
      <c r="Y38" s="355"/>
      <c r="Z38" s="348"/>
      <c r="AA38" s="349"/>
      <c r="AB38" s="349"/>
      <c r="AC38" s="348"/>
      <c r="AD38" s="133"/>
      <c r="AE38" s="348"/>
      <c r="AF38" s="349"/>
      <c r="AG38" s="348"/>
      <c r="AH38" s="349"/>
      <c r="AI38" s="349"/>
      <c r="AJ38" s="349"/>
      <c r="AK38" s="128"/>
      <c r="AL38" s="128"/>
      <c r="AM38" s="128"/>
    </row>
    <row r="39" spans="1:39" ht="12.75" customHeight="1" x14ac:dyDescent="0.25">
      <c r="A39" s="243">
        <v>33512</v>
      </c>
      <c r="B39" s="159">
        <v>1991</v>
      </c>
      <c r="C39" s="241" t="s">
        <v>117</v>
      </c>
      <c r="D39" s="129">
        <v>49.99</v>
      </c>
      <c r="E39" s="137">
        <v>48.7</v>
      </c>
      <c r="F39" s="137">
        <v>46.48</v>
      </c>
      <c r="G39" s="137">
        <v>45.1</v>
      </c>
      <c r="H39" s="137">
        <v>14.18</v>
      </c>
      <c r="I39" s="137">
        <v>13.66</v>
      </c>
      <c r="J39" s="137"/>
      <c r="K39" s="137"/>
      <c r="L39" s="137"/>
      <c r="M39" s="214">
        <f t="shared" si="0"/>
        <v>-1.3799999999999955</v>
      </c>
      <c r="N39" s="130"/>
      <c r="O39" s="130">
        <v>42.029082011244547</v>
      </c>
      <c r="P39" s="130">
        <v>65.908619450327336</v>
      </c>
      <c r="Q39" s="130">
        <v>113.85</v>
      </c>
      <c r="R39" s="161"/>
      <c r="S39" s="348"/>
      <c r="T39" s="133"/>
      <c r="U39" s="350"/>
      <c r="V39" s="349"/>
      <c r="W39" s="348"/>
      <c r="X39" s="348"/>
      <c r="Y39" s="355"/>
      <c r="Z39" s="348"/>
      <c r="AA39" s="349"/>
      <c r="AB39" s="349"/>
      <c r="AC39" s="348"/>
      <c r="AD39" s="133"/>
      <c r="AE39" s="348"/>
      <c r="AF39" s="349"/>
      <c r="AG39" s="348"/>
      <c r="AH39" s="349"/>
      <c r="AI39" s="349"/>
      <c r="AJ39" s="349"/>
      <c r="AK39" s="128"/>
      <c r="AL39" s="128"/>
      <c r="AM39" s="128"/>
    </row>
    <row r="40" spans="1:39" ht="12.75" customHeight="1" x14ac:dyDescent="0.25">
      <c r="A40" s="243">
        <v>33543</v>
      </c>
      <c r="B40" s="159">
        <v>1991</v>
      </c>
      <c r="C40" s="241" t="s">
        <v>118</v>
      </c>
      <c r="D40" s="129">
        <v>49.69</v>
      </c>
      <c r="E40" s="137">
        <v>48.44</v>
      </c>
      <c r="F40" s="137">
        <v>46.18</v>
      </c>
      <c r="G40" s="137">
        <v>46.05</v>
      </c>
      <c r="H40" s="137">
        <v>14.33</v>
      </c>
      <c r="I40" s="137">
        <v>14.25</v>
      </c>
      <c r="J40" s="137"/>
      <c r="K40" s="137"/>
      <c r="L40" s="137"/>
      <c r="M40" s="214">
        <f t="shared" si="0"/>
        <v>-0.13000000000000256</v>
      </c>
      <c r="N40" s="130"/>
      <c r="O40" s="130">
        <v>42.44254333625635</v>
      </c>
      <c r="P40" s="130">
        <v>66.556995855987111</v>
      </c>
      <c r="Q40" s="130">
        <v>114.97</v>
      </c>
      <c r="R40" s="161"/>
      <c r="S40" s="348"/>
      <c r="T40" s="133"/>
      <c r="U40" s="350"/>
      <c r="V40" s="349"/>
      <c r="W40" s="348"/>
      <c r="X40" s="348"/>
      <c r="Y40" s="355"/>
      <c r="Z40" s="348"/>
      <c r="AA40" s="349"/>
      <c r="AB40" s="349"/>
      <c r="AC40" s="348"/>
      <c r="AD40" s="133"/>
      <c r="AE40" s="348"/>
      <c r="AF40" s="349"/>
      <c r="AG40" s="348"/>
      <c r="AH40" s="349"/>
      <c r="AI40" s="349"/>
      <c r="AJ40" s="349"/>
      <c r="AK40" s="128"/>
      <c r="AL40" s="128"/>
      <c r="AM40" s="128"/>
    </row>
    <row r="41" spans="1:39" ht="12.75" customHeight="1" x14ac:dyDescent="0.25">
      <c r="A41" s="243">
        <v>33573</v>
      </c>
      <c r="B41" s="159">
        <v>1991</v>
      </c>
      <c r="C41" s="241" t="s">
        <v>119</v>
      </c>
      <c r="D41" s="129">
        <v>48.39</v>
      </c>
      <c r="E41" s="137">
        <v>47.12</v>
      </c>
      <c r="F41" s="137">
        <v>44.86</v>
      </c>
      <c r="G41" s="137">
        <v>44.5</v>
      </c>
      <c r="H41" s="137">
        <v>13.43</v>
      </c>
      <c r="I41" s="137">
        <v>13.16</v>
      </c>
      <c r="J41" s="137"/>
      <c r="K41" s="137"/>
      <c r="L41" s="137"/>
      <c r="M41" s="214">
        <f t="shared" si="0"/>
        <v>-0.35999999999999943</v>
      </c>
      <c r="N41" s="130"/>
      <c r="O41" s="130">
        <v>36.517494884078268</v>
      </c>
      <c r="P41" s="130">
        <v>57.265530399880362</v>
      </c>
      <c r="Q41" s="130">
        <v>98.92</v>
      </c>
      <c r="R41" s="161"/>
      <c r="S41" s="348"/>
      <c r="T41" s="133"/>
      <c r="U41" s="350"/>
      <c r="V41" s="349"/>
      <c r="W41" s="348"/>
      <c r="X41" s="348"/>
      <c r="Y41" s="355"/>
      <c r="Z41" s="348"/>
      <c r="AA41" s="349"/>
      <c r="AB41" s="349"/>
      <c r="AC41" s="348"/>
      <c r="AD41" s="133"/>
      <c r="AE41" s="348"/>
      <c r="AF41" s="349"/>
      <c r="AG41" s="348"/>
      <c r="AH41" s="349"/>
      <c r="AI41" s="349"/>
      <c r="AJ41" s="349"/>
      <c r="AK41" s="128"/>
      <c r="AL41" s="128"/>
      <c r="AM41" s="128"/>
    </row>
    <row r="42" spans="1:39" ht="12.75" customHeight="1" x14ac:dyDescent="0.25">
      <c r="A42" s="243">
        <v>33604</v>
      </c>
      <c r="B42" s="159">
        <v>1992</v>
      </c>
      <c r="C42" s="241" t="s">
        <v>109</v>
      </c>
      <c r="D42" s="129">
        <v>46.93</v>
      </c>
      <c r="E42" s="137">
        <v>45.57</v>
      </c>
      <c r="F42" s="137">
        <v>43.43</v>
      </c>
      <c r="G42" s="137">
        <v>43.19</v>
      </c>
      <c r="H42" s="137">
        <v>12.47</v>
      </c>
      <c r="I42" s="137">
        <v>12.02</v>
      </c>
      <c r="J42" s="137"/>
      <c r="K42" s="137"/>
      <c r="L42" s="137"/>
      <c r="M42" s="214">
        <f t="shared" si="0"/>
        <v>-0.24000000000000199</v>
      </c>
      <c r="N42" s="130"/>
      <c r="O42" s="130">
        <v>33.763547129981788</v>
      </c>
      <c r="P42" s="130">
        <v>52.946880412182146</v>
      </c>
      <c r="Q42" s="130">
        <v>91.46</v>
      </c>
      <c r="R42" s="161"/>
      <c r="S42" s="348"/>
      <c r="T42" s="133"/>
      <c r="U42" s="350"/>
      <c r="V42" s="349"/>
      <c r="W42" s="348"/>
      <c r="X42" s="348"/>
      <c r="Y42" s="355"/>
      <c r="Z42" s="348"/>
      <c r="AA42" s="355"/>
      <c r="AB42" s="349"/>
      <c r="AC42" s="348"/>
      <c r="AD42" s="133"/>
      <c r="AE42" s="348"/>
      <c r="AF42" s="349"/>
      <c r="AG42" s="348"/>
      <c r="AH42" s="349"/>
      <c r="AI42" s="349"/>
      <c r="AJ42" s="349"/>
      <c r="AK42" s="128"/>
      <c r="AL42" s="128"/>
      <c r="AM42" s="128"/>
    </row>
    <row r="43" spans="1:39" ht="12.75" customHeight="1" x14ac:dyDescent="0.25">
      <c r="A43" s="243">
        <v>33635</v>
      </c>
      <c r="B43" s="159">
        <v>1992</v>
      </c>
      <c r="C43" s="241" t="s">
        <v>110</v>
      </c>
      <c r="D43" s="129">
        <v>47.76</v>
      </c>
      <c r="E43" s="137">
        <v>46.42</v>
      </c>
      <c r="F43" s="137">
        <v>44.23</v>
      </c>
      <c r="G43" s="137">
        <v>43.69</v>
      </c>
      <c r="H43" s="137">
        <v>12.88</v>
      </c>
      <c r="I43" s="137">
        <v>12.31</v>
      </c>
      <c r="J43" s="137"/>
      <c r="K43" s="137"/>
      <c r="L43" s="137"/>
      <c r="M43" s="214">
        <f t="shared" si="0"/>
        <v>-0.53999999999999915</v>
      </c>
      <c r="N43" s="130"/>
      <c r="O43" s="130">
        <v>33.973969411461006</v>
      </c>
      <c r="P43" s="130">
        <v>53.276857690062577</v>
      </c>
      <c r="Q43" s="130">
        <v>92.03</v>
      </c>
      <c r="R43" s="161"/>
      <c r="S43" s="348"/>
      <c r="T43" s="133"/>
      <c r="U43" s="350"/>
      <c r="V43" s="349"/>
      <c r="W43" s="348"/>
      <c r="X43" s="348"/>
      <c r="Y43" s="355"/>
      <c r="Z43" s="348"/>
      <c r="AA43" s="355"/>
      <c r="AB43" s="349"/>
      <c r="AC43" s="348"/>
      <c r="AD43" s="133"/>
      <c r="AE43" s="348"/>
      <c r="AF43" s="349"/>
      <c r="AG43" s="348"/>
      <c r="AH43" s="349"/>
      <c r="AI43" s="349"/>
      <c r="AJ43" s="349"/>
      <c r="AK43" s="128"/>
      <c r="AL43" s="128"/>
      <c r="AM43" s="128"/>
    </row>
    <row r="44" spans="1:39" ht="12.75" customHeight="1" x14ac:dyDescent="0.25">
      <c r="A44" s="243">
        <v>33664</v>
      </c>
      <c r="B44" s="159">
        <v>1992</v>
      </c>
      <c r="C44" s="241" t="s">
        <v>111</v>
      </c>
      <c r="D44" s="129">
        <v>50.37</v>
      </c>
      <c r="E44" s="137">
        <v>48.29</v>
      </c>
      <c r="F44" s="137">
        <v>46.02</v>
      </c>
      <c r="G44" s="137">
        <v>44.38</v>
      </c>
      <c r="H44" s="137">
        <v>14.4</v>
      </c>
      <c r="I44" s="137">
        <v>11.98</v>
      </c>
      <c r="J44" s="137"/>
      <c r="K44" s="137"/>
      <c r="L44" s="137"/>
      <c r="M44" s="214">
        <f t="shared" si="0"/>
        <v>-1.6400000000000006</v>
      </c>
      <c r="N44" s="130"/>
      <c r="O44" s="130">
        <v>33.449759517249618</v>
      </c>
      <c r="P44" s="130">
        <v>52.454809032886779</v>
      </c>
      <c r="Q44" s="130">
        <v>90.61</v>
      </c>
      <c r="R44" s="161"/>
      <c r="S44" s="348"/>
      <c r="T44" s="133"/>
      <c r="U44" s="350"/>
      <c r="V44" s="349"/>
      <c r="W44" s="348"/>
      <c r="X44" s="348"/>
      <c r="Y44" s="355"/>
      <c r="Z44" s="348"/>
      <c r="AA44" s="355"/>
      <c r="AB44" s="349"/>
      <c r="AC44" s="348"/>
      <c r="AD44" s="133"/>
      <c r="AE44" s="348"/>
      <c r="AF44" s="349"/>
      <c r="AG44" s="348"/>
      <c r="AH44" s="349"/>
      <c r="AI44" s="349"/>
      <c r="AJ44" s="349"/>
      <c r="AK44" s="128"/>
      <c r="AL44" s="128"/>
      <c r="AM44" s="128"/>
    </row>
    <row r="45" spans="1:39" ht="12.75" customHeight="1" x14ac:dyDescent="0.25">
      <c r="A45" s="243">
        <v>33695</v>
      </c>
      <c r="B45" s="159">
        <v>1992</v>
      </c>
      <c r="C45" s="241" t="s">
        <v>112</v>
      </c>
      <c r="D45" s="129">
        <v>50.61</v>
      </c>
      <c r="E45" s="137">
        <v>48.41</v>
      </c>
      <c r="F45" s="137">
        <v>46.07</v>
      </c>
      <c r="G45" s="137">
        <v>44.59</v>
      </c>
      <c r="H45" s="137">
        <v>12.64</v>
      </c>
      <c r="I45" s="137">
        <v>12.16</v>
      </c>
      <c r="J45" s="137"/>
      <c r="K45" s="137"/>
      <c r="L45" s="137"/>
      <c r="M45" s="214">
        <f t="shared" si="0"/>
        <v>-1.4799999999999969</v>
      </c>
      <c r="N45" s="130"/>
      <c r="O45" s="130">
        <v>36.355063649252202</v>
      </c>
      <c r="P45" s="130">
        <v>57.010811097656877</v>
      </c>
      <c r="Q45" s="130">
        <v>98.48</v>
      </c>
      <c r="R45" s="161"/>
      <c r="S45" s="348"/>
      <c r="T45" s="133"/>
      <c r="U45" s="350"/>
      <c r="V45" s="349"/>
      <c r="W45" s="348"/>
      <c r="X45" s="348"/>
      <c r="Y45" s="355"/>
      <c r="Z45" s="348"/>
      <c r="AA45" s="355"/>
      <c r="AB45" s="349"/>
      <c r="AC45" s="348"/>
      <c r="AD45" s="133"/>
      <c r="AE45" s="348"/>
      <c r="AF45" s="349"/>
      <c r="AG45" s="348"/>
      <c r="AH45" s="349"/>
      <c r="AI45" s="349"/>
      <c r="AJ45" s="349"/>
      <c r="AK45" s="128"/>
      <c r="AL45" s="128"/>
      <c r="AM45" s="128"/>
    </row>
    <row r="46" spans="1:39" ht="12.75" customHeight="1" x14ac:dyDescent="0.25">
      <c r="A46" s="243">
        <v>33725</v>
      </c>
      <c r="B46" s="159">
        <v>1992</v>
      </c>
      <c r="C46" s="241" t="s">
        <v>113</v>
      </c>
      <c r="D46" s="129">
        <v>51.36</v>
      </c>
      <c r="E46" s="137">
        <v>49.24</v>
      </c>
      <c r="F46" s="137">
        <v>47.05</v>
      </c>
      <c r="G46" s="137">
        <v>45.37</v>
      </c>
      <c r="H46" s="137">
        <v>12.62</v>
      </c>
      <c r="I46" s="137">
        <v>12.34</v>
      </c>
      <c r="J46" s="137"/>
      <c r="K46" s="137"/>
      <c r="L46" s="137"/>
      <c r="M46" s="214">
        <f t="shared" si="0"/>
        <v>-1.6799999999999997</v>
      </c>
      <c r="N46" s="130"/>
      <c r="O46" s="130">
        <v>37.436708008434863</v>
      </c>
      <c r="P46" s="130">
        <v>58.707010087463281</v>
      </c>
      <c r="Q46" s="130">
        <v>101.41</v>
      </c>
      <c r="R46" s="161"/>
      <c r="S46" s="348"/>
      <c r="T46" s="133"/>
      <c r="U46" s="350"/>
      <c r="V46" s="349"/>
      <c r="W46" s="348"/>
      <c r="X46" s="348"/>
      <c r="Y46" s="355"/>
      <c r="Z46" s="348"/>
      <c r="AA46" s="355"/>
      <c r="AB46" s="349"/>
      <c r="AC46" s="348"/>
      <c r="AD46" s="133"/>
      <c r="AE46" s="348"/>
      <c r="AF46" s="349"/>
      <c r="AG46" s="348"/>
      <c r="AH46" s="349"/>
      <c r="AI46" s="349"/>
      <c r="AJ46" s="349"/>
      <c r="AK46" s="128"/>
      <c r="AL46" s="128"/>
      <c r="AM46" s="128"/>
    </row>
    <row r="47" spans="1:39" ht="12.75" customHeight="1" x14ac:dyDescent="0.25">
      <c r="A47" s="243">
        <v>33756</v>
      </c>
      <c r="B47" s="159">
        <v>1992</v>
      </c>
      <c r="C47" s="241" t="s">
        <v>21</v>
      </c>
      <c r="D47" s="129">
        <v>52.09</v>
      </c>
      <c r="E47" s="137">
        <v>50.03</v>
      </c>
      <c r="F47" s="137">
        <v>47.48</v>
      </c>
      <c r="G47" s="137">
        <v>45.25</v>
      </c>
      <c r="H47" s="137">
        <v>12.66</v>
      </c>
      <c r="I47" s="137">
        <v>12.33</v>
      </c>
      <c r="J47" s="137"/>
      <c r="K47" s="137"/>
      <c r="L47" s="137"/>
      <c r="M47" s="214">
        <f t="shared" si="0"/>
        <v>-2.2299999999999969</v>
      </c>
      <c r="N47" s="130"/>
      <c r="O47" s="130">
        <v>38.6992416973102</v>
      </c>
      <c r="P47" s="130">
        <v>60.686873754745839</v>
      </c>
      <c r="Q47" s="130">
        <v>104.83</v>
      </c>
      <c r="R47" s="161"/>
      <c r="S47" s="348"/>
      <c r="T47" s="133"/>
      <c r="U47" s="350"/>
      <c r="V47" s="349"/>
      <c r="W47" s="348"/>
      <c r="X47" s="348"/>
      <c r="Y47" s="355"/>
      <c r="Z47" s="348"/>
      <c r="AA47" s="355"/>
      <c r="AB47" s="349"/>
      <c r="AC47" s="348"/>
      <c r="AD47" s="133"/>
      <c r="AE47" s="348"/>
      <c r="AF47" s="349"/>
      <c r="AG47" s="348"/>
      <c r="AH47" s="349"/>
      <c r="AI47" s="349"/>
      <c r="AJ47" s="349"/>
      <c r="AK47" s="128"/>
      <c r="AL47" s="128"/>
      <c r="AM47" s="128"/>
    </row>
    <row r="48" spans="1:39" ht="12.75" customHeight="1" x14ac:dyDescent="0.25">
      <c r="A48" s="243">
        <v>33786</v>
      </c>
      <c r="B48" s="159">
        <v>1992</v>
      </c>
      <c r="C48" s="241" t="s">
        <v>114</v>
      </c>
      <c r="D48" s="129">
        <v>50.66</v>
      </c>
      <c r="E48" s="137">
        <v>48.55</v>
      </c>
      <c r="F48" s="137">
        <v>46.36</v>
      </c>
      <c r="G48" s="137">
        <v>44.95</v>
      </c>
      <c r="H48" s="137">
        <v>12.41</v>
      </c>
      <c r="I48" s="137">
        <v>11.98</v>
      </c>
      <c r="J48" s="137"/>
      <c r="K48" s="137"/>
      <c r="L48" s="137"/>
      <c r="M48" s="214">
        <f t="shared" si="0"/>
        <v>-1.4099999999999966</v>
      </c>
      <c r="N48" s="130"/>
      <c r="O48" s="130">
        <v>38.536810462484134</v>
      </c>
      <c r="P48" s="130">
        <v>60.432154452522354</v>
      </c>
      <c r="Q48" s="130">
        <v>104.39</v>
      </c>
      <c r="R48" s="161"/>
      <c r="S48" s="348"/>
      <c r="T48" s="133"/>
      <c r="U48" s="350"/>
      <c r="V48" s="349"/>
      <c r="W48" s="348"/>
      <c r="X48" s="348"/>
      <c r="Y48" s="355"/>
      <c r="Z48" s="348"/>
      <c r="AA48" s="355"/>
      <c r="AB48" s="349"/>
      <c r="AC48" s="348"/>
      <c r="AD48" s="133"/>
      <c r="AE48" s="348"/>
      <c r="AF48" s="349"/>
      <c r="AG48" s="348"/>
      <c r="AH48" s="349"/>
      <c r="AI48" s="349"/>
      <c r="AJ48" s="349"/>
      <c r="AK48" s="128"/>
      <c r="AL48" s="128"/>
      <c r="AM48" s="128"/>
    </row>
    <row r="49" spans="1:39" ht="12.75" customHeight="1" x14ac:dyDescent="0.25">
      <c r="A49" s="243">
        <v>33817</v>
      </c>
      <c r="B49" s="159">
        <v>1992</v>
      </c>
      <c r="C49" s="241" t="s">
        <v>115</v>
      </c>
      <c r="D49" s="129">
        <v>49.74</v>
      </c>
      <c r="E49" s="137">
        <v>47.62</v>
      </c>
      <c r="F49" s="137">
        <v>45.44</v>
      </c>
      <c r="G49" s="137">
        <v>44.5</v>
      </c>
      <c r="H49" s="137">
        <v>12.04</v>
      </c>
      <c r="I49" s="137">
        <v>11.6</v>
      </c>
      <c r="J49" s="137"/>
      <c r="K49" s="137"/>
      <c r="L49" s="137"/>
      <c r="M49" s="214">
        <f t="shared" si="0"/>
        <v>-0.93999999999999773</v>
      </c>
      <c r="N49" s="130"/>
      <c r="O49" s="130">
        <v>35.376784621322486</v>
      </c>
      <c r="P49" s="130">
        <v>55.476706209265423</v>
      </c>
      <c r="Q49" s="130">
        <v>95.83</v>
      </c>
      <c r="R49" s="161"/>
      <c r="S49" s="348"/>
      <c r="T49" s="133"/>
      <c r="U49" s="350"/>
      <c r="V49" s="349"/>
      <c r="W49" s="348"/>
      <c r="X49" s="348"/>
      <c r="Y49" s="355"/>
      <c r="Z49" s="348"/>
      <c r="AA49" s="355"/>
      <c r="AB49" s="349"/>
      <c r="AC49" s="348"/>
      <c r="AD49" s="133"/>
      <c r="AE49" s="348"/>
      <c r="AF49" s="349"/>
      <c r="AG49" s="348"/>
      <c r="AH49" s="349"/>
      <c r="AI49" s="349"/>
      <c r="AJ49" s="349"/>
      <c r="AK49" s="128"/>
      <c r="AL49" s="128"/>
      <c r="AM49" s="128"/>
    </row>
    <row r="50" spans="1:39" ht="12.75" customHeight="1" x14ac:dyDescent="0.25">
      <c r="A50" s="243">
        <v>33848</v>
      </c>
      <c r="B50" s="159">
        <v>1992</v>
      </c>
      <c r="C50" s="241" t="s">
        <v>116</v>
      </c>
      <c r="D50" s="129">
        <v>49.53</v>
      </c>
      <c r="E50" s="137">
        <v>47.42</v>
      </c>
      <c r="F50" s="137">
        <v>45.15</v>
      </c>
      <c r="G50" s="137">
        <v>44.27</v>
      </c>
      <c r="H50" s="137">
        <v>12.44</v>
      </c>
      <c r="I50" s="137">
        <v>12.23</v>
      </c>
      <c r="J50" s="137"/>
      <c r="K50" s="137"/>
      <c r="L50" s="137"/>
      <c r="M50" s="214">
        <f t="shared" si="0"/>
        <v>-0.87999999999999545</v>
      </c>
      <c r="N50" s="130"/>
      <c r="O50" s="130">
        <v>35.49491642846872</v>
      </c>
      <c r="P50" s="130">
        <v>55.661956610882505</v>
      </c>
      <c r="Q50" s="130">
        <v>96.15</v>
      </c>
      <c r="R50" s="161"/>
      <c r="S50" s="348"/>
      <c r="T50" s="133"/>
      <c r="U50" s="350"/>
      <c r="V50" s="349"/>
      <c r="W50" s="348"/>
      <c r="X50" s="348"/>
      <c r="Y50" s="355"/>
      <c r="Z50" s="348"/>
      <c r="AA50" s="355"/>
      <c r="AB50" s="349"/>
      <c r="AC50" s="348"/>
      <c r="AD50" s="133"/>
      <c r="AE50" s="348"/>
      <c r="AF50" s="349"/>
      <c r="AG50" s="348"/>
      <c r="AH50" s="349"/>
      <c r="AI50" s="349"/>
      <c r="AJ50" s="349"/>
      <c r="AK50" s="128"/>
      <c r="AL50" s="128"/>
      <c r="AM50" s="128"/>
    </row>
    <row r="51" spans="1:39" ht="12.75" customHeight="1" x14ac:dyDescent="0.25">
      <c r="A51" s="243">
        <v>33878</v>
      </c>
      <c r="B51" s="159">
        <v>1992</v>
      </c>
      <c r="C51" s="241" t="s">
        <v>117</v>
      </c>
      <c r="D51" s="129">
        <v>51.35</v>
      </c>
      <c r="E51" s="137">
        <v>49.44</v>
      </c>
      <c r="F51" s="137">
        <v>47.04</v>
      </c>
      <c r="G51" s="137">
        <v>46.26</v>
      </c>
      <c r="H51" s="137">
        <v>13.75</v>
      </c>
      <c r="I51" s="137">
        <v>13.35</v>
      </c>
      <c r="J51" s="137"/>
      <c r="K51" s="137"/>
      <c r="L51" s="137"/>
      <c r="M51" s="214">
        <f t="shared" si="0"/>
        <v>-0.78000000000000114</v>
      </c>
      <c r="N51" s="130"/>
      <c r="O51" s="130">
        <v>36.875581924490284</v>
      </c>
      <c r="P51" s="130">
        <v>57.827070679782146</v>
      </c>
      <c r="Q51" s="130">
        <v>99.89</v>
      </c>
      <c r="R51" s="161"/>
      <c r="S51" s="348"/>
      <c r="T51" s="133"/>
      <c r="U51" s="350"/>
      <c r="V51" s="349"/>
      <c r="W51" s="348"/>
      <c r="X51" s="348"/>
      <c r="Y51" s="355"/>
      <c r="Z51" s="348"/>
      <c r="AA51" s="355"/>
      <c r="AB51" s="349"/>
      <c r="AC51" s="348"/>
      <c r="AD51" s="133"/>
      <c r="AE51" s="348"/>
      <c r="AF51" s="349"/>
      <c r="AG51" s="348"/>
      <c r="AH51" s="349"/>
      <c r="AI51" s="349"/>
      <c r="AJ51" s="349"/>
      <c r="AK51" s="128"/>
      <c r="AL51" s="128"/>
      <c r="AM51" s="128"/>
    </row>
    <row r="52" spans="1:39" ht="12.75" customHeight="1" x14ac:dyDescent="0.25">
      <c r="A52" s="243">
        <v>33909</v>
      </c>
      <c r="B52" s="159">
        <v>1992</v>
      </c>
      <c r="C52" s="241" t="s">
        <v>118</v>
      </c>
      <c r="D52" s="129">
        <v>51.71</v>
      </c>
      <c r="E52" s="137">
        <v>49.97</v>
      </c>
      <c r="F52" s="137">
        <v>47.63</v>
      </c>
      <c r="G52" s="137">
        <v>47.21</v>
      </c>
      <c r="H52" s="137">
        <v>14.46</v>
      </c>
      <c r="I52" s="137">
        <v>14.09</v>
      </c>
      <c r="J52" s="137"/>
      <c r="K52" s="137"/>
      <c r="L52" s="137"/>
      <c r="M52" s="214">
        <f t="shared" si="0"/>
        <v>-0.42000000000000171</v>
      </c>
      <c r="N52" s="130"/>
      <c r="O52" s="130">
        <v>39.814110627252738</v>
      </c>
      <c r="P52" s="130">
        <v>62.435174420007051</v>
      </c>
      <c r="Q52" s="130">
        <v>107.85</v>
      </c>
      <c r="R52" s="161"/>
      <c r="S52" s="348"/>
      <c r="T52" s="133"/>
      <c r="U52" s="350"/>
      <c r="V52" s="349"/>
      <c r="W52" s="348"/>
      <c r="X52" s="348"/>
      <c r="Y52" s="355"/>
      <c r="Z52" s="348"/>
      <c r="AA52" s="355"/>
      <c r="AB52" s="349"/>
      <c r="AC52" s="348"/>
      <c r="AD52" s="133"/>
      <c r="AE52" s="348"/>
      <c r="AF52" s="349"/>
      <c r="AG52" s="348"/>
      <c r="AH52" s="349"/>
      <c r="AI52" s="349"/>
      <c r="AJ52" s="349"/>
      <c r="AK52" s="128"/>
      <c r="AL52" s="128"/>
      <c r="AM52" s="128"/>
    </row>
    <row r="53" spans="1:39" ht="12.75" customHeight="1" x14ac:dyDescent="0.25">
      <c r="A53" s="243">
        <v>33939</v>
      </c>
      <c r="B53" s="159">
        <v>1992</v>
      </c>
      <c r="C53" s="241" t="s">
        <v>119</v>
      </c>
      <c r="D53" s="129">
        <v>51.25</v>
      </c>
      <c r="E53" s="137">
        <v>49.55</v>
      </c>
      <c r="F53" s="137">
        <v>46.95</v>
      </c>
      <c r="G53" s="137">
        <v>46.47</v>
      </c>
      <c r="H53" s="137">
        <v>13.89</v>
      </c>
      <c r="I53" s="137">
        <v>13.52</v>
      </c>
      <c r="J53" s="137"/>
      <c r="K53" s="137"/>
      <c r="L53" s="137"/>
      <c r="M53" s="214">
        <f t="shared" si="0"/>
        <v>-0.48000000000000398</v>
      </c>
      <c r="N53" s="130"/>
      <c r="O53" s="130">
        <v>41.06556945920812</v>
      </c>
      <c r="P53" s="130">
        <v>64.397670862138014</v>
      </c>
      <c r="Q53" s="130">
        <v>111.24</v>
      </c>
      <c r="R53" s="161"/>
      <c r="S53" s="348"/>
      <c r="T53" s="133"/>
      <c r="U53" s="350"/>
      <c r="V53" s="349"/>
      <c r="W53" s="348"/>
      <c r="X53" s="348"/>
      <c r="Y53" s="355"/>
      <c r="Z53" s="348"/>
      <c r="AA53" s="355"/>
      <c r="AB53" s="349"/>
      <c r="AC53" s="348"/>
      <c r="AD53" s="133"/>
      <c r="AE53" s="348"/>
      <c r="AF53" s="349"/>
      <c r="AG53" s="348"/>
      <c r="AH53" s="349"/>
      <c r="AI53" s="349"/>
      <c r="AJ53" s="349"/>
      <c r="AK53" s="128"/>
      <c r="AL53" s="128"/>
      <c r="AM53" s="128"/>
    </row>
    <row r="54" spans="1:39" ht="12.75" customHeight="1" x14ac:dyDescent="0.25">
      <c r="A54" s="243">
        <v>33970</v>
      </c>
      <c r="B54" s="159">
        <v>1993</v>
      </c>
      <c r="C54" s="241" t="s">
        <v>109</v>
      </c>
      <c r="D54" s="129">
        <v>51.27</v>
      </c>
      <c r="E54" s="137">
        <v>49.76</v>
      </c>
      <c r="F54" s="137">
        <v>47.13</v>
      </c>
      <c r="G54" s="137">
        <v>47.05</v>
      </c>
      <c r="H54" s="137">
        <v>14.1</v>
      </c>
      <c r="I54" s="137">
        <v>13.52</v>
      </c>
      <c r="J54" s="137"/>
      <c r="K54" s="137"/>
      <c r="L54" s="137"/>
      <c r="M54" s="214">
        <f t="shared" si="0"/>
        <v>-8.00000000000054E-2</v>
      </c>
      <c r="N54" s="130"/>
      <c r="O54" s="130">
        <v>38.728774649096756</v>
      </c>
      <c r="P54" s="130">
        <v>60.73318635515011</v>
      </c>
      <c r="Q54" s="130">
        <v>104.91</v>
      </c>
      <c r="R54" s="161"/>
      <c r="S54" s="348"/>
      <c r="T54" s="133"/>
      <c r="U54" s="350"/>
      <c r="V54" s="349"/>
      <c r="W54" s="348"/>
      <c r="X54" s="348"/>
      <c r="Y54" s="355"/>
      <c r="Z54" s="348"/>
      <c r="AA54" s="355"/>
      <c r="AB54" s="349"/>
      <c r="AC54" s="348"/>
      <c r="AD54" s="133"/>
      <c r="AE54" s="348"/>
      <c r="AF54" s="349"/>
      <c r="AG54" s="348"/>
      <c r="AH54" s="349"/>
      <c r="AI54" s="349"/>
      <c r="AJ54" s="349"/>
      <c r="AK54" s="128"/>
      <c r="AL54" s="128"/>
      <c r="AM54" s="128"/>
    </row>
    <row r="55" spans="1:39" ht="12.75" customHeight="1" x14ac:dyDescent="0.25">
      <c r="A55" s="243">
        <v>34001</v>
      </c>
      <c r="B55" s="159">
        <v>1993</v>
      </c>
      <c r="C55" s="241" t="s">
        <v>110</v>
      </c>
      <c r="D55" s="129">
        <v>51.96</v>
      </c>
      <c r="E55" s="137">
        <v>50.58</v>
      </c>
      <c r="F55" s="137">
        <v>47.67</v>
      </c>
      <c r="G55" s="137">
        <v>47.81</v>
      </c>
      <c r="H55" s="137">
        <v>14.41</v>
      </c>
      <c r="I55" s="137">
        <v>13.81</v>
      </c>
      <c r="J55" s="137"/>
      <c r="K55" s="137"/>
      <c r="L55" s="137"/>
      <c r="M55" s="214">
        <f t="shared" si="0"/>
        <v>0.14000000000000057</v>
      </c>
      <c r="N55" s="130"/>
      <c r="O55" s="130">
        <v>40.375236711197331</v>
      </c>
      <c r="P55" s="130">
        <v>63.315113827688187</v>
      </c>
      <c r="Q55" s="130">
        <v>109.37</v>
      </c>
      <c r="R55" s="161"/>
      <c r="S55" s="348"/>
      <c r="T55" s="133"/>
      <c r="U55" s="350"/>
      <c r="V55" s="349"/>
      <c r="W55" s="348"/>
      <c r="X55" s="348"/>
      <c r="Y55" s="355"/>
      <c r="Z55" s="348"/>
      <c r="AA55" s="355"/>
      <c r="AB55" s="349"/>
      <c r="AC55" s="348"/>
      <c r="AD55" s="133"/>
      <c r="AE55" s="348"/>
      <c r="AF55" s="349"/>
      <c r="AG55" s="348"/>
      <c r="AH55" s="349"/>
      <c r="AI55" s="349"/>
      <c r="AJ55" s="349"/>
      <c r="AK55" s="128"/>
      <c r="AL55" s="128"/>
      <c r="AM55" s="128"/>
    </row>
    <row r="56" spans="1:39" ht="12.75" customHeight="1" x14ac:dyDescent="0.25">
      <c r="A56" s="243">
        <v>34029</v>
      </c>
      <c r="B56" s="159">
        <v>1993</v>
      </c>
      <c r="C56" s="241" t="s">
        <v>111</v>
      </c>
      <c r="D56" s="129">
        <v>52.72</v>
      </c>
      <c r="E56" s="137">
        <v>51.54</v>
      </c>
      <c r="F56" s="137">
        <v>48.44</v>
      </c>
      <c r="G56" s="137">
        <v>48.36</v>
      </c>
      <c r="H56" s="137">
        <v>14.53</v>
      </c>
      <c r="I56" s="137">
        <v>14.04</v>
      </c>
      <c r="J56" s="137"/>
      <c r="K56" s="137"/>
      <c r="L56" s="137"/>
      <c r="M56" s="214">
        <f t="shared" si="0"/>
        <v>-7.9999999999998295E-2</v>
      </c>
      <c r="N56" s="130"/>
      <c r="O56" s="130">
        <v>44.184987491663243</v>
      </c>
      <c r="P56" s="130">
        <v>69.289439279839073</v>
      </c>
      <c r="Q56" s="130">
        <v>119.69</v>
      </c>
      <c r="R56" s="161"/>
      <c r="S56" s="348"/>
      <c r="T56" s="133"/>
      <c r="U56" s="350"/>
      <c r="V56" s="349"/>
      <c r="W56" s="348"/>
      <c r="X56" s="348"/>
      <c r="Y56" s="355"/>
      <c r="Z56" s="348"/>
      <c r="AA56" s="355"/>
      <c r="AB56" s="349"/>
      <c r="AC56" s="348"/>
      <c r="AD56" s="133"/>
      <c r="AE56" s="348"/>
      <c r="AF56" s="349"/>
      <c r="AG56" s="348"/>
      <c r="AH56" s="349"/>
      <c r="AI56" s="349"/>
      <c r="AJ56" s="349"/>
      <c r="AK56" s="128"/>
      <c r="AL56" s="128"/>
      <c r="AM56" s="128"/>
    </row>
    <row r="57" spans="1:39" ht="12.75" customHeight="1" x14ac:dyDescent="0.25">
      <c r="A57" s="243">
        <v>34060</v>
      </c>
      <c r="B57" s="159">
        <v>1993</v>
      </c>
      <c r="C57" s="241" t="s">
        <v>112</v>
      </c>
      <c r="D57" s="129">
        <v>54.84</v>
      </c>
      <c r="E57" s="137">
        <v>53.52</v>
      </c>
      <c r="F57" s="137">
        <v>50.06</v>
      </c>
      <c r="G57" s="137">
        <v>49.28</v>
      </c>
      <c r="H57" s="137">
        <v>14.07</v>
      </c>
      <c r="I57" s="137">
        <v>14.34</v>
      </c>
      <c r="J57" s="137"/>
      <c r="K57" s="137"/>
      <c r="L57" s="137"/>
      <c r="M57" s="214">
        <f t="shared" si="0"/>
        <v>-0.78000000000000114</v>
      </c>
      <c r="N57" s="130"/>
      <c r="O57" s="130">
        <v>42.627124284922338</v>
      </c>
      <c r="P57" s="130">
        <v>66.846449608513808</v>
      </c>
      <c r="Q57" s="130">
        <v>115.47</v>
      </c>
      <c r="R57" s="161"/>
      <c r="S57" s="348"/>
      <c r="T57" s="133"/>
      <c r="U57" s="350"/>
      <c r="V57" s="349"/>
      <c r="W57" s="348"/>
      <c r="X57" s="348"/>
      <c r="Y57" s="355"/>
      <c r="Z57" s="348"/>
      <c r="AA57" s="355"/>
      <c r="AB57" s="349"/>
      <c r="AC57" s="348"/>
      <c r="AD57" s="133"/>
      <c r="AE57" s="348"/>
      <c r="AF57" s="349"/>
      <c r="AG57" s="348"/>
      <c r="AH57" s="349"/>
      <c r="AI57" s="349"/>
      <c r="AJ57" s="349"/>
      <c r="AK57" s="128"/>
      <c r="AL57" s="128"/>
      <c r="AM57" s="128"/>
    </row>
    <row r="58" spans="1:39" ht="12.75" customHeight="1" x14ac:dyDescent="0.25">
      <c r="A58" s="243">
        <v>34090</v>
      </c>
      <c r="B58" s="159">
        <v>1993</v>
      </c>
      <c r="C58" s="241" t="s">
        <v>113</v>
      </c>
      <c r="D58" s="129">
        <v>55.04</v>
      </c>
      <c r="E58" s="137">
        <v>53.76</v>
      </c>
      <c r="F58" s="137">
        <v>50.23</v>
      </c>
      <c r="G58" s="137">
        <v>49.38</v>
      </c>
      <c r="H58" s="137">
        <v>13.73</v>
      </c>
      <c r="I58" s="137">
        <v>13.73</v>
      </c>
      <c r="J58" s="137"/>
      <c r="K58" s="137"/>
      <c r="L58" s="137"/>
      <c r="M58" s="214">
        <f t="shared" si="0"/>
        <v>-0.84999999999999432</v>
      </c>
      <c r="N58" s="130"/>
      <c r="O58" s="130">
        <v>39.958083767212209</v>
      </c>
      <c r="P58" s="130">
        <v>62.660948346977868</v>
      </c>
      <c r="Q58" s="130">
        <v>108.24</v>
      </c>
      <c r="R58" s="161"/>
      <c r="S58" s="348"/>
      <c r="T58" s="133"/>
      <c r="U58" s="350"/>
      <c r="V58" s="349"/>
      <c r="W58" s="348"/>
      <c r="X58" s="348"/>
      <c r="Y58" s="355"/>
      <c r="Z58" s="348"/>
      <c r="AA58" s="355"/>
      <c r="AB58" s="349"/>
      <c r="AC58" s="348"/>
      <c r="AD58" s="133"/>
      <c r="AE58" s="348"/>
      <c r="AF58" s="349"/>
      <c r="AG58" s="348"/>
      <c r="AH58" s="349"/>
      <c r="AI58" s="349"/>
      <c r="AJ58" s="349"/>
      <c r="AK58" s="128"/>
      <c r="AL58" s="128"/>
      <c r="AM58" s="128"/>
    </row>
    <row r="59" spans="1:39" ht="12.75" customHeight="1" x14ac:dyDescent="0.25">
      <c r="A59" s="243">
        <v>34121</v>
      </c>
      <c r="B59" s="159">
        <v>1993</v>
      </c>
      <c r="C59" s="241" t="s">
        <v>21</v>
      </c>
      <c r="D59" s="129">
        <v>55.64</v>
      </c>
      <c r="E59" s="137">
        <v>54.29</v>
      </c>
      <c r="F59" s="137">
        <v>50.66</v>
      </c>
      <c r="G59" s="137">
        <v>49.69</v>
      </c>
      <c r="H59" s="137">
        <v>13.33</v>
      </c>
      <c r="I59" s="137">
        <v>13.26</v>
      </c>
      <c r="J59" s="137"/>
      <c r="K59" s="137"/>
      <c r="L59" s="137"/>
      <c r="M59" s="214">
        <f t="shared" si="0"/>
        <v>-0.96999999999999886</v>
      </c>
      <c r="N59" s="130"/>
      <c r="O59" s="130">
        <v>37.595447624287615</v>
      </c>
      <c r="P59" s="130">
        <v>58.955940314636237</v>
      </c>
      <c r="Q59" s="130">
        <v>101.84</v>
      </c>
      <c r="R59" s="161"/>
      <c r="S59" s="348"/>
      <c r="T59" s="133"/>
      <c r="U59" s="350"/>
      <c r="V59" s="349"/>
      <c r="W59" s="348"/>
      <c r="X59" s="348"/>
      <c r="Y59" s="355"/>
      <c r="Z59" s="348"/>
      <c r="AA59" s="355"/>
      <c r="AB59" s="349"/>
      <c r="AC59" s="348"/>
      <c r="AD59" s="133"/>
      <c r="AE59" s="348"/>
      <c r="AF59" s="349"/>
      <c r="AG59" s="348"/>
      <c r="AH59" s="349"/>
      <c r="AI59" s="349"/>
      <c r="AJ59" s="349"/>
      <c r="AK59" s="128"/>
      <c r="AL59" s="128"/>
      <c r="AM59" s="128"/>
    </row>
    <row r="60" spans="1:39" ht="12.75" customHeight="1" x14ac:dyDescent="0.25">
      <c r="A60" s="243">
        <v>34151</v>
      </c>
      <c r="B60" s="159">
        <v>1993</v>
      </c>
      <c r="C60" s="241" t="s">
        <v>114</v>
      </c>
      <c r="D60" s="129">
        <v>54.86</v>
      </c>
      <c r="E60" s="137">
        <v>53.69</v>
      </c>
      <c r="F60" s="137">
        <v>50.03</v>
      </c>
      <c r="G60" s="137">
        <v>49.43</v>
      </c>
      <c r="H60" s="137">
        <v>13.1</v>
      </c>
      <c r="I60" s="137">
        <v>12.88</v>
      </c>
      <c r="J60" s="137"/>
      <c r="K60" s="137"/>
      <c r="L60" s="137"/>
      <c r="M60" s="214">
        <f t="shared" si="0"/>
        <v>-0.60000000000000142</v>
      </c>
      <c r="N60" s="130"/>
      <c r="O60" s="130">
        <v>36.875581924490284</v>
      </c>
      <c r="P60" s="130">
        <v>57.827070679782146</v>
      </c>
      <c r="Q60" s="130">
        <v>99.89</v>
      </c>
      <c r="R60" s="161"/>
      <c r="S60" s="348"/>
      <c r="T60" s="133"/>
      <c r="U60" s="350"/>
      <c r="V60" s="349"/>
      <c r="W60" s="348"/>
      <c r="X60" s="348"/>
      <c r="Y60" s="355"/>
      <c r="Z60" s="348"/>
      <c r="AA60" s="355"/>
      <c r="AB60" s="349"/>
      <c r="AC60" s="348"/>
      <c r="AD60" s="133"/>
      <c r="AE60" s="348"/>
      <c r="AF60" s="349"/>
      <c r="AG60" s="348"/>
      <c r="AH60" s="349"/>
      <c r="AI60" s="349"/>
      <c r="AJ60" s="349"/>
      <c r="AK60" s="128"/>
      <c r="AL60" s="128"/>
      <c r="AM60" s="128"/>
    </row>
    <row r="61" spans="1:39" ht="12.75" customHeight="1" x14ac:dyDescent="0.25">
      <c r="A61" s="243">
        <v>34182</v>
      </c>
      <c r="B61" s="159">
        <v>1993</v>
      </c>
      <c r="C61" s="241" t="s">
        <v>115</v>
      </c>
      <c r="D61" s="129">
        <v>54.46</v>
      </c>
      <c r="E61" s="137">
        <v>53.31</v>
      </c>
      <c r="F61" s="137">
        <v>49.66</v>
      </c>
      <c r="G61" s="137">
        <v>49.08</v>
      </c>
      <c r="H61" s="137">
        <v>12.87</v>
      </c>
      <c r="I61" s="137">
        <v>12.66</v>
      </c>
      <c r="J61" s="137"/>
      <c r="K61" s="137"/>
      <c r="L61" s="137"/>
      <c r="M61" s="214">
        <f t="shared" si="0"/>
        <v>-0.57999999999999829</v>
      </c>
      <c r="N61" s="130"/>
      <c r="O61" s="130">
        <v>37.152453347489249</v>
      </c>
      <c r="P61" s="130">
        <v>58.261251308572177</v>
      </c>
      <c r="Q61" s="130">
        <v>100.64</v>
      </c>
      <c r="R61" s="161"/>
      <c r="S61" s="348"/>
      <c r="T61" s="133"/>
      <c r="U61" s="350"/>
      <c r="V61" s="349"/>
      <c r="W61" s="348"/>
      <c r="X61" s="348"/>
      <c r="Y61" s="355"/>
      <c r="Z61" s="348"/>
      <c r="AA61" s="355"/>
      <c r="AB61" s="349"/>
      <c r="AC61" s="348"/>
      <c r="AD61" s="133"/>
      <c r="AE61" s="348"/>
      <c r="AF61" s="349"/>
      <c r="AG61" s="348"/>
      <c r="AH61" s="349"/>
      <c r="AI61" s="349"/>
      <c r="AJ61" s="349"/>
      <c r="AK61" s="128"/>
      <c r="AL61" s="128"/>
      <c r="AM61" s="128"/>
    </row>
    <row r="62" spans="1:39" ht="12.75" customHeight="1" x14ac:dyDescent="0.25">
      <c r="A62" s="243">
        <v>34213</v>
      </c>
      <c r="B62" s="159">
        <v>1993</v>
      </c>
      <c r="C62" s="241" t="s">
        <v>116</v>
      </c>
      <c r="D62" s="129">
        <v>54.64</v>
      </c>
      <c r="E62" s="137">
        <v>53.54</v>
      </c>
      <c r="F62" s="137">
        <v>49.98</v>
      </c>
      <c r="G62" s="137">
        <v>49.38</v>
      </c>
      <c r="H62" s="137">
        <v>12.84</v>
      </c>
      <c r="I62" s="137">
        <v>12.72</v>
      </c>
      <c r="J62" s="137"/>
      <c r="K62" s="137"/>
      <c r="L62" s="137"/>
      <c r="M62" s="214">
        <f t="shared" si="0"/>
        <v>-0.59999999999999432</v>
      </c>
      <c r="N62" s="130"/>
      <c r="O62" s="130">
        <v>35.225428243416381</v>
      </c>
      <c r="P62" s="130">
        <v>55.239354132193533</v>
      </c>
      <c r="Q62" s="130">
        <v>95.42</v>
      </c>
      <c r="R62" s="161"/>
      <c r="S62" s="348"/>
      <c r="T62" s="133"/>
      <c r="U62" s="350"/>
      <c r="V62" s="349"/>
      <c r="W62" s="348"/>
      <c r="X62" s="348"/>
      <c r="Y62" s="355"/>
      <c r="Z62" s="348"/>
      <c r="AA62" s="355"/>
      <c r="AB62" s="349"/>
      <c r="AC62" s="348"/>
      <c r="AD62" s="133"/>
      <c r="AE62" s="348"/>
      <c r="AF62" s="349"/>
      <c r="AG62" s="348"/>
      <c r="AH62" s="349"/>
      <c r="AI62" s="349"/>
      <c r="AJ62" s="349"/>
      <c r="AK62" s="128"/>
      <c r="AL62" s="128"/>
      <c r="AM62" s="128"/>
    </row>
    <row r="63" spans="1:39" ht="12.75" customHeight="1" x14ac:dyDescent="0.25">
      <c r="A63" s="243">
        <v>34243</v>
      </c>
      <c r="B63" s="159">
        <v>1993</v>
      </c>
      <c r="C63" s="241" t="s">
        <v>117</v>
      </c>
      <c r="D63" s="129">
        <v>54.09</v>
      </c>
      <c r="E63" s="137">
        <v>53.01</v>
      </c>
      <c r="F63" s="137">
        <v>49.29</v>
      </c>
      <c r="G63" s="137">
        <v>49.26</v>
      </c>
      <c r="H63" s="137">
        <v>13.64</v>
      </c>
      <c r="I63" s="137">
        <v>13.51</v>
      </c>
      <c r="J63" s="137"/>
      <c r="K63" s="137"/>
      <c r="L63" s="137"/>
      <c r="M63" s="214">
        <f t="shared" si="0"/>
        <v>-3.0000000000001137E-2</v>
      </c>
      <c r="N63" s="130"/>
      <c r="O63" s="130">
        <v>36.362446887198843</v>
      </c>
      <c r="P63" s="130">
        <v>57.022389247757943</v>
      </c>
      <c r="Q63" s="130">
        <v>98.5</v>
      </c>
      <c r="R63" s="161"/>
      <c r="S63" s="348"/>
      <c r="T63" s="133"/>
      <c r="U63" s="350"/>
      <c r="V63" s="349"/>
      <c r="W63" s="348"/>
      <c r="X63" s="348"/>
      <c r="Y63" s="355"/>
      <c r="Z63" s="348"/>
      <c r="AA63" s="355"/>
      <c r="AB63" s="349"/>
      <c r="AC63" s="348"/>
      <c r="AD63" s="133"/>
      <c r="AE63" s="348"/>
      <c r="AF63" s="349"/>
      <c r="AG63" s="348"/>
      <c r="AH63" s="349"/>
      <c r="AI63" s="349"/>
      <c r="AJ63" s="349"/>
      <c r="AK63" s="128"/>
      <c r="AL63" s="128"/>
      <c r="AM63" s="128"/>
    </row>
    <row r="64" spans="1:39" ht="12.75" customHeight="1" x14ac:dyDescent="0.25">
      <c r="A64" s="243">
        <v>34274</v>
      </c>
      <c r="B64" s="159">
        <v>1993</v>
      </c>
      <c r="C64" s="241" t="s">
        <v>118</v>
      </c>
      <c r="D64" s="129">
        <v>54.15</v>
      </c>
      <c r="E64" s="137">
        <v>53.11</v>
      </c>
      <c r="F64" s="137">
        <v>49.38</v>
      </c>
      <c r="G64" s="137">
        <v>50.01</v>
      </c>
      <c r="H64" s="137">
        <v>13.68</v>
      </c>
      <c r="I64" s="137">
        <v>13.42</v>
      </c>
      <c r="J64" s="137"/>
      <c r="K64" s="137"/>
      <c r="L64" s="137"/>
      <c r="M64" s="214">
        <f t="shared" si="0"/>
        <v>0.62999999999999545</v>
      </c>
      <c r="N64" s="130"/>
      <c r="O64" s="130">
        <v>34.620002731791949</v>
      </c>
      <c r="P64" s="130">
        <v>54.289945823905988</v>
      </c>
      <c r="Q64" s="130">
        <v>93.78</v>
      </c>
      <c r="R64" s="161"/>
      <c r="S64" s="348"/>
      <c r="T64" s="133"/>
      <c r="U64" s="350"/>
      <c r="V64" s="349"/>
      <c r="W64" s="348"/>
      <c r="X64" s="348"/>
      <c r="Y64" s="355"/>
      <c r="Z64" s="348"/>
      <c r="AA64" s="355"/>
      <c r="AB64" s="349"/>
      <c r="AC64" s="348"/>
      <c r="AD64" s="133"/>
      <c r="AE64" s="348"/>
      <c r="AF64" s="349"/>
      <c r="AG64" s="348"/>
      <c r="AH64" s="349"/>
      <c r="AI64" s="349"/>
      <c r="AJ64" s="349"/>
      <c r="AK64" s="128"/>
      <c r="AL64" s="128"/>
      <c r="AM64" s="128"/>
    </row>
    <row r="65" spans="1:39" ht="12.75" customHeight="1" x14ac:dyDescent="0.25">
      <c r="A65" s="243">
        <v>34304</v>
      </c>
      <c r="B65" s="159">
        <v>1993</v>
      </c>
      <c r="C65" s="241" t="s">
        <v>119</v>
      </c>
      <c r="D65" s="129">
        <v>55.78</v>
      </c>
      <c r="E65" s="137">
        <v>54.76</v>
      </c>
      <c r="F65" s="137">
        <v>50.79</v>
      </c>
      <c r="G65" s="137">
        <v>51.61</v>
      </c>
      <c r="H65" s="137">
        <v>13.35</v>
      </c>
      <c r="I65" s="137">
        <v>13.14</v>
      </c>
      <c r="J65" s="137"/>
      <c r="K65" s="137"/>
      <c r="L65" s="137"/>
      <c r="M65" s="214">
        <f t="shared" si="0"/>
        <v>0.82000000000000028</v>
      </c>
      <c r="N65" s="130"/>
      <c r="O65" s="130">
        <v>35.369401383375845</v>
      </c>
      <c r="P65" s="130">
        <v>55.46512805916435</v>
      </c>
      <c r="Q65" s="130">
        <v>95.81</v>
      </c>
      <c r="R65" s="161"/>
      <c r="S65" s="348"/>
      <c r="T65" s="133"/>
      <c r="U65" s="350"/>
      <c r="V65" s="349"/>
      <c r="W65" s="348"/>
      <c r="X65" s="348"/>
      <c r="Y65" s="355"/>
      <c r="Z65" s="348"/>
      <c r="AA65" s="355"/>
      <c r="AB65" s="349"/>
      <c r="AC65" s="348"/>
      <c r="AD65" s="133"/>
      <c r="AE65" s="348"/>
      <c r="AF65" s="349"/>
      <c r="AG65" s="348"/>
      <c r="AH65" s="349"/>
      <c r="AI65" s="349"/>
      <c r="AJ65" s="349"/>
      <c r="AK65" s="128"/>
      <c r="AL65" s="128"/>
      <c r="AM65" s="128"/>
    </row>
    <row r="66" spans="1:39" ht="12.75" customHeight="1" x14ac:dyDescent="0.25">
      <c r="A66" s="243">
        <v>34335</v>
      </c>
      <c r="B66" s="159">
        <v>1994</v>
      </c>
      <c r="C66" s="241" t="s">
        <v>109</v>
      </c>
      <c r="D66" s="129">
        <v>55.5</v>
      </c>
      <c r="E66" s="137">
        <v>54.48</v>
      </c>
      <c r="F66" s="137">
        <v>50.83</v>
      </c>
      <c r="G66" s="137">
        <v>51.72</v>
      </c>
      <c r="H66" s="137">
        <v>12.94</v>
      </c>
      <c r="I66" s="137">
        <v>12.72</v>
      </c>
      <c r="J66" s="137"/>
      <c r="K66" s="137"/>
      <c r="L66" s="137"/>
      <c r="M66" s="214">
        <f t="shared" si="0"/>
        <v>0.89000000000000057</v>
      </c>
      <c r="N66" s="130"/>
      <c r="O66" s="130">
        <v>31.910354405375308</v>
      </c>
      <c r="P66" s="130">
        <v>50.040764736814182</v>
      </c>
      <c r="Q66" s="130">
        <v>86.44</v>
      </c>
      <c r="R66" s="161"/>
      <c r="S66" s="348"/>
      <c r="T66" s="133"/>
      <c r="U66" s="350"/>
      <c r="V66" s="349"/>
      <c r="W66" s="348"/>
      <c r="X66" s="348"/>
      <c r="Y66" s="355"/>
      <c r="Z66" s="348"/>
      <c r="AA66" s="355"/>
      <c r="AB66" s="349"/>
      <c r="AC66" s="348"/>
      <c r="AD66" s="133"/>
      <c r="AE66" s="348"/>
      <c r="AF66" s="349"/>
      <c r="AG66" s="348"/>
      <c r="AH66" s="349"/>
      <c r="AI66" s="349"/>
      <c r="AJ66" s="349"/>
      <c r="AK66" s="128"/>
      <c r="AL66" s="128"/>
      <c r="AM66" s="128"/>
    </row>
    <row r="67" spans="1:39" ht="12.75" customHeight="1" x14ac:dyDescent="0.25">
      <c r="A67" s="243">
        <v>34366</v>
      </c>
      <c r="B67" s="159">
        <v>1994</v>
      </c>
      <c r="C67" s="241" t="s">
        <v>110</v>
      </c>
      <c r="D67" s="129">
        <v>55.91</v>
      </c>
      <c r="E67" s="137">
        <v>54.6</v>
      </c>
      <c r="F67" s="137">
        <v>50.52</v>
      </c>
      <c r="G67" s="137">
        <v>51.03</v>
      </c>
      <c r="H67" s="137">
        <v>12.87</v>
      </c>
      <c r="I67" s="137">
        <v>12.65</v>
      </c>
      <c r="J67" s="137"/>
      <c r="K67" s="137"/>
      <c r="L67" s="137"/>
      <c r="M67" s="214">
        <f t="shared" si="0"/>
        <v>0.50999999999999801</v>
      </c>
      <c r="N67" s="130"/>
      <c r="O67" s="130">
        <v>36.129874891879702</v>
      </c>
      <c r="P67" s="130">
        <v>56.657677519574314</v>
      </c>
      <c r="Q67" s="130">
        <v>97.87</v>
      </c>
      <c r="R67" s="161"/>
      <c r="S67" s="348"/>
      <c r="T67" s="133"/>
      <c r="U67" s="350"/>
      <c r="V67" s="349"/>
      <c r="W67" s="348"/>
      <c r="X67" s="348"/>
      <c r="Y67" s="355"/>
      <c r="Z67" s="348"/>
      <c r="AA67" s="355"/>
      <c r="AB67" s="349"/>
      <c r="AC67" s="348"/>
      <c r="AD67" s="133"/>
      <c r="AE67" s="348"/>
      <c r="AF67" s="349"/>
      <c r="AG67" s="348"/>
      <c r="AH67" s="349"/>
      <c r="AI67" s="349"/>
      <c r="AJ67" s="349"/>
      <c r="AK67" s="128"/>
      <c r="AL67" s="128"/>
      <c r="AM67" s="128"/>
    </row>
    <row r="68" spans="1:39" ht="12.75" customHeight="1" x14ac:dyDescent="0.25">
      <c r="A68" s="243">
        <v>34394</v>
      </c>
      <c r="B68" s="159">
        <v>1994</v>
      </c>
      <c r="C68" s="241" t="s">
        <v>111</v>
      </c>
      <c r="D68" s="129">
        <v>55.73</v>
      </c>
      <c r="E68" s="137">
        <v>54.33</v>
      </c>
      <c r="F68" s="137">
        <v>50.35</v>
      </c>
      <c r="G68" s="137">
        <v>50.62</v>
      </c>
      <c r="H68" s="137">
        <v>12.63</v>
      </c>
      <c r="I68" s="137">
        <v>12.37</v>
      </c>
      <c r="J68" s="137"/>
      <c r="K68" s="137"/>
      <c r="L68" s="137"/>
      <c r="M68" s="214">
        <f t="shared" si="0"/>
        <v>0.26999999999999602</v>
      </c>
      <c r="N68" s="130"/>
      <c r="O68" s="130">
        <v>31.293854036830922</v>
      </c>
      <c r="P68" s="130">
        <v>49.073989203375035</v>
      </c>
      <c r="Q68" s="130">
        <v>84.77</v>
      </c>
      <c r="R68" s="161"/>
      <c r="S68" s="348"/>
      <c r="T68" s="133"/>
      <c r="U68" s="350"/>
      <c r="V68" s="349"/>
      <c r="W68" s="348"/>
      <c r="X68" s="348"/>
      <c r="Y68" s="355"/>
      <c r="Z68" s="348"/>
      <c r="AA68" s="355"/>
      <c r="AB68" s="349"/>
      <c r="AC68" s="348"/>
      <c r="AD68" s="133"/>
      <c r="AE68" s="348"/>
      <c r="AF68" s="349"/>
      <c r="AG68" s="348"/>
      <c r="AH68" s="349"/>
      <c r="AI68" s="349"/>
      <c r="AJ68" s="349"/>
      <c r="AK68" s="128"/>
      <c r="AL68" s="128"/>
      <c r="AM68" s="128"/>
    </row>
    <row r="69" spans="1:39" ht="12.75" customHeight="1" x14ac:dyDescent="0.25">
      <c r="A69" s="243">
        <v>34425</v>
      </c>
      <c r="B69" s="159">
        <v>1994</v>
      </c>
      <c r="C69" s="241" t="s">
        <v>112</v>
      </c>
      <c r="D69" s="129">
        <v>56.4</v>
      </c>
      <c r="E69" s="137">
        <v>55.18</v>
      </c>
      <c r="F69" s="137">
        <v>51.21</v>
      </c>
      <c r="G69" s="137">
        <v>51.38</v>
      </c>
      <c r="H69" s="137">
        <v>13.64</v>
      </c>
      <c r="I69" s="137">
        <v>13.63</v>
      </c>
      <c r="J69" s="137"/>
      <c r="K69" s="137"/>
      <c r="L69" s="137"/>
      <c r="M69" s="214">
        <f t="shared" si="0"/>
        <v>0.17000000000000171</v>
      </c>
      <c r="N69" s="130"/>
      <c r="O69" s="130">
        <v>33.542049991582608</v>
      </c>
      <c r="P69" s="130">
        <v>52.59953590915012</v>
      </c>
      <c r="Q69" s="130">
        <v>90.86</v>
      </c>
      <c r="R69" s="161"/>
      <c r="S69" s="348"/>
      <c r="T69" s="133"/>
      <c r="U69" s="350"/>
      <c r="V69" s="349"/>
      <c r="W69" s="348"/>
      <c r="X69" s="348"/>
      <c r="Y69" s="355"/>
      <c r="Z69" s="348"/>
      <c r="AA69" s="355"/>
      <c r="AB69" s="349"/>
      <c r="AC69" s="348"/>
      <c r="AD69" s="133"/>
      <c r="AE69" s="348"/>
      <c r="AF69" s="349"/>
      <c r="AG69" s="348"/>
      <c r="AH69" s="349"/>
      <c r="AI69" s="349"/>
      <c r="AJ69" s="349"/>
      <c r="AK69" s="128"/>
      <c r="AL69" s="128"/>
      <c r="AM69" s="128"/>
    </row>
    <row r="70" spans="1:39" ht="12.75" customHeight="1" x14ac:dyDescent="0.25">
      <c r="A70" s="243">
        <v>34455</v>
      </c>
      <c r="B70" s="159">
        <v>1994</v>
      </c>
      <c r="C70" s="241" t="s">
        <v>113</v>
      </c>
      <c r="D70" s="129">
        <v>56.72</v>
      </c>
      <c r="E70" s="137">
        <v>55.69</v>
      </c>
      <c r="F70" s="137">
        <v>51.32</v>
      </c>
      <c r="G70" s="137">
        <v>51.51</v>
      </c>
      <c r="H70" s="137">
        <v>13.62</v>
      </c>
      <c r="I70" s="137">
        <v>13.72</v>
      </c>
      <c r="J70" s="137"/>
      <c r="K70" s="137"/>
      <c r="L70" s="137"/>
      <c r="M70" s="214">
        <f t="shared" si="0"/>
        <v>0.18999999999999773</v>
      </c>
      <c r="N70" s="130"/>
      <c r="O70" s="130">
        <v>35.561365569988475</v>
      </c>
      <c r="P70" s="130">
        <v>55.766159961792113</v>
      </c>
      <c r="Q70" s="130">
        <v>96.33</v>
      </c>
      <c r="R70" s="161"/>
      <c r="S70" s="348"/>
      <c r="T70" s="133"/>
      <c r="U70" s="350"/>
      <c r="V70" s="349"/>
      <c r="W70" s="348"/>
      <c r="X70" s="348"/>
      <c r="Y70" s="355"/>
      <c r="Z70" s="348"/>
      <c r="AA70" s="355"/>
      <c r="AB70" s="349"/>
      <c r="AC70" s="348"/>
      <c r="AD70" s="133"/>
      <c r="AE70" s="348"/>
      <c r="AF70" s="349"/>
      <c r="AG70" s="348"/>
      <c r="AH70" s="349"/>
      <c r="AI70" s="349"/>
      <c r="AJ70" s="349"/>
      <c r="AK70" s="128"/>
      <c r="AL70" s="128"/>
      <c r="AM70" s="128"/>
    </row>
    <row r="71" spans="1:39" ht="12.75" customHeight="1" x14ac:dyDescent="0.25">
      <c r="A71" s="243">
        <v>34486</v>
      </c>
      <c r="B71" s="159">
        <v>1994</v>
      </c>
      <c r="C71" s="241" t="s">
        <v>21</v>
      </c>
      <c r="D71" s="129">
        <v>57.18</v>
      </c>
      <c r="E71" s="137">
        <v>56.26</v>
      </c>
      <c r="F71" s="137">
        <v>51.84</v>
      </c>
      <c r="G71" s="137">
        <v>51.54</v>
      </c>
      <c r="H71" s="137">
        <v>13.19</v>
      </c>
      <c r="I71" s="137">
        <v>13.3</v>
      </c>
      <c r="J71" s="137"/>
      <c r="K71" s="137"/>
      <c r="L71" s="137"/>
      <c r="M71" s="214">
        <f t="shared" si="0"/>
        <v>-0.30000000000000426</v>
      </c>
      <c r="N71" s="130"/>
      <c r="O71" s="130">
        <v>36.377213363092118</v>
      </c>
      <c r="P71" s="130">
        <v>57.045545547960081</v>
      </c>
      <c r="Q71" s="130">
        <v>98.54</v>
      </c>
      <c r="R71" s="161"/>
      <c r="S71" s="348"/>
      <c r="T71" s="133"/>
      <c r="U71" s="350"/>
      <c r="V71" s="349"/>
      <c r="W71" s="348"/>
      <c r="X71" s="348"/>
      <c r="Y71" s="355"/>
      <c r="Z71" s="348"/>
      <c r="AA71" s="355"/>
      <c r="AB71" s="349"/>
      <c r="AC71" s="348"/>
      <c r="AD71" s="133"/>
      <c r="AE71" s="348"/>
      <c r="AF71" s="349"/>
      <c r="AG71" s="348"/>
      <c r="AH71" s="349"/>
      <c r="AI71" s="349"/>
      <c r="AJ71" s="349"/>
      <c r="AK71" s="128"/>
      <c r="AL71" s="128"/>
      <c r="AM71" s="128"/>
    </row>
    <row r="72" spans="1:39" ht="12.75" customHeight="1" x14ac:dyDescent="0.25">
      <c r="A72" s="243">
        <v>34516</v>
      </c>
      <c r="B72" s="159">
        <v>1994</v>
      </c>
      <c r="C72" s="241" t="s">
        <v>114</v>
      </c>
      <c r="D72" s="129">
        <v>56.94</v>
      </c>
      <c r="E72" s="137">
        <v>56.2</v>
      </c>
      <c r="F72" s="137">
        <v>51.42</v>
      </c>
      <c r="G72" s="137">
        <v>51.38</v>
      </c>
      <c r="H72" s="137">
        <v>13.41</v>
      </c>
      <c r="I72" s="137">
        <v>13.25</v>
      </c>
      <c r="J72" s="137"/>
      <c r="K72" s="137"/>
      <c r="L72" s="137"/>
      <c r="M72" s="214">
        <f t="shared" si="0"/>
        <v>-3.9999999999999147E-2</v>
      </c>
      <c r="N72" s="130"/>
      <c r="O72" s="130">
        <v>38.045825139032615</v>
      </c>
      <c r="P72" s="130">
        <v>59.662207470801356</v>
      </c>
      <c r="Q72" s="130">
        <v>103.06</v>
      </c>
      <c r="R72" s="161"/>
      <c r="S72" s="348"/>
      <c r="T72" s="133"/>
      <c r="U72" s="350"/>
      <c r="V72" s="349"/>
      <c r="W72" s="348"/>
      <c r="X72" s="348"/>
      <c r="Y72" s="355"/>
      <c r="Z72" s="348"/>
      <c r="AA72" s="355"/>
      <c r="AB72" s="349"/>
      <c r="AC72" s="348"/>
      <c r="AD72" s="133"/>
      <c r="AE72" s="348"/>
      <c r="AF72" s="349"/>
      <c r="AG72" s="348"/>
      <c r="AH72" s="349"/>
      <c r="AI72" s="349"/>
      <c r="AJ72" s="349"/>
      <c r="AK72" s="128"/>
      <c r="AL72" s="128"/>
      <c r="AM72" s="128"/>
    </row>
    <row r="73" spans="1:39" ht="12.75" customHeight="1" x14ac:dyDescent="0.25">
      <c r="A73" s="243">
        <v>34547</v>
      </c>
      <c r="B73" s="159">
        <v>1994</v>
      </c>
      <c r="C73" s="241" t="s">
        <v>115</v>
      </c>
      <c r="D73" s="129">
        <v>58.35</v>
      </c>
      <c r="E73" s="137">
        <v>57.65</v>
      </c>
      <c r="F73" s="137">
        <v>52.95</v>
      </c>
      <c r="G73" s="137">
        <v>52.1</v>
      </c>
      <c r="H73" s="137">
        <v>13.51</v>
      </c>
      <c r="I73" s="137">
        <v>13.32</v>
      </c>
      <c r="J73" s="137"/>
      <c r="K73" s="137"/>
      <c r="L73" s="137"/>
      <c r="M73" s="214">
        <f t="shared" si="0"/>
        <v>-0.85000000000000142</v>
      </c>
      <c r="N73" s="130"/>
      <c r="O73" s="130">
        <v>36.912498114223474</v>
      </c>
      <c r="P73" s="130">
        <v>57.884961430287483</v>
      </c>
      <c r="Q73" s="130">
        <v>99.99</v>
      </c>
      <c r="R73" s="161"/>
      <c r="S73" s="348"/>
      <c r="T73" s="133"/>
      <c r="U73" s="350"/>
      <c r="V73" s="349"/>
      <c r="W73" s="348"/>
      <c r="X73" s="348"/>
      <c r="Y73" s="355"/>
      <c r="Z73" s="348"/>
      <c r="AA73" s="355"/>
      <c r="AB73" s="349"/>
      <c r="AC73" s="348"/>
      <c r="AD73" s="133"/>
      <c r="AE73" s="348"/>
      <c r="AF73" s="349"/>
      <c r="AG73" s="348"/>
      <c r="AH73" s="349"/>
      <c r="AI73" s="349"/>
      <c r="AJ73" s="349"/>
      <c r="AK73" s="128"/>
      <c r="AL73" s="128"/>
      <c r="AM73" s="128"/>
    </row>
    <row r="74" spans="1:39" ht="12.75" customHeight="1" x14ac:dyDescent="0.25">
      <c r="A74" s="243">
        <v>34578</v>
      </c>
      <c r="B74" s="159">
        <v>1994</v>
      </c>
      <c r="C74" s="241" t="s">
        <v>116</v>
      </c>
      <c r="D74" s="129">
        <v>57.68</v>
      </c>
      <c r="E74" s="137">
        <v>57.31</v>
      </c>
      <c r="F74" s="137">
        <v>52.67</v>
      </c>
      <c r="G74" s="137">
        <v>51.88</v>
      </c>
      <c r="H74" s="137">
        <v>13.53</v>
      </c>
      <c r="I74" s="137">
        <v>13.14</v>
      </c>
      <c r="J74" s="137"/>
      <c r="K74" s="137"/>
      <c r="L74" s="137"/>
      <c r="M74" s="214">
        <f t="shared" si="0"/>
        <v>-0.78999999999999915</v>
      </c>
      <c r="N74" s="130"/>
      <c r="O74" s="130">
        <v>34.67906863536507</v>
      </c>
      <c r="P74" s="130">
        <v>54.38257102471453</v>
      </c>
      <c r="Q74" s="130">
        <v>93.94</v>
      </c>
      <c r="R74" s="161"/>
      <c r="S74" s="348"/>
      <c r="T74" s="133"/>
      <c r="U74" s="350"/>
      <c r="V74" s="349"/>
      <c r="W74" s="348"/>
      <c r="X74" s="348"/>
      <c r="Y74" s="355"/>
      <c r="Z74" s="348"/>
      <c r="AA74" s="355"/>
      <c r="AB74" s="349"/>
      <c r="AC74" s="348"/>
      <c r="AD74" s="133"/>
      <c r="AE74" s="348"/>
      <c r="AF74" s="349"/>
      <c r="AG74" s="348"/>
      <c r="AH74" s="349"/>
      <c r="AI74" s="349"/>
      <c r="AJ74" s="349"/>
      <c r="AK74" s="128"/>
      <c r="AL74" s="128"/>
      <c r="AM74" s="128"/>
    </row>
    <row r="75" spans="1:39" ht="12.75" customHeight="1" x14ac:dyDescent="0.25">
      <c r="A75" s="243">
        <v>34608</v>
      </c>
      <c r="B75" s="159">
        <v>1994</v>
      </c>
      <c r="C75" s="241" t="s">
        <v>117</v>
      </c>
      <c r="D75" s="129">
        <v>57.35</v>
      </c>
      <c r="E75" s="137">
        <v>56.7</v>
      </c>
      <c r="F75" s="137">
        <v>51.92</v>
      </c>
      <c r="G75" s="137">
        <v>51.33</v>
      </c>
      <c r="H75" s="137">
        <v>13.63</v>
      </c>
      <c r="I75" s="137">
        <v>13.27</v>
      </c>
      <c r="J75" s="137"/>
      <c r="K75" s="137"/>
      <c r="L75" s="137"/>
      <c r="M75" s="214">
        <f t="shared" si="0"/>
        <v>-0.59000000000000341</v>
      </c>
      <c r="N75" s="130"/>
      <c r="O75" s="130">
        <v>34.686451873311711</v>
      </c>
      <c r="P75" s="130">
        <v>54.394149174815603</v>
      </c>
      <c r="Q75" s="130">
        <v>93.96</v>
      </c>
      <c r="R75" s="161"/>
      <c r="S75" s="348"/>
      <c r="T75" s="133"/>
      <c r="U75" s="350"/>
      <c r="V75" s="349"/>
      <c r="W75" s="348"/>
      <c r="X75" s="348"/>
      <c r="Y75" s="355"/>
      <c r="Z75" s="348"/>
      <c r="AA75" s="355"/>
      <c r="AB75" s="349"/>
      <c r="AC75" s="348"/>
      <c r="AD75" s="133"/>
      <c r="AE75" s="348"/>
      <c r="AF75" s="349"/>
      <c r="AG75" s="348"/>
      <c r="AH75" s="349"/>
      <c r="AI75" s="349"/>
      <c r="AJ75" s="349"/>
      <c r="AK75" s="128"/>
      <c r="AL75" s="128"/>
      <c r="AM75" s="128"/>
    </row>
    <row r="76" spans="1:39" ht="12.75" customHeight="1" x14ac:dyDescent="0.25">
      <c r="A76" s="243">
        <v>34639</v>
      </c>
      <c r="B76" s="159">
        <v>1994</v>
      </c>
      <c r="C76" s="241" t="s">
        <v>118</v>
      </c>
      <c r="D76" s="129">
        <v>56.41</v>
      </c>
      <c r="E76" s="137">
        <v>55.78</v>
      </c>
      <c r="F76" s="137">
        <v>51.11</v>
      </c>
      <c r="G76" s="137">
        <v>50.84</v>
      </c>
      <c r="H76" s="137">
        <v>13.73</v>
      </c>
      <c r="I76" s="137">
        <v>13.71</v>
      </c>
      <c r="J76" s="137"/>
      <c r="K76" s="137"/>
      <c r="L76" s="137"/>
      <c r="M76" s="214">
        <f t="shared" si="0"/>
        <v>-0.26999999999999602</v>
      </c>
      <c r="N76" s="130"/>
      <c r="O76" s="130">
        <v>37.004788588556465</v>
      </c>
      <c r="P76" s="130">
        <v>58.029688306550824</v>
      </c>
      <c r="Q76" s="130">
        <v>100.24</v>
      </c>
      <c r="R76" s="161"/>
      <c r="S76" s="348"/>
      <c r="T76" s="133"/>
      <c r="U76" s="350"/>
      <c r="V76" s="349"/>
      <c r="W76" s="348"/>
      <c r="X76" s="348"/>
      <c r="Y76" s="355"/>
      <c r="Z76" s="348"/>
      <c r="AA76" s="355"/>
      <c r="AB76" s="349"/>
      <c r="AC76" s="348"/>
      <c r="AD76" s="133"/>
      <c r="AE76" s="348"/>
      <c r="AF76" s="349"/>
      <c r="AG76" s="348"/>
      <c r="AH76" s="349"/>
      <c r="AI76" s="349"/>
      <c r="AJ76" s="349"/>
      <c r="AK76" s="128"/>
      <c r="AL76" s="128"/>
      <c r="AM76" s="128"/>
    </row>
    <row r="77" spans="1:39" ht="12.75" customHeight="1" x14ac:dyDescent="0.25">
      <c r="A77" s="243">
        <v>34669</v>
      </c>
      <c r="B77" s="159">
        <v>1994</v>
      </c>
      <c r="C77" s="241" t="s">
        <v>119</v>
      </c>
      <c r="D77" s="129">
        <v>58.32</v>
      </c>
      <c r="E77" s="137">
        <v>57.57</v>
      </c>
      <c r="F77" s="137">
        <v>52.79</v>
      </c>
      <c r="G77" s="137">
        <v>53.04</v>
      </c>
      <c r="H77" s="137">
        <v>13.68</v>
      </c>
      <c r="I77" s="137">
        <v>14.1</v>
      </c>
      <c r="J77" s="137"/>
      <c r="K77" s="137"/>
      <c r="L77" s="137"/>
      <c r="M77" s="214">
        <f t="shared" si="0"/>
        <v>0.25</v>
      </c>
      <c r="N77" s="130"/>
      <c r="O77" s="130">
        <v>35.114679674216795</v>
      </c>
      <c r="P77" s="130">
        <v>55.065681880677523</v>
      </c>
      <c r="Q77" s="130">
        <v>95.12</v>
      </c>
      <c r="R77" s="161"/>
      <c r="S77" s="348"/>
      <c r="T77" s="133"/>
      <c r="U77" s="350"/>
      <c r="V77" s="349"/>
      <c r="W77" s="348"/>
      <c r="X77" s="348"/>
      <c r="Y77" s="355"/>
      <c r="Z77" s="348"/>
      <c r="AA77" s="355"/>
      <c r="AB77" s="349"/>
      <c r="AC77" s="348"/>
      <c r="AD77" s="133"/>
      <c r="AE77" s="348"/>
      <c r="AF77" s="349"/>
      <c r="AG77" s="348"/>
      <c r="AH77" s="349"/>
      <c r="AI77" s="349"/>
      <c r="AJ77" s="349"/>
      <c r="AK77" s="128"/>
      <c r="AL77" s="128"/>
      <c r="AM77" s="128"/>
    </row>
    <row r="78" spans="1:39" ht="12.75" customHeight="1" x14ac:dyDescent="0.25">
      <c r="A78" s="243">
        <v>34700</v>
      </c>
      <c r="B78" s="159">
        <v>1995</v>
      </c>
      <c r="C78" s="241" t="s">
        <v>109</v>
      </c>
      <c r="D78" s="129">
        <v>59.11</v>
      </c>
      <c r="E78" s="137">
        <v>58</v>
      </c>
      <c r="F78" s="137">
        <v>53.44</v>
      </c>
      <c r="G78" s="137">
        <v>54.13</v>
      </c>
      <c r="H78" s="137">
        <v>13.32</v>
      </c>
      <c r="I78" s="137">
        <v>13.93</v>
      </c>
      <c r="J78" s="137"/>
      <c r="K78" s="137"/>
      <c r="L78" s="137"/>
      <c r="M78" s="214">
        <f t="shared" si="0"/>
        <v>0.69000000000000483</v>
      </c>
      <c r="N78" s="130"/>
      <c r="O78" s="130">
        <v>35.642581187401504</v>
      </c>
      <c r="P78" s="130">
        <v>55.893519612903852</v>
      </c>
      <c r="Q78" s="130">
        <v>96.55</v>
      </c>
      <c r="R78" s="161"/>
      <c r="S78" s="348"/>
      <c r="T78" s="133"/>
      <c r="U78" s="350"/>
      <c r="V78" s="349"/>
      <c r="W78" s="348"/>
      <c r="X78" s="348"/>
      <c r="Y78" s="355"/>
      <c r="Z78" s="348"/>
      <c r="AA78" s="355"/>
      <c r="AB78" s="349"/>
      <c r="AC78" s="348"/>
      <c r="AD78" s="133"/>
      <c r="AE78" s="348"/>
      <c r="AF78" s="349"/>
      <c r="AG78" s="348"/>
      <c r="AH78" s="349"/>
      <c r="AI78" s="349"/>
      <c r="AJ78" s="349"/>
      <c r="AK78" s="128"/>
      <c r="AL78" s="128"/>
      <c r="AM78" s="128"/>
    </row>
    <row r="79" spans="1:39" ht="12.75" customHeight="1" x14ac:dyDescent="0.25">
      <c r="A79" s="243">
        <v>34731</v>
      </c>
      <c r="B79" s="159">
        <v>1995</v>
      </c>
      <c r="C79" s="241" t="s">
        <v>110</v>
      </c>
      <c r="D79" s="129">
        <v>58.6</v>
      </c>
      <c r="E79" s="137">
        <v>57.44</v>
      </c>
      <c r="F79" s="137">
        <v>52.82</v>
      </c>
      <c r="G79" s="137">
        <v>53.54</v>
      </c>
      <c r="H79" s="137">
        <v>13.6</v>
      </c>
      <c r="I79" s="137">
        <v>13.8</v>
      </c>
      <c r="J79" s="137"/>
      <c r="K79" s="137"/>
      <c r="L79" s="137"/>
      <c r="M79" s="214">
        <f t="shared" si="0"/>
        <v>0.71999999999999886</v>
      </c>
      <c r="N79" s="130"/>
      <c r="O79" s="130">
        <v>36.90142325730352</v>
      </c>
      <c r="P79" s="130">
        <v>57.86759420513588</v>
      </c>
      <c r="Q79" s="130">
        <v>99.96</v>
      </c>
      <c r="R79" s="161"/>
      <c r="S79" s="348"/>
      <c r="T79" s="133"/>
      <c r="U79" s="350"/>
      <c r="V79" s="349"/>
      <c r="W79" s="348"/>
      <c r="X79" s="348"/>
      <c r="Y79" s="355"/>
      <c r="Z79" s="348"/>
      <c r="AA79" s="355"/>
      <c r="AB79" s="349"/>
      <c r="AC79" s="348"/>
      <c r="AD79" s="133"/>
      <c r="AE79" s="348"/>
      <c r="AF79" s="349"/>
      <c r="AG79" s="348"/>
      <c r="AH79" s="349"/>
      <c r="AI79" s="349"/>
      <c r="AJ79" s="349"/>
      <c r="AK79" s="128"/>
      <c r="AL79" s="128"/>
      <c r="AM79" s="128"/>
    </row>
    <row r="80" spans="1:39" ht="12.75" customHeight="1" x14ac:dyDescent="0.25">
      <c r="A80" s="243">
        <v>34759</v>
      </c>
      <c r="B80" s="159">
        <v>1995</v>
      </c>
      <c r="C80" s="241" t="s">
        <v>111</v>
      </c>
      <c r="D80" s="129">
        <v>58.98</v>
      </c>
      <c r="E80" s="137">
        <v>57.84</v>
      </c>
      <c r="F80" s="137">
        <v>53.2</v>
      </c>
      <c r="G80" s="137">
        <v>53.87</v>
      </c>
      <c r="H80" s="137">
        <v>13.7</v>
      </c>
      <c r="I80" s="137">
        <v>13.77</v>
      </c>
      <c r="J80" s="137"/>
      <c r="K80" s="137"/>
      <c r="L80" s="137"/>
      <c r="M80" s="214">
        <f t="shared" si="0"/>
        <v>0.6699999999999946</v>
      </c>
      <c r="N80" s="130"/>
      <c r="O80" s="130">
        <v>36.458428980505154</v>
      </c>
      <c r="P80" s="130">
        <v>57.172905199071828</v>
      </c>
      <c r="Q80" s="130">
        <v>98.76</v>
      </c>
      <c r="R80" s="161"/>
      <c r="S80" s="348"/>
      <c r="T80" s="133"/>
      <c r="U80" s="350"/>
      <c r="V80" s="349"/>
      <c r="W80" s="348"/>
      <c r="X80" s="348"/>
      <c r="Y80" s="355"/>
      <c r="Z80" s="348"/>
      <c r="AA80" s="355"/>
      <c r="AB80" s="349"/>
      <c r="AC80" s="348"/>
      <c r="AD80" s="133"/>
      <c r="AE80" s="348"/>
      <c r="AF80" s="349"/>
      <c r="AG80" s="348"/>
      <c r="AH80" s="349"/>
      <c r="AI80" s="349"/>
      <c r="AJ80" s="349"/>
      <c r="AK80" s="128"/>
      <c r="AL80" s="128"/>
      <c r="AM80" s="128"/>
    </row>
    <row r="81" spans="1:39" ht="12.75" customHeight="1" x14ac:dyDescent="0.25">
      <c r="A81" s="243">
        <v>34790</v>
      </c>
      <c r="B81" s="159">
        <v>1995</v>
      </c>
      <c r="C81" s="241" t="s">
        <v>112</v>
      </c>
      <c r="D81" s="129">
        <v>60.09</v>
      </c>
      <c r="E81" s="137">
        <v>58.84</v>
      </c>
      <c r="F81" s="137">
        <v>54.08</v>
      </c>
      <c r="G81" s="137">
        <v>54.73</v>
      </c>
      <c r="H81" s="137">
        <v>13.89</v>
      </c>
      <c r="I81" s="137">
        <v>14.14</v>
      </c>
      <c r="J81" s="137"/>
      <c r="K81" s="137"/>
      <c r="L81" s="137"/>
      <c r="M81" s="214">
        <f t="shared" si="0"/>
        <v>0.64999999999999858</v>
      </c>
      <c r="N81" s="130"/>
      <c r="O81" s="130">
        <v>38.592184747083927</v>
      </c>
      <c r="P81" s="130">
        <v>60.518990578280359</v>
      </c>
      <c r="Q81" s="130">
        <v>104.54</v>
      </c>
      <c r="R81" s="161"/>
      <c r="S81" s="348"/>
      <c r="T81" s="133"/>
      <c r="U81" s="350"/>
      <c r="V81" s="349"/>
      <c r="W81" s="348"/>
      <c r="X81" s="348"/>
      <c r="Y81" s="355"/>
      <c r="Z81" s="348"/>
      <c r="AA81" s="355"/>
      <c r="AB81" s="349"/>
      <c r="AC81" s="348"/>
      <c r="AD81" s="133"/>
      <c r="AE81" s="348"/>
      <c r="AF81" s="349"/>
      <c r="AG81" s="348"/>
      <c r="AH81" s="349"/>
      <c r="AI81" s="349"/>
      <c r="AJ81" s="349"/>
      <c r="AK81" s="128"/>
      <c r="AL81" s="128"/>
      <c r="AM81" s="128"/>
    </row>
    <row r="82" spans="1:39" ht="12.75" customHeight="1" x14ac:dyDescent="0.25">
      <c r="A82" s="243">
        <v>34820</v>
      </c>
      <c r="B82" s="159">
        <v>1995</v>
      </c>
      <c r="C82" s="241" t="s">
        <v>113</v>
      </c>
      <c r="D82" s="129">
        <v>60.42</v>
      </c>
      <c r="E82" s="137">
        <v>59.18</v>
      </c>
      <c r="F82" s="137">
        <v>54.61</v>
      </c>
      <c r="G82" s="137">
        <v>54.9</v>
      </c>
      <c r="H82" s="137">
        <v>13.78</v>
      </c>
      <c r="I82" s="137">
        <v>13.92</v>
      </c>
      <c r="J82" s="137"/>
      <c r="K82" s="137"/>
      <c r="L82" s="137"/>
      <c r="M82" s="214">
        <f t="shared" si="0"/>
        <v>0.28999999999999915</v>
      </c>
      <c r="N82" s="130"/>
      <c r="O82" s="130">
        <v>39.478173300680652</v>
      </c>
      <c r="P82" s="130">
        <v>61.908368590408472</v>
      </c>
      <c r="Q82" s="130">
        <v>106.94</v>
      </c>
      <c r="R82" s="161"/>
      <c r="S82" s="348"/>
      <c r="T82" s="133"/>
      <c r="U82" s="350"/>
      <c r="V82" s="349"/>
      <c r="W82" s="348"/>
      <c r="X82" s="348"/>
      <c r="Y82" s="355"/>
      <c r="Z82" s="348"/>
      <c r="AA82" s="355"/>
      <c r="AB82" s="349"/>
      <c r="AC82" s="348"/>
      <c r="AD82" s="133"/>
      <c r="AE82" s="348"/>
      <c r="AF82" s="349"/>
      <c r="AG82" s="348"/>
      <c r="AH82" s="349"/>
      <c r="AI82" s="349"/>
      <c r="AJ82" s="349"/>
      <c r="AK82" s="128"/>
      <c r="AL82" s="128"/>
      <c r="AM82" s="128"/>
    </row>
    <row r="83" spans="1:39" ht="12.75" customHeight="1" x14ac:dyDescent="0.25">
      <c r="A83" s="243">
        <v>34851</v>
      </c>
      <c r="B83" s="159">
        <v>1995</v>
      </c>
      <c r="C83" s="241" t="s">
        <v>21</v>
      </c>
      <c r="D83" s="129">
        <v>60.37</v>
      </c>
      <c r="E83" s="137">
        <v>59.23</v>
      </c>
      <c r="F83" s="137">
        <v>54.56</v>
      </c>
      <c r="G83" s="137">
        <v>54.7</v>
      </c>
      <c r="H83" s="137">
        <v>13.3</v>
      </c>
      <c r="I83" s="137">
        <v>13.64</v>
      </c>
      <c r="J83" s="137"/>
      <c r="K83" s="137"/>
      <c r="L83" s="137"/>
      <c r="M83" s="214">
        <f t="shared" si="0"/>
        <v>0.14000000000000057</v>
      </c>
      <c r="N83" s="130"/>
      <c r="O83" s="130">
        <v>38.049516758005936</v>
      </c>
      <c r="P83" s="130">
        <v>59.667996545851892</v>
      </c>
      <c r="Q83" s="130">
        <v>103.07</v>
      </c>
      <c r="R83" s="161"/>
      <c r="S83" s="348"/>
      <c r="T83" s="133"/>
      <c r="U83" s="350"/>
      <c r="V83" s="349"/>
      <c r="W83" s="348"/>
      <c r="X83" s="348"/>
      <c r="Y83" s="355"/>
      <c r="Z83" s="348"/>
      <c r="AA83" s="355"/>
      <c r="AB83" s="349"/>
      <c r="AC83" s="348"/>
      <c r="AD83" s="133"/>
      <c r="AE83" s="348"/>
      <c r="AF83" s="349"/>
      <c r="AG83" s="348"/>
      <c r="AH83" s="349"/>
      <c r="AI83" s="349"/>
      <c r="AJ83" s="349"/>
      <c r="AK83" s="128"/>
      <c r="AL83" s="128"/>
      <c r="AM83" s="128"/>
    </row>
    <row r="84" spans="1:39" ht="12.75" customHeight="1" x14ac:dyDescent="0.25">
      <c r="A84" s="243">
        <v>34881</v>
      </c>
      <c r="B84" s="159">
        <v>1995</v>
      </c>
      <c r="C84" s="241" t="s">
        <v>114</v>
      </c>
      <c r="D84" s="129">
        <v>60.51</v>
      </c>
      <c r="E84" s="137">
        <v>59.43</v>
      </c>
      <c r="F84" s="137">
        <v>54.5</v>
      </c>
      <c r="G84" s="137">
        <v>54.77</v>
      </c>
      <c r="H84" s="137">
        <v>13.54</v>
      </c>
      <c r="I84" s="137">
        <v>13.22</v>
      </c>
      <c r="J84" s="137"/>
      <c r="K84" s="137"/>
      <c r="L84" s="137"/>
      <c r="M84" s="214">
        <f t="shared" si="0"/>
        <v>0.27000000000000313</v>
      </c>
      <c r="N84" s="130"/>
      <c r="O84" s="130">
        <v>34.738134538938183</v>
      </c>
      <c r="P84" s="130">
        <v>54.475196225523071</v>
      </c>
      <c r="Q84" s="130">
        <v>94.1</v>
      </c>
      <c r="R84" s="161"/>
      <c r="S84" s="348"/>
      <c r="T84" s="133"/>
      <c r="U84" s="350"/>
      <c r="V84" s="349"/>
      <c r="W84" s="348"/>
      <c r="X84" s="348"/>
      <c r="Y84" s="355"/>
      <c r="Z84" s="348"/>
      <c r="AA84" s="355"/>
      <c r="AB84" s="349"/>
      <c r="AC84" s="348"/>
      <c r="AD84" s="133"/>
      <c r="AE84" s="348"/>
      <c r="AF84" s="349"/>
      <c r="AG84" s="348"/>
      <c r="AH84" s="349"/>
      <c r="AI84" s="349"/>
      <c r="AJ84" s="349"/>
      <c r="AK84" s="128"/>
      <c r="AL84" s="128"/>
      <c r="AM84" s="128"/>
    </row>
    <row r="85" spans="1:39" ht="12.75" customHeight="1" x14ac:dyDescent="0.25">
      <c r="A85" s="243">
        <v>34912</v>
      </c>
      <c r="B85" s="159">
        <v>1995</v>
      </c>
      <c r="C85" s="241" t="s">
        <v>115</v>
      </c>
      <c r="D85" s="129">
        <v>60.14</v>
      </c>
      <c r="E85" s="137">
        <v>59.09</v>
      </c>
      <c r="F85" s="137">
        <v>54.19</v>
      </c>
      <c r="G85" s="137">
        <v>54.32</v>
      </c>
      <c r="H85" s="137">
        <v>13.82</v>
      </c>
      <c r="I85" s="137">
        <v>13.66</v>
      </c>
      <c r="J85" s="137"/>
      <c r="K85" s="137"/>
      <c r="L85" s="137"/>
      <c r="M85" s="214">
        <f t="shared" si="0"/>
        <v>0.13000000000000256</v>
      </c>
      <c r="N85" s="130"/>
      <c r="O85" s="130">
        <v>34.963323296310683</v>
      </c>
      <c r="P85" s="130">
        <v>54.828329803605634</v>
      </c>
      <c r="Q85" s="130">
        <v>94.71</v>
      </c>
      <c r="R85" s="161"/>
      <c r="S85" s="348"/>
      <c r="T85" s="133"/>
      <c r="U85" s="350"/>
      <c r="V85" s="349"/>
      <c r="W85" s="348"/>
      <c r="X85" s="348"/>
      <c r="Y85" s="355"/>
      <c r="Z85" s="348"/>
      <c r="AA85" s="355"/>
      <c r="AB85" s="349"/>
      <c r="AC85" s="348"/>
      <c r="AD85" s="133"/>
      <c r="AE85" s="348"/>
      <c r="AF85" s="349"/>
      <c r="AG85" s="348"/>
      <c r="AH85" s="349"/>
      <c r="AI85" s="349"/>
      <c r="AJ85" s="349"/>
      <c r="AK85" s="128"/>
      <c r="AL85" s="128"/>
      <c r="AM85" s="128"/>
    </row>
    <row r="86" spans="1:39" ht="12.75" customHeight="1" x14ac:dyDescent="0.25">
      <c r="A86" s="243">
        <v>34943</v>
      </c>
      <c r="B86" s="159">
        <v>1995</v>
      </c>
      <c r="C86" s="241" t="s">
        <v>116</v>
      </c>
      <c r="D86" s="129">
        <v>59.3</v>
      </c>
      <c r="E86" s="137">
        <v>58.12</v>
      </c>
      <c r="F86" s="137">
        <v>53.38</v>
      </c>
      <c r="G86" s="137">
        <v>53.5</v>
      </c>
      <c r="H86" s="137">
        <v>14.12</v>
      </c>
      <c r="I86" s="137">
        <v>13.92</v>
      </c>
      <c r="J86" s="137"/>
      <c r="K86" s="137"/>
      <c r="L86" s="137"/>
      <c r="M86" s="214">
        <f t="shared" si="0"/>
        <v>0.11999999999999744</v>
      </c>
      <c r="N86" s="130"/>
      <c r="O86" s="130">
        <v>36.451045742558513</v>
      </c>
      <c r="P86" s="130">
        <v>57.161327048970755</v>
      </c>
      <c r="Q86" s="130">
        <v>98.74</v>
      </c>
      <c r="R86" s="161"/>
      <c r="S86" s="348"/>
      <c r="T86" s="133"/>
      <c r="U86" s="350"/>
      <c r="V86" s="349"/>
      <c r="W86" s="348"/>
      <c r="X86" s="348"/>
      <c r="Y86" s="355"/>
      <c r="Z86" s="348"/>
      <c r="AA86" s="355"/>
      <c r="AB86" s="349"/>
      <c r="AC86" s="348"/>
      <c r="AD86" s="133"/>
      <c r="AE86" s="348"/>
      <c r="AF86" s="349"/>
      <c r="AG86" s="348"/>
      <c r="AH86" s="349"/>
      <c r="AI86" s="349"/>
      <c r="AJ86" s="349"/>
      <c r="AK86" s="128"/>
      <c r="AL86" s="128"/>
      <c r="AM86" s="128"/>
    </row>
    <row r="87" spans="1:39" ht="12.75" customHeight="1" x14ac:dyDescent="0.25">
      <c r="A87" s="243">
        <v>34973</v>
      </c>
      <c r="B87" s="159">
        <v>1995</v>
      </c>
      <c r="C87" s="241" t="s">
        <v>117</v>
      </c>
      <c r="D87" s="129">
        <v>58.81</v>
      </c>
      <c r="E87" s="137">
        <v>57.64</v>
      </c>
      <c r="F87" s="137">
        <v>52.78</v>
      </c>
      <c r="G87" s="137">
        <v>53.1</v>
      </c>
      <c r="H87" s="137">
        <v>13.91</v>
      </c>
      <c r="I87" s="137">
        <v>13.67</v>
      </c>
      <c r="J87" s="137"/>
      <c r="K87" s="137"/>
      <c r="L87" s="137"/>
      <c r="M87" s="214">
        <f t="shared" si="0"/>
        <v>0.32000000000000028</v>
      </c>
      <c r="N87" s="130"/>
      <c r="O87" s="130">
        <v>35.550290713068513</v>
      </c>
      <c r="P87" s="130">
        <v>55.74879273664051</v>
      </c>
      <c r="Q87" s="130">
        <v>96.3</v>
      </c>
      <c r="R87" s="161"/>
      <c r="S87" s="348"/>
      <c r="T87" s="133"/>
      <c r="U87" s="350"/>
      <c r="V87" s="349"/>
      <c r="W87" s="348"/>
      <c r="X87" s="348"/>
      <c r="Y87" s="355"/>
      <c r="Z87" s="348"/>
      <c r="AA87" s="355"/>
      <c r="AB87" s="349"/>
      <c r="AC87" s="348"/>
      <c r="AD87" s="133"/>
      <c r="AE87" s="348"/>
      <c r="AF87" s="349"/>
      <c r="AG87" s="348"/>
      <c r="AH87" s="349"/>
      <c r="AI87" s="349"/>
      <c r="AJ87" s="349"/>
      <c r="AK87" s="128"/>
      <c r="AL87" s="128"/>
      <c r="AM87" s="128"/>
    </row>
    <row r="88" spans="1:39" ht="12.75" customHeight="1" x14ac:dyDescent="0.25">
      <c r="A88" s="243">
        <v>35004</v>
      </c>
      <c r="B88" s="159">
        <v>1995</v>
      </c>
      <c r="C88" s="241" t="s">
        <v>118</v>
      </c>
      <c r="D88" s="129">
        <v>58.22</v>
      </c>
      <c r="E88" s="137">
        <v>57.08</v>
      </c>
      <c r="F88" s="137">
        <v>51.97</v>
      </c>
      <c r="G88" s="137">
        <v>52.53</v>
      </c>
      <c r="H88" s="137">
        <v>13.93</v>
      </c>
      <c r="I88" s="137">
        <v>13.86</v>
      </c>
      <c r="J88" s="137"/>
      <c r="K88" s="137"/>
      <c r="L88" s="137"/>
      <c r="M88" s="214">
        <f t="shared" si="0"/>
        <v>0.56000000000000227</v>
      </c>
      <c r="N88" s="130"/>
      <c r="O88" s="130">
        <v>36.70576745171757</v>
      </c>
      <c r="P88" s="130">
        <v>57.560773227457588</v>
      </c>
      <c r="Q88" s="130">
        <v>99.43</v>
      </c>
      <c r="R88" s="161"/>
      <c r="S88" s="348"/>
      <c r="T88" s="133"/>
      <c r="U88" s="350"/>
      <c r="V88" s="349"/>
      <c r="W88" s="348"/>
      <c r="X88" s="348"/>
      <c r="Y88" s="355"/>
      <c r="Z88" s="348"/>
      <c r="AA88" s="355"/>
      <c r="AB88" s="349"/>
      <c r="AC88" s="348"/>
      <c r="AD88" s="133"/>
      <c r="AE88" s="348"/>
      <c r="AF88" s="349"/>
      <c r="AG88" s="348"/>
      <c r="AH88" s="349"/>
      <c r="AI88" s="349"/>
      <c r="AJ88" s="349"/>
      <c r="AK88" s="128"/>
      <c r="AL88" s="128"/>
      <c r="AM88" s="128"/>
    </row>
    <row r="89" spans="1:39" ht="12.75" customHeight="1" x14ac:dyDescent="0.25">
      <c r="A89" s="243">
        <v>35034</v>
      </c>
      <c r="B89" s="159">
        <v>1995</v>
      </c>
      <c r="C89" s="241" t="s">
        <v>119</v>
      </c>
      <c r="D89" s="129">
        <v>61.83</v>
      </c>
      <c r="E89" s="137">
        <v>60.74</v>
      </c>
      <c r="F89" s="137">
        <v>55.7</v>
      </c>
      <c r="G89" s="137">
        <v>56.8</v>
      </c>
      <c r="H89" s="137">
        <v>14.69</v>
      </c>
      <c r="I89" s="137">
        <v>14.92</v>
      </c>
      <c r="J89" s="137"/>
      <c r="K89" s="137"/>
      <c r="L89" s="137"/>
      <c r="M89" s="214">
        <f t="shared" si="0"/>
        <v>1.0999999999999943</v>
      </c>
      <c r="N89" s="130"/>
      <c r="O89" s="130">
        <v>39.46340682478737</v>
      </c>
      <c r="P89" s="130">
        <v>61.88521229020634</v>
      </c>
      <c r="Q89" s="130">
        <v>106.9</v>
      </c>
      <c r="R89" s="161"/>
      <c r="S89" s="348"/>
      <c r="T89" s="133"/>
      <c r="U89" s="350"/>
      <c r="V89" s="349"/>
      <c r="W89" s="348"/>
      <c r="X89" s="348"/>
      <c r="Y89" s="355"/>
      <c r="Z89" s="348"/>
      <c r="AA89" s="355"/>
      <c r="AB89" s="349"/>
      <c r="AC89" s="348"/>
      <c r="AD89" s="133"/>
      <c r="AE89" s="348"/>
      <c r="AF89" s="349"/>
      <c r="AG89" s="348"/>
      <c r="AH89" s="349"/>
      <c r="AI89" s="349"/>
      <c r="AJ89" s="349"/>
      <c r="AK89" s="128"/>
      <c r="AL89" s="128"/>
      <c r="AM89" s="128"/>
    </row>
    <row r="90" spans="1:39" ht="12.75" customHeight="1" x14ac:dyDescent="0.25">
      <c r="A90" s="243">
        <v>35065</v>
      </c>
      <c r="B90" s="159">
        <v>1996</v>
      </c>
      <c r="C90" s="241" t="s">
        <v>109</v>
      </c>
      <c r="D90" s="129">
        <v>61.97</v>
      </c>
      <c r="E90" s="137">
        <v>61.26</v>
      </c>
      <c r="F90" s="137">
        <v>55.93</v>
      </c>
      <c r="G90" s="137">
        <v>57.43</v>
      </c>
      <c r="H90" s="137">
        <v>15.38</v>
      </c>
      <c r="I90" s="137">
        <v>15.86</v>
      </c>
      <c r="J90" s="137"/>
      <c r="K90" s="137">
        <v>23.342422537246492</v>
      </c>
      <c r="L90" s="137"/>
      <c r="M90" s="214">
        <f t="shared" si="0"/>
        <v>1.5</v>
      </c>
      <c r="N90" s="130"/>
      <c r="O90" s="130">
        <v>40.9042029893562</v>
      </c>
      <c r="P90" s="130">
        <v>64.144621289209752</v>
      </c>
      <c r="Q90" s="130">
        <v>110.9</v>
      </c>
      <c r="R90" s="161"/>
      <c r="S90" s="348"/>
      <c r="T90" s="133"/>
      <c r="U90" s="350"/>
      <c r="V90" s="349"/>
      <c r="W90" s="348"/>
      <c r="X90" s="348"/>
      <c r="Y90" s="355"/>
      <c r="Z90" s="348"/>
      <c r="AA90" s="355"/>
      <c r="AB90" s="349"/>
      <c r="AC90" s="348"/>
      <c r="AD90" s="133"/>
      <c r="AE90" s="348"/>
      <c r="AF90" s="349"/>
      <c r="AG90" s="348"/>
      <c r="AH90" s="349"/>
      <c r="AI90" s="349"/>
      <c r="AJ90" s="349"/>
      <c r="AK90" s="128"/>
      <c r="AL90" s="128"/>
      <c r="AM90" s="128"/>
    </row>
    <row r="91" spans="1:39" ht="12.75" customHeight="1" x14ac:dyDescent="0.25">
      <c r="A91" s="243">
        <v>35096</v>
      </c>
      <c r="B91" s="159">
        <v>1996</v>
      </c>
      <c r="C91" s="241" t="s">
        <v>110</v>
      </c>
      <c r="D91" s="129">
        <v>59.72</v>
      </c>
      <c r="E91" s="137">
        <v>59.22</v>
      </c>
      <c r="F91" s="137">
        <v>54.45</v>
      </c>
      <c r="G91" s="137">
        <v>55.65</v>
      </c>
      <c r="H91" s="137">
        <v>15.08</v>
      </c>
      <c r="I91" s="137">
        <v>15.61</v>
      </c>
      <c r="J91" s="137"/>
      <c r="K91" s="137">
        <v>22.889426026294153</v>
      </c>
      <c r="L91" s="137"/>
      <c r="M91" s="214">
        <f t="shared" si="0"/>
        <v>1.1999999999999957</v>
      </c>
      <c r="N91" s="130"/>
      <c r="O91" s="130">
        <v>40.074772850462153</v>
      </c>
      <c r="P91" s="130">
        <v>62.843936316590685</v>
      </c>
      <c r="Q91" s="130">
        <v>108.54</v>
      </c>
      <c r="R91" s="161"/>
      <c r="S91" s="348"/>
      <c r="T91" s="133"/>
      <c r="U91" s="350"/>
      <c r="V91" s="349"/>
      <c r="W91" s="348"/>
      <c r="X91" s="348"/>
      <c r="Y91" s="355"/>
      <c r="Z91" s="348"/>
      <c r="AA91" s="355"/>
      <c r="AB91" s="349"/>
      <c r="AC91" s="348"/>
      <c r="AD91" s="133"/>
      <c r="AE91" s="348"/>
      <c r="AF91" s="349"/>
      <c r="AG91" s="348"/>
      <c r="AH91" s="349"/>
      <c r="AI91" s="349"/>
      <c r="AJ91" s="349"/>
      <c r="AK91" s="128"/>
      <c r="AL91" s="128"/>
      <c r="AM91" s="128"/>
    </row>
    <row r="92" spans="1:39" ht="12.75" customHeight="1" x14ac:dyDescent="0.25">
      <c r="A92" s="243">
        <v>35125</v>
      </c>
      <c r="B92" s="159">
        <v>1996</v>
      </c>
      <c r="C92" s="241" t="s">
        <v>111</v>
      </c>
      <c r="D92" s="129">
        <v>59.28</v>
      </c>
      <c r="E92" s="137">
        <v>59.12</v>
      </c>
      <c r="F92" s="137">
        <v>54.2</v>
      </c>
      <c r="G92" s="137">
        <v>55.4</v>
      </c>
      <c r="H92" s="137">
        <v>16.03</v>
      </c>
      <c r="I92" s="137">
        <v>16.329999999999998</v>
      </c>
      <c r="J92" s="137"/>
      <c r="K92" s="137">
        <v>25.607715013641123</v>
      </c>
      <c r="L92" s="137"/>
      <c r="M92" s="214">
        <f t="shared" si="0"/>
        <v>1.1999999999999957</v>
      </c>
      <c r="N92" s="130"/>
      <c r="O92" s="130">
        <v>44.652326254004777</v>
      </c>
      <c r="P92" s="130">
        <v>70.022304504763909</v>
      </c>
      <c r="Q92" s="130">
        <v>120.58</v>
      </c>
      <c r="R92" s="161"/>
      <c r="S92" s="348"/>
      <c r="T92" s="133"/>
      <c r="U92" s="350"/>
      <c r="V92" s="349"/>
      <c r="W92" s="348"/>
      <c r="X92" s="348"/>
      <c r="Y92" s="355"/>
      <c r="Z92" s="348"/>
      <c r="AA92" s="355"/>
      <c r="AB92" s="349"/>
      <c r="AC92" s="348"/>
      <c r="AD92" s="133"/>
      <c r="AE92" s="348"/>
      <c r="AF92" s="349"/>
      <c r="AG92" s="348"/>
      <c r="AH92" s="349"/>
      <c r="AI92" s="349"/>
      <c r="AJ92" s="349"/>
      <c r="AK92" s="128"/>
      <c r="AL92" s="128"/>
      <c r="AM92" s="128"/>
    </row>
    <row r="93" spans="1:39" ht="12.75" customHeight="1" x14ac:dyDescent="0.25">
      <c r="A93" s="243">
        <v>35156</v>
      </c>
      <c r="B93" s="159">
        <v>1996</v>
      </c>
      <c r="C93" s="241" t="s">
        <v>112</v>
      </c>
      <c r="D93" s="129">
        <v>60.35</v>
      </c>
      <c r="E93" s="137">
        <v>60.19</v>
      </c>
      <c r="F93" s="137">
        <v>55.24</v>
      </c>
      <c r="G93" s="137">
        <v>56.42</v>
      </c>
      <c r="H93" s="137">
        <v>16.57</v>
      </c>
      <c r="I93" s="137">
        <v>17.05</v>
      </c>
      <c r="J93" s="137"/>
      <c r="K93" s="137">
        <v>27.415084152505099</v>
      </c>
      <c r="L93" s="137"/>
      <c r="M93" s="214">
        <f t="shared" si="0"/>
        <v>1.1799999999999997</v>
      </c>
      <c r="N93" s="130"/>
      <c r="O93" s="130">
        <v>47.90513539197029</v>
      </c>
      <c r="P93" s="130">
        <v>75.123252452219873</v>
      </c>
      <c r="Q93" s="130">
        <v>129.58000000000001</v>
      </c>
      <c r="R93" s="161"/>
      <c r="S93" s="348"/>
      <c r="T93" s="133"/>
      <c r="U93" s="350"/>
      <c r="V93" s="349"/>
      <c r="W93" s="348"/>
      <c r="X93" s="348"/>
      <c r="Y93" s="355"/>
      <c r="Z93" s="348"/>
      <c r="AA93" s="355"/>
      <c r="AB93" s="349"/>
      <c r="AC93" s="348"/>
      <c r="AD93" s="133"/>
      <c r="AE93" s="348"/>
      <c r="AF93" s="349"/>
      <c r="AG93" s="348"/>
      <c r="AH93" s="349"/>
      <c r="AI93" s="349"/>
      <c r="AJ93" s="349"/>
      <c r="AK93" s="128"/>
      <c r="AL93" s="128"/>
      <c r="AM93" s="128"/>
    </row>
    <row r="94" spans="1:39" ht="12.75" customHeight="1" x14ac:dyDescent="0.25">
      <c r="A94" s="243">
        <v>35186</v>
      </c>
      <c r="B94" s="159">
        <v>1996</v>
      </c>
      <c r="C94" s="241" t="s">
        <v>113</v>
      </c>
      <c r="D94" s="129">
        <v>60.28</v>
      </c>
      <c r="E94" s="137">
        <v>62.92</v>
      </c>
      <c r="F94" s="137">
        <v>55.13</v>
      </c>
      <c r="G94" s="137">
        <v>56.23</v>
      </c>
      <c r="H94" s="137">
        <v>15.26</v>
      </c>
      <c r="I94" s="137">
        <v>15.78</v>
      </c>
      <c r="J94" s="137"/>
      <c r="K94" s="137">
        <v>25.160351712748728</v>
      </c>
      <c r="L94" s="137"/>
      <c r="M94" s="214">
        <f t="shared" ref="M94:M157" si="1">G94-F94</f>
        <v>1.0999999999999943</v>
      </c>
      <c r="N94" s="130"/>
      <c r="O94" s="130">
        <v>44.164004269056953</v>
      </c>
      <c r="P94" s="130">
        <v>69.256534082594229</v>
      </c>
      <c r="Q94" s="130">
        <v>119.69</v>
      </c>
      <c r="R94" s="161"/>
      <c r="S94" s="348"/>
      <c r="T94" s="133"/>
      <c r="U94" s="350"/>
      <c r="V94" s="349"/>
      <c r="W94" s="348"/>
      <c r="X94" s="348"/>
      <c r="Y94" s="355"/>
      <c r="Z94" s="348"/>
      <c r="AA94" s="355"/>
      <c r="AB94" s="349"/>
      <c r="AC94" s="348"/>
      <c r="AD94" s="133"/>
      <c r="AE94" s="348"/>
      <c r="AF94" s="349"/>
      <c r="AG94" s="348"/>
      <c r="AH94" s="349"/>
      <c r="AI94" s="349"/>
      <c r="AJ94" s="349"/>
      <c r="AK94" s="128"/>
      <c r="AL94" s="128"/>
      <c r="AM94" s="128"/>
    </row>
    <row r="95" spans="1:39" ht="12.75" customHeight="1" x14ac:dyDescent="0.25">
      <c r="A95" s="243">
        <v>35217</v>
      </c>
      <c r="B95" s="159">
        <v>1996</v>
      </c>
      <c r="C95" s="241" t="s">
        <v>21</v>
      </c>
      <c r="D95" s="129">
        <v>59.64</v>
      </c>
      <c r="E95" s="137">
        <v>62.89</v>
      </c>
      <c r="F95" s="137">
        <v>54.67</v>
      </c>
      <c r="G95" s="137">
        <v>55.6</v>
      </c>
      <c r="H95" s="137">
        <v>14.45</v>
      </c>
      <c r="I95" s="137">
        <v>15.05</v>
      </c>
      <c r="J95" s="137"/>
      <c r="K95" s="137">
        <v>23.6594025754647</v>
      </c>
      <c r="L95" s="137"/>
      <c r="M95" s="214">
        <f t="shared" si="1"/>
        <v>0.92999999999999972</v>
      </c>
      <c r="N95" s="130"/>
      <c r="O95" s="130">
        <v>41.461883889141056</v>
      </c>
      <c r="P95" s="130">
        <v>65.019158072782659</v>
      </c>
      <c r="Q95" s="130">
        <v>112.37</v>
      </c>
      <c r="R95" s="161"/>
      <c r="S95" s="348"/>
      <c r="T95" s="133"/>
      <c r="U95" s="350"/>
      <c r="V95" s="349"/>
      <c r="W95" s="348"/>
      <c r="X95" s="348"/>
      <c r="Y95" s="355"/>
      <c r="Z95" s="348"/>
      <c r="AA95" s="355"/>
      <c r="AB95" s="349"/>
      <c r="AC95" s="348"/>
      <c r="AD95" s="133"/>
      <c r="AE95" s="348"/>
      <c r="AF95" s="349"/>
      <c r="AG95" s="348"/>
      <c r="AH95" s="349"/>
      <c r="AI95" s="349"/>
      <c r="AJ95" s="349"/>
      <c r="AK95" s="128"/>
      <c r="AL95" s="128"/>
      <c r="AM95" s="128"/>
    </row>
    <row r="96" spans="1:39" ht="12.75" customHeight="1" x14ac:dyDescent="0.25">
      <c r="A96" s="243">
        <v>35247</v>
      </c>
      <c r="B96" s="159">
        <v>1996</v>
      </c>
      <c r="C96" s="241" t="s">
        <v>114</v>
      </c>
      <c r="D96" s="129">
        <v>59.49</v>
      </c>
      <c r="E96" s="137">
        <v>62.89</v>
      </c>
      <c r="F96" s="137">
        <v>54.34</v>
      </c>
      <c r="G96" s="137">
        <v>55.22</v>
      </c>
      <c r="H96" s="137">
        <v>14.63</v>
      </c>
      <c r="I96" s="137">
        <v>15.43</v>
      </c>
      <c r="J96" s="137"/>
      <c r="K96" s="137">
        <v>24.776133052172028</v>
      </c>
      <c r="L96" s="137"/>
      <c r="M96" s="214">
        <f t="shared" si="1"/>
        <v>0.87999999999999545</v>
      </c>
      <c r="N96" s="130"/>
      <c r="O96" s="130">
        <v>43.221876051396691</v>
      </c>
      <c r="P96" s="130">
        <v>67.779119701890593</v>
      </c>
      <c r="Q96" s="130">
        <v>116.81</v>
      </c>
      <c r="R96" s="161"/>
      <c r="S96" s="348"/>
      <c r="T96" s="133"/>
      <c r="U96" s="350"/>
      <c r="V96" s="349"/>
      <c r="W96" s="348"/>
      <c r="X96" s="348"/>
      <c r="Y96" s="355"/>
      <c r="Z96" s="348"/>
      <c r="AA96" s="355"/>
      <c r="AB96" s="349"/>
      <c r="AC96" s="348"/>
      <c r="AD96" s="133"/>
      <c r="AE96" s="348"/>
      <c r="AF96" s="349"/>
      <c r="AG96" s="348"/>
      <c r="AH96" s="349"/>
      <c r="AI96" s="349"/>
      <c r="AJ96" s="349"/>
      <c r="AK96" s="128"/>
      <c r="AL96" s="128"/>
      <c r="AM96" s="128"/>
    </row>
    <row r="97" spans="1:39" ht="12.75" customHeight="1" x14ac:dyDescent="0.25">
      <c r="A97" s="243">
        <v>35278</v>
      </c>
      <c r="B97" s="159">
        <v>1996</v>
      </c>
      <c r="C97" s="241" t="s">
        <v>115</v>
      </c>
      <c r="D97" s="129">
        <v>61.51</v>
      </c>
      <c r="E97" s="137">
        <v>65.260000000000005</v>
      </c>
      <c r="F97" s="137">
        <v>56.77</v>
      </c>
      <c r="G97" s="137">
        <v>57.62</v>
      </c>
      <c r="H97" s="137">
        <v>14.93</v>
      </c>
      <c r="I97" s="137">
        <v>15.52</v>
      </c>
      <c r="J97" s="137"/>
      <c r="K97" s="137">
        <v>25.756687504739428</v>
      </c>
      <c r="L97" s="137"/>
      <c r="M97" s="214">
        <f t="shared" si="1"/>
        <v>0.84999999999999432</v>
      </c>
      <c r="N97" s="130"/>
      <c r="O97" s="130">
        <v>45.056648908881627</v>
      </c>
      <c r="P97" s="130">
        <v>70.656349949494171</v>
      </c>
      <c r="Q97" s="130">
        <v>121.96</v>
      </c>
      <c r="R97" s="161"/>
      <c r="S97" s="348"/>
      <c r="T97" s="133"/>
      <c r="U97" s="350"/>
      <c r="V97" s="349"/>
      <c r="W97" s="348"/>
      <c r="X97" s="348"/>
      <c r="Y97" s="355"/>
      <c r="Z97" s="348"/>
      <c r="AA97" s="355"/>
      <c r="AB97" s="349"/>
      <c r="AC97" s="348"/>
      <c r="AD97" s="133"/>
      <c r="AE97" s="348"/>
      <c r="AF97" s="349"/>
      <c r="AG97" s="348"/>
      <c r="AH97" s="349"/>
      <c r="AI97" s="349"/>
      <c r="AJ97" s="349"/>
      <c r="AK97" s="128"/>
      <c r="AL97" s="128"/>
      <c r="AM97" s="128"/>
    </row>
    <row r="98" spans="1:39" ht="12.75" customHeight="1" x14ac:dyDescent="0.25">
      <c r="A98" s="243">
        <v>35309</v>
      </c>
      <c r="B98" s="159">
        <v>1996</v>
      </c>
      <c r="C98" s="241" t="s">
        <v>116</v>
      </c>
      <c r="D98" s="129">
        <v>63.04</v>
      </c>
      <c r="E98" s="137">
        <v>66.64</v>
      </c>
      <c r="F98" s="137">
        <v>58.24</v>
      </c>
      <c r="G98" s="137">
        <v>58.79</v>
      </c>
      <c r="H98" s="137">
        <v>17.05</v>
      </c>
      <c r="I98" s="137">
        <v>17.510000000000002</v>
      </c>
      <c r="J98" s="137"/>
      <c r="K98" s="137">
        <v>27.738946314563222</v>
      </c>
      <c r="L98" s="137"/>
      <c r="M98" s="214">
        <f t="shared" si="1"/>
        <v>0.54999999999999716</v>
      </c>
      <c r="N98" s="130"/>
      <c r="O98" s="130">
        <v>48.486941841799378</v>
      </c>
      <c r="P98" s="130">
        <v>76.035622127229004</v>
      </c>
      <c r="Q98" s="130">
        <v>131.07</v>
      </c>
      <c r="R98" s="161"/>
      <c r="S98" s="348"/>
      <c r="T98" s="133"/>
      <c r="U98" s="350"/>
      <c r="V98" s="349"/>
      <c r="W98" s="348"/>
      <c r="X98" s="348"/>
      <c r="Y98" s="355"/>
      <c r="Z98" s="348"/>
      <c r="AA98" s="355"/>
      <c r="AB98" s="349"/>
      <c r="AC98" s="348"/>
      <c r="AD98" s="133"/>
      <c r="AE98" s="348"/>
      <c r="AF98" s="349"/>
      <c r="AG98" s="348"/>
      <c r="AH98" s="349"/>
      <c r="AI98" s="349"/>
      <c r="AJ98" s="349"/>
      <c r="AK98" s="128"/>
      <c r="AL98" s="128"/>
      <c r="AM98" s="128"/>
    </row>
    <row r="99" spans="1:39" ht="12.75" customHeight="1" x14ac:dyDescent="0.25">
      <c r="A99" s="243">
        <v>35339</v>
      </c>
      <c r="B99" s="159">
        <v>1996</v>
      </c>
      <c r="C99" s="241" t="s">
        <v>117</v>
      </c>
      <c r="D99" s="129">
        <v>63.71</v>
      </c>
      <c r="E99" s="137">
        <v>66.78</v>
      </c>
      <c r="F99" s="137">
        <v>58.78</v>
      </c>
      <c r="G99" s="137">
        <v>60.67</v>
      </c>
      <c r="H99" s="137">
        <v>17.989999999999998</v>
      </c>
      <c r="I99" s="137">
        <v>18.71</v>
      </c>
      <c r="J99" s="137"/>
      <c r="K99" s="137">
        <v>29.481854092901514</v>
      </c>
      <c r="L99" s="137"/>
      <c r="M99" s="214">
        <f t="shared" si="1"/>
        <v>1.8900000000000006</v>
      </c>
      <c r="N99" s="130"/>
      <c r="O99" s="130">
        <v>51.454780968580714</v>
      </c>
      <c r="P99" s="130">
        <v>80.689689507156316</v>
      </c>
      <c r="Q99" s="130">
        <v>138.84</v>
      </c>
      <c r="R99" s="161"/>
      <c r="S99" s="348"/>
      <c r="T99" s="133"/>
      <c r="U99" s="350"/>
      <c r="V99" s="349"/>
      <c r="W99" s="348"/>
      <c r="X99" s="348"/>
      <c r="Y99" s="355"/>
      <c r="Z99" s="348"/>
      <c r="AA99" s="355"/>
      <c r="AB99" s="349"/>
      <c r="AC99" s="348"/>
      <c r="AD99" s="133"/>
      <c r="AE99" s="348"/>
      <c r="AF99" s="349"/>
      <c r="AG99" s="348"/>
      <c r="AH99" s="349"/>
      <c r="AI99" s="349"/>
      <c r="AJ99" s="349"/>
      <c r="AK99" s="128"/>
      <c r="AL99" s="128"/>
      <c r="AM99" s="128"/>
    </row>
    <row r="100" spans="1:39" ht="12.75" customHeight="1" x14ac:dyDescent="0.25">
      <c r="A100" s="243">
        <v>35370</v>
      </c>
      <c r="B100" s="159">
        <v>1996</v>
      </c>
      <c r="C100" s="241" t="s">
        <v>118</v>
      </c>
      <c r="D100" s="129">
        <v>64.260000000000005</v>
      </c>
      <c r="E100" s="137">
        <v>67.34</v>
      </c>
      <c r="F100" s="137">
        <v>59.25</v>
      </c>
      <c r="G100" s="137">
        <v>60.85</v>
      </c>
      <c r="H100" s="137">
        <v>16.79</v>
      </c>
      <c r="I100" s="137">
        <v>17.62</v>
      </c>
      <c r="J100" s="137"/>
      <c r="K100" s="137">
        <v>26.722949556488853</v>
      </c>
      <c r="L100" s="137"/>
      <c r="M100" s="214">
        <f t="shared" si="1"/>
        <v>1.6000000000000014</v>
      </c>
      <c r="N100" s="130"/>
      <c r="O100" s="130">
        <v>46.818254681298335</v>
      </c>
      <c r="P100" s="130">
        <v>73.418841988807571</v>
      </c>
      <c r="Q100" s="130">
        <v>126.89</v>
      </c>
      <c r="R100" s="161"/>
      <c r="S100" s="348"/>
      <c r="T100" s="133"/>
      <c r="U100" s="350"/>
      <c r="V100" s="349"/>
      <c r="W100" s="348"/>
      <c r="X100" s="348"/>
      <c r="Y100" s="355"/>
      <c r="Z100" s="348"/>
      <c r="AA100" s="355"/>
      <c r="AB100" s="349"/>
      <c r="AC100" s="348"/>
      <c r="AD100" s="133"/>
      <c r="AE100" s="348"/>
      <c r="AF100" s="349"/>
      <c r="AG100" s="348"/>
      <c r="AH100" s="349"/>
      <c r="AI100" s="349"/>
      <c r="AJ100" s="349"/>
      <c r="AK100" s="128"/>
      <c r="AL100" s="128"/>
      <c r="AM100" s="128"/>
    </row>
    <row r="101" spans="1:39" ht="12.75" customHeight="1" x14ac:dyDescent="0.25">
      <c r="A101" s="243">
        <v>35400</v>
      </c>
      <c r="B101" s="159">
        <v>1996</v>
      </c>
      <c r="C101" s="241" t="s">
        <v>119</v>
      </c>
      <c r="D101" s="129">
        <v>66.33</v>
      </c>
      <c r="E101" s="137">
        <v>69.58</v>
      </c>
      <c r="F101" s="137">
        <v>61.25</v>
      </c>
      <c r="G101" s="137">
        <v>62.59</v>
      </c>
      <c r="H101" s="137">
        <v>17.02</v>
      </c>
      <c r="I101" s="137">
        <v>17.88</v>
      </c>
      <c r="J101" s="137"/>
      <c r="K101" s="137">
        <v>27.984003426768943</v>
      </c>
      <c r="L101" s="137"/>
      <c r="M101" s="214">
        <f t="shared" si="1"/>
        <v>1.3400000000000034</v>
      </c>
      <c r="N101" s="130"/>
      <c r="O101" s="130">
        <v>48.903144186946356</v>
      </c>
      <c r="P101" s="130">
        <v>76.688296910211108</v>
      </c>
      <c r="Q101" s="130">
        <v>132.26</v>
      </c>
      <c r="R101" s="161"/>
      <c r="S101" s="348"/>
      <c r="T101" s="133"/>
      <c r="U101" s="350"/>
      <c r="V101" s="349"/>
      <c r="W101" s="348"/>
      <c r="X101" s="348"/>
      <c r="Y101" s="355"/>
      <c r="Z101" s="348"/>
      <c r="AA101" s="355"/>
      <c r="AB101" s="349"/>
      <c r="AC101" s="348"/>
      <c r="AD101" s="133"/>
      <c r="AE101" s="348"/>
      <c r="AF101" s="349"/>
      <c r="AG101" s="348"/>
      <c r="AH101" s="349"/>
      <c r="AI101" s="349"/>
      <c r="AJ101" s="349"/>
      <c r="AK101" s="128"/>
      <c r="AL101" s="128"/>
      <c r="AM101" s="128"/>
    </row>
    <row r="102" spans="1:39" ht="12.75" customHeight="1" x14ac:dyDescent="0.25">
      <c r="A102" s="243">
        <v>35431</v>
      </c>
      <c r="B102" s="159">
        <v>1997</v>
      </c>
      <c r="C102" s="241" t="s">
        <v>109</v>
      </c>
      <c r="D102" s="129">
        <v>65.459999999999994</v>
      </c>
      <c r="E102" s="137">
        <v>69.239999999999995</v>
      </c>
      <c r="F102" s="137">
        <v>61.09</v>
      </c>
      <c r="G102" s="137">
        <v>62.02</v>
      </c>
      <c r="H102" s="137">
        <v>17.13</v>
      </c>
      <c r="I102" s="137">
        <v>18.14</v>
      </c>
      <c r="J102" s="137"/>
      <c r="K102" s="137">
        <v>27.61384774072318</v>
      </c>
      <c r="L102" s="137"/>
      <c r="M102" s="214">
        <f t="shared" si="1"/>
        <v>0.92999999999999972</v>
      </c>
      <c r="N102" s="130"/>
      <c r="O102" s="130">
        <v>48.397105294008298</v>
      </c>
      <c r="P102" s="130">
        <v>75.894743417589112</v>
      </c>
      <c r="Q102" s="130">
        <v>131.34</v>
      </c>
      <c r="R102" s="161"/>
      <c r="S102" s="348"/>
      <c r="T102" s="133"/>
      <c r="U102" s="350"/>
      <c r="V102" s="349"/>
      <c r="W102" s="348"/>
      <c r="X102" s="348"/>
      <c r="Y102" s="355"/>
      <c r="Z102" s="348"/>
      <c r="AA102" s="355"/>
      <c r="AB102" s="349"/>
      <c r="AC102" s="348"/>
      <c r="AD102" s="133"/>
      <c r="AE102" s="348"/>
      <c r="AF102" s="349"/>
      <c r="AG102" s="348"/>
      <c r="AH102" s="349"/>
      <c r="AI102" s="349"/>
      <c r="AJ102" s="349"/>
      <c r="AK102" s="128"/>
      <c r="AL102" s="128"/>
      <c r="AM102" s="128"/>
    </row>
    <row r="103" spans="1:39" ht="12.75" customHeight="1" x14ac:dyDescent="0.25">
      <c r="A103" s="243">
        <v>35462</v>
      </c>
      <c r="B103" s="159">
        <v>1997</v>
      </c>
      <c r="C103" s="241" t="s">
        <v>110</v>
      </c>
      <c r="D103" s="129">
        <v>65.44</v>
      </c>
      <c r="E103" s="137">
        <v>68.95</v>
      </c>
      <c r="F103" s="137">
        <v>60.16</v>
      </c>
      <c r="G103" s="137">
        <v>61.38</v>
      </c>
      <c r="H103" s="137">
        <v>15.96</v>
      </c>
      <c r="I103" s="137">
        <v>17.010000000000002</v>
      </c>
      <c r="J103" s="137"/>
      <c r="K103" s="137">
        <v>25.60369526596056</v>
      </c>
      <c r="L103" s="137"/>
      <c r="M103" s="214">
        <f t="shared" si="1"/>
        <v>1.220000000000006</v>
      </c>
      <c r="N103" s="130"/>
      <c r="O103" s="130">
        <v>44.973681920876523</v>
      </c>
      <c r="P103" s="130">
        <v>70.526243856815171</v>
      </c>
      <c r="Q103" s="130">
        <v>122.15</v>
      </c>
      <c r="R103" s="161"/>
      <c r="S103" s="348"/>
      <c r="T103" s="133"/>
      <c r="U103" s="350"/>
      <c r="V103" s="349"/>
      <c r="W103" s="348"/>
      <c r="X103" s="348"/>
      <c r="Y103" s="355"/>
      <c r="Z103" s="348"/>
      <c r="AA103" s="355"/>
      <c r="AB103" s="349"/>
      <c r="AC103" s="348"/>
      <c r="AD103" s="133"/>
      <c r="AE103" s="348"/>
      <c r="AF103" s="349"/>
      <c r="AG103" s="348"/>
      <c r="AH103" s="349"/>
      <c r="AI103" s="349"/>
      <c r="AJ103" s="349"/>
      <c r="AK103" s="128"/>
      <c r="AL103" s="128"/>
      <c r="AM103" s="128"/>
    </row>
    <row r="104" spans="1:39" ht="12.75" customHeight="1" x14ac:dyDescent="0.25">
      <c r="A104" s="243">
        <v>35490</v>
      </c>
      <c r="B104" s="159">
        <v>1997</v>
      </c>
      <c r="C104" s="241" t="s">
        <v>111</v>
      </c>
      <c r="D104" s="129">
        <v>64.239999999999995</v>
      </c>
      <c r="E104" s="137">
        <v>68.17</v>
      </c>
      <c r="F104" s="137">
        <v>58.97</v>
      </c>
      <c r="G104" s="137">
        <v>60.33</v>
      </c>
      <c r="H104" s="137">
        <v>14.62</v>
      </c>
      <c r="I104" s="137">
        <v>15.4</v>
      </c>
      <c r="J104" s="137"/>
      <c r="K104" s="137">
        <v>23.275549423690318</v>
      </c>
      <c r="L104" s="137"/>
      <c r="M104" s="214">
        <f t="shared" si="1"/>
        <v>1.3599999999999994</v>
      </c>
      <c r="N104" s="130"/>
      <c r="O104" s="130">
        <v>40.911123452647544</v>
      </c>
      <c r="P104" s="130">
        <v>64.155473731367934</v>
      </c>
      <c r="Q104" s="130">
        <v>111.17</v>
      </c>
      <c r="R104" s="161"/>
      <c r="S104" s="348"/>
      <c r="T104" s="133"/>
      <c r="U104" s="350"/>
      <c r="V104" s="349"/>
      <c r="W104" s="348"/>
      <c r="X104" s="348"/>
      <c r="Y104" s="355"/>
      <c r="Z104" s="348"/>
      <c r="AA104" s="355"/>
      <c r="AB104" s="349"/>
      <c r="AC104" s="348"/>
      <c r="AD104" s="133"/>
      <c r="AE104" s="348"/>
      <c r="AF104" s="349"/>
      <c r="AG104" s="348"/>
      <c r="AH104" s="349"/>
      <c r="AI104" s="349"/>
      <c r="AJ104" s="349"/>
      <c r="AK104" s="128"/>
      <c r="AL104" s="128"/>
      <c r="AM104" s="128"/>
    </row>
    <row r="105" spans="1:39" ht="12.75" customHeight="1" x14ac:dyDescent="0.25">
      <c r="A105" s="243">
        <v>35521</v>
      </c>
      <c r="B105" s="159">
        <v>1997</v>
      </c>
      <c r="C105" s="241" t="s">
        <v>112</v>
      </c>
      <c r="D105" s="129">
        <v>64.59</v>
      </c>
      <c r="E105" s="137">
        <v>68.650000000000006</v>
      </c>
      <c r="F105" s="137">
        <v>59.24</v>
      </c>
      <c r="G105" s="137">
        <v>60.22</v>
      </c>
      <c r="H105" s="137">
        <v>14.21</v>
      </c>
      <c r="I105" s="137">
        <v>15.18</v>
      </c>
      <c r="J105" s="137"/>
      <c r="K105" s="137">
        <v>20.918540430591051</v>
      </c>
      <c r="L105" s="137"/>
      <c r="M105" s="214">
        <f t="shared" si="1"/>
        <v>0.97999999999999687</v>
      </c>
      <c r="N105" s="130"/>
      <c r="O105" s="130">
        <v>36.637665869372412</v>
      </c>
      <c r="P105" s="130">
        <v>57.453978573376126</v>
      </c>
      <c r="Q105" s="130">
        <v>99.27</v>
      </c>
      <c r="R105" s="161"/>
      <c r="S105" s="348"/>
      <c r="T105" s="133"/>
      <c r="U105" s="350"/>
      <c r="V105" s="349"/>
      <c r="W105" s="348"/>
      <c r="X105" s="348"/>
      <c r="Y105" s="355"/>
      <c r="Z105" s="348"/>
      <c r="AA105" s="355"/>
      <c r="AB105" s="349"/>
      <c r="AC105" s="348"/>
      <c r="AD105" s="133"/>
      <c r="AE105" s="348"/>
      <c r="AF105" s="349"/>
      <c r="AG105" s="348"/>
      <c r="AH105" s="349"/>
      <c r="AI105" s="349"/>
      <c r="AJ105" s="349"/>
      <c r="AK105" s="128"/>
      <c r="AL105" s="128"/>
      <c r="AM105" s="128"/>
    </row>
    <row r="106" spans="1:39" ht="12.75" customHeight="1" x14ac:dyDescent="0.25">
      <c r="A106" s="243">
        <v>35551</v>
      </c>
      <c r="B106" s="159">
        <v>1997</v>
      </c>
      <c r="C106" s="241" t="s">
        <v>113</v>
      </c>
      <c r="D106" s="129">
        <v>64.91</v>
      </c>
      <c r="E106" s="137">
        <v>68.98</v>
      </c>
      <c r="F106" s="137">
        <v>59.41</v>
      </c>
      <c r="G106" s="137">
        <v>60.3</v>
      </c>
      <c r="H106" s="137">
        <v>13.94</v>
      </c>
      <c r="I106" s="137">
        <v>15.44</v>
      </c>
      <c r="J106" s="137"/>
      <c r="K106" s="137">
        <v>22.246186413924274</v>
      </c>
      <c r="L106" s="137"/>
      <c r="M106" s="214">
        <f t="shared" si="1"/>
        <v>0.89000000000000057</v>
      </c>
      <c r="N106" s="130"/>
      <c r="O106" s="130">
        <v>38.747493521253809</v>
      </c>
      <c r="P106" s="130">
        <v>60.762540672744024</v>
      </c>
      <c r="Q106" s="130">
        <v>104.81</v>
      </c>
      <c r="R106" s="161"/>
      <c r="S106" s="348"/>
      <c r="T106" s="133"/>
      <c r="U106" s="350"/>
      <c r="V106" s="349"/>
      <c r="W106" s="348"/>
      <c r="X106" s="348"/>
      <c r="Y106" s="355"/>
      <c r="Z106" s="348"/>
      <c r="AA106" s="355"/>
      <c r="AB106" s="349"/>
      <c r="AC106" s="348"/>
      <c r="AD106" s="133"/>
      <c r="AE106" s="348"/>
      <c r="AF106" s="349"/>
      <c r="AG106" s="348"/>
      <c r="AH106" s="349"/>
      <c r="AI106" s="349"/>
      <c r="AJ106" s="349"/>
      <c r="AK106" s="128"/>
      <c r="AL106" s="128"/>
      <c r="AM106" s="128"/>
    </row>
    <row r="107" spans="1:39" ht="12.75" customHeight="1" x14ac:dyDescent="0.25">
      <c r="A107" s="243">
        <v>35582</v>
      </c>
      <c r="B107" s="159">
        <v>1997</v>
      </c>
      <c r="C107" s="241" t="s">
        <v>21</v>
      </c>
      <c r="D107" s="129">
        <v>65.39</v>
      </c>
      <c r="E107" s="137">
        <v>69.37</v>
      </c>
      <c r="F107" s="137">
        <v>59.86</v>
      </c>
      <c r="G107" s="137">
        <v>60.6</v>
      </c>
      <c r="H107" s="137">
        <v>13.77</v>
      </c>
      <c r="I107" s="137">
        <v>14.88</v>
      </c>
      <c r="J107" s="137"/>
      <c r="K107" s="137">
        <v>21.151001415479058</v>
      </c>
      <c r="L107" s="137"/>
      <c r="M107" s="214">
        <f t="shared" si="1"/>
        <v>0.74000000000000199</v>
      </c>
      <c r="N107" s="130"/>
      <c r="O107" s="130">
        <v>37.100603518352997</v>
      </c>
      <c r="P107" s="130">
        <v>58.179942117565062</v>
      </c>
      <c r="Q107" s="130">
        <v>100.34</v>
      </c>
      <c r="R107" s="161"/>
      <c r="S107" s="348"/>
      <c r="T107" s="133"/>
      <c r="U107" s="350"/>
      <c r="V107" s="349"/>
      <c r="W107" s="348"/>
      <c r="X107" s="348"/>
      <c r="Y107" s="355"/>
      <c r="Z107" s="348"/>
      <c r="AA107" s="355"/>
      <c r="AB107" s="349"/>
      <c r="AC107" s="348"/>
      <c r="AD107" s="133"/>
      <c r="AE107" s="348"/>
      <c r="AF107" s="349"/>
      <c r="AG107" s="348"/>
      <c r="AH107" s="349"/>
      <c r="AI107" s="349"/>
      <c r="AJ107" s="349"/>
      <c r="AK107" s="128"/>
      <c r="AL107" s="128"/>
      <c r="AM107" s="128"/>
    </row>
    <row r="108" spans="1:39" ht="12.75" customHeight="1" x14ac:dyDescent="0.25">
      <c r="A108" s="243">
        <v>35612</v>
      </c>
      <c r="B108" s="159">
        <v>1997</v>
      </c>
      <c r="C108" s="241" t="s">
        <v>114</v>
      </c>
      <c r="D108" s="129">
        <v>68.2</v>
      </c>
      <c r="E108" s="137">
        <v>72.680000000000007</v>
      </c>
      <c r="F108" s="137">
        <v>62.69</v>
      </c>
      <c r="G108" s="137">
        <v>63.44</v>
      </c>
      <c r="H108" s="137">
        <v>13.25</v>
      </c>
      <c r="I108" s="137">
        <v>14.61</v>
      </c>
      <c r="J108" s="137"/>
      <c r="K108" s="137">
        <v>21.346592702234027</v>
      </c>
      <c r="L108" s="137"/>
      <c r="M108" s="214">
        <f t="shared" si="1"/>
        <v>0.75</v>
      </c>
      <c r="N108" s="130"/>
      <c r="O108" s="130">
        <v>37.294334549140615</v>
      </c>
      <c r="P108" s="130">
        <v>58.483744726922183</v>
      </c>
      <c r="Q108" s="130">
        <v>100.95</v>
      </c>
      <c r="R108" s="161"/>
      <c r="S108" s="348"/>
      <c r="T108" s="133"/>
      <c r="U108" s="350"/>
      <c r="V108" s="349"/>
      <c r="W108" s="348"/>
      <c r="X108" s="348"/>
      <c r="Y108" s="355"/>
      <c r="Z108" s="348"/>
      <c r="AA108" s="355"/>
      <c r="AB108" s="349"/>
      <c r="AC108" s="348"/>
      <c r="AD108" s="133"/>
      <c r="AE108" s="348"/>
      <c r="AF108" s="349"/>
      <c r="AG108" s="348"/>
      <c r="AH108" s="349"/>
      <c r="AI108" s="349"/>
      <c r="AJ108" s="349"/>
      <c r="AK108" s="128"/>
      <c r="AL108" s="128"/>
      <c r="AM108" s="128"/>
    </row>
    <row r="109" spans="1:39" ht="12.75" customHeight="1" x14ac:dyDescent="0.25">
      <c r="A109" s="243">
        <v>35643</v>
      </c>
      <c r="B109" s="159">
        <v>1997</v>
      </c>
      <c r="C109" s="241" t="s">
        <v>115</v>
      </c>
      <c r="D109" s="129">
        <v>69.510000000000005</v>
      </c>
      <c r="E109" s="137">
        <v>73.58</v>
      </c>
      <c r="F109" s="137">
        <v>64.069999999999993</v>
      </c>
      <c r="G109" s="137">
        <v>64.48</v>
      </c>
      <c r="H109" s="137">
        <v>13.86</v>
      </c>
      <c r="I109" s="137">
        <v>15.2</v>
      </c>
      <c r="J109" s="137"/>
      <c r="K109" s="137">
        <v>22.44754952074236</v>
      </c>
      <c r="L109" s="137"/>
      <c r="M109" s="214">
        <f t="shared" si="1"/>
        <v>0.4100000000000108</v>
      </c>
      <c r="N109" s="130"/>
      <c r="O109" s="130">
        <v>39.300652733077634</v>
      </c>
      <c r="P109" s="130">
        <v>61.629986694472151</v>
      </c>
      <c r="Q109" s="130">
        <v>106.45</v>
      </c>
      <c r="R109" s="161"/>
      <c r="S109" s="348"/>
      <c r="T109" s="133"/>
      <c r="U109" s="350"/>
      <c r="V109" s="349"/>
      <c r="W109" s="348"/>
      <c r="X109" s="348"/>
      <c r="Y109" s="355"/>
      <c r="Z109" s="348"/>
      <c r="AA109" s="355"/>
      <c r="AB109" s="349"/>
      <c r="AC109" s="348"/>
      <c r="AD109" s="133"/>
      <c r="AE109" s="348"/>
      <c r="AF109" s="349"/>
      <c r="AG109" s="348"/>
      <c r="AH109" s="349"/>
      <c r="AI109" s="349"/>
      <c r="AJ109" s="349"/>
      <c r="AK109" s="128"/>
      <c r="AL109" s="128"/>
      <c r="AM109" s="128"/>
    </row>
    <row r="110" spans="1:39" ht="12.75" customHeight="1" x14ac:dyDescent="0.25">
      <c r="A110" s="243">
        <v>35674</v>
      </c>
      <c r="B110" s="159">
        <v>1997</v>
      </c>
      <c r="C110" s="241" t="s">
        <v>116</v>
      </c>
      <c r="D110" s="129">
        <v>70.28</v>
      </c>
      <c r="E110" s="137">
        <v>74.23</v>
      </c>
      <c r="F110" s="137">
        <v>64.72</v>
      </c>
      <c r="G110" s="137">
        <v>64.760000000000005</v>
      </c>
      <c r="H110" s="137">
        <v>13.48</v>
      </c>
      <c r="I110" s="137">
        <v>14.69</v>
      </c>
      <c r="J110" s="137"/>
      <c r="K110" s="137">
        <v>22.390855980283391</v>
      </c>
      <c r="L110" s="137"/>
      <c r="M110" s="214">
        <f t="shared" si="1"/>
        <v>4.0000000000006253E-2</v>
      </c>
      <c r="N110" s="130"/>
      <c r="O110" s="130">
        <v>39.140398102994148</v>
      </c>
      <c r="P110" s="130">
        <v>61.378680671978017</v>
      </c>
      <c r="Q110" s="130">
        <v>105.92</v>
      </c>
      <c r="R110" s="161"/>
      <c r="S110" s="348"/>
      <c r="T110" s="133"/>
      <c r="U110" s="350"/>
      <c r="V110" s="349"/>
      <c r="W110" s="348"/>
      <c r="X110" s="348"/>
      <c r="Y110" s="355"/>
      <c r="Z110" s="348"/>
      <c r="AA110" s="355"/>
      <c r="AB110" s="349"/>
      <c r="AC110" s="348"/>
      <c r="AD110" s="133"/>
      <c r="AE110" s="348"/>
      <c r="AF110" s="349"/>
      <c r="AG110" s="348"/>
      <c r="AH110" s="349"/>
      <c r="AI110" s="349"/>
      <c r="AJ110" s="349"/>
      <c r="AK110" s="128"/>
      <c r="AL110" s="128"/>
      <c r="AM110" s="128"/>
    </row>
    <row r="111" spans="1:39" ht="12.75" customHeight="1" x14ac:dyDescent="0.25">
      <c r="A111" s="243">
        <v>35704</v>
      </c>
      <c r="B111" s="159">
        <v>1997</v>
      </c>
      <c r="C111" s="241" t="s">
        <v>117</v>
      </c>
      <c r="D111" s="129">
        <v>69.75</v>
      </c>
      <c r="E111" s="137">
        <v>73.709999999999994</v>
      </c>
      <c r="F111" s="137">
        <v>64.209999999999994</v>
      </c>
      <c r="G111" s="137">
        <v>64.31</v>
      </c>
      <c r="H111" s="137">
        <v>14.27</v>
      </c>
      <c r="I111" s="137">
        <v>15.1</v>
      </c>
      <c r="J111" s="137"/>
      <c r="K111" s="137">
        <v>23.336271810522899</v>
      </c>
      <c r="L111" s="137"/>
      <c r="M111" s="214">
        <f t="shared" si="1"/>
        <v>0.10000000000000853</v>
      </c>
      <c r="N111" s="130"/>
      <c r="O111" s="130">
        <v>40.863768370184999</v>
      </c>
      <c r="P111" s="130">
        <v>64.081213053767897</v>
      </c>
      <c r="Q111" s="130">
        <v>110.7</v>
      </c>
      <c r="R111" s="161"/>
      <c r="S111" s="348"/>
      <c r="T111" s="133"/>
      <c r="U111" s="350"/>
      <c r="V111" s="349"/>
      <c r="W111" s="348"/>
      <c r="X111" s="348"/>
      <c r="Y111" s="355"/>
      <c r="Z111" s="348"/>
      <c r="AA111" s="355"/>
      <c r="AB111" s="349"/>
      <c r="AC111" s="348"/>
      <c r="AD111" s="133"/>
      <c r="AE111" s="348"/>
      <c r="AF111" s="349"/>
      <c r="AG111" s="348"/>
      <c r="AH111" s="349"/>
      <c r="AI111" s="349"/>
      <c r="AJ111" s="349"/>
      <c r="AK111" s="128"/>
      <c r="AL111" s="128"/>
      <c r="AM111" s="128"/>
    </row>
    <row r="112" spans="1:39" ht="12.75" customHeight="1" x14ac:dyDescent="0.25">
      <c r="A112" s="243">
        <v>35735</v>
      </c>
      <c r="B112" s="159">
        <v>1997</v>
      </c>
      <c r="C112" s="241" t="s">
        <v>118</v>
      </c>
      <c r="D112" s="129">
        <v>69.55</v>
      </c>
      <c r="E112" s="137">
        <v>74.02</v>
      </c>
      <c r="F112" s="137">
        <v>63.89</v>
      </c>
      <c r="G112" s="137">
        <v>64.06</v>
      </c>
      <c r="H112" s="137">
        <v>14.18</v>
      </c>
      <c r="I112" s="137">
        <v>15.28</v>
      </c>
      <c r="J112" s="137"/>
      <c r="K112" s="137">
        <v>22.018993265405001</v>
      </c>
      <c r="L112" s="137"/>
      <c r="M112" s="214">
        <f t="shared" si="1"/>
        <v>0.17000000000000171</v>
      </c>
      <c r="N112" s="130"/>
      <c r="O112" s="130">
        <v>38.599105085335083</v>
      </c>
      <c r="P112" s="130">
        <v>60.52984282435466</v>
      </c>
      <c r="Q112" s="130">
        <v>104.66</v>
      </c>
      <c r="R112" s="161"/>
      <c r="S112" s="348"/>
      <c r="T112" s="133"/>
      <c r="U112" s="350"/>
      <c r="V112" s="349"/>
      <c r="W112" s="348"/>
      <c r="X112" s="348"/>
      <c r="Y112" s="355"/>
      <c r="Z112" s="348"/>
      <c r="AA112" s="355"/>
      <c r="AB112" s="349"/>
      <c r="AC112" s="348"/>
      <c r="AD112" s="133"/>
      <c r="AE112" s="348"/>
      <c r="AF112" s="349"/>
      <c r="AG112" s="348"/>
      <c r="AH112" s="349"/>
      <c r="AI112" s="349"/>
      <c r="AJ112" s="349"/>
      <c r="AK112" s="128"/>
      <c r="AL112" s="128"/>
      <c r="AM112" s="128"/>
    </row>
    <row r="113" spans="1:39" ht="12.75" customHeight="1" x14ac:dyDescent="0.25">
      <c r="A113" s="243">
        <v>35765</v>
      </c>
      <c r="B113" s="159">
        <v>1997</v>
      </c>
      <c r="C113" s="241" t="s">
        <v>119</v>
      </c>
      <c r="D113" s="129">
        <v>69.290000000000006</v>
      </c>
      <c r="E113" s="137">
        <v>74.099999999999994</v>
      </c>
      <c r="F113" s="137">
        <v>63.53</v>
      </c>
      <c r="G113" s="137">
        <v>63.76</v>
      </c>
      <c r="H113" s="137">
        <v>13.6</v>
      </c>
      <c r="I113" s="137">
        <v>14.48</v>
      </c>
      <c r="J113" s="137" t="s">
        <v>8</v>
      </c>
      <c r="K113" s="137">
        <v>20.324699508818345</v>
      </c>
      <c r="L113" s="137"/>
      <c r="M113" s="214">
        <f t="shared" si="1"/>
        <v>0.22999999999999687</v>
      </c>
      <c r="N113" s="130"/>
      <c r="O113" s="130">
        <v>35.623756929875469</v>
      </c>
      <c r="P113" s="130">
        <v>55.864000033452015</v>
      </c>
      <c r="Q113" s="130">
        <v>96.59</v>
      </c>
      <c r="R113" s="161"/>
      <c r="S113" s="348"/>
      <c r="T113" s="133"/>
      <c r="U113" s="350"/>
      <c r="V113" s="349"/>
      <c r="W113" s="348"/>
      <c r="X113" s="348"/>
      <c r="Y113" s="355"/>
      <c r="Z113" s="348"/>
      <c r="AA113" s="355"/>
      <c r="AB113" s="349"/>
      <c r="AC113" s="348"/>
      <c r="AD113" s="133"/>
      <c r="AE113" s="348"/>
      <c r="AF113" s="349"/>
      <c r="AG113" s="348"/>
      <c r="AH113" s="349"/>
      <c r="AI113" s="349"/>
      <c r="AJ113" s="349"/>
      <c r="AK113" s="128"/>
      <c r="AL113" s="128"/>
      <c r="AM113" s="128"/>
    </row>
    <row r="114" spans="1:39" ht="12.75" customHeight="1" x14ac:dyDescent="0.25">
      <c r="A114" s="243">
        <v>35796</v>
      </c>
      <c r="B114" s="159">
        <v>1998</v>
      </c>
      <c r="C114" s="241" t="s">
        <v>109</v>
      </c>
      <c r="D114" s="129">
        <v>69.03</v>
      </c>
      <c r="E114" s="137">
        <v>73.959999999999994</v>
      </c>
      <c r="F114" s="137">
        <v>63.13</v>
      </c>
      <c r="G114" s="137">
        <v>63.34</v>
      </c>
      <c r="H114" s="137">
        <v>12.92</v>
      </c>
      <c r="I114" s="137">
        <v>13.67</v>
      </c>
      <c r="J114" s="137"/>
      <c r="K114" s="137">
        <v>18.055256497947724</v>
      </c>
      <c r="L114" s="137"/>
      <c r="M114" s="214">
        <f t="shared" si="1"/>
        <v>0.21000000000000085</v>
      </c>
      <c r="N114" s="130"/>
      <c r="O114" s="130">
        <v>31.703436807818552</v>
      </c>
      <c r="P114" s="130">
        <v>49.716283388606399</v>
      </c>
      <c r="Q114" s="130">
        <v>86.15</v>
      </c>
      <c r="R114" s="161"/>
      <c r="S114" s="348"/>
      <c r="T114" s="133"/>
      <c r="U114" s="350"/>
      <c r="V114" s="349"/>
      <c r="W114" s="348"/>
      <c r="X114" s="348"/>
      <c r="Y114" s="355"/>
      <c r="Z114" s="348"/>
      <c r="AA114" s="355"/>
      <c r="AB114" s="349"/>
      <c r="AC114" s="348"/>
      <c r="AD114" s="133"/>
      <c r="AE114" s="348"/>
      <c r="AF114" s="349"/>
      <c r="AG114" s="348"/>
      <c r="AH114" s="349"/>
      <c r="AI114" s="349"/>
      <c r="AJ114" s="349"/>
      <c r="AK114" s="128"/>
      <c r="AL114" s="128"/>
      <c r="AM114" s="128"/>
    </row>
    <row r="115" spans="1:39" ht="12.75" customHeight="1" x14ac:dyDescent="0.25">
      <c r="A115" s="243">
        <v>35827</v>
      </c>
      <c r="B115" s="159">
        <v>1998</v>
      </c>
      <c r="C115" s="241" t="s">
        <v>110</v>
      </c>
      <c r="D115" s="129">
        <v>68.64</v>
      </c>
      <c r="E115" s="137">
        <v>73.790000000000006</v>
      </c>
      <c r="F115" s="137">
        <v>62.63</v>
      </c>
      <c r="G115" s="137">
        <v>62.84</v>
      </c>
      <c r="H115" s="137">
        <v>12.53</v>
      </c>
      <c r="I115" s="137">
        <v>13.68</v>
      </c>
      <c r="J115" s="137"/>
      <c r="K115" s="137">
        <v>16.705168096932347</v>
      </c>
      <c r="L115" s="137"/>
      <c r="M115" s="214">
        <f t="shared" si="1"/>
        <v>0.21000000000000085</v>
      </c>
      <c r="N115" s="130"/>
      <c r="O115" s="130">
        <v>29.316930134296925</v>
      </c>
      <c r="P115" s="130">
        <v>45.97384237791001</v>
      </c>
      <c r="Q115" s="130">
        <v>79.66</v>
      </c>
      <c r="R115" s="161"/>
      <c r="S115" s="348"/>
      <c r="T115" s="133"/>
      <c r="U115" s="350"/>
      <c r="V115" s="349"/>
      <c r="W115" s="348"/>
      <c r="X115" s="348"/>
      <c r="Y115" s="355"/>
      <c r="Z115" s="348"/>
      <c r="AA115" s="355"/>
      <c r="AB115" s="349"/>
      <c r="AC115" s="348"/>
      <c r="AD115" s="133"/>
      <c r="AE115" s="348"/>
      <c r="AF115" s="349"/>
      <c r="AG115" s="348"/>
      <c r="AH115" s="349"/>
      <c r="AI115" s="349"/>
      <c r="AJ115" s="349"/>
      <c r="AK115" s="128"/>
      <c r="AL115" s="128"/>
      <c r="AM115" s="128"/>
    </row>
    <row r="116" spans="1:39" ht="12.75" customHeight="1" x14ac:dyDescent="0.25">
      <c r="A116" s="243">
        <v>35855</v>
      </c>
      <c r="B116" s="159">
        <v>1998</v>
      </c>
      <c r="C116" s="241" t="s">
        <v>111</v>
      </c>
      <c r="D116" s="129">
        <v>68.2</v>
      </c>
      <c r="E116" s="137">
        <v>73.77</v>
      </c>
      <c r="F116" s="137">
        <v>62.09</v>
      </c>
      <c r="G116" s="137">
        <v>62.3</v>
      </c>
      <c r="H116" s="137">
        <v>11.61</v>
      </c>
      <c r="I116" s="137">
        <v>12.72</v>
      </c>
      <c r="J116" s="137"/>
      <c r="K116" s="137">
        <v>15.327661257427327</v>
      </c>
      <c r="L116" s="137"/>
      <c r="M116" s="214">
        <f t="shared" si="1"/>
        <v>0.20999999999999375</v>
      </c>
      <c r="N116" s="130"/>
      <c r="O116" s="130">
        <v>26.846560600248942</v>
      </c>
      <c r="P116" s="130">
        <v>42.099890396810579</v>
      </c>
      <c r="Q116" s="130">
        <v>72.73</v>
      </c>
      <c r="R116" s="161"/>
      <c r="S116" s="348"/>
      <c r="T116" s="133"/>
      <c r="U116" s="350"/>
      <c r="V116" s="349"/>
      <c r="W116" s="348"/>
      <c r="X116" s="348"/>
      <c r="Y116" s="355"/>
      <c r="Z116" s="348"/>
      <c r="AA116" s="355"/>
      <c r="AB116" s="349"/>
      <c r="AC116" s="348"/>
      <c r="AD116" s="133"/>
      <c r="AE116" s="348"/>
      <c r="AF116" s="349"/>
      <c r="AG116" s="348"/>
      <c r="AH116" s="349"/>
      <c r="AI116" s="349"/>
      <c r="AJ116" s="349"/>
      <c r="AK116" s="128"/>
      <c r="AL116" s="128"/>
      <c r="AM116" s="128"/>
    </row>
    <row r="117" spans="1:39" ht="12.75" customHeight="1" x14ac:dyDescent="0.25">
      <c r="A117" s="243">
        <v>35886</v>
      </c>
      <c r="B117" s="159">
        <v>1998</v>
      </c>
      <c r="C117" s="241" t="s">
        <v>112</v>
      </c>
      <c r="D117" s="129">
        <v>72.38</v>
      </c>
      <c r="E117" s="137">
        <v>78.739999999999995</v>
      </c>
      <c r="F117" s="137">
        <v>65.77</v>
      </c>
      <c r="G117" s="137">
        <v>66.81</v>
      </c>
      <c r="H117" s="137">
        <v>11.67</v>
      </c>
      <c r="I117" s="137">
        <v>12.94</v>
      </c>
      <c r="J117" s="137"/>
      <c r="K117" s="137">
        <v>15.463466985861789</v>
      </c>
      <c r="L117" s="137"/>
      <c r="M117" s="214">
        <f t="shared" si="1"/>
        <v>1.0400000000000063</v>
      </c>
      <c r="N117" s="130"/>
      <c r="O117" s="130">
        <v>27.086810822935263</v>
      </c>
      <c r="P117" s="130">
        <v>42.476642867769925</v>
      </c>
      <c r="Q117" s="130">
        <v>73.400000000000006</v>
      </c>
      <c r="R117" s="161"/>
      <c r="S117" s="348"/>
      <c r="T117" s="133"/>
      <c r="U117" s="350"/>
      <c r="V117" s="349"/>
      <c r="W117" s="348"/>
      <c r="X117" s="348"/>
      <c r="Y117" s="355"/>
      <c r="Z117" s="348"/>
      <c r="AA117" s="355"/>
      <c r="AB117" s="349"/>
      <c r="AC117" s="348"/>
      <c r="AD117" s="133"/>
      <c r="AE117" s="348"/>
      <c r="AF117" s="349"/>
      <c r="AG117" s="348"/>
      <c r="AH117" s="349"/>
      <c r="AI117" s="349"/>
      <c r="AJ117" s="349"/>
      <c r="AK117" s="128"/>
      <c r="AL117" s="128"/>
      <c r="AM117" s="128"/>
    </row>
    <row r="118" spans="1:39" ht="12.75" customHeight="1" x14ac:dyDescent="0.25">
      <c r="A118" s="243">
        <v>35916</v>
      </c>
      <c r="B118" s="159">
        <v>1998</v>
      </c>
      <c r="C118" s="241" t="s">
        <v>113</v>
      </c>
      <c r="D118" s="129">
        <v>72.41</v>
      </c>
      <c r="E118" s="137">
        <v>79.06</v>
      </c>
      <c r="F118" s="137">
        <v>65.72</v>
      </c>
      <c r="G118" s="137">
        <v>66.709999999999994</v>
      </c>
      <c r="H118" s="137">
        <v>11.64</v>
      </c>
      <c r="I118" s="137">
        <v>12.95</v>
      </c>
      <c r="J118" s="137"/>
      <c r="K118" s="137">
        <v>16.500504423746158</v>
      </c>
      <c r="L118" s="137"/>
      <c r="M118" s="214">
        <f t="shared" si="1"/>
        <v>0.98999999999999488</v>
      </c>
      <c r="N118" s="130"/>
      <c r="O118" s="130">
        <v>28.913922143258759</v>
      </c>
      <c r="P118" s="130">
        <v>45.341858545627652</v>
      </c>
      <c r="Q118" s="130">
        <v>78.36</v>
      </c>
      <c r="R118" s="161"/>
      <c r="S118" s="348"/>
      <c r="T118" s="133"/>
      <c r="U118" s="350"/>
      <c r="V118" s="349"/>
      <c r="W118" s="348"/>
      <c r="X118" s="348"/>
      <c r="Y118" s="355"/>
      <c r="Z118" s="348"/>
      <c r="AA118" s="355"/>
      <c r="AB118" s="349"/>
      <c r="AC118" s="348"/>
      <c r="AD118" s="133"/>
      <c r="AE118" s="348"/>
      <c r="AF118" s="349"/>
      <c r="AG118" s="348"/>
      <c r="AH118" s="349"/>
      <c r="AI118" s="349"/>
      <c r="AJ118" s="349"/>
      <c r="AK118" s="128"/>
      <c r="AL118" s="128"/>
      <c r="AM118" s="128"/>
    </row>
    <row r="119" spans="1:39" ht="12.75" customHeight="1" x14ac:dyDescent="0.25">
      <c r="A119" s="243">
        <v>35947</v>
      </c>
      <c r="B119" s="159">
        <v>1998</v>
      </c>
      <c r="C119" s="241" t="s">
        <v>21</v>
      </c>
      <c r="D119" s="129">
        <v>72.209999999999994</v>
      </c>
      <c r="E119" s="137">
        <v>78.8</v>
      </c>
      <c r="F119" s="137">
        <v>65.62</v>
      </c>
      <c r="G119" s="137">
        <v>66.59</v>
      </c>
      <c r="H119" s="137">
        <v>11.15</v>
      </c>
      <c r="I119" s="137">
        <v>12.34</v>
      </c>
      <c r="J119" s="137"/>
      <c r="K119" s="137">
        <v>14.231645123154506</v>
      </c>
      <c r="L119" s="137"/>
      <c r="M119" s="214">
        <f t="shared" si="1"/>
        <v>0.96999999999999886</v>
      </c>
      <c r="N119" s="130"/>
      <c r="O119" s="130">
        <v>25.018159607306483</v>
      </c>
      <c r="P119" s="130">
        <v>39.232652296910985</v>
      </c>
      <c r="Q119" s="130">
        <v>67.819999999999993</v>
      </c>
      <c r="R119" s="161"/>
      <c r="S119" s="348"/>
      <c r="T119" s="133"/>
      <c r="U119" s="350"/>
      <c r="V119" s="349"/>
      <c r="W119" s="348"/>
      <c r="X119" s="348"/>
      <c r="Y119" s="355"/>
      <c r="Z119" s="348"/>
      <c r="AA119" s="355"/>
      <c r="AB119" s="349"/>
      <c r="AC119" s="348"/>
      <c r="AD119" s="133"/>
      <c r="AE119" s="348"/>
      <c r="AF119" s="349"/>
      <c r="AG119" s="348"/>
      <c r="AH119" s="349"/>
      <c r="AI119" s="349"/>
      <c r="AJ119" s="349"/>
      <c r="AK119" s="128"/>
      <c r="AL119" s="128"/>
      <c r="AM119" s="128"/>
    </row>
    <row r="120" spans="1:39" ht="12.75" customHeight="1" x14ac:dyDescent="0.25">
      <c r="A120" s="243">
        <v>35977</v>
      </c>
      <c r="B120" s="159">
        <v>1998</v>
      </c>
      <c r="C120" s="241" t="s">
        <v>114</v>
      </c>
      <c r="D120" s="129">
        <v>72.37</v>
      </c>
      <c r="E120" s="137">
        <v>79.34</v>
      </c>
      <c r="F120" s="137">
        <v>66.040000000000006</v>
      </c>
      <c r="G120" s="137">
        <v>66.94</v>
      </c>
      <c r="H120" s="137">
        <v>10.7</v>
      </c>
      <c r="I120" s="137">
        <v>11.99</v>
      </c>
      <c r="J120" s="137"/>
      <c r="K120" s="137">
        <v>13.512062884191648</v>
      </c>
      <c r="L120" s="137"/>
      <c r="M120" s="214">
        <f t="shared" si="1"/>
        <v>0.89999999999999147</v>
      </c>
      <c r="N120" s="130"/>
      <c r="O120" s="130">
        <v>23.741300562050782</v>
      </c>
      <c r="P120" s="130">
        <v>37.230324078489488</v>
      </c>
      <c r="Q120" s="130">
        <v>64.34</v>
      </c>
      <c r="R120" s="161"/>
      <c r="S120" s="348"/>
      <c r="T120" s="133"/>
      <c r="U120" s="350"/>
      <c r="V120" s="349"/>
      <c r="W120" s="348"/>
      <c r="X120" s="348"/>
      <c r="Y120" s="355"/>
      <c r="Z120" s="348"/>
      <c r="AA120" s="355"/>
      <c r="AB120" s="349"/>
      <c r="AC120" s="348"/>
      <c r="AD120" s="133"/>
      <c r="AE120" s="348"/>
      <c r="AF120" s="349"/>
      <c r="AG120" s="348"/>
      <c r="AH120" s="349"/>
      <c r="AI120" s="349"/>
      <c r="AJ120" s="349"/>
      <c r="AK120" s="128"/>
      <c r="AL120" s="128"/>
      <c r="AM120" s="128"/>
    </row>
    <row r="121" spans="1:39" ht="12.75" customHeight="1" x14ac:dyDescent="0.25">
      <c r="A121" s="243">
        <v>36008</v>
      </c>
      <c r="B121" s="159">
        <v>1998</v>
      </c>
      <c r="C121" s="241" t="s">
        <v>115</v>
      </c>
      <c r="D121" s="129">
        <v>72.48</v>
      </c>
      <c r="E121" s="137">
        <v>79.39</v>
      </c>
      <c r="F121" s="137">
        <v>66.14</v>
      </c>
      <c r="G121" s="137">
        <v>66.900000000000006</v>
      </c>
      <c r="H121" s="137">
        <v>10.29</v>
      </c>
      <c r="I121" s="137">
        <v>11.72</v>
      </c>
      <c r="J121" s="137"/>
      <c r="K121" s="137">
        <v>14.099125704037604</v>
      </c>
      <c r="L121" s="137"/>
      <c r="M121" s="214">
        <f t="shared" si="1"/>
        <v>0.76000000000000512</v>
      </c>
      <c r="N121" s="130"/>
      <c r="O121" s="130">
        <v>24.787260860485141</v>
      </c>
      <c r="P121" s="130">
        <v>38.870564501804402</v>
      </c>
      <c r="Q121" s="130">
        <v>67.540000000000006</v>
      </c>
      <c r="R121" s="161"/>
      <c r="S121" s="348"/>
      <c r="T121" s="133"/>
      <c r="U121" s="350"/>
      <c r="V121" s="349"/>
      <c r="W121" s="348"/>
      <c r="X121" s="348"/>
      <c r="Y121" s="355"/>
      <c r="Z121" s="348"/>
      <c r="AA121" s="355"/>
      <c r="AB121" s="349"/>
      <c r="AC121" s="348"/>
      <c r="AD121" s="133"/>
      <c r="AE121" s="348"/>
      <c r="AF121" s="349"/>
      <c r="AG121" s="348"/>
      <c r="AH121" s="349"/>
      <c r="AI121" s="349"/>
      <c r="AJ121" s="349"/>
      <c r="AK121" s="128"/>
      <c r="AL121" s="128"/>
      <c r="AM121" s="128"/>
    </row>
    <row r="122" spans="1:39" ht="12.75" customHeight="1" x14ac:dyDescent="0.25">
      <c r="A122" s="243">
        <v>36039</v>
      </c>
      <c r="B122" s="159">
        <v>1998</v>
      </c>
      <c r="C122" s="241" t="s">
        <v>116</v>
      </c>
      <c r="D122" s="129">
        <v>72</v>
      </c>
      <c r="E122" s="137">
        <v>79.34</v>
      </c>
      <c r="F122" s="137">
        <v>65.8</v>
      </c>
      <c r="G122" s="137">
        <v>66.48</v>
      </c>
      <c r="H122" s="137">
        <v>10.62</v>
      </c>
      <c r="I122" s="137">
        <v>12.1</v>
      </c>
      <c r="J122" s="137"/>
      <c r="K122" s="137">
        <v>15.22153973277819</v>
      </c>
      <c r="L122" s="137"/>
      <c r="M122" s="214">
        <f t="shared" si="1"/>
        <v>0.68000000000000682</v>
      </c>
      <c r="N122" s="130"/>
      <c r="O122" s="130">
        <v>26.554403936047105</v>
      </c>
      <c r="P122" s="130">
        <v>41.641739957179183</v>
      </c>
      <c r="Q122" s="130">
        <v>71.5</v>
      </c>
      <c r="R122" s="161"/>
      <c r="S122" s="348"/>
      <c r="T122" s="133"/>
      <c r="U122" s="350"/>
      <c r="V122" s="349"/>
      <c r="W122" s="348"/>
      <c r="X122" s="348"/>
      <c r="Y122" s="355"/>
      <c r="Z122" s="348"/>
      <c r="AA122" s="355"/>
      <c r="AB122" s="349"/>
      <c r="AC122" s="348"/>
      <c r="AD122" s="133"/>
      <c r="AE122" s="348"/>
      <c r="AF122" s="349"/>
      <c r="AG122" s="348"/>
      <c r="AH122" s="349"/>
      <c r="AI122" s="349"/>
      <c r="AJ122" s="349"/>
      <c r="AK122" s="128"/>
      <c r="AL122" s="128"/>
      <c r="AM122" s="128"/>
    </row>
    <row r="123" spans="1:39" ht="12.75" customHeight="1" x14ac:dyDescent="0.25">
      <c r="A123" s="243">
        <v>36069</v>
      </c>
      <c r="B123" s="159">
        <v>1998</v>
      </c>
      <c r="C123" s="241" t="s">
        <v>117</v>
      </c>
      <c r="D123" s="129">
        <v>71.78</v>
      </c>
      <c r="E123" s="137">
        <v>79.09</v>
      </c>
      <c r="F123" s="137">
        <v>65.75</v>
      </c>
      <c r="G123" s="137">
        <v>66.59</v>
      </c>
      <c r="H123" s="137">
        <v>10.88</v>
      </c>
      <c r="I123" s="137">
        <v>12.31</v>
      </c>
      <c r="J123" s="137"/>
      <c r="K123" s="137">
        <v>14.308558421659033</v>
      </c>
      <c r="L123" s="137"/>
      <c r="M123" s="214">
        <f t="shared" si="1"/>
        <v>0.84000000000000341</v>
      </c>
      <c r="N123" s="130"/>
      <c r="O123" s="130">
        <v>25.193320230520534</v>
      </c>
      <c r="P123" s="130">
        <v>39.507333405934688</v>
      </c>
      <c r="Q123" s="130">
        <v>68.73</v>
      </c>
      <c r="R123" s="161"/>
      <c r="S123" s="348"/>
      <c r="T123" s="133"/>
      <c r="U123" s="350"/>
      <c r="V123" s="349"/>
      <c r="W123" s="348"/>
      <c r="X123" s="348"/>
      <c r="Y123" s="355"/>
      <c r="Z123" s="348"/>
      <c r="AA123" s="355"/>
      <c r="AB123" s="349"/>
      <c r="AC123" s="348"/>
      <c r="AD123" s="133"/>
      <c r="AE123" s="348"/>
      <c r="AF123" s="349"/>
      <c r="AG123" s="348"/>
      <c r="AH123" s="349"/>
      <c r="AI123" s="349"/>
      <c r="AJ123" s="349"/>
      <c r="AK123" s="128"/>
      <c r="AL123" s="128"/>
      <c r="AM123" s="128"/>
    </row>
    <row r="124" spans="1:39" ht="12.75" customHeight="1" x14ac:dyDescent="0.25">
      <c r="A124" s="243">
        <v>36100</v>
      </c>
      <c r="B124" s="159">
        <v>1998</v>
      </c>
      <c r="C124" s="241" t="s">
        <v>118</v>
      </c>
      <c r="D124" s="129">
        <v>71.33</v>
      </c>
      <c r="E124" s="137">
        <v>79.150000000000006</v>
      </c>
      <c r="F124" s="137">
        <v>65.02</v>
      </c>
      <c r="G124" s="137">
        <v>65.77</v>
      </c>
      <c r="H124" s="137">
        <v>10.61</v>
      </c>
      <c r="I124" s="137">
        <v>11.71</v>
      </c>
      <c r="J124" s="137"/>
      <c r="K124" s="137">
        <v>12.618598986615556</v>
      </c>
      <c r="L124" s="137"/>
      <c r="M124" s="214">
        <f t="shared" si="1"/>
        <v>0.75</v>
      </c>
      <c r="N124" s="130"/>
      <c r="O124" s="130">
        <v>22.206196239025168</v>
      </c>
      <c r="P124" s="130">
        <v>34.82302413756338</v>
      </c>
      <c r="Q124" s="130">
        <v>60.54</v>
      </c>
      <c r="R124" s="161"/>
      <c r="S124" s="348"/>
      <c r="T124" s="133"/>
      <c r="U124" s="350"/>
      <c r="V124" s="349"/>
      <c r="W124" s="348"/>
      <c r="X124" s="348"/>
      <c r="Y124" s="355"/>
      <c r="Z124" s="348"/>
      <c r="AA124" s="355"/>
      <c r="AB124" s="349"/>
      <c r="AC124" s="348"/>
      <c r="AD124" s="133"/>
      <c r="AE124" s="348"/>
      <c r="AF124" s="349"/>
      <c r="AG124" s="348"/>
      <c r="AH124" s="349"/>
      <c r="AI124" s="349"/>
      <c r="AJ124" s="349"/>
      <c r="AK124" s="128"/>
      <c r="AL124" s="128"/>
      <c r="AM124" s="128"/>
    </row>
    <row r="125" spans="1:39" ht="12.75" customHeight="1" x14ac:dyDescent="0.25">
      <c r="A125" s="243">
        <v>36130</v>
      </c>
      <c r="B125" s="159">
        <v>1998</v>
      </c>
      <c r="C125" s="241" t="s">
        <v>119</v>
      </c>
      <c r="D125" s="129">
        <v>70.45</v>
      </c>
      <c r="E125" s="137">
        <v>79.13</v>
      </c>
      <c r="F125" s="137">
        <v>63.84</v>
      </c>
      <c r="G125" s="137">
        <v>64.77</v>
      </c>
      <c r="H125" s="137">
        <v>10.35</v>
      </c>
      <c r="I125" s="137">
        <v>11.49</v>
      </c>
      <c r="J125" s="137"/>
      <c r="K125" s="137">
        <v>11.530909749026172</v>
      </c>
      <c r="L125" s="137"/>
      <c r="M125" s="214">
        <f t="shared" si="1"/>
        <v>0.92999999999999261</v>
      </c>
      <c r="N125" s="130"/>
      <c r="O125" s="130">
        <v>20.234815660638205</v>
      </c>
      <c r="P125" s="130">
        <v>31.731570170096031</v>
      </c>
      <c r="Q125" s="130">
        <v>55.03</v>
      </c>
      <c r="R125" s="161"/>
      <c r="S125" s="348"/>
      <c r="T125" s="133"/>
      <c r="U125" s="350"/>
      <c r="V125" s="349"/>
      <c r="W125" s="348"/>
      <c r="X125" s="348"/>
      <c r="Y125" s="355"/>
      <c r="Z125" s="348"/>
      <c r="AA125" s="355"/>
      <c r="AB125" s="349"/>
      <c r="AC125" s="348"/>
      <c r="AD125" s="133"/>
      <c r="AE125" s="348"/>
      <c r="AF125" s="349"/>
      <c r="AG125" s="348"/>
      <c r="AH125" s="349"/>
      <c r="AI125" s="349"/>
      <c r="AJ125" s="349"/>
      <c r="AK125" s="128"/>
      <c r="AL125" s="128"/>
      <c r="AM125" s="128"/>
    </row>
    <row r="126" spans="1:39" ht="12.75" customHeight="1" x14ac:dyDescent="0.25">
      <c r="A126" s="243">
        <v>36161</v>
      </c>
      <c r="B126" s="159">
        <v>1999</v>
      </c>
      <c r="C126" s="241" t="s">
        <v>109</v>
      </c>
      <c r="D126" s="129">
        <v>69.61</v>
      </c>
      <c r="E126" s="137">
        <v>79.23</v>
      </c>
      <c r="F126" s="137">
        <v>62.87</v>
      </c>
      <c r="G126" s="137">
        <v>63.95</v>
      </c>
      <c r="H126" s="137">
        <v>9.89</v>
      </c>
      <c r="I126" s="137">
        <v>11.36</v>
      </c>
      <c r="J126" s="137"/>
      <c r="K126" s="137">
        <v>13.241548736240798</v>
      </c>
      <c r="L126" s="137"/>
      <c r="M126" s="214">
        <f t="shared" si="1"/>
        <v>1.0800000000000054</v>
      </c>
      <c r="N126" s="130"/>
      <c r="O126" s="130">
        <v>23.101339651602594</v>
      </c>
      <c r="P126" s="130">
        <v>36.22675849743468</v>
      </c>
      <c r="Q126" s="130">
        <v>62.16</v>
      </c>
      <c r="R126" s="161"/>
      <c r="S126" s="348"/>
      <c r="T126" s="133"/>
      <c r="U126" s="350"/>
      <c r="V126" s="349"/>
      <c r="W126" s="348"/>
      <c r="X126" s="348"/>
      <c r="Y126" s="355"/>
      <c r="Z126" s="348"/>
      <c r="AA126" s="355"/>
      <c r="AB126" s="349"/>
      <c r="AC126" s="348"/>
      <c r="AD126" s="133"/>
      <c r="AE126" s="348"/>
      <c r="AF126" s="349"/>
      <c r="AG126" s="348"/>
      <c r="AH126" s="349"/>
      <c r="AI126" s="349"/>
      <c r="AJ126" s="349"/>
      <c r="AK126" s="128"/>
      <c r="AL126" s="128"/>
      <c r="AM126" s="128"/>
    </row>
    <row r="127" spans="1:39" ht="12.75" customHeight="1" x14ac:dyDescent="0.25">
      <c r="A127" s="243">
        <v>36192</v>
      </c>
      <c r="B127" s="159">
        <v>1999</v>
      </c>
      <c r="C127" s="241" t="s">
        <v>110</v>
      </c>
      <c r="D127" s="129">
        <v>69.78</v>
      </c>
      <c r="E127" s="137">
        <v>78.260000000000005</v>
      </c>
      <c r="F127" s="137">
        <v>63.02</v>
      </c>
      <c r="G127" s="137">
        <v>64.17</v>
      </c>
      <c r="H127" s="137">
        <v>10.220000000000001</v>
      </c>
      <c r="I127" s="137">
        <v>11.33</v>
      </c>
      <c r="J127" s="137"/>
      <c r="K127" s="137">
        <v>12.479589348558008</v>
      </c>
      <c r="L127" s="137"/>
      <c r="M127" s="214">
        <f t="shared" si="1"/>
        <v>1.1499999999999986</v>
      </c>
      <c r="N127" s="130"/>
      <c r="O127" s="130">
        <v>21.793022349078424</v>
      </c>
      <c r="P127" s="130">
        <v>34.175098478087264</v>
      </c>
      <c r="Q127" s="130">
        <v>58.8</v>
      </c>
      <c r="R127" s="161"/>
      <c r="S127" s="348"/>
      <c r="T127" s="133"/>
      <c r="U127" s="350"/>
      <c r="V127" s="349"/>
      <c r="W127" s="348"/>
      <c r="X127" s="348"/>
      <c r="Y127" s="355"/>
      <c r="Z127" s="348"/>
      <c r="AA127" s="355"/>
      <c r="AB127" s="349"/>
      <c r="AC127" s="348"/>
      <c r="AD127" s="133"/>
      <c r="AE127" s="348"/>
      <c r="AF127" s="349"/>
      <c r="AG127" s="348"/>
      <c r="AH127" s="349"/>
      <c r="AI127" s="349"/>
      <c r="AJ127" s="349"/>
      <c r="AK127" s="128"/>
      <c r="AL127" s="128"/>
      <c r="AM127" s="128"/>
    </row>
    <row r="128" spans="1:39" ht="12.75" customHeight="1" x14ac:dyDescent="0.25">
      <c r="A128" s="243">
        <v>36220</v>
      </c>
      <c r="B128" s="159">
        <v>1999</v>
      </c>
      <c r="C128" s="241" t="s">
        <v>111</v>
      </c>
      <c r="D128" s="129">
        <v>73.849999999999994</v>
      </c>
      <c r="E128" s="137">
        <v>82.24</v>
      </c>
      <c r="F128" s="137">
        <v>66.510000000000005</v>
      </c>
      <c r="G128" s="137">
        <v>69.94</v>
      </c>
      <c r="H128" s="137">
        <v>10.52</v>
      </c>
      <c r="I128" s="137">
        <v>12.06</v>
      </c>
      <c r="J128" s="137"/>
      <c r="K128" s="137">
        <v>14.74218918531319</v>
      </c>
      <c r="L128" s="137"/>
      <c r="M128" s="214">
        <f t="shared" si="1"/>
        <v>3.4299999999999926</v>
      </c>
      <c r="N128" s="130"/>
      <c r="O128" s="130">
        <v>25.74380181958248</v>
      </c>
      <c r="P128" s="130">
        <v>40.370580468009194</v>
      </c>
      <c r="Q128" s="130">
        <v>69.459999999999994</v>
      </c>
      <c r="R128" s="161"/>
      <c r="S128" s="348"/>
      <c r="T128" s="133"/>
      <c r="U128" s="350"/>
      <c r="V128" s="349"/>
      <c r="W128" s="348"/>
      <c r="X128" s="348"/>
      <c r="Y128" s="355"/>
      <c r="Z128" s="348"/>
      <c r="AA128" s="355"/>
      <c r="AB128" s="349"/>
      <c r="AC128" s="348"/>
      <c r="AD128" s="133"/>
      <c r="AE128" s="348"/>
      <c r="AF128" s="349"/>
      <c r="AG128" s="348"/>
      <c r="AH128" s="349"/>
      <c r="AI128" s="349"/>
      <c r="AJ128" s="349"/>
      <c r="AK128" s="128"/>
      <c r="AL128" s="128"/>
      <c r="AM128" s="128"/>
    </row>
    <row r="129" spans="1:39" ht="12.75" customHeight="1" x14ac:dyDescent="0.25">
      <c r="A129" s="243">
        <v>36251</v>
      </c>
      <c r="B129" s="159">
        <v>1999</v>
      </c>
      <c r="C129" s="241" t="s">
        <v>112</v>
      </c>
      <c r="D129" s="129">
        <v>77.83</v>
      </c>
      <c r="E129" s="137">
        <v>83.39</v>
      </c>
      <c r="F129" s="137">
        <v>70.2</v>
      </c>
      <c r="G129" s="137">
        <v>73.23</v>
      </c>
      <c r="H129" s="137">
        <v>12</v>
      </c>
      <c r="I129" s="137">
        <v>12.64</v>
      </c>
      <c r="J129" s="137"/>
      <c r="K129" s="137">
        <v>18.353038802227786</v>
      </c>
      <c r="L129" s="137"/>
      <c r="M129" s="214">
        <f t="shared" si="1"/>
        <v>3.0300000000000011</v>
      </c>
      <c r="N129" s="130"/>
      <c r="O129" s="130">
        <v>32.016152515181304</v>
      </c>
      <c r="P129" s="130">
        <v>50.206673841274323</v>
      </c>
      <c r="Q129" s="130">
        <v>86.26</v>
      </c>
      <c r="R129" s="161"/>
      <c r="S129" s="348"/>
      <c r="T129" s="133"/>
      <c r="U129" s="350"/>
      <c r="V129" s="349"/>
      <c r="W129" s="348"/>
      <c r="X129" s="348"/>
      <c r="Y129" s="355"/>
      <c r="Z129" s="348"/>
      <c r="AA129" s="355"/>
      <c r="AB129" s="349"/>
      <c r="AC129" s="348"/>
      <c r="AD129" s="133"/>
      <c r="AE129" s="348"/>
      <c r="AF129" s="349"/>
      <c r="AG129" s="348"/>
      <c r="AH129" s="349"/>
      <c r="AI129" s="349"/>
      <c r="AJ129" s="349"/>
      <c r="AK129" s="128"/>
      <c r="AL129" s="128"/>
      <c r="AM129" s="128"/>
    </row>
    <row r="130" spans="1:39" ht="12.75" customHeight="1" x14ac:dyDescent="0.25">
      <c r="A130" s="243">
        <v>36281</v>
      </c>
      <c r="B130" s="159">
        <v>1999</v>
      </c>
      <c r="C130" s="241" t="s">
        <v>113</v>
      </c>
      <c r="D130" s="129">
        <v>77.61</v>
      </c>
      <c r="E130" s="137">
        <v>83.82</v>
      </c>
      <c r="F130" s="137">
        <v>70.040000000000006</v>
      </c>
      <c r="G130" s="137">
        <v>73.09</v>
      </c>
      <c r="H130" s="137">
        <v>11.89</v>
      </c>
      <c r="I130" s="137">
        <v>12.9</v>
      </c>
      <c r="J130" s="137"/>
      <c r="K130" s="137">
        <v>18.080446940981489</v>
      </c>
      <c r="L130" s="137"/>
      <c r="M130" s="214">
        <f t="shared" si="1"/>
        <v>3.0499999999999972</v>
      </c>
      <c r="N130" s="130"/>
      <c r="O130" s="130">
        <v>31.638407116326452</v>
      </c>
      <c r="P130" s="130">
        <v>49.614305972388301</v>
      </c>
      <c r="Q130" s="130">
        <v>85.66</v>
      </c>
      <c r="R130" s="161"/>
      <c r="S130" s="348"/>
      <c r="T130" s="133"/>
      <c r="U130" s="350"/>
      <c r="V130" s="349"/>
      <c r="W130" s="348"/>
      <c r="X130" s="348"/>
      <c r="Y130" s="355"/>
      <c r="Z130" s="348"/>
      <c r="AA130" s="355"/>
      <c r="AB130" s="349"/>
      <c r="AC130" s="348"/>
      <c r="AD130" s="133"/>
      <c r="AE130" s="348"/>
      <c r="AF130" s="349"/>
      <c r="AG130" s="348"/>
      <c r="AH130" s="349"/>
      <c r="AI130" s="349"/>
      <c r="AJ130" s="349"/>
      <c r="AK130" s="128"/>
      <c r="AL130" s="128"/>
      <c r="AM130" s="128"/>
    </row>
    <row r="131" spans="1:39" ht="12.75" customHeight="1" x14ac:dyDescent="0.25">
      <c r="A131" s="243">
        <v>36312</v>
      </c>
      <c r="B131" s="159">
        <v>1999</v>
      </c>
      <c r="C131" s="241" t="s">
        <v>21</v>
      </c>
      <c r="D131" s="129">
        <v>77.319999999999993</v>
      </c>
      <c r="E131" s="137">
        <v>83.74</v>
      </c>
      <c r="F131" s="137">
        <v>69.8</v>
      </c>
      <c r="G131" s="137">
        <v>72.78</v>
      </c>
      <c r="H131" s="137">
        <v>11.54</v>
      </c>
      <c r="I131" s="137">
        <v>12.79</v>
      </c>
      <c r="J131" s="137"/>
      <c r="K131" s="137">
        <v>18.982875484756654</v>
      </c>
      <c r="L131" s="137"/>
      <c r="M131" s="214">
        <f t="shared" si="1"/>
        <v>2.980000000000004</v>
      </c>
      <c r="N131" s="130"/>
      <c r="O131" s="130">
        <v>33.217701594913088</v>
      </c>
      <c r="P131" s="130">
        <v>52.09090345699007</v>
      </c>
      <c r="Q131" s="130">
        <v>89.91</v>
      </c>
      <c r="R131" s="161"/>
      <c r="S131" s="348"/>
      <c r="T131" s="133"/>
      <c r="U131" s="350"/>
      <c r="V131" s="349"/>
      <c r="W131" s="348"/>
      <c r="X131" s="348"/>
      <c r="Y131" s="355"/>
      <c r="Z131" s="348"/>
      <c r="AA131" s="355"/>
      <c r="AB131" s="349"/>
      <c r="AC131" s="348"/>
      <c r="AD131" s="133"/>
      <c r="AE131" s="348"/>
      <c r="AF131" s="349"/>
      <c r="AG131" s="348"/>
      <c r="AH131" s="349"/>
      <c r="AI131" s="349"/>
      <c r="AJ131" s="349"/>
      <c r="AK131" s="128"/>
      <c r="AL131" s="128"/>
      <c r="AM131" s="128"/>
    </row>
    <row r="132" spans="1:39" ht="12.75" customHeight="1" x14ac:dyDescent="0.25">
      <c r="A132" s="243">
        <v>36342</v>
      </c>
      <c r="B132" s="159">
        <v>1999</v>
      </c>
      <c r="C132" s="241" t="s">
        <v>114</v>
      </c>
      <c r="D132" s="129">
        <v>78.260000000000005</v>
      </c>
      <c r="E132" s="137">
        <v>83.87</v>
      </c>
      <c r="F132" s="137">
        <v>70.98</v>
      </c>
      <c r="G132" s="137">
        <v>73.81</v>
      </c>
      <c r="H132" s="137">
        <v>12.74</v>
      </c>
      <c r="I132" s="137">
        <v>13.96</v>
      </c>
      <c r="J132" s="137"/>
      <c r="K132" s="137">
        <v>23.068769874493206</v>
      </c>
      <c r="L132" s="137"/>
      <c r="M132" s="214">
        <f t="shared" si="1"/>
        <v>2.8299999999999983</v>
      </c>
      <c r="N132" s="130"/>
      <c r="O132" s="130">
        <v>40.386549146259604</v>
      </c>
      <c r="P132" s="130">
        <v>63.332853615042481</v>
      </c>
      <c r="Q132" s="130">
        <v>109.38</v>
      </c>
      <c r="R132" s="161"/>
      <c r="S132" s="348"/>
      <c r="T132" s="133"/>
      <c r="U132" s="350"/>
      <c r="V132" s="349"/>
      <c r="W132" s="348"/>
      <c r="X132" s="348"/>
      <c r="Y132" s="355"/>
      <c r="Z132" s="348"/>
      <c r="AA132" s="355"/>
      <c r="AB132" s="349"/>
      <c r="AC132" s="348"/>
      <c r="AD132" s="133"/>
      <c r="AE132" s="348"/>
      <c r="AF132" s="349"/>
      <c r="AG132" s="348"/>
      <c r="AH132" s="349"/>
      <c r="AI132" s="349"/>
      <c r="AJ132" s="349"/>
      <c r="AK132" s="128"/>
      <c r="AL132" s="128"/>
      <c r="AM132" s="128"/>
    </row>
    <row r="133" spans="1:39" ht="12.75" customHeight="1" x14ac:dyDescent="0.25">
      <c r="A133" s="243">
        <v>36373</v>
      </c>
      <c r="B133" s="159">
        <v>1999</v>
      </c>
      <c r="C133" s="241" t="s">
        <v>115</v>
      </c>
      <c r="D133" s="129">
        <v>79.760000000000005</v>
      </c>
      <c r="E133" s="137">
        <v>84.57</v>
      </c>
      <c r="F133" s="137">
        <v>72.87</v>
      </c>
      <c r="G133" s="137">
        <v>75.209999999999994</v>
      </c>
      <c r="H133" s="137">
        <v>13.31</v>
      </c>
      <c r="I133" s="137">
        <v>14.48</v>
      </c>
      <c r="J133" s="137"/>
      <c r="K133" s="137">
        <v>24.405361888024366</v>
      </c>
      <c r="L133" s="137"/>
      <c r="M133" s="214">
        <f t="shared" si="1"/>
        <v>2.3399999999999892</v>
      </c>
      <c r="N133" s="130"/>
      <c r="O133" s="130">
        <v>42.726422960994107</v>
      </c>
      <c r="P133" s="130">
        <v>67.002166515473249</v>
      </c>
      <c r="Q133" s="130">
        <v>115.71</v>
      </c>
      <c r="R133" s="161"/>
      <c r="S133" s="348"/>
      <c r="T133" s="133"/>
      <c r="U133" s="350"/>
      <c r="V133" s="349"/>
      <c r="W133" s="348"/>
      <c r="X133" s="348"/>
      <c r="Y133" s="355"/>
      <c r="Z133" s="348"/>
      <c r="AA133" s="355"/>
      <c r="AB133" s="349"/>
      <c r="AC133" s="348"/>
      <c r="AD133" s="133"/>
      <c r="AE133" s="348"/>
      <c r="AF133" s="349"/>
      <c r="AG133" s="348"/>
      <c r="AH133" s="349"/>
      <c r="AI133" s="349"/>
      <c r="AJ133" s="349"/>
      <c r="AK133" s="128"/>
      <c r="AL133" s="128"/>
      <c r="AM133" s="128"/>
    </row>
    <row r="134" spans="1:39" ht="12.75" customHeight="1" x14ac:dyDescent="0.25">
      <c r="A134" s="243">
        <v>36404</v>
      </c>
      <c r="B134" s="159">
        <v>1999</v>
      </c>
      <c r="C134" s="241" t="s">
        <v>116</v>
      </c>
      <c r="D134" s="129">
        <v>80.05</v>
      </c>
      <c r="E134" s="137">
        <v>85.11</v>
      </c>
      <c r="F134" s="137">
        <v>73.02</v>
      </c>
      <c r="G134" s="137">
        <v>74.959999999999994</v>
      </c>
      <c r="H134" s="137">
        <v>14.31</v>
      </c>
      <c r="I134" s="137">
        <v>15.45</v>
      </c>
      <c r="J134" s="137"/>
      <c r="K134" s="137">
        <v>26.014710929041563</v>
      </c>
      <c r="L134" s="137"/>
      <c r="M134" s="214">
        <f t="shared" si="1"/>
        <v>1.9399999999999977</v>
      </c>
      <c r="N134" s="130"/>
      <c r="O134" s="130">
        <v>45.633394742179455</v>
      </c>
      <c r="P134" s="130">
        <v>71.560783732659331</v>
      </c>
      <c r="Q134" s="130">
        <v>123.78</v>
      </c>
      <c r="R134" s="161"/>
      <c r="S134" s="348"/>
      <c r="T134" s="133"/>
      <c r="U134" s="350"/>
      <c r="V134" s="349"/>
      <c r="W134" s="348"/>
      <c r="X134" s="348"/>
      <c r="Y134" s="355"/>
      <c r="Z134" s="348"/>
      <c r="AA134" s="355"/>
      <c r="AB134" s="349"/>
      <c r="AC134" s="348"/>
      <c r="AD134" s="133"/>
      <c r="AE134" s="348"/>
      <c r="AF134" s="349"/>
      <c r="AG134" s="348"/>
      <c r="AH134" s="349"/>
      <c r="AI134" s="349"/>
      <c r="AJ134" s="349"/>
      <c r="AK134" s="128"/>
      <c r="AL134" s="128"/>
      <c r="AM134" s="128"/>
    </row>
    <row r="135" spans="1:39" ht="12.75" customHeight="1" x14ac:dyDescent="0.25">
      <c r="A135" s="243">
        <v>36434</v>
      </c>
      <c r="B135" s="159">
        <v>1999</v>
      </c>
      <c r="C135" s="241" t="s">
        <v>117</v>
      </c>
      <c r="D135" s="129">
        <v>80.989999999999995</v>
      </c>
      <c r="E135" s="137">
        <v>83.9</v>
      </c>
      <c r="F135" s="137">
        <v>73.849999999999994</v>
      </c>
      <c r="G135" s="137">
        <v>75.81</v>
      </c>
      <c r="H135" s="137">
        <v>14.27</v>
      </c>
      <c r="I135" s="137">
        <v>15.74</v>
      </c>
      <c r="J135" s="137"/>
      <c r="K135" s="137">
        <v>25.973987565028523</v>
      </c>
      <c r="L135" s="137"/>
      <c r="M135" s="214">
        <f t="shared" si="1"/>
        <v>1.960000000000008</v>
      </c>
      <c r="N135" s="130"/>
      <c r="O135" s="130">
        <v>45.383392395575541</v>
      </c>
      <c r="P135" s="130">
        <v>71.168738302792505</v>
      </c>
      <c r="Q135" s="130">
        <v>122.56</v>
      </c>
      <c r="R135" s="161"/>
      <c r="S135" s="348"/>
      <c r="T135" s="133"/>
      <c r="U135" s="350"/>
      <c r="V135" s="349"/>
      <c r="W135" s="348"/>
      <c r="X135" s="348"/>
      <c r="Y135" s="355"/>
      <c r="Z135" s="348"/>
      <c r="AA135" s="355"/>
      <c r="AB135" s="349"/>
      <c r="AC135" s="348"/>
      <c r="AD135" s="133"/>
      <c r="AE135" s="348"/>
      <c r="AF135" s="349"/>
      <c r="AG135" s="348"/>
      <c r="AH135" s="349"/>
      <c r="AI135" s="349"/>
      <c r="AJ135" s="349"/>
      <c r="AK135" s="128"/>
      <c r="AL135" s="128"/>
      <c r="AM135" s="128"/>
    </row>
    <row r="136" spans="1:39" ht="12.75" customHeight="1" x14ac:dyDescent="0.25">
      <c r="A136" s="243">
        <v>36465</v>
      </c>
      <c r="B136" s="159">
        <v>1999</v>
      </c>
      <c r="C136" s="241" t="s">
        <v>118</v>
      </c>
      <c r="D136" s="129">
        <v>80.349999999999994</v>
      </c>
      <c r="E136" s="137">
        <v>83.4</v>
      </c>
      <c r="F136" s="137">
        <v>73.36</v>
      </c>
      <c r="G136" s="137">
        <v>75.23</v>
      </c>
      <c r="H136" s="137">
        <v>14.95</v>
      </c>
      <c r="I136" s="137">
        <v>16.27</v>
      </c>
      <c r="J136" s="137"/>
      <c r="K136" s="137">
        <v>29.304145825861966</v>
      </c>
      <c r="L136" s="137"/>
      <c r="M136" s="214">
        <f t="shared" si="1"/>
        <v>1.8700000000000045</v>
      </c>
      <c r="N136" s="130"/>
      <c r="O136" s="130">
        <v>51.326547303646308</v>
      </c>
      <c r="P136" s="130">
        <v>80.488597705517122</v>
      </c>
      <c r="Q136" s="130">
        <v>139.07</v>
      </c>
      <c r="R136" s="161"/>
      <c r="S136" s="348"/>
      <c r="T136" s="133"/>
      <c r="U136" s="350"/>
      <c r="V136" s="349"/>
      <c r="W136" s="348"/>
      <c r="X136" s="348"/>
      <c r="Y136" s="355"/>
      <c r="Z136" s="348"/>
      <c r="AA136" s="355"/>
      <c r="AB136" s="349"/>
      <c r="AC136" s="348"/>
      <c r="AD136" s="133"/>
      <c r="AE136" s="348"/>
      <c r="AF136" s="349"/>
      <c r="AG136" s="348"/>
      <c r="AH136" s="349"/>
      <c r="AI136" s="349"/>
      <c r="AJ136" s="349"/>
      <c r="AK136" s="128"/>
      <c r="AL136" s="128"/>
      <c r="AM136" s="128"/>
    </row>
    <row r="137" spans="1:39" ht="12.75" customHeight="1" x14ac:dyDescent="0.25">
      <c r="A137" s="243">
        <v>36495</v>
      </c>
      <c r="B137" s="159">
        <v>1999</v>
      </c>
      <c r="C137" s="241" t="s">
        <v>119</v>
      </c>
      <c r="D137" s="129">
        <v>81.02</v>
      </c>
      <c r="E137" s="137">
        <v>83.54</v>
      </c>
      <c r="F137" s="137">
        <v>75.42</v>
      </c>
      <c r="G137" s="137">
        <v>77.650000000000006</v>
      </c>
      <c r="H137" s="137">
        <v>17.11</v>
      </c>
      <c r="I137" s="137">
        <v>17.73</v>
      </c>
      <c r="J137" s="137"/>
      <c r="K137" s="137">
        <v>31.032308619691385</v>
      </c>
      <c r="L137" s="137"/>
      <c r="M137" s="214">
        <f t="shared" si="1"/>
        <v>2.230000000000004</v>
      </c>
      <c r="N137" s="130"/>
      <c r="O137" s="130">
        <v>54.226502914267513</v>
      </c>
      <c r="P137" s="130">
        <v>85.036212395558152</v>
      </c>
      <c r="Q137" s="130">
        <v>146.54</v>
      </c>
      <c r="R137" s="161"/>
      <c r="S137" s="348"/>
      <c r="T137" s="133"/>
      <c r="U137" s="350"/>
      <c r="V137" s="349"/>
      <c r="W137" s="348"/>
      <c r="X137" s="348"/>
      <c r="Y137" s="355"/>
      <c r="Z137" s="348"/>
      <c r="AA137" s="355"/>
      <c r="AB137" s="349"/>
      <c r="AC137" s="348"/>
      <c r="AD137" s="133"/>
      <c r="AE137" s="348"/>
      <c r="AF137" s="349"/>
      <c r="AG137" s="348"/>
      <c r="AH137" s="349"/>
      <c r="AI137" s="349"/>
      <c r="AJ137" s="349"/>
      <c r="AK137" s="128"/>
      <c r="AL137" s="128"/>
      <c r="AM137" s="128"/>
    </row>
    <row r="138" spans="1:39" ht="12.75" customHeight="1" x14ac:dyDescent="0.25">
      <c r="A138" s="243">
        <v>36526</v>
      </c>
      <c r="B138" s="159">
        <v>2000</v>
      </c>
      <c r="C138" s="241" t="s">
        <v>109</v>
      </c>
      <c r="D138" s="129">
        <v>80.84</v>
      </c>
      <c r="E138" s="137">
        <v>84.15</v>
      </c>
      <c r="F138" s="137">
        <v>75.38</v>
      </c>
      <c r="G138" s="137">
        <v>77.75</v>
      </c>
      <c r="H138" s="137">
        <v>17.84</v>
      </c>
      <c r="I138" s="137">
        <v>18.149999999999999</v>
      </c>
      <c r="J138" s="137"/>
      <c r="K138" s="137">
        <v>30.42123234214349</v>
      </c>
      <c r="L138" s="137"/>
      <c r="M138" s="214">
        <f t="shared" si="1"/>
        <v>2.3700000000000045</v>
      </c>
      <c r="N138" s="130"/>
      <c r="O138" s="130">
        <v>53.248920374752061</v>
      </c>
      <c r="P138" s="130">
        <v>83.503199717313819</v>
      </c>
      <c r="Q138" s="130">
        <v>144.22999999999999</v>
      </c>
      <c r="R138" s="161"/>
      <c r="S138" s="348"/>
      <c r="T138" s="133"/>
      <c r="U138" s="350"/>
      <c r="V138" s="349"/>
      <c r="W138" s="348"/>
      <c r="X138" s="348"/>
      <c r="Y138" s="355"/>
      <c r="Z138" s="348"/>
      <c r="AA138" s="355"/>
      <c r="AB138" s="349"/>
      <c r="AC138" s="348"/>
      <c r="AD138" s="133"/>
      <c r="AE138" s="348"/>
      <c r="AF138" s="349"/>
      <c r="AG138" s="348"/>
      <c r="AH138" s="349"/>
      <c r="AI138" s="349"/>
      <c r="AJ138" s="349"/>
      <c r="AK138" s="128"/>
      <c r="AL138" s="128"/>
      <c r="AM138" s="128"/>
    </row>
    <row r="139" spans="1:39" ht="12.75" customHeight="1" x14ac:dyDescent="0.25">
      <c r="A139" s="243">
        <v>36557</v>
      </c>
      <c r="B139" s="159">
        <v>2000</v>
      </c>
      <c r="C139" s="241" t="s">
        <v>110</v>
      </c>
      <c r="D139" s="129">
        <v>80.75</v>
      </c>
      <c r="E139" s="137">
        <v>83.42</v>
      </c>
      <c r="F139" s="137">
        <v>75.14</v>
      </c>
      <c r="G139" s="137">
        <v>77.680000000000007</v>
      </c>
      <c r="H139" s="137">
        <v>17.920000000000002</v>
      </c>
      <c r="I139" s="137">
        <v>18.5</v>
      </c>
      <c r="J139" s="137"/>
      <c r="K139" s="137">
        <v>33.867543001626728</v>
      </c>
      <c r="L139" s="137"/>
      <c r="M139" s="214">
        <f t="shared" si="1"/>
        <v>2.5400000000000063</v>
      </c>
      <c r="N139" s="130"/>
      <c r="O139" s="130">
        <v>59.257314298853089</v>
      </c>
      <c r="P139" s="130">
        <v>92.925364792089553</v>
      </c>
      <c r="Q139" s="130">
        <v>160.44</v>
      </c>
      <c r="R139" s="161"/>
      <c r="S139" s="348"/>
      <c r="T139" s="133"/>
      <c r="U139" s="350"/>
      <c r="V139" s="349"/>
      <c r="W139" s="348"/>
      <c r="X139" s="348"/>
      <c r="Y139" s="355"/>
      <c r="Z139" s="348"/>
      <c r="AA139" s="355"/>
      <c r="AB139" s="349"/>
      <c r="AC139" s="348"/>
      <c r="AD139" s="133"/>
      <c r="AE139" s="348"/>
      <c r="AF139" s="349"/>
      <c r="AG139" s="348"/>
      <c r="AH139" s="349"/>
      <c r="AI139" s="349"/>
      <c r="AJ139" s="349"/>
      <c r="AK139" s="128"/>
      <c r="AL139" s="128"/>
      <c r="AM139" s="128"/>
    </row>
    <row r="140" spans="1:39" ht="12.75" customHeight="1" x14ac:dyDescent="0.25">
      <c r="A140" s="243">
        <v>36586</v>
      </c>
      <c r="B140" s="159">
        <v>2000</v>
      </c>
      <c r="C140" s="241" t="s">
        <v>111</v>
      </c>
      <c r="D140" s="129">
        <v>82.99</v>
      </c>
      <c r="E140" s="137">
        <v>85.24</v>
      </c>
      <c r="F140" s="137">
        <v>78.319999999999993</v>
      </c>
      <c r="G140" s="137">
        <v>79.819999999999993</v>
      </c>
      <c r="H140" s="137">
        <v>18.63</v>
      </c>
      <c r="I140" s="137">
        <v>19.059999999999999</v>
      </c>
      <c r="J140" s="137"/>
      <c r="K140" s="137">
        <v>33.629820296782512</v>
      </c>
      <c r="L140" s="137"/>
      <c r="M140" s="214">
        <f t="shared" si="1"/>
        <v>1.5</v>
      </c>
      <c r="N140" s="130"/>
      <c r="O140" s="130">
        <v>58.858002455929757</v>
      </c>
      <c r="P140" s="130">
        <v>92.299177137307993</v>
      </c>
      <c r="Q140" s="130">
        <v>159.38999999999999</v>
      </c>
      <c r="R140" s="161"/>
      <c r="S140" s="348"/>
      <c r="T140" s="133"/>
      <c r="U140" s="350"/>
      <c r="V140" s="349"/>
      <c r="W140" s="348"/>
      <c r="X140" s="348"/>
      <c r="Y140" s="355"/>
      <c r="Z140" s="348"/>
      <c r="AA140" s="355"/>
      <c r="AB140" s="349"/>
      <c r="AC140" s="348"/>
      <c r="AD140" s="133"/>
      <c r="AE140" s="348"/>
      <c r="AF140" s="349"/>
      <c r="AG140" s="348"/>
      <c r="AH140" s="349"/>
      <c r="AI140" s="349"/>
      <c r="AJ140" s="349"/>
      <c r="AK140" s="128"/>
      <c r="AL140" s="128"/>
      <c r="AM140" s="128"/>
    </row>
    <row r="141" spans="1:39" ht="12.75" customHeight="1" x14ac:dyDescent="0.25">
      <c r="A141" s="243">
        <v>36617</v>
      </c>
      <c r="B141" s="159">
        <v>2000</v>
      </c>
      <c r="C141" s="241" t="s">
        <v>112</v>
      </c>
      <c r="D141" s="129">
        <v>84.45</v>
      </c>
      <c r="E141" s="137">
        <v>87.18</v>
      </c>
      <c r="F141" s="137">
        <v>79.959999999999994</v>
      </c>
      <c r="G141" s="137">
        <v>81.069999999999993</v>
      </c>
      <c r="H141" s="137">
        <v>18.329999999999998</v>
      </c>
      <c r="I141" s="137">
        <v>18.61</v>
      </c>
      <c r="J141" s="137"/>
      <c r="K141" s="137">
        <v>28.377269424405405</v>
      </c>
      <c r="L141" s="137"/>
      <c r="M141" s="214">
        <f t="shared" si="1"/>
        <v>1.1099999999999994</v>
      </c>
      <c r="N141" s="130"/>
      <c r="O141" s="130">
        <v>49.67101339256488</v>
      </c>
      <c r="P141" s="130">
        <v>77.892444058778281</v>
      </c>
      <c r="Q141" s="130">
        <v>134.56</v>
      </c>
      <c r="R141" s="161"/>
      <c r="S141" s="348"/>
      <c r="T141" s="133"/>
      <c r="U141" s="350"/>
      <c r="V141" s="349"/>
      <c r="W141" s="348"/>
      <c r="X141" s="348"/>
      <c r="Y141" s="355"/>
      <c r="Z141" s="348"/>
      <c r="AA141" s="355"/>
      <c r="AB141" s="349"/>
      <c r="AC141" s="348"/>
      <c r="AD141" s="133"/>
      <c r="AE141" s="348"/>
      <c r="AF141" s="349"/>
      <c r="AG141" s="348"/>
      <c r="AH141" s="349"/>
      <c r="AI141" s="349"/>
      <c r="AJ141" s="349"/>
      <c r="AK141" s="128"/>
      <c r="AL141" s="128"/>
      <c r="AM141" s="128"/>
    </row>
    <row r="142" spans="1:39" ht="12.75" customHeight="1" x14ac:dyDescent="0.25">
      <c r="A142" s="243">
        <v>36647</v>
      </c>
      <c r="B142" s="159">
        <v>2000</v>
      </c>
      <c r="C142" s="241" t="s">
        <v>113</v>
      </c>
      <c r="D142" s="129">
        <v>84.04</v>
      </c>
      <c r="E142" s="137">
        <v>86.93</v>
      </c>
      <c r="F142" s="137">
        <v>79.540000000000006</v>
      </c>
      <c r="G142" s="137">
        <v>80.56</v>
      </c>
      <c r="H142" s="137">
        <v>17.8</v>
      </c>
      <c r="I142" s="137">
        <v>19.170000000000002</v>
      </c>
      <c r="J142" s="137"/>
      <c r="K142" s="137">
        <v>35.23870046613623</v>
      </c>
      <c r="L142" s="137"/>
      <c r="M142" s="214">
        <f t="shared" si="1"/>
        <v>1.019999999999996</v>
      </c>
      <c r="N142" s="130"/>
      <c r="O142" s="130">
        <v>61.538553538885267</v>
      </c>
      <c r="P142" s="130">
        <v>96.502728887413085</v>
      </c>
      <c r="Q142" s="130">
        <v>166.83</v>
      </c>
      <c r="R142" s="161"/>
      <c r="S142" s="348"/>
      <c r="T142" s="133"/>
      <c r="U142" s="350"/>
      <c r="V142" s="349"/>
      <c r="W142" s="348"/>
      <c r="X142" s="348"/>
      <c r="Y142" s="355"/>
      <c r="Z142" s="348"/>
      <c r="AA142" s="355"/>
      <c r="AB142" s="349"/>
      <c r="AC142" s="348"/>
      <c r="AD142" s="133"/>
      <c r="AE142" s="348"/>
      <c r="AF142" s="349"/>
      <c r="AG142" s="348"/>
      <c r="AH142" s="349"/>
      <c r="AI142" s="349"/>
      <c r="AJ142" s="349"/>
      <c r="AK142" s="128"/>
      <c r="AL142" s="128"/>
      <c r="AM142" s="128"/>
    </row>
    <row r="143" spans="1:39" ht="12.75" customHeight="1" x14ac:dyDescent="0.25">
      <c r="A143" s="243">
        <v>36678</v>
      </c>
      <c r="B143" s="159">
        <v>2000</v>
      </c>
      <c r="C143" s="241" t="s">
        <v>21</v>
      </c>
      <c r="D143" s="129">
        <v>88.34</v>
      </c>
      <c r="E143" s="137">
        <v>89.86</v>
      </c>
      <c r="F143" s="137">
        <v>84.28</v>
      </c>
      <c r="G143" s="137">
        <v>82.92</v>
      </c>
      <c r="H143" s="137">
        <v>18.96</v>
      </c>
      <c r="I143" s="137">
        <v>19.989999999999998</v>
      </c>
      <c r="J143" s="137"/>
      <c r="K143" s="137">
        <v>38.408884313605853</v>
      </c>
      <c r="L143" s="137"/>
      <c r="M143" s="214">
        <f t="shared" si="1"/>
        <v>-1.3599999999999994</v>
      </c>
      <c r="N143" s="130"/>
      <c r="O143" s="130">
        <v>67.200173820491671</v>
      </c>
      <c r="P143" s="130">
        <v>105.38109497955895</v>
      </c>
      <c r="Q143" s="130">
        <v>181.95</v>
      </c>
      <c r="R143" s="161"/>
      <c r="S143" s="348"/>
      <c r="T143" s="133"/>
      <c r="U143" s="350"/>
      <c r="V143" s="349"/>
      <c r="W143" s="348"/>
      <c r="X143" s="348"/>
      <c r="Y143" s="355"/>
      <c r="Z143" s="348"/>
      <c r="AA143" s="355"/>
      <c r="AB143" s="349"/>
      <c r="AC143" s="348"/>
      <c r="AD143" s="133"/>
      <c r="AE143" s="348"/>
      <c r="AF143" s="349"/>
      <c r="AG143" s="348"/>
      <c r="AH143" s="349"/>
      <c r="AI143" s="349"/>
      <c r="AJ143" s="349"/>
      <c r="AK143" s="128"/>
      <c r="AL143" s="128"/>
      <c r="AM143" s="128"/>
    </row>
    <row r="144" spans="1:39" ht="12.75" customHeight="1" x14ac:dyDescent="0.25">
      <c r="A144" s="243">
        <v>36708</v>
      </c>
      <c r="B144" s="159">
        <v>2000</v>
      </c>
      <c r="C144" s="241" t="s">
        <v>114</v>
      </c>
      <c r="D144" s="129">
        <v>88.76</v>
      </c>
      <c r="E144" s="137">
        <v>89.94</v>
      </c>
      <c r="F144" s="137">
        <v>84.65</v>
      </c>
      <c r="G144" s="137">
        <v>83.18</v>
      </c>
      <c r="H144" s="137">
        <v>19.86</v>
      </c>
      <c r="I144" s="137">
        <v>20.81</v>
      </c>
      <c r="J144" s="137"/>
      <c r="K144" s="137">
        <v>36.387450495189704</v>
      </c>
      <c r="L144" s="137"/>
      <c r="M144" s="214">
        <f t="shared" si="1"/>
        <v>-1.4699999999999989</v>
      </c>
      <c r="N144" s="130"/>
      <c r="O144" s="130">
        <v>63.559414237098302</v>
      </c>
      <c r="P144" s="130">
        <v>99.671775945947729</v>
      </c>
      <c r="Q144" s="130">
        <v>172.28</v>
      </c>
      <c r="R144" s="161"/>
      <c r="S144" s="348"/>
      <c r="T144" s="133"/>
      <c r="U144" s="350"/>
      <c r="V144" s="349"/>
      <c r="W144" s="348"/>
      <c r="X144" s="348"/>
      <c r="Y144" s="355"/>
      <c r="Z144" s="348"/>
      <c r="AA144" s="355"/>
      <c r="AB144" s="349"/>
      <c r="AC144" s="348"/>
      <c r="AD144" s="133"/>
      <c r="AE144" s="348"/>
      <c r="AF144" s="349"/>
      <c r="AG144" s="348"/>
      <c r="AH144" s="349"/>
      <c r="AI144" s="349"/>
      <c r="AJ144" s="349"/>
      <c r="AK144" s="128"/>
      <c r="AL144" s="128"/>
      <c r="AM144" s="128"/>
    </row>
    <row r="145" spans="1:39" ht="12.75" customHeight="1" x14ac:dyDescent="0.25">
      <c r="A145" s="243">
        <v>36739</v>
      </c>
      <c r="B145" s="159">
        <v>2000</v>
      </c>
      <c r="C145" s="241" t="s">
        <v>115</v>
      </c>
      <c r="D145" s="129">
        <v>85.86</v>
      </c>
      <c r="E145" s="137">
        <v>87.87</v>
      </c>
      <c r="F145" s="137">
        <v>80.34</v>
      </c>
      <c r="G145" s="137">
        <v>80.7</v>
      </c>
      <c r="H145" s="137">
        <v>20.83</v>
      </c>
      <c r="I145" s="137">
        <v>21.77</v>
      </c>
      <c r="J145" s="137"/>
      <c r="K145" s="137">
        <v>38.42241562922267</v>
      </c>
      <c r="L145" s="137"/>
      <c r="M145" s="214">
        <f t="shared" si="1"/>
        <v>0.35999999999999943</v>
      </c>
      <c r="N145" s="130"/>
      <c r="O145" s="130">
        <v>67.148222594859902</v>
      </c>
      <c r="P145" s="130">
        <v>105.29962678191367</v>
      </c>
      <c r="Q145" s="130">
        <v>181.83</v>
      </c>
      <c r="R145" s="161"/>
      <c r="S145" s="348"/>
      <c r="T145" s="133"/>
      <c r="U145" s="350"/>
      <c r="V145" s="349"/>
      <c r="W145" s="348"/>
      <c r="X145" s="348"/>
      <c r="Y145" s="355"/>
      <c r="Z145" s="348"/>
      <c r="AA145" s="355"/>
      <c r="AB145" s="349"/>
      <c r="AC145" s="348"/>
      <c r="AD145" s="133"/>
      <c r="AE145" s="348"/>
      <c r="AF145" s="349"/>
      <c r="AG145" s="348"/>
      <c r="AH145" s="349"/>
      <c r="AI145" s="349"/>
      <c r="AJ145" s="349"/>
      <c r="AK145" s="128"/>
      <c r="AL145" s="128"/>
      <c r="AM145" s="128"/>
    </row>
    <row r="146" spans="1:39" ht="12.75" customHeight="1" x14ac:dyDescent="0.25">
      <c r="A146" s="243">
        <v>36770</v>
      </c>
      <c r="B146" s="159">
        <v>2000</v>
      </c>
      <c r="C146" s="241" t="s">
        <v>116</v>
      </c>
      <c r="D146" s="129">
        <v>85.7</v>
      </c>
      <c r="E146" s="137">
        <v>88.39</v>
      </c>
      <c r="F146" s="137">
        <v>80.17</v>
      </c>
      <c r="G146" s="137">
        <v>82.31</v>
      </c>
      <c r="H146" s="137">
        <v>24.77</v>
      </c>
      <c r="I146" s="137">
        <v>26.4</v>
      </c>
      <c r="J146" s="137"/>
      <c r="K146" s="137">
        <v>42.99146521561898</v>
      </c>
      <c r="L146" s="137"/>
      <c r="M146" s="214">
        <f t="shared" si="1"/>
        <v>2.1400000000000006</v>
      </c>
      <c r="N146" s="130"/>
      <c r="O146" s="130">
        <v>75.260327753436172</v>
      </c>
      <c r="P146" s="130">
        <v>118.02076239212273</v>
      </c>
      <c r="Q146" s="130">
        <v>203.84</v>
      </c>
      <c r="R146" s="161"/>
      <c r="S146" s="348"/>
      <c r="T146" s="133"/>
      <c r="U146" s="350"/>
      <c r="V146" s="349"/>
      <c r="W146" s="348"/>
      <c r="X146" s="348"/>
      <c r="Y146" s="355"/>
      <c r="Z146" s="348"/>
      <c r="AA146" s="355"/>
      <c r="AB146" s="349"/>
      <c r="AC146" s="348"/>
      <c r="AD146" s="133"/>
      <c r="AE146" s="348"/>
      <c r="AF146" s="349"/>
      <c r="AG146" s="348"/>
      <c r="AH146" s="349"/>
      <c r="AI146" s="349"/>
      <c r="AJ146" s="349"/>
      <c r="AK146" s="128"/>
      <c r="AL146" s="128"/>
      <c r="AM146" s="128"/>
    </row>
    <row r="147" spans="1:39" ht="12.75" customHeight="1" x14ac:dyDescent="0.25">
      <c r="A147" s="243">
        <v>36800</v>
      </c>
      <c r="B147" s="159">
        <v>2000</v>
      </c>
      <c r="C147" s="241" t="s">
        <v>117</v>
      </c>
      <c r="D147" s="129">
        <v>85.07</v>
      </c>
      <c r="E147" s="137">
        <v>87.82</v>
      </c>
      <c r="F147" s="137">
        <v>79.459999999999994</v>
      </c>
      <c r="G147" s="137">
        <v>81.349999999999994</v>
      </c>
      <c r="H147" s="137">
        <v>24.99</v>
      </c>
      <c r="I147" s="137">
        <v>26.13</v>
      </c>
      <c r="J147" s="137"/>
      <c r="K147" s="137">
        <v>41.181236102410324</v>
      </c>
      <c r="L147" s="137"/>
      <c r="M147" s="214">
        <f t="shared" si="1"/>
        <v>1.8900000000000006</v>
      </c>
      <c r="N147" s="130"/>
      <c r="O147" s="130">
        <v>72.13849677790175</v>
      </c>
      <c r="P147" s="130">
        <v>113.12521007671185</v>
      </c>
      <c r="Q147" s="130">
        <v>195.44</v>
      </c>
      <c r="R147" s="161"/>
      <c r="S147" s="348"/>
      <c r="T147" s="133"/>
      <c r="U147" s="350"/>
      <c r="V147" s="349"/>
      <c r="W147" s="348"/>
      <c r="X147" s="348"/>
      <c r="Y147" s="355"/>
      <c r="Z147" s="348"/>
      <c r="AA147" s="355"/>
      <c r="AB147" s="349"/>
      <c r="AC147" s="348"/>
      <c r="AD147" s="133"/>
      <c r="AE147" s="348"/>
      <c r="AF147" s="349"/>
      <c r="AG147" s="348"/>
      <c r="AH147" s="349"/>
      <c r="AI147" s="349"/>
      <c r="AJ147" s="349"/>
      <c r="AK147" s="128"/>
      <c r="AL147" s="128"/>
      <c r="AM147" s="128"/>
    </row>
    <row r="148" spans="1:39" ht="12.75" customHeight="1" x14ac:dyDescent="0.25">
      <c r="A148" s="243">
        <v>36831</v>
      </c>
      <c r="B148" s="159">
        <v>2000</v>
      </c>
      <c r="C148" s="241" t="s">
        <v>118</v>
      </c>
      <c r="D148" s="129">
        <v>86.92</v>
      </c>
      <c r="E148" s="137">
        <v>88.83</v>
      </c>
      <c r="F148" s="137">
        <v>82.05</v>
      </c>
      <c r="G148" s="137">
        <v>84.22</v>
      </c>
      <c r="H148" s="137">
        <v>24.54</v>
      </c>
      <c r="I148" s="137">
        <v>25.73</v>
      </c>
      <c r="J148" s="137"/>
      <c r="K148" s="137">
        <v>43.964480839424091</v>
      </c>
      <c r="L148" s="137"/>
      <c r="M148" s="214">
        <f t="shared" si="1"/>
        <v>2.1700000000000017</v>
      </c>
      <c r="N148" s="130"/>
      <c r="O148" s="130">
        <v>76.936334625148987</v>
      </c>
      <c r="P148" s="130">
        <v>120.64902106011601</v>
      </c>
      <c r="Q148" s="130">
        <v>208.4</v>
      </c>
      <c r="R148" s="161"/>
      <c r="S148" s="348"/>
      <c r="T148" s="133"/>
      <c r="U148" s="350"/>
      <c r="V148" s="349"/>
      <c r="W148" s="348"/>
      <c r="X148" s="348"/>
      <c r="Y148" s="355"/>
      <c r="Z148" s="348"/>
      <c r="AA148" s="355"/>
      <c r="AB148" s="349"/>
      <c r="AC148" s="348"/>
      <c r="AD148" s="133"/>
      <c r="AE148" s="348"/>
      <c r="AF148" s="349"/>
      <c r="AG148" s="348"/>
      <c r="AH148" s="349"/>
      <c r="AI148" s="349"/>
      <c r="AJ148" s="349"/>
      <c r="AK148" s="128"/>
      <c r="AL148" s="128"/>
      <c r="AM148" s="128"/>
    </row>
    <row r="149" spans="1:39" ht="12.75" customHeight="1" x14ac:dyDescent="0.25">
      <c r="A149" s="243">
        <v>36861</v>
      </c>
      <c r="B149" s="159">
        <v>2000</v>
      </c>
      <c r="C149" s="241" t="s">
        <v>119</v>
      </c>
      <c r="D149" s="129">
        <v>84.99</v>
      </c>
      <c r="E149" s="137">
        <v>88.16</v>
      </c>
      <c r="F149" s="137">
        <v>79.83</v>
      </c>
      <c r="G149" s="137">
        <v>84.56</v>
      </c>
      <c r="H149" s="137">
        <v>22.4</v>
      </c>
      <c r="I149" s="137">
        <v>23.81</v>
      </c>
      <c r="J149" s="137"/>
      <c r="K149" s="137">
        <v>34.552873859255179</v>
      </c>
      <c r="L149" s="137"/>
      <c r="M149" s="214">
        <f t="shared" si="1"/>
        <v>4.730000000000004</v>
      </c>
      <c r="N149" s="130"/>
      <c r="O149" s="130">
        <v>60.392499197888384</v>
      </c>
      <c r="P149" s="130">
        <v>94.705524289655031</v>
      </c>
      <c r="Q149" s="130">
        <v>163.68</v>
      </c>
      <c r="R149" s="161"/>
      <c r="S149" s="348"/>
      <c r="T149" s="133"/>
      <c r="U149" s="350"/>
      <c r="V149" s="349"/>
      <c r="W149" s="348"/>
      <c r="X149" s="348"/>
      <c r="Y149" s="355"/>
      <c r="Z149" s="348"/>
      <c r="AA149" s="355"/>
      <c r="AB149" s="349"/>
      <c r="AC149" s="348"/>
      <c r="AD149" s="133"/>
      <c r="AE149" s="348"/>
      <c r="AF149" s="349"/>
      <c r="AG149" s="348"/>
      <c r="AH149" s="349"/>
      <c r="AI149" s="349"/>
      <c r="AJ149" s="349"/>
      <c r="AK149" s="128"/>
      <c r="AL149" s="128"/>
      <c r="AM149" s="128"/>
    </row>
    <row r="150" spans="1:39" ht="12.75" customHeight="1" x14ac:dyDescent="0.25">
      <c r="A150" s="243">
        <v>36892</v>
      </c>
      <c r="B150" s="159">
        <v>2001</v>
      </c>
      <c r="C150" s="241" t="s">
        <v>109</v>
      </c>
      <c r="D150" s="129">
        <v>82.19</v>
      </c>
      <c r="E150" s="137">
        <v>85.06</v>
      </c>
      <c r="F150" s="137">
        <v>76.849999999999994</v>
      </c>
      <c r="G150" s="137">
        <v>81.63</v>
      </c>
      <c r="H150" s="137">
        <v>19.86</v>
      </c>
      <c r="I150" s="137">
        <v>20.46</v>
      </c>
      <c r="J150" s="137"/>
      <c r="K150" s="137">
        <v>33.559549891732104</v>
      </c>
      <c r="L150" s="137"/>
      <c r="M150" s="214">
        <f t="shared" si="1"/>
        <v>4.7800000000000011</v>
      </c>
      <c r="N150" s="130"/>
      <c r="O150" s="130">
        <v>58.672174325840146</v>
      </c>
      <c r="P150" s="130">
        <v>92.007767596029765</v>
      </c>
      <c r="Q150" s="130">
        <v>159.02000000000001</v>
      </c>
      <c r="R150" s="161"/>
      <c r="S150" s="348"/>
      <c r="T150" s="133"/>
      <c r="U150" s="350"/>
      <c r="V150" s="349"/>
      <c r="W150" s="348"/>
      <c r="X150" s="348"/>
      <c r="Y150" s="355"/>
      <c r="Z150" s="348"/>
      <c r="AA150" s="355"/>
      <c r="AB150" s="349"/>
      <c r="AC150" s="348"/>
      <c r="AD150" s="133"/>
      <c r="AE150" s="348"/>
      <c r="AF150" s="349"/>
      <c r="AG150" s="348"/>
      <c r="AH150" s="349"/>
      <c r="AI150" s="349"/>
      <c r="AJ150" s="349"/>
      <c r="AK150" s="128"/>
      <c r="AL150" s="128"/>
      <c r="AM150" s="128"/>
    </row>
    <row r="151" spans="1:39" ht="12.75" customHeight="1" x14ac:dyDescent="0.25">
      <c r="A151" s="243">
        <v>36923</v>
      </c>
      <c r="B151" s="159">
        <v>2001</v>
      </c>
      <c r="C151" s="241" t="s">
        <v>110</v>
      </c>
      <c r="D151" s="129">
        <v>81.97</v>
      </c>
      <c r="E151" s="137">
        <v>85.1</v>
      </c>
      <c r="F151" s="137">
        <v>77.17</v>
      </c>
      <c r="G151" s="137">
        <v>81.150000000000006</v>
      </c>
      <c r="H151" s="137">
        <v>19.87</v>
      </c>
      <c r="I151" s="137">
        <v>20.73</v>
      </c>
      <c r="J151" s="137"/>
      <c r="K151" s="137">
        <v>36.353300330816907</v>
      </c>
      <c r="L151" s="137"/>
      <c r="M151" s="214">
        <f t="shared" si="1"/>
        <v>3.980000000000004</v>
      </c>
      <c r="N151" s="130"/>
      <c r="O151" s="130">
        <v>63.709423642525906</v>
      </c>
      <c r="P151" s="130">
        <v>99.907015745228932</v>
      </c>
      <c r="Q151" s="130">
        <v>172.4</v>
      </c>
      <c r="R151" s="161"/>
      <c r="S151" s="348"/>
      <c r="T151" s="133"/>
      <c r="U151" s="350"/>
      <c r="V151" s="349"/>
      <c r="W151" s="348"/>
      <c r="X151" s="348"/>
      <c r="Y151" s="355"/>
      <c r="Z151" s="348"/>
      <c r="AA151" s="355"/>
      <c r="AB151" s="349"/>
      <c r="AC151" s="348"/>
      <c r="AD151" s="133"/>
      <c r="AE151" s="348"/>
      <c r="AF151" s="349"/>
      <c r="AG151" s="348"/>
      <c r="AH151" s="349"/>
      <c r="AI151" s="349"/>
      <c r="AJ151" s="349"/>
      <c r="AK151" s="128"/>
      <c r="AL151" s="128"/>
      <c r="AM151" s="128"/>
    </row>
    <row r="152" spans="1:39" ht="12.75" customHeight="1" x14ac:dyDescent="0.25">
      <c r="A152" s="243">
        <v>36951</v>
      </c>
      <c r="B152" s="159">
        <v>2001</v>
      </c>
      <c r="C152" s="241" t="s">
        <v>111</v>
      </c>
      <c r="D152" s="129">
        <v>77.8</v>
      </c>
      <c r="E152" s="137">
        <v>81.239999999999995</v>
      </c>
      <c r="F152" s="137">
        <v>74.87</v>
      </c>
      <c r="G152" s="137">
        <v>77.73</v>
      </c>
      <c r="H152" s="137">
        <v>19.54</v>
      </c>
      <c r="I152" s="137">
        <v>20.02</v>
      </c>
      <c r="J152" s="137"/>
      <c r="K152" s="137">
        <v>32.431889192033672</v>
      </c>
      <c r="L152" s="137"/>
      <c r="M152" s="214">
        <f t="shared" si="1"/>
        <v>2.8599999999999994</v>
      </c>
      <c r="N152" s="130"/>
      <c r="O152" s="130">
        <v>56.934483607720409</v>
      </c>
      <c r="P152" s="130">
        <v>89.282778355668086</v>
      </c>
      <c r="Q152" s="130">
        <v>154.19999999999999</v>
      </c>
      <c r="R152" s="161"/>
      <c r="S152" s="348"/>
      <c r="T152" s="133"/>
      <c r="U152" s="350"/>
      <c r="V152" s="349"/>
      <c r="W152" s="348"/>
      <c r="X152" s="348"/>
      <c r="Y152" s="355"/>
      <c r="Z152" s="348"/>
      <c r="AA152" s="355"/>
      <c r="AB152" s="349"/>
      <c r="AC152" s="348"/>
      <c r="AD152" s="133"/>
      <c r="AE152" s="348"/>
      <c r="AF152" s="349"/>
      <c r="AG152" s="348"/>
      <c r="AH152" s="349"/>
      <c r="AI152" s="349"/>
      <c r="AJ152" s="349"/>
      <c r="AK152" s="128"/>
      <c r="AL152" s="128"/>
      <c r="AM152" s="128"/>
    </row>
    <row r="153" spans="1:39" ht="12.75" customHeight="1" x14ac:dyDescent="0.25">
      <c r="A153" s="243">
        <v>36982</v>
      </c>
      <c r="B153" s="159">
        <v>2001</v>
      </c>
      <c r="C153" s="241" t="s">
        <v>112</v>
      </c>
      <c r="D153" s="129">
        <v>78.23</v>
      </c>
      <c r="E153" s="137">
        <v>82.27</v>
      </c>
      <c r="F153" s="137">
        <v>75.88</v>
      </c>
      <c r="G153" s="137">
        <v>77.31</v>
      </c>
      <c r="H153" s="137">
        <v>19.46</v>
      </c>
      <c r="I153" s="137">
        <v>20.29</v>
      </c>
      <c r="J153" s="137"/>
      <c r="K153" s="137">
        <v>34.056697914772137</v>
      </c>
      <c r="L153" s="137"/>
      <c r="M153" s="214">
        <f t="shared" si="1"/>
        <v>1.4300000000000068</v>
      </c>
      <c r="N153" s="130"/>
      <c r="O153" s="130">
        <v>59.514791654888342</v>
      </c>
      <c r="P153" s="130">
        <v>93.329132285071282</v>
      </c>
      <c r="Q153" s="130">
        <v>161.4</v>
      </c>
      <c r="R153" s="161"/>
      <c r="S153" s="348"/>
      <c r="T153" s="133"/>
      <c r="U153" s="350"/>
      <c r="V153" s="349"/>
      <c r="W153" s="348"/>
      <c r="X153" s="348"/>
      <c r="Y153" s="355"/>
      <c r="Z153" s="348"/>
      <c r="AA153" s="355"/>
      <c r="AB153" s="349"/>
      <c r="AC153" s="348"/>
      <c r="AD153" s="133"/>
      <c r="AE153" s="348"/>
      <c r="AF153" s="349"/>
      <c r="AG153" s="348"/>
      <c r="AH153" s="349"/>
      <c r="AI153" s="349"/>
      <c r="AJ153" s="349"/>
      <c r="AK153" s="128"/>
      <c r="AL153" s="128"/>
      <c r="AM153" s="128"/>
    </row>
    <row r="154" spans="1:39" ht="12.75" customHeight="1" x14ac:dyDescent="0.25">
      <c r="A154" s="243">
        <v>37012</v>
      </c>
      <c r="B154" s="159">
        <v>2001</v>
      </c>
      <c r="C154" s="241" t="s">
        <v>113</v>
      </c>
      <c r="D154" s="129">
        <v>80.09</v>
      </c>
      <c r="E154" s="137">
        <v>83.31</v>
      </c>
      <c r="F154" s="137">
        <v>78.180000000000007</v>
      </c>
      <c r="G154" s="137">
        <v>77.760000000000005</v>
      </c>
      <c r="H154" s="137">
        <v>19.079999999999998</v>
      </c>
      <c r="I154" s="137">
        <v>19.68</v>
      </c>
      <c r="J154" s="137"/>
      <c r="K154" s="137">
        <v>38.313200548734571</v>
      </c>
      <c r="L154" s="137"/>
      <c r="M154" s="214">
        <f t="shared" si="1"/>
        <v>-0.42000000000000171</v>
      </c>
      <c r="N154" s="130"/>
      <c r="O154" s="130">
        <v>67.076668954332291</v>
      </c>
      <c r="P154" s="130">
        <v>105.1874187241084</v>
      </c>
      <c r="Q154" s="130">
        <v>181.7</v>
      </c>
      <c r="R154" s="161"/>
      <c r="S154" s="348"/>
      <c r="T154" s="133"/>
      <c r="U154" s="350"/>
      <c r="V154" s="349"/>
      <c r="W154" s="348"/>
      <c r="X154" s="348"/>
      <c r="Y154" s="355"/>
      <c r="Z154" s="348"/>
      <c r="AA154" s="355"/>
      <c r="AB154" s="349"/>
      <c r="AC154" s="348"/>
      <c r="AD154" s="133"/>
      <c r="AE154" s="348"/>
      <c r="AF154" s="349"/>
      <c r="AG154" s="348"/>
      <c r="AH154" s="349"/>
      <c r="AI154" s="349"/>
      <c r="AJ154" s="349"/>
      <c r="AK154" s="128"/>
      <c r="AL154" s="128"/>
      <c r="AM154" s="128"/>
    </row>
    <row r="155" spans="1:39" ht="12.75" customHeight="1" x14ac:dyDescent="0.25">
      <c r="A155" s="243">
        <v>37043</v>
      </c>
      <c r="B155" s="159">
        <v>2001</v>
      </c>
      <c r="C155" s="241" t="s">
        <v>21</v>
      </c>
      <c r="D155" s="131">
        <v>82.34</v>
      </c>
      <c r="E155" s="137">
        <v>84.54</v>
      </c>
      <c r="F155" s="137">
        <v>78.92</v>
      </c>
      <c r="G155" s="137">
        <v>78.22</v>
      </c>
      <c r="H155" s="137">
        <v>19.420000000000002</v>
      </c>
      <c r="I155" s="137">
        <v>20.23</v>
      </c>
      <c r="J155" s="137"/>
      <c r="K155" s="137">
        <v>38.634354339700963</v>
      </c>
      <c r="L155" s="137"/>
      <c r="M155" s="214">
        <f t="shared" si="1"/>
        <v>-0.70000000000000284</v>
      </c>
      <c r="N155" s="130"/>
      <c r="O155" s="130">
        <v>67.589689142293324</v>
      </c>
      <c r="P155" s="130">
        <v>105.99192005320268</v>
      </c>
      <c r="Q155" s="130">
        <v>183.2</v>
      </c>
      <c r="R155" s="161"/>
      <c r="S155" s="348"/>
      <c r="T155" s="133"/>
      <c r="U155" s="350"/>
      <c r="V155" s="349"/>
      <c r="W155" s="348"/>
      <c r="X155" s="348"/>
      <c r="Y155" s="355"/>
      <c r="Z155" s="348"/>
      <c r="AA155" s="355"/>
      <c r="AB155" s="349"/>
      <c r="AC155" s="348"/>
      <c r="AD155" s="133"/>
      <c r="AE155" s="348"/>
      <c r="AF155" s="349"/>
      <c r="AG155" s="348"/>
      <c r="AH155" s="349"/>
      <c r="AI155" s="349"/>
      <c r="AJ155" s="349"/>
      <c r="AK155" s="128"/>
      <c r="AL155" s="128"/>
      <c r="AM155" s="128"/>
    </row>
    <row r="156" spans="1:39" ht="12.75" customHeight="1" x14ac:dyDescent="0.25">
      <c r="A156" s="243">
        <v>37073</v>
      </c>
      <c r="B156" s="159">
        <v>2001</v>
      </c>
      <c r="C156" s="241" t="s">
        <v>114</v>
      </c>
      <c r="D156" s="131">
        <v>81.44</v>
      </c>
      <c r="E156" s="137">
        <v>83.99</v>
      </c>
      <c r="F156" s="137">
        <v>77.8</v>
      </c>
      <c r="G156" s="137">
        <v>77.88</v>
      </c>
      <c r="H156" s="137">
        <v>18.5</v>
      </c>
      <c r="I156" s="137">
        <v>19.579999999999998</v>
      </c>
      <c r="J156" s="137"/>
      <c r="K156" s="137">
        <v>33.458402929896501</v>
      </c>
      <c r="L156" s="137"/>
      <c r="M156" s="214">
        <f t="shared" si="1"/>
        <v>7.9999999999998295E-2</v>
      </c>
      <c r="N156" s="130"/>
      <c r="O156" s="130">
        <v>58.454136989766937</v>
      </c>
      <c r="P156" s="130">
        <v>91.665848640831854</v>
      </c>
      <c r="Q156" s="130">
        <v>158.6</v>
      </c>
      <c r="R156" s="161"/>
      <c r="S156" s="348"/>
      <c r="T156" s="133"/>
      <c r="U156" s="350"/>
      <c r="V156" s="349"/>
      <c r="W156" s="348"/>
      <c r="X156" s="348"/>
      <c r="Y156" s="355"/>
      <c r="Z156" s="348"/>
      <c r="AA156" s="355"/>
      <c r="AB156" s="349"/>
      <c r="AC156" s="348"/>
      <c r="AD156" s="133"/>
      <c r="AE156" s="348"/>
      <c r="AF156" s="349"/>
      <c r="AG156" s="348"/>
      <c r="AH156" s="349"/>
      <c r="AI156" s="349"/>
      <c r="AJ156" s="349"/>
      <c r="AK156" s="128"/>
      <c r="AL156" s="128"/>
      <c r="AM156" s="128"/>
    </row>
    <row r="157" spans="1:39" ht="12.75" customHeight="1" x14ac:dyDescent="0.25">
      <c r="A157" s="243">
        <v>37104</v>
      </c>
      <c r="B157" s="159">
        <v>2001</v>
      </c>
      <c r="C157" s="241" t="s">
        <v>115</v>
      </c>
      <c r="D157" s="129">
        <v>80.349999999999994</v>
      </c>
      <c r="E157" s="137">
        <v>84.24</v>
      </c>
      <c r="F157" s="137">
        <v>76.819999999999993</v>
      </c>
      <c r="G157" s="137">
        <v>77.540000000000006</v>
      </c>
      <c r="H157" s="137">
        <v>17.88</v>
      </c>
      <c r="I157" s="137">
        <v>19.489999999999998</v>
      </c>
      <c r="J157" s="137"/>
      <c r="K157" s="137">
        <v>34.326308331043677</v>
      </c>
      <c r="L157" s="137"/>
      <c r="M157" s="214">
        <f t="shared" si="1"/>
        <v>0.72000000000001307</v>
      </c>
      <c r="N157" s="130"/>
      <c r="O157" s="130">
        <v>59.95086135169818</v>
      </c>
      <c r="P157" s="130">
        <v>94.012962393308484</v>
      </c>
      <c r="Q157" s="130">
        <v>162.69999999999999</v>
      </c>
      <c r="R157" s="161"/>
      <c r="S157" s="348"/>
      <c r="T157" s="133"/>
      <c r="U157" s="350"/>
      <c r="V157" s="349"/>
      <c r="W157" s="348"/>
      <c r="X157" s="348"/>
      <c r="Y157" s="355"/>
      <c r="Z157" s="348"/>
      <c r="AA157" s="355"/>
      <c r="AB157" s="349"/>
      <c r="AC157" s="348"/>
      <c r="AD157" s="133"/>
      <c r="AE157" s="348"/>
      <c r="AF157" s="349"/>
      <c r="AG157" s="348"/>
      <c r="AH157" s="349"/>
      <c r="AI157" s="349"/>
      <c r="AJ157" s="349"/>
      <c r="AK157" s="128"/>
      <c r="AL157" s="128"/>
      <c r="AM157" s="128"/>
    </row>
    <row r="158" spans="1:39" ht="12.75" customHeight="1" x14ac:dyDescent="0.25">
      <c r="A158" s="243">
        <v>37135</v>
      </c>
      <c r="B158" s="159">
        <v>2001</v>
      </c>
      <c r="C158" s="241" t="s">
        <v>116</v>
      </c>
      <c r="D158" s="129">
        <v>79.989999999999995</v>
      </c>
      <c r="E158" s="137">
        <v>83.04</v>
      </c>
      <c r="F158" s="137">
        <v>76.42</v>
      </c>
      <c r="G158" s="137">
        <v>77.2</v>
      </c>
      <c r="H158" s="137">
        <v>18.88</v>
      </c>
      <c r="I158" s="137">
        <v>19.920000000000002</v>
      </c>
      <c r="J158" s="137"/>
      <c r="K158" s="137">
        <v>33.879082261208829</v>
      </c>
      <c r="L158" s="137"/>
      <c r="M158" s="214">
        <f t="shared" ref="M158:M221" si="2">G158-F158</f>
        <v>0.78000000000000114</v>
      </c>
      <c r="N158" s="130"/>
      <c r="O158" s="130">
        <v>59.168526673945962</v>
      </c>
      <c r="P158" s="130">
        <v>92.786130968701826</v>
      </c>
      <c r="Q158" s="130">
        <v>160.4</v>
      </c>
      <c r="R158" s="161"/>
      <c r="S158" s="348"/>
      <c r="T158" s="133"/>
      <c r="U158" s="350"/>
      <c r="V158" s="349"/>
      <c r="W158" s="348"/>
      <c r="X158" s="348"/>
      <c r="Y158" s="355"/>
      <c r="Z158" s="348"/>
      <c r="AA158" s="355"/>
      <c r="AB158" s="349"/>
      <c r="AC158" s="348"/>
      <c r="AD158" s="133"/>
      <c r="AE158" s="348"/>
      <c r="AF158" s="349"/>
      <c r="AG158" s="348"/>
      <c r="AH158" s="349"/>
      <c r="AI158" s="349"/>
      <c r="AJ158" s="349"/>
      <c r="AK158" s="128"/>
      <c r="AL158" s="128"/>
      <c r="AM158" s="128"/>
    </row>
    <row r="159" spans="1:39" ht="12.75" customHeight="1" x14ac:dyDescent="0.25">
      <c r="A159" s="243">
        <v>37165</v>
      </c>
      <c r="B159" s="159">
        <v>2001</v>
      </c>
      <c r="C159" s="241" t="s">
        <v>117</v>
      </c>
      <c r="D159" s="129">
        <v>79.23</v>
      </c>
      <c r="E159" s="137">
        <v>82.25</v>
      </c>
      <c r="F159" s="137">
        <v>75.11</v>
      </c>
      <c r="G159" s="137">
        <v>76.86</v>
      </c>
      <c r="H159" s="137">
        <v>15.77</v>
      </c>
      <c r="I159" s="137">
        <v>17.46</v>
      </c>
      <c r="J159" s="137"/>
      <c r="K159" s="137">
        <v>27.274442400473959</v>
      </c>
      <c r="L159" s="137"/>
      <c r="M159" s="214">
        <f t="shared" si="2"/>
        <v>1.75</v>
      </c>
      <c r="N159" s="130"/>
      <c r="O159" s="130">
        <v>47.687564199796803</v>
      </c>
      <c r="P159" s="130">
        <v>74.782064488502755</v>
      </c>
      <c r="Q159" s="130">
        <v>129.30000000000001</v>
      </c>
      <c r="R159" s="161"/>
      <c r="S159" s="348"/>
      <c r="T159" s="133"/>
      <c r="U159" s="350"/>
      <c r="V159" s="349"/>
      <c r="W159" s="348"/>
      <c r="X159" s="348"/>
      <c r="Y159" s="355"/>
      <c r="Z159" s="348"/>
      <c r="AA159" s="355"/>
      <c r="AB159" s="349"/>
      <c r="AC159" s="348"/>
      <c r="AD159" s="133"/>
      <c r="AE159" s="348"/>
      <c r="AF159" s="349"/>
      <c r="AG159" s="348"/>
      <c r="AH159" s="349"/>
      <c r="AI159" s="349"/>
      <c r="AJ159" s="349"/>
      <c r="AK159" s="128"/>
      <c r="AL159" s="128"/>
      <c r="AM159" s="128"/>
    </row>
    <row r="160" spans="1:39" ht="12.75" customHeight="1" x14ac:dyDescent="0.25">
      <c r="A160" s="243">
        <v>37196</v>
      </c>
      <c r="B160" s="159">
        <v>2001</v>
      </c>
      <c r="C160" s="241" t="s">
        <v>118</v>
      </c>
      <c r="D160" s="132">
        <v>77.099999999999994</v>
      </c>
      <c r="E160" s="137">
        <v>79.5</v>
      </c>
      <c r="F160" s="308">
        <v>70.42</v>
      </c>
      <c r="G160" s="308">
        <v>75.98</v>
      </c>
      <c r="H160" s="137">
        <v>14.83</v>
      </c>
      <c r="I160" s="137">
        <v>16.21</v>
      </c>
      <c r="J160" s="308"/>
      <c r="K160" s="137">
        <v>25.97079948636086</v>
      </c>
      <c r="L160" s="137"/>
      <c r="M160" s="214">
        <f t="shared" si="2"/>
        <v>5.5600000000000023</v>
      </c>
      <c r="N160" s="130"/>
      <c r="O160" s="130">
        <v>45.376712630916479</v>
      </c>
      <c r="P160" s="130">
        <v>71.158263316286394</v>
      </c>
      <c r="Q160" s="130">
        <v>123.1</v>
      </c>
      <c r="R160" s="161"/>
      <c r="S160" s="348"/>
      <c r="T160" s="133"/>
      <c r="U160" s="350"/>
      <c r="V160" s="349"/>
      <c r="W160" s="348"/>
      <c r="X160" s="348"/>
      <c r="Y160" s="355"/>
      <c r="Z160" s="348"/>
      <c r="AA160" s="355"/>
      <c r="AB160" s="349"/>
      <c r="AC160" s="348"/>
      <c r="AD160" s="133"/>
      <c r="AE160" s="348"/>
      <c r="AF160" s="349"/>
      <c r="AG160" s="348"/>
      <c r="AH160" s="349"/>
      <c r="AI160" s="349"/>
      <c r="AJ160" s="349"/>
      <c r="AK160" s="128"/>
      <c r="AL160" s="128"/>
      <c r="AM160" s="128"/>
    </row>
    <row r="161" spans="1:39" ht="12.75" customHeight="1" x14ac:dyDescent="0.25">
      <c r="A161" s="243">
        <v>37226</v>
      </c>
      <c r="B161" s="159">
        <v>2001</v>
      </c>
      <c r="C161" s="241" t="s">
        <v>119</v>
      </c>
      <c r="D161" s="129">
        <v>75.84</v>
      </c>
      <c r="E161" s="137">
        <v>78.36</v>
      </c>
      <c r="F161" s="137">
        <v>70.16</v>
      </c>
      <c r="G161" s="137">
        <v>74.77</v>
      </c>
      <c r="H161" s="137">
        <v>14.44</v>
      </c>
      <c r="I161" s="137">
        <v>15.31</v>
      </c>
      <c r="J161" s="137"/>
      <c r="K161" s="137">
        <v>25.244201967902669</v>
      </c>
      <c r="L161" s="137"/>
      <c r="M161" s="214">
        <f t="shared" si="2"/>
        <v>4.6099999999999994</v>
      </c>
      <c r="N161" s="130"/>
      <c r="O161" s="130">
        <v>44.09756826382479</v>
      </c>
      <c r="P161" s="130">
        <v>69.152351331577336</v>
      </c>
      <c r="Q161" s="130">
        <v>119.4</v>
      </c>
      <c r="R161" s="161"/>
      <c r="S161" s="348"/>
      <c r="T161" s="133"/>
      <c r="U161" s="350"/>
      <c r="V161" s="349"/>
      <c r="W161" s="348"/>
      <c r="X161" s="348"/>
      <c r="Y161" s="355"/>
      <c r="Z161" s="348"/>
      <c r="AA161" s="355"/>
      <c r="AB161" s="349"/>
      <c r="AC161" s="348"/>
      <c r="AD161" s="133"/>
      <c r="AE161" s="348"/>
      <c r="AF161" s="349"/>
      <c r="AG161" s="348"/>
      <c r="AH161" s="349"/>
      <c r="AI161" s="349"/>
      <c r="AJ161" s="349"/>
      <c r="AK161" s="128"/>
      <c r="AL161" s="128"/>
      <c r="AM161" s="128"/>
    </row>
    <row r="162" spans="1:39" ht="12.75" customHeight="1" x14ac:dyDescent="0.25">
      <c r="A162" s="243">
        <v>37257</v>
      </c>
      <c r="B162" s="159">
        <v>2002</v>
      </c>
      <c r="C162" s="241" t="s">
        <v>109</v>
      </c>
      <c r="D162" s="132">
        <v>75.94</v>
      </c>
      <c r="E162" s="137">
        <v>78.48</v>
      </c>
      <c r="F162" s="308">
        <v>69.900000000000006</v>
      </c>
      <c r="G162" s="308">
        <v>74.650000000000006</v>
      </c>
      <c r="H162" s="137">
        <v>14.61</v>
      </c>
      <c r="I162" s="137">
        <v>14.71</v>
      </c>
      <c r="J162" s="137"/>
      <c r="K162" s="137">
        <v>26.111463696776518</v>
      </c>
      <c r="L162" s="137"/>
      <c r="M162" s="214">
        <f t="shared" si="2"/>
        <v>4.75</v>
      </c>
      <c r="N162" s="130"/>
      <c r="O162" s="130">
        <v>45.673351656162957</v>
      </c>
      <c r="P162" s="130">
        <v>71.623442846590095</v>
      </c>
      <c r="Q162" s="130">
        <v>123.7</v>
      </c>
      <c r="R162" s="161"/>
      <c r="S162" s="348"/>
      <c r="T162" s="133"/>
      <c r="U162" s="350"/>
      <c r="V162" s="349"/>
      <c r="W162" s="348"/>
      <c r="X162" s="348"/>
      <c r="Y162" s="355"/>
      <c r="Z162" s="348"/>
      <c r="AA162" s="355"/>
      <c r="AB162" s="349"/>
      <c r="AC162" s="348"/>
      <c r="AD162" s="133"/>
      <c r="AE162" s="348"/>
      <c r="AF162" s="349"/>
      <c r="AG162" s="348"/>
      <c r="AH162" s="349"/>
      <c r="AI162" s="349"/>
      <c r="AJ162" s="349"/>
      <c r="AK162" s="128"/>
      <c r="AL162" s="128"/>
      <c r="AM162" s="128"/>
    </row>
    <row r="163" spans="1:39" ht="12.75" customHeight="1" x14ac:dyDescent="0.25">
      <c r="A163" s="243">
        <v>37288</v>
      </c>
      <c r="B163" s="159">
        <v>2002</v>
      </c>
      <c r="C163" s="241" t="s">
        <v>110</v>
      </c>
      <c r="D163" s="129">
        <v>75.680000000000007</v>
      </c>
      <c r="E163" s="137">
        <v>78.52</v>
      </c>
      <c r="F163" s="137">
        <v>70</v>
      </c>
      <c r="G163" s="137">
        <v>74.400000000000006</v>
      </c>
      <c r="H163" s="137">
        <v>14.22</v>
      </c>
      <c r="I163" s="137">
        <v>14.45</v>
      </c>
      <c r="J163" s="137"/>
      <c r="K163" s="137">
        <v>26.992758937580493</v>
      </c>
      <c r="L163" s="137"/>
      <c r="M163" s="214">
        <f t="shared" si="2"/>
        <v>4.4000000000000057</v>
      </c>
      <c r="N163" s="130"/>
      <c r="O163" s="130">
        <v>47.217115799417954</v>
      </c>
      <c r="P163" s="130">
        <v>74.044322831825852</v>
      </c>
      <c r="Q163" s="130">
        <v>128</v>
      </c>
      <c r="R163" s="161"/>
      <c r="S163" s="348"/>
      <c r="T163" s="133"/>
      <c r="U163" s="350"/>
      <c r="V163" s="349"/>
      <c r="W163" s="348"/>
      <c r="X163" s="348"/>
      <c r="Y163" s="355"/>
      <c r="Z163" s="348"/>
      <c r="AA163" s="355"/>
      <c r="AB163" s="349"/>
      <c r="AC163" s="348"/>
      <c r="AD163" s="133"/>
      <c r="AE163" s="348"/>
      <c r="AF163" s="349"/>
      <c r="AG163" s="348"/>
      <c r="AH163" s="349"/>
      <c r="AI163" s="349"/>
      <c r="AJ163" s="349"/>
      <c r="AK163" s="128"/>
      <c r="AL163" s="128"/>
      <c r="AM163" s="128"/>
    </row>
    <row r="164" spans="1:39" ht="12.75" customHeight="1" x14ac:dyDescent="0.25">
      <c r="A164" s="243">
        <v>37316</v>
      </c>
      <c r="B164" s="159">
        <v>2002</v>
      </c>
      <c r="C164" s="241" t="s">
        <v>111</v>
      </c>
      <c r="D164" s="129">
        <v>76.150000000000006</v>
      </c>
      <c r="E164" s="137">
        <v>79.17</v>
      </c>
      <c r="F164" s="137">
        <v>71.5</v>
      </c>
      <c r="G164" s="137">
        <v>74.83</v>
      </c>
      <c r="H164" s="137">
        <v>15.02</v>
      </c>
      <c r="I164" s="137">
        <v>14.96</v>
      </c>
      <c r="J164" s="137"/>
      <c r="K164" s="137">
        <v>30.316244543367624</v>
      </c>
      <c r="L164" s="137"/>
      <c r="M164" s="214">
        <f t="shared" si="2"/>
        <v>3.3299999999999983</v>
      </c>
      <c r="N164" s="130"/>
      <c r="O164" s="130">
        <v>53.301487733390537</v>
      </c>
      <c r="P164" s="130">
        <v>83.585634114407839</v>
      </c>
      <c r="Q164" s="130">
        <v>143.69999999999999</v>
      </c>
      <c r="R164" s="161"/>
      <c r="S164" s="348"/>
      <c r="T164" s="133"/>
      <c r="U164" s="350"/>
      <c r="V164" s="349"/>
      <c r="W164" s="348"/>
      <c r="X164" s="348"/>
      <c r="Y164" s="355"/>
      <c r="Z164" s="348"/>
      <c r="AA164" s="355"/>
      <c r="AB164" s="349"/>
      <c r="AC164" s="348"/>
      <c r="AD164" s="133"/>
      <c r="AE164" s="348"/>
      <c r="AF164" s="349"/>
      <c r="AG164" s="348"/>
      <c r="AH164" s="349"/>
      <c r="AI164" s="349"/>
      <c r="AJ164" s="349"/>
      <c r="AK164" s="128"/>
      <c r="AL164" s="128"/>
      <c r="AM164" s="128"/>
    </row>
    <row r="165" spans="1:39" ht="12.75" customHeight="1" x14ac:dyDescent="0.25">
      <c r="A165" s="243">
        <v>37347</v>
      </c>
      <c r="B165" s="159">
        <v>2002</v>
      </c>
      <c r="C165" s="241" t="s">
        <v>112</v>
      </c>
      <c r="D165" s="129">
        <v>77.84</v>
      </c>
      <c r="E165" s="137">
        <v>80.61</v>
      </c>
      <c r="F165" s="137">
        <v>74.95</v>
      </c>
      <c r="G165" s="137">
        <v>76.88</v>
      </c>
      <c r="H165" s="137">
        <v>16.079999999999998</v>
      </c>
      <c r="I165" s="137">
        <v>16.07</v>
      </c>
      <c r="J165" s="308"/>
      <c r="K165" s="137">
        <v>33.441751099387567</v>
      </c>
      <c r="L165" s="137"/>
      <c r="M165" s="214">
        <f t="shared" si="2"/>
        <v>1.9299999999999926</v>
      </c>
      <c r="N165" s="130"/>
      <c r="O165" s="130">
        <v>58.557445786451467</v>
      </c>
      <c r="P165" s="130">
        <v>91.82785408660223</v>
      </c>
      <c r="Q165" s="130">
        <v>158.6</v>
      </c>
      <c r="R165" s="161"/>
      <c r="S165" s="348"/>
      <c r="T165" s="133"/>
      <c r="U165" s="350"/>
      <c r="V165" s="349"/>
      <c r="W165" s="348"/>
      <c r="X165" s="348"/>
      <c r="Y165" s="355"/>
      <c r="Z165" s="348"/>
      <c r="AA165" s="355"/>
      <c r="AB165" s="349"/>
      <c r="AC165" s="348"/>
      <c r="AD165" s="133"/>
      <c r="AE165" s="348"/>
      <c r="AF165" s="349"/>
      <c r="AG165" s="348"/>
      <c r="AH165" s="349"/>
      <c r="AI165" s="349"/>
      <c r="AJ165" s="349"/>
      <c r="AK165" s="128"/>
      <c r="AL165" s="128"/>
      <c r="AM165" s="128"/>
    </row>
    <row r="166" spans="1:39" ht="12.75" customHeight="1" x14ac:dyDescent="0.25">
      <c r="A166" s="243">
        <v>37377</v>
      </c>
      <c r="B166" s="159">
        <v>2002</v>
      </c>
      <c r="C166" s="241" t="s">
        <v>113</v>
      </c>
      <c r="D166" s="129">
        <v>77.78</v>
      </c>
      <c r="E166" s="137">
        <v>80.41</v>
      </c>
      <c r="F166" s="137">
        <v>74.739999999999995</v>
      </c>
      <c r="G166" s="137">
        <v>76.37</v>
      </c>
      <c r="H166" s="137">
        <v>16.13</v>
      </c>
      <c r="I166" s="137">
        <v>16</v>
      </c>
      <c r="J166" s="137"/>
      <c r="K166" s="137">
        <v>32.571355860104269</v>
      </c>
      <c r="L166" s="137"/>
      <c r="M166" s="214">
        <f t="shared" si="2"/>
        <v>1.6300000000000097</v>
      </c>
      <c r="N166" s="130"/>
      <c r="O166" s="130">
        <v>57.051728420243975</v>
      </c>
      <c r="P166" s="130">
        <v>89.466637801588732</v>
      </c>
      <c r="Q166" s="130">
        <v>154.6</v>
      </c>
      <c r="R166" s="161"/>
      <c r="S166" s="348"/>
      <c r="T166" s="133"/>
      <c r="U166" s="350"/>
      <c r="V166" s="349"/>
      <c r="W166" s="348"/>
      <c r="X166" s="348"/>
      <c r="Y166" s="355"/>
      <c r="Z166" s="348"/>
      <c r="AA166" s="355"/>
      <c r="AB166" s="349"/>
      <c r="AC166" s="348"/>
      <c r="AD166" s="133"/>
      <c r="AE166" s="348"/>
      <c r="AF166" s="349"/>
      <c r="AG166" s="348"/>
      <c r="AH166" s="349"/>
      <c r="AI166" s="349"/>
      <c r="AJ166" s="349"/>
      <c r="AK166" s="128"/>
      <c r="AL166" s="128"/>
      <c r="AM166" s="128"/>
    </row>
    <row r="167" spans="1:39" ht="12.75" customHeight="1" x14ac:dyDescent="0.25">
      <c r="A167" s="243">
        <v>37408</v>
      </c>
      <c r="B167" s="159">
        <v>2002</v>
      </c>
      <c r="C167" s="241" t="s">
        <v>21</v>
      </c>
      <c r="D167" s="131">
        <v>77.31</v>
      </c>
      <c r="E167" s="137">
        <v>80.319999999999993</v>
      </c>
      <c r="F167" s="137">
        <v>74.010000000000005</v>
      </c>
      <c r="G167" s="137">
        <v>75.64</v>
      </c>
      <c r="H167" s="137">
        <v>15.37</v>
      </c>
      <c r="I167" s="137">
        <v>15.42</v>
      </c>
      <c r="J167" s="137"/>
      <c r="K167" s="137">
        <v>31.274601300555606</v>
      </c>
      <c r="L167" s="137"/>
      <c r="M167" s="214">
        <f t="shared" si="2"/>
        <v>1.6299999999999955</v>
      </c>
      <c r="N167" s="134"/>
      <c r="O167" s="130">
        <v>54.731789466031557</v>
      </c>
      <c r="P167" s="130">
        <v>85.828586091578302</v>
      </c>
      <c r="Q167" s="134">
        <v>148.30000000000001</v>
      </c>
      <c r="R167" s="161"/>
      <c r="S167" s="348"/>
      <c r="T167" s="133"/>
      <c r="U167" s="350"/>
      <c r="V167" s="349"/>
      <c r="W167" s="348"/>
      <c r="X167" s="348"/>
      <c r="Y167" s="355"/>
      <c r="Z167" s="348"/>
      <c r="AA167" s="355"/>
      <c r="AB167" s="349"/>
      <c r="AC167" s="348"/>
      <c r="AD167" s="133"/>
      <c r="AE167" s="348"/>
      <c r="AF167" s="349"/>
      <c r="AG167" s="348"/>
      <c r="AH167" s="349"/>
      <c r="AI167" s="349"/>
      <c r="AJ167" s="349"/>
      <c r="AK167" s="128"/>
      <c r="AL167" s="128"/>
      <c r="AM167" s="128"/>
    </row>
    <row r="168" spans="1:39" ht="12.75" customHeight="1" x14ac:dyDescent="0.25">
      <c r="A168" s="243">
        <v>37438</v>
      </c>
      <c r="B168" s="159">
        <v>2002</v>
      </c>
      <c r="C168" s="241" t="s">
        <v>114</v>
      </c>
      <c r="D168" s="131">
        <v>76.95</v>
      </c>
      <c r="E168" s="137">
        <v>80.08</v>
      </c>
      <c r="F168" s="137">
        <v>73.62</v>
      </c>
      <c r="G168" s="137">
        <v>75.290000000000006</v>
      </c>
      <c r="H168" s="137">
        <v>15.19</v>
      </c>
      <c r="I168" s="137">
        <v>15.61</v>
      </c>
      <c r="J168" s="137"/>
      <c r="K168" s="137">
        <v>31.858378397629536</v>
      </c>
      <c r="L168" s="137"/>
      <c r="M168" s="214">
        <f t="shared" si="2"/>
        <v>1.6700000000000017</v>
      </c>
      <c r="N168" s="134"/>
      <c r="O168" s="130">
        <v>55.782913467416563</v>
      </c>
      <c r="P168" s="130">
        <v>87.476924063458227</v>
      </c>
      <c r="Q168" s="134">
        <v>151.1</v>
      </c>
      <c r="R168" s="161"/>
      <c r="S168" s="348"/>
      <c r="T168" s="133"/>
      <c r="U168" s="350"/>
      <c r="V168" s="349"/>
      <c r="W168" s="348"/>
      <c r="X168" s="348"/>
      <c r="Y168" s="355"/>
      <c r="Z168" s="348"/>
      <c r="AA168" s="355"/>
      <c r="AB168" s="349"/>
      <c r="AC168" s="348"/>
      <c r="AD168" s="133"/>
      <c r="AE168" s="348"/>
      <c r="AF168" s="349"/>
      <c r="AG168" s="348"/>
      <c r="AH168" s="349"/>
      <c r="AI168" s="349"/>
      <c r="AJ168" s="349"/>
      <c r="AK168" s="128"/>
      <c r="AL168" s="128"/>
      <c r="AM168" s="128"/>
    </row>
    <row r="169" spans="1:39" ht="12.75" customHeight="1" x14ac:dyDescent="0.25">
      <c r="A169" s="243">
        <v>37469</v>
      </c>
      <c r="B169" s="159">
        <v>2002</v>
      </c>
      <c r="C169" s="241" t="s">
        <v>115</v>
      </c>
      <c r="D169" s="135">
        <v>77.09</v>
      </c>
      <c r="E169" s="137">
        <v>80</v>
      </c>
      <c r="F169" s="308">
        <v>73.69</v>
      </c>
      <c r="G169" s="308">
        <v>75.290000000000006</v>
      </c>
      <c r="H169" s="137">
        <v>15.59</v>
      </c>
      <c r="I169" s="137">
        <v>16.23</v>
      </c>
      <c r="J169" s="308"/>
      <c r="K169" s="137">
        <v>33.581937483585456</v>
      </c>
      <c r="L169" s="137"/>
      <c r="M169" s="214">
        <f t="shared" si="2"/>
        <v>1.6000000000000085</v>
      </c>
      <c r="N169" s="134"/>
      <c r="O169" s="130">
        <v>58.795681332689654</v>
      </c>
      <c r="P169" s="130">
        <v>92.20144720843993</v>
      </c>
      <c r="Q169" s="134">
        <v>159.30000000000001</v>
      </c>
      <c r="R169" s="161"/>
      <c r="S169" s="348"/>
      <c r="T169" s="133"/>
      <c r="U169" s="350"/>
      <c r="V169" s="349"/>
      <c r="W169" s="348"/>
      <c r="X169" s="348"/>
      <c r="Y169" s="355"/>
      <c r="Z169" s="348"/>
      <c r="AA169" s="355"/>
      <c r="AB169" s="349"/>
      <c r="AC169" s="348"/>
      <c r="AD169" s="133"/>
      <c r="AE169" s="348"/>
      <c r="AF169" s="349"/>
      <c r="AG169" s="348"/>
      <c r="AH169" s="349"/>
      <c r="AI169" s="349"/>
      <c r="AJ169" s="349"/>
      <c r="AK169" s="128"/>
      <c r="AL169" s="128"/>
      <c r="AM169" s="128"/>
    </row>
    <row r="170" spans="1:39" ht="12.75" customHeight="1" x14ac:dyDescent="0.25">
      <c r="A170" s="243">
        <v>37500</v>
      </c>
      <c r="B170" s="159">
        <v>2002</v>
      </c>
      <c r="C170" s="241" t="s">
        <v>116</v>
      </c>
      <c r="D170" s="135">
        <v>77.39</v>
      </c>
      <c r="E170" s="137">
        <v>80.02</v>
      </c>
      <c r="F170" s="308">
        <v>74.23</v>
      </c>
      <c r="G170" s="308">
        <v>75.650000000000006</v>
      </c>
      <c r="H170" s="137">
        <v>16.940000000000001</v>
      </c>
      <c r="I170" s="137">
        <v>17.059999999999999</v>
      </c>
      <c r="J170" s="308"/>
      <c r="K170" s="137">
        <v>34.97487518124948</v>
      </c>
      <c r="L170" s="137"/>
      <c r="M170" s="214">
        <f t="shared" si="2"/>
        <v>1.4200000000000017</v>
      </c>
      <c r="N170" s="134"/>
      <c r="O170" s="130">
        <v>61.205342166034008</v>
      </c>
      <c r="P170" s="130">
        <v>95.980197808483041</v>
      </c>
      <c r="Q170" s="134">
        <v>165.8</v>
      </c>
      <c r="R170" s="161"/>
      <c r="S170" s="348"/>
      <c r="T170" s="133"/>
      <c r="U170" s="350"/>
      <c r="V170" s="349"/>
      <c r="W170" s="348"/>
      <c r="X170" s="348"/>
      <c r="Y170" s="355"/>
      <c r="Z170" s="348"/>
      <c r="AA170" s="355"/>
      <c r="AB170" s="349"/>
      <c r="AC170" s="348"/>
      <c r="AD170" s="133"/>
      <c r="AE170" s="348"/>
      <c r="AF170" s="349"/>
      <c r="AG170" s="348"/>
      <c r="AH170" s="349"/>
      <c r="AI170" s="349"/>
      <c r="AJ170" s="349"/>
      <c r="AK170" s="128"/>
      <c r="AL170" s="128"/>
      <c r="AM170" s="128"/>
    </row>
    <row r="171" spans="1:39" ht="12.75" customHeight="1" x14ac:dyDescent="0.25">
      <c r="A171" s="243">
        <v>37530</v>
      </c>
      <c r="B171" s="159">
        <v>2002</v>
      </c>
      <c r="C171" s="241" t="s">
        <v>117</v>
      </c>
      <c r="D171" s="135">
        <v>77.55</v>
      </c>
      <c r="E171" s="137">
        <v>80.05</v>
      </c>
      <c r="F171" s="308">
        <v>74.44</v>
      </c>
      <c r="G171" s="308">
        <v>75.81</v>
      </c>
      <c r="H171" s="137">
        <v>17.420000000000002</v>
      </c>
      <c r="I171" s="137">
        <v>17.63</v>
      </c>
      <c r="J171" s="308"/>
      <c r="K171" s="137">
        <v>33.983529669707252</v>
      </c>
      <c r="L171" s="137"/>
      <c r="M171" s="214">
        <f t="shared" si="2"/>
        <v>1.3700000000000045</v>
      </c>
      <c r="N171" s="134"/>
      <c r="O171" s="130">
        <v>59.48680120862754</v>
      </c>
      <c r="P171" s="130">
        <v>93.285238590929822</v>
      </c>
      <c r="Q171" s="134">
        <v>161.1</v>
      </c>
      <c r="R171" s="161"/>
      <c r="S171" s="348"/>
      <c r="T171" s="133"/>
      <c r="U171" s="350"/>
      <c r="V171" s="349"/>
      <c r="W171" s="348"/>
      <c r="X171" s="348"/>
      <c r="Y171" s="355"/>
      <c r="Z171" s="348"/>
      <c r="AA171" s="355"/>
      <c r="AB171" s="349"/>
      <c r="AC171" s="348"/>
      <c r="AD171" s="133"/>
      <c r="AE171" s="348"/>
      <c r="AF171" s="349"/>
      <c r="AG171" s="348"/>
      <c r="AH171" s="349"/>
      <c r="AI171" s="349"/>
      <c r="AJ171" s="349"/>
      <c r="AK171" s="128"/>
      <c r="AL171" s="128"/>
      <c r="AM171" s="128"/>
    </row>
    <row r="172" spans="1:39" ht="12.75" customHeight="1" x14ac:dyDescent="0.25">
      <c r="A172" s="243">
        <v>37561</v>
      </c>
      <c r="B172" s="159">
        <v>2002</v>
      </c>
      <c r="C172" s="241" t="s">
        <v>118</v>
      </c>
      <c r="D172" s="135">
        <v>77.39</v>
      </c>
      <c r="E172" s="137">
        <v>79.95</v>
      </c>
      <c r="F172" s="308">
        <v>74.099999999999994</v>
      </c>
      <c r="G172" s="308">
        <v>75.55</v>
      </c>
      <c r="H172" s="137">
        <v>15.1</v>
      </c>
      <c r="I172" s="137">
        <v>15.82</v>
      </c>
      <c r="J172" s="308"/>
      <c r="K172" s="137">
        <v>29.695273682558309</v>
      </c>
      <c r="L172" s="137"/>
      <c r="M172" s="214">
        <f t="shared" si="2"/>
        <v>1.4500000000000028</v>
      </c>
      <c r="N172" s="134"/>
      <c r="O172" s="130">
        <v>51.974052057970134</v>
      </c>
      <c r="P172" s="130">
        <v>81.503993293590852</v>
      </c>
      <c r="Q172" s="134">
        <v>140.80000000000001</v>
      </c>
      <c r="R172" s="161"/>
      <c r="S172" s="348"/>
      <c r="T172" s="133"/>
      <c r="U172" s="350"/>
      <c r="V172" s="349"/>
      <c r="W172" s="348"/>
      <c r="X172" s="348"/>
      <c r="Y172" s="355"/>
      <c r="Z172" s="348"/>
      <c r="AA172" s="355"/>
      <c r="AB172" s="349"/>
      <c r="AC172" s="348"/>
      <c r="AD172" s="133"/>
      <c r="AE172" s="348"/>
      <c r="AF172" s="349"/>
      <c r="AG172" s="348"/>
      <c r="AH172" s="349"/>
      <c r="AI172" s="349"/>
      <c r="AJ172" s="349"/>
      <c r="AK172" s="128"/>
      <c r="AL172" s="128"/>
      <c r="AM172" s="128"/>
    </row>
    <row r="173" spans="1:39" ht="12.75" customHeight="1" x14ac:dyDescent="0.25">
      <c r="A173" s="243">
        <v>37591</v>
      </c>
      <c r="B173" s="159">
        <v>2002</v>
      </c>
      <c r="C173" s="241" t="s">
        <v>119</v>
      </c>
      <c r="D173" s="135">
        <v>77.34</v>
      </c>
      <c r="E173" s="137">
        <v>79.849999999999994</v>
      </c>
      <c r="F173" s="308">
        <v>73.66</v>
      </c>
      <c r="G173" s="308">
        <v>75.150000000000006</v>
      </c>
      <c r="H173" s="137">
        <v>16.21</v>
      </c>
      <c r="I173" s="137">
        <v>17.21</v>
      </c>
      <c r="J173" s="308"/>
      <c r="K173" s="137">
        <v>34.565765017857856</v>
      </c>
      <c r="L173" s="137"/>
      <c r="M173" s="214">
        <f t="shared" si="2"/>
        <v>1.4900000000000091</v>
      </c>
      <c r="N173" s="134"/>
      <c r="O173" s="130">
        <v>60.447094158045559</v>
      </c>
      <c r="P173" s="130">
        <v>94.791138304539828</v>
      </c>
      <c r="Q173" s="134">
        <v>163.69999999999999</v>
      </c>
      <c r="R173" s="161"/>
      <c r="S173" s="348"/>
      <c r="T173" s="133"/>
      <c r="U173" s="350"/>
      <c r="V173" s="349"/>
      <c r="W173" s="348"/>
      <c r="X173" s="348"/>
      <c r="Y173" s="355"/>
      <c r="Z173" s="348"/>
      <c r="AA173" s="355"/>
      <c r="AB173" s="349"/>
      <c r="AC173" s="348"/>
      <c r="AD173" s="133"/>
      <c r="AE173" s="348"/>
      <c r="AF173" s="349"/>
      <c r="AG173" s="348"/>
      <c r="AH173" s="349"/>
      <c r="AI173" s="349"/>
      <c r="AJ173" s="349"/>
      <c r="AK173" s="128"/>
      <c r="AL173" s="128"/>
      <c r="AM173" s="128"/>
    </row>
    <row r="174" spans="1:39" ht="12.75" customHeight="1" x14ac:dyDescent="0.25">
      <c r="A174" s="243">
        <v>37622</v>
      </c>
      <c r="B174" s="159">
        <v>2003</v>
      </c>
      <c r="C174" s="241" t="s">
        <v>109</v>
      </c>
      <c r="D174" s="135">
        <v>78.150000000000006</v>
      </c>
      <c r="E174" s="137">
        <v>80.47</v>
      </c>
      <c r="F174" s="308">
        <v>74.95</v>
      </c>
      <c r="G174" s="308">
        <v>76.38</v>
      </c>
      <c r="H174" s="137">
        <v>17.829999999999998</v>
      </c>
      <c r="I174" s="137">
        <v>18.63</v>
      </c>
      <c r="J174" s="308"/>
      <c r="K174" s="137">
        <v>38.194510058182232</v>
      </c>
      <c r="L174" s="137"/>
      <c r="M174" s="214">
        <f t="shared" si="2"/>
        <v>1.4299999999999926</v>
      </c>
      <c r="N174" s="134"/>
      <c r="O174" s="130">
        <v>66.822497150298602</v>
      </c>
      <c r="P174" s="130">
        <v>104.70284025779881</v>
      </c>
      <c r="Q174" s="134">
        <v>180.9</v>
      </c>
      <c r="R174" s="161"/>
      <c r="S174" s="348"/>
      <c r="T174" s="133"/>
      <c r="U174" s="350"/>
      <c r="V174" s="349"/>
      <c r="W174" s="348"/>
      <c r="X174" s="348"/>
      <c r="Y174" s="355"/>
      <c r="Z174" s="348"/>
      <c r="AA174" s="355"/>
      <c r="AB174" s="349"/>
      <c r="AC174" s="348"/>
      <c r="AD174" s="133"/>
      <c r="AE174" s="348"/>
      <c r="AF174" s="349"/>
      <c r="AG174" s="348"/>
      <c r="AH174" s="349"/>
      <c r="AI174" s="349"/>
      <c r="AJ174" s="349"/>
      <c r="AK174" s="128"/>
      <c r="AL174" s="128"/>
      <c r="AM174" s="128"/>
    </row>
    <row r="175" spans="1:39" ht="12.75" customHeight="1" x14ac:dyDescent="0.25">
      <c r="A175" s="243">
        <v>37653</v>
      </c>
      <c r="B175" s="159">
        <v>2003</v>
      </c>
      <c r="C175" s="241" t="s">
        <v>110</v>
      </c>
      <c r="D175" s="137">
        <v>79.31</v>
      </c>
      <c r="E175" s="137">
        <v>81.31</v>
      </c>
      <c r="F175" s="137">
        <v>76.66</v>
      </c>
      <c r="G175" s="137">
        <v>78.010000000000005</v>
      </c>
      <c r="H175" s="137">
        <v>20.239999999999998</v>
      </c>
      <c r="I175" s="137">
        <v>20.5</v>
      </c>
      <c r="J175" s="308"/>
      <c r="K175" s="137">
        <v>39.713512155774367</v>
      </c>
      <c r="L175" s="137"/>
      <c r="M175" s="214">
        <f t="shared" si="2"/>
        <v>1.3500000000000085</v>
      </c>
      <c r="N175" s="134"/>
      <c r="O175" s="130">
        <v>69.494282055871395</v>
      </c>
      <c r="P175" s="130">
        <v>108.96431273326988</v>
      </c>
      <c r="Q175" s="134">
        <v>188.3</v>
      </c>
      <c r="R175" s="161"/>
      <c r="S175" s="348"/>
      <c r="T175" s="133"/>
      <c r="U175" s="350"/>
      <c r="V175" s="349"/>
      <c r="W175" s="348"/>
      <c r="X175" s="348"/>
      <c r="Y175" s="355"/>
      <c r="Z175" s="348"/>
      <c r="AA175" s="355"/>
      <c r="AB175" s="349"/>
      <c r="AC175" s="348"/>
      <c r="AD175" s="133"/>
      <c r="AE175" s="348"/>
      <c r="AF175" s="349"/>
      <c r="AG175" s="348"/>
      <c r="AH175" s="349"/>
      <c r="AI175" s="349"/>
      <c r="AJ175" s="349"/>
      <c r="AK175" s="128"/>
      <c r="AL175" s="128"/>
      <c r="AM175" s="128"/>
    </row>
    <row r="176" spans="1:39" ht="12.75" customHeight="1" x14ac:dyDescent="0.25">
      <c r="A176" s="243">
        <v>37681</v>
      </c>
      <c r="B176" s="159">
        <v>2003</v>
      </c>
      <c r="C176" s="241" t="s">
        <v>111</v>
      </c>
      <c r="D176" s="135">
        <v>81.36</v>
      </c>
      <c r="E176" s="137">
        <v>82.92</v>
      </c>
      <c r="F176" s="308">
        <v>78.55</v>
      </c>
      <c r="G176" s="308">
        <v>81.099999999999994</v>
      </c>
      <c r="H176" s="137">
        <v>22.49</v>
      </c>
      <c r="I176" s="137">
        <v>22.87</v>
      </c>
      <c r="J176" s="308"/>
      <c r="K176" s="137">
        <v>38.077279268683718</v>
      </c>
      <c r="L176" s="137"/>
      <c r="M176" s="214">
        <f t="shared" si="2"/>
        <v>2.5499999999999972</v>
      </c>
      <c r="N176" s="134"/>
      <c r="O176" s="130">
        <v>66.577231410429235</v>
      </c>
      <c r="P176" s="130">
        <v>104.10673066430282</v>
      </c>
      <c r="Q176" s="134">
        <v>180.6</v>
      </c>
      <c r="R176" s="161"/>
      <c r="S176" s="348"/>
      <c r="T176" s="133"/>
      <c r="U176" s="350"/>
      <c r="V176" s="349"/>
      <c r="W176" s="348"/>
      <c r="X176" s="348"/>
      <c r="Y176" s="355"/>
      <c r="Z176" s="348"/>
      <c r="AA176" s="355"/>
      <c r="AB176" s="349"/>
      <c r="AC176" s="348"/>
      <c r="AD176" s="133"/>
      <c r="AE176" s="348"/>
      <c r="AF176" s="349"/>
      <c r="AG176" s="348"/>
      <c r="AH176" s="349"/>
      <c r="AI176" s="349"/>
      <c r="AJ176" s="349"/>
      <c r="AK176" s="128"/>
      <c r="AL176" s="128"/>
      <c r="AM176" s="128"/>
    </row>
    <row r="177" spans="1:39" ht="12.75" customHeight="1" x14ac:dyDescent="0.25">
      <c r="A177" s="243">
        <v>37712</v>
      </c>
      <c r="B177" s="159">
        <v>2003</v>
      </c>
      <c r="C177" s="241" t="s">
        <v>112</v>
      </c>
      <c r="D177" s="131">
        <v>81.42</v>
      </c>
      <c r="E177" s="137">
        <v>83.1</v>
      </c>
      <c r="F177" s="137">
        <v>78.2</v>
      </c>
      <c r="G177" s="137">
        <v>80.849999999999994</v>
      </c>
      <c r="H177" s="137">
        <v>16.170000000000002</v>
      </c>
      <c r="I177" s="137">
        <v>17.5</v>
      </c>
      <c r="J177" s="137"/>
      <c r="K177" s="137">
        <v>31.185668976610135</v>
      </c>
      <c r="L177" s="137"/>
      <c r="M177" s="214">
        <f t="shared" si="2"/>
        <v>2.6499999999999915</v>
      </c>
      <c r="N177" s="134"/>
      <c r="O177" s="130">
        <v>54.601295993253942</v>
      </c>
      <c r="P177" s="130">
        <v>85.769815468116349</v>
      </c>
      <c r="Q177" s="134">
        <v>148.19999999999999</v>
      </c>
      <c r="R177" s="161"/>
      <c r="S177" s="348"/>
      <c r="T177" s="133"/>
      <c r="U177" s="350"/>
      <c r="V177" s="349"/>
      <c r="W177" s="348"/>
      <c r="X177" s="348"/>
      <c r="Y177" s="355"/>
      <c r="Z177" s="348"/>
      <c r="AA177" s="355"/>
      <c r="AB177" s="349"/>
      <c r="AC177" s="348"/>
      <c r="AD177" s="133"/>
      <c r="AE177" s="348"/>
      <c r="AF177" s="349"/>
      <c r="AG177" s="348"/>
      <c r="AH177" s="349"/>
      <c r="AI177" s="349"/>
      <c r="AJ177" s="349"/>
      <c r="AK177" s="128"/>
      <c r="AL177" s="128"/>
      <c r="AM177" s="128"/>
    </row>
    <row r="178" spans="1:39" ht="12.75" customHeight="1" x14ac:dyDescent="0.25">
      <c r="A178" s="243">
        <v>37742</v>
      </c>
      <c r="B178" s="159">
        <v>2003</v>
      </c>
      <c r="C178" s="241" t="s">
        <v>113</v>
      </c>
      <c r="D178" s="131">
        <v>80.040000000000006</v>
      </c>
      <c r="E178" s="137">
        <v>81.209999999999994</v>
      </c>
      <c r="F178" s="137">
        <v>75.84</v>
      </c>
      <c r="G178" s="137">
        <v>78.2</v>
      </c>
      <c r="H178" s="137">
        <v>15.71</v>
      </c>
      <c r="I178" s="137">
        <v>16.88</v>
      </c>
      <c r="J178" s="137"/>
      <c r="K178" s="137">
        <v>30.16141612726091</v>
      </c>
      <c r="L178" s="137"/>
      <c r="M178" s="214">
        <f t="shared" si="2"/>
        <v>2.3599999999999994</v>
      </c>
      <c r="N178" s="134"/>
      <c r="O178" s="130">
        <v>52.804207119208996</v>
      </c>
      <c r="P178" s="130">
        <v>82.926960751813056</v>
      </c>
      <c r="Q178" s="134">
        <v>143.19999999999999</v>
      </c>
      <c r="R178" s="161"/>
      <c r="S178" s="348"/>
      <c r="T178" s="133"/>
      <c r="U178" s="350"/>
      <c r="V178" s="349"/>
      <c r="W178" s="348"/>
      <c r="X178" s="348"/>
      <c r="Y178" s="355"/>
      <c r="Z178" s="348"/>
      <c r="AA178" s="355"/>
      <c r="AB178" s="349"/>
      <c r="AC178" s="348"/>
      <c r="AD178" s="133"/>
      <c r="AE178" s="348"/>
      <c r="AF178" s="349"/>
      <c r="AG178" s="348"/>
      <c r="AH178" s="349"/>
      <c r="AI178" s="349"/>
      <c r="AJ178" s="349"/>
      <c r="AK178" s="128"/>
      <c r="AL178" s="128"/>
      <c r="AM178" s="128"/>
    </row>
    <row r="179" spans="1:39" ht="12.75" customHeight="1" x14ac:dyDescent="0.25">
      <c r="A179" s="243">
        <v>37773</v>
      </c>
      <c r="B179" s="159">
        <v>2003</v>
      </c>
      <c r="C179" s="241" t="s">
        <v>21</v>
      </c>
      <c r="D179" s="131">
        <v>79.36</v>
      </c>
      <c r="E179" s="137">
        <v>80.39</v>
      </c>
      <c r="F179" s="137">
        <v>74.39</v>
      </c>
      <c r="G179" s="137">
        <v>76.66</v>
      </c>
      <c r="H179" s="137">
        <v>15.16</v>
      </c>
      <c r="I179" s="137">
        <v>16.77</v>
      </c>
      <c r="J179" s="137"/>
      <c r="K179" s="137">
        <v>32.055301599412061</v>
      </c>
      <c r="L179" s="137"/>
      <c r="M179" s="214">
        <f t="shared" si="2"/>
        <v>2.269999999999996</v>
      </c>
      <c r="N179" s="134"/>
      <c r="O179" s="130">
        <v>56.105084929640896</v>
      </c>
      <c r="P179" s="130">
        <v>88.032943960683141</v>
      </c>
      <c r="Q179" s="134">
        <v>152</v>
      </c>
      <c r="R179" s="161"/>
      <c r="S179" s="348"/>
      <c r="T179" s="133"/>
      <c r="U179" s="350"/>
      <c r="V179" s="349"/>
      <c r="W179" s="348"/>
      <c r="X179" s="348"/>
      <c r="Y179" s="355"/>
      <c r="Z179" s="348"/>
      <c r="AA179" s="355"/>
      <c r="AB179" s="349"/>
      <c r="AC179" s="348"/>
      <c r="AD179" s="133"/>
      <c r="AE179" s="348"/>
      <c r="AF179" s="349"/>
      <c r="AG179" s="348"/>
      <c r="AH179" s="349"/>
      <c r="AI179" s="349"/>
      <c r="AJ179" s="349"/>
      <c r="AK179" s="128"/>
      <c r="AL179" s="128"/>
      <c r="AM179" s="128"/>
    </row>
    <row r="180" spans="1:39" ht="12.75" customHeight="1" x14ac:dyDescent="0.25">
      <c r="A180" s="243">
        <v>37803</v>
      </c>
      <c r="B180" s="159">
        <v>2003</v>
      </c>
      <c r="C180" s="241" t="s">
        <v>114</v>
      </c>
      <c r="D180" s="131">
        <v>79.59</v>
      </c>
      <c r="E180" s="137">
        <v>80.510000000000005</v>
      </c>
      <c r="F180" s="137">
        <v>74.47</v>
      </c>
      <c r="G180" s="137">
        <v>76.569999999999993</v>
      </c>
      <c r="H180" s="137">
        <v>16.3</v>
      </c>
      <c r="I180" s="137">
        <v>17.57</v>
      </c>
      <c r="J180" s="137"/>
      <c r="K180" s="137">
        <v>33.700338323330215</v>
      </c>
      <c r="L180" s="137"/>
      <c r="M180" s="214">
        <f t="shared" si="2"/>
        <v>2.0999999999999943</v>
      </c>
      <c r="N180" s="134"/>
      <c r="O180" s="130">
        <v>58.984472821843809</v>
      </c>
      <c r="P180" s="130">
        <v>92.551688715212705</v>
      </c>
      <c r="Q180" s="134">
        <v>159.5</v>
      </c>
      <c r="R180" s="161"/>
      <c r="S180" s="348"/>
      <c r="T180" s="133"/>
      <c r="U180" s="350"/>
      <c r="V180" s="349"/>
      <c r="W180" s="348"/>
      <c r="X180" s="348"/>
      <c r="Y180" s="355"/>
      <c r="Z180" s="348"/>
      <c r="AA180" s="355"/>
      <c r="AB180" s="349"/>
      <c r="AC180" s="348"/>
      <c r="AD180" s="133"/>
      <c r="AE180" s="348"/>
      <c r="AF180" s="349"/>
      <c r="AG180" s="348"/>
      <c r="AH180" s="349"/>
      <c r="AI180" s="349"/>
      <c r="AJ180" s="349"/>
      <c r="AK180" s="128"/>
      <c r="AL180" s="128"/>
      <c r="AM180" s="128"/>
    </row>
    <row r="181" spans="1:39" ht="12.75" customHeight="1" x14ac:dyDescent="0.25">
      <c r="A181" s="243">
        <v>37834</v>
      </c>
      <c r="B181" s="159">
        <v>2003</v>
      </c>
      <c r="C181" s="241" t="s">
        <v>115</v>
      </c>
      <c r="D181" s="131">
        <v>79.77</v>
      </c>
      <c r="E181" s="137">
        <v>81.260000000000005</v>
      </c>
      <c r="F181" s="137">
        <v>75.73</v>
      </c>
      <c r="G181" s="137">
        <v>77.319999999999993</v>
      </c>
      <c r="H181" s="137">
        <v>17.32</v>
      </c>
      <c r="I181" s="137">
        <v>18.510000000000002</v>
      </c>
      <c r="J181" s="137"/>
      <c r="K181" s="137">
        <v>35.757177289812489</v>
      </c>
      <c r="L181" s="137"/>
      <c r="M181" s="214">
        <f t="shared" si="2"/>
        <v>1.5899999999999892</v>
      </c>
      <c r="N181" s="134"/>
      <c r="O181" s="130">
        <v>62.576832108137943</v>
      </c>
      <c r="P181" s="130">
        <v>98.148080043477421</v>
      </c>
      <c r="Q181" s="134">
        <v>170.3</v>
      </c>
      <c r="R181" s="161"/>
      <c r="S181" s="348"/>
      <c r="T181" s="133"/>
      <c r="U181" s="350"/>
      <c r="V181" s="349"/>
      <c r="W181" s="348"/>
      <c r="X181" s="348"/>
      <c r="Y181" s="355"/>
      <c r="Z181" s="348"/>
      <c r="AA181" s="355"/>
      <c r="AB181" s="349"/>
      <c r="AC181" s="348"/>
      <c r="AD181" s="133"/>
      <c r="AE181" s="348"/>
      <c r="AF181" s="349"/>
      <c r="AG181" s="348"/>
      <c r="AH181" s="349"/>
      <c r="AI181" s="349"/>
      <c r="AJ181" s="349"/>
      <c r="AK181" s="128"/>
      <c r="AL181" s="128"/>
      <c r="AM181" s="128"/>
    </row>
    <row r="182" spans="1:39" ht="12.75" customHeight="1" x14ac:dyDescent="0.25">
      <c r="A182" s="243">
        <v>37865</v>
      </c>
      <c r="B182" s="159">
        <v>2003</v>
      </c>
      <c r="C182" s="241" t="s">
        <v>116</v>
      </c>
      <c r="D182" s="131">
        <v>79.81</v>
      </c>
      <c r="E182" s="137">
        <v>81.17</v>
      </c>
      <c r="F182" s="137">
        <v>76.099999999999994</v>
      </c>
      <c r="G182" s="137">
        <v>77.55</v>
      </c>
      <c r="H182" s="137">
        <v>16.809999999999999</v>
      </c>
      <c r="I182" s="137">
        <v>17.940000000000001</v>
      </c>
      <c r="J182" s="137"/>
      <c r="K182" s="137">
        <v>32.181094762251192</v>
      </c>
      <c r="L182" s="137"/>
      <c r="M182" s="214">
        <f t="shared" si="2"/>
        <v>1.4500000000000028</v>
      </c>
      <c r="N182" s="134"/>
      <c r="O182" s="130">
        <v>56.280487380397588</v>
      </c>
      <c r="P182" s="130">
        <v>88.072189569807136</v>
      </c>
      <c r="Q182" s="131" t="s">
        <v>30</v>
      </c>
      <c r="R182" s="161"/>
      <c r="S182" s="348"/>
      <c r="T182" s="133"/>
      <c r="U182" s="350"/>
      <c r="V182" s="349"/>
      <c r="W182" s="348"/>
      <c r="X182" s="348"/>
      <c r="Y182" s="355"/>
      <c r="Z182" s="348"/>
      <c r="AA182" s="355"/>
      <c r="AB182" s="349"/>
      <c r="AC182" s="348"/>
      <c r="AD182" s="133"/>
      <c r="AE182" s="348"/>
      <c r="AF182" s="349"/>
      <c r="AG182" s="348"/>
      <c r="AH182" s="349"/>
      <c r="AI182" s="349"/>
      <c r="AJ182" s="349"/>
      <c r="AK182" s="128"/>
      <c r="AL182" s="128"/>
      <c r="AM182" s="128"/>
    </row>
    <row r="183" spans="1:39" ht="12.75" customHeight="1" x14ac:dyDescent="0.25">
      <c r="A183" s="243">
        <v>37895</v>
      </c>
      <c r="B183" s="159">
        <v>2003</v>
      </c>
      <c r="C183" s="241" t="s">
        <v>117</v>
      </c>
      <c r="D183" s="131">
        <v>80.05</v>
      </c>
      <c r="E183" s="137">
        <v>81.31</v>
      </c>
      <c r="F183" s="137">
        <v>75.84</v>
      </c>
      <c r="G183" s="137">
        <v>77.38</v>
      </c>
      <c r="H183" s="137">
        <v>17.07</v>
      </c>
      <c r="I183" s="137">
        <v>18.600000000000001</v>
      </c>
      <c r="J183" s="137"/>
      <c r="K183" s="137">
        <v>33.971065889613335</v>
      </c>
      <c r="L183" s="137"/>
      <c r="M183" s="214">
        <f t="shared" si="2"/>
        <v>1.539999999999992</v>
      </c>
      <c r="N183" s="134"/>
      <c r="O183" s="130">
        <v>59.465650670943205</v>
      </c>
      <c r="P183" s="130">
        <v>93.345351584420712</v>
      </c>
      <c r="Q183" s="129"/>
      <c r="R183" s="161"/>
      <c r="S183" s="348"/>
      <c r="T183" s="133"/>
      <c r="U183" s="350"/>
      <c r="V183" s="349"/>
      <c r="W183" s="348"/>
      <c r="X183" s="348"/>
      <c r="Y183" s="355"/>
      <c r="Z183" s="348"/>
      <c r="AA183" s="355"/>
      <c r="AB183" s="349"/>
      <c r="AC183" s="348"/>
      <c r="AD183" s="133"/>
      <c r="AE183" s="348"/>
      <c r="AF183" s="349"/>
      <c r="AG183" s="348"/>
      <c r="AH183" s="349"/>
      <c r="AI183" s="349"/>
      <c r="AJ183" s="349"/>
      <c r="AK183" s="128"/>
      <c r="AL183" s="128"/>
      <c r="AM183" s="128"/>
    </row>
    <row r="184" spans="1:39" ht="12.75" customHeight="1" x14ac:dyDescent="0.25">
      <c r="A184" s="243">
        <v>37926</v>
      </c>
      <c r="B184" s="159">
        <v>2003</v>
      </c>
      <c r="C184" s="241" t="s">
        <v>118</v>
      </c>
      <c r="D184" s="131">
        <v>80.19</v>
      </c>
      <c r="E184" s="137">
        <v>81.400000000000006</v>
      </c>
      <c r="F184" s="137">
        <v>75.86</v>
      </c>
      <c r="G184" s="137">
        <v>77.45</v>
      </c>
      <c r="H184" s="137">
        <v>17.55</v>
      </c>
      <c r="I184" s="137">
        <v>18.739999999999998</v>
      </c>
      <c r="J184" s="137"/>
      <c r="K184" s="137">
        <v>33.036261045806739</v>
      </c>
      <c r="L184" s="137"/>
      <c r="M184" s="214">
        <f t="shared" si="2"/>
        <v>1.5900000000000034</v>
      </c>
      <c r="N184" s="134"/>
      <c r="O184" s="130">
        <v>57.808322160618204</v>
      </c>
      <c r="P184" s="130">
        <v>90.633254765134694</v>
      </c>
      <c r="Q184" s="129"/>
      <c r="R184" s="161"/>
      <c r="S184" s="348"/>
      <c r="T184" s="133"/>
      <c r="U184" s="350"/>
      <c r="V184" s="349"/>
      <c r="W184" s="348"/>
      <c r="X184" s="348"/>
      <c r="Y184" s="355"/>
      <c r="Z184" s="348"/>
      <c r="AA184" s="355"/>
      <c r="AB184" s="349"/>
      <c r="AC184" s="348"/>
      <c r="AD184" s="133"/>
      <c r="AE184" s="348"/>
      <c r="AF184" s="349"/>
      <c r="AG184" s="348"/>
      <c r="AH184" s="349"/>
      <c r="AI184" s="349"/>
      <c r="AJ184" s="349"/>
      <c r="AK184" s="128"/>
      <c r="AL184" s="128"/>
      <c r="AM184" s="128"/>
    </row>
    <row r="185" spans="1:39" ht="12.75" customHeight="1" x14ac:dyDescent="0.25">
      <c r="A185" s="243">
        <v>37956</v>
      </c>
      <c r="B185" s="159">
        <v>2003</v>
      </c>
      <c r="C185" s="241" t="s">
        <v>119</v>
      </c>
      <c r="D185" s="131">
        <v>80.25</v>
      </c>
      <c r="E185" s="137">
        <v>81.319999999999993</v>
      </c>
      <c r="F185" s="137">
        <v>75.88</v>
      </c>
      <c r="G185" s="137">
        <v>77.56</v>
      </c>
      <c r="H185" s="137">
        <v>18.2</v>
      </c>
      <c r="I185" s="137">
        <v>18.47</v>
      </c>
      <c r="J185" s="137"/>
      <c r="K185" s="137">
        <v>33.104106477284972</v>
      </c>
      <c r="L185" s="137"/>
      <c r="M185" s="214">
        <f t="shared" si="2"/>
        <v>1.6800000000000068</v>
      </c>
      <c r="N185" s="134"/>
      <c r="O185" s="130">
        <v>57.940185128364448</v>
      </c>
      <c r="P185" s="130">
        <v>90.909291255596372</v>
      </c>
      <c r="Q185" s="129"/>
      <c r="R185" s="161"/>
      <c r="S185" s="348"/>
      <c r="T185" s="133"/>
      <c r="U185" s="350"/>
      <c r="V185" s="349"/>
      <c r="W185" s="348"/>
      <c r="X185" s="348"/>
      <c r="Y185" s="355"/>
      <c r="Z185" s="348"/>
      <c r="AA185" s="355"/>
      <c r="AB185" s="349"/>
      <c r="AC185" s="348"/>
      <c r="AD185" s="133"/>
      <c r="AE185" s="348"/>
      <c r="AF185" s="349"/>
      <c r="AG185" s="348"/>
      <c r="AH185" s="349"/>
      <c r="AI185" s="349"/>
      <c r="AJ185" s="349"/>
      <c r="AK185" s="128"/>
      <c r="AL185" s="128"/>
      <c r="AM185" s="128"/>
    </row>
    <row r="186" spans="1:39" ht="12.75" customHeight="1" x14ac:dyDescent="0.25">
      <c r="A186" s="243">
        <v>37987</v>
      </c>
      <c r="B186" s="159">
        <v>2004</v>
      </c>
      <c r="C186" s="241" t="s">
        <v>109</v>
      </c>
      <c r="D186" s="129">
        <v>80.040000000000006</v>
      </c>
      <c r="E186" s="137">
        <v>81.489999999999995</v>
      </c>
      <c r="F186" s="137">
        <v>76.2</v>
      </c>
      <c r="G186" s="137">
        <v>77.92</v>
      </c>
      <c r="H186" s="137">
        <v>18.329999999999998</v>
      </c>
      <c r="I186" s="137">
        <v>18.95</v>
      </c>
      <c r="J186" s="137"/>
      <c r="K186" s="137">
        <v>32.255456934479426</v>
      </c>
      <c r="L186" s="137"/>
      <c r="M186" s="214">
        <f t="shared" si="2"/>
        <v>1.7199999999999989</v>
      </c>
      <c r="N186" s="134"/>
      <c r="O186" s="130">
        <v>56.391294493045322</v>
      </c>
      <c r="P186" s="130">
        <v>88.3</v>
      </c>
      <c r="Q186" s="129"/>
      <c r="R186" s="161"/>
      <c r="S186" s="348"/>
      <c r="T186" s="133"/>
      <c r="U186" s="350"/>
      <c r="V186" s="349"/>
      <c r="W186" s="348"/>
      <c r="X186" s="348"/>
      <c r="Y186" s="355"/>
      <c r="Z186" s="348"/>
      <c r="AA186" s="355"/>
      <c r="AB186" s="349"/>
      <c r="AC186" s="348"/>
      <c r="AD186" s="133"/>
      <c r="AE186" s="348"/>
      <c r="AF186" s="349"/>
      <c r="AG186" s="348"/>
      <c r="AH186" s="349"/>
      <c r="AI186" s="349"/>
      <c r="AJ186" s="349"/>
      <c r="AK186" s="128"/>
      <c r="AL186" s="128"/>
      <c r="AM186" s="128"/>
    </row>
    <row r="187" spans="1:39" ht="12.75" customHeight="1" x14ac:dyDescent="0.25">
      <c r="A187" s="243">
        <v>38018</v>
      </c>
      <c r="B187" s="159">
        <v>2004</v>
      </c>
      <c r="C187" s="241" t="s">
        <v>110</v>
      </c>
      <c r="D187" s="129">
        <v>79.89</v>
      </c>
      <c r="E187" s="137">
        <v>81.42</v>
      </c>
      <c r="F187" s="137">
        <v>76.36</v>
      </c>
      <c r="G187" s="137">
        <v>77.930000000000007</v>
      </c>
      <c r="H187" s="137">
        <v>17.73</v>
      </c>
      <c r="I187" s="137">
        <v>17.579999999999998</v>
      </c>
      <c r="J187" s="137"/>
      <c r="K187" s="137">
        <v>31.821074428850473</v>
      </c>
      <c r="L187" s="137"/>
      <c r="M187" s="214">
        <f t="shared" si="2"/>
        <v>1.5700000000000074</v>
      </c>
      <c r="N187" s="134"/>
      <c r="O187" s="130">
        <v>55.699719666374378</v>
      </c>
      <c r="P187" s="130">
        <v>87.4</v>
      </c>
      <c r="Q187" s="129"/>
      <c r="R187" s="161"/>
      <c r="S187" s="348"/>
      <c r="T187" s="133"/>
      <c r="U187" s="350"/>
      <c r="V187" s="349"/>
      <c r="W187" s="348"/>
      <c r="X187" s="348"/>
      <c r="Y187" s="355"/>
      <c r="Z187" s="348"/>
      <c r="AA187" s="355"/>
      <c r="AB187" s="349"/>
      <c r="AC187" s="348"/>
      <c r="AD187" s="133"/>
      <c r="AE187" s="348"/>
      <c r="AF187" s="349"/>
      <c r="AG187" s="348"/>
      <c r="AH187" s="349"/>
      <c r="AI187" s="349"/>
      <c r="AJ187" s="349"/>
      <c r="AK187" s="128"/>
      <c r="AL187" s="128"/>
      <c r="AM187" s="128"/>
    </row>
    <row r="188" spans="1:39" ht="12.75" customHeight="1" x14ac:dyDescent="0.25">
      <c r="A188" s="243">
        <v>38047</v>
      </c>
      <c r="B188" s="159">
        <v>2004</v>
      </c>
      <c r="C188" s="241" t="s">
        <v>111</v>
      </c>
      <c r="D188" s="129">
        <v>80.959999999999994</v>
      </c>
      <c r="E188" s="137">
        <v>82.36</v>
      </c>
      <c r="F188" s="137">
        <v>77.150000000000006</v>
      </c>
      <c r="G188" s="137">
        <v>78.599999999999994</v>
      </c>
      <c r="H188" s="137">
        <v>17.97</v>
      </c>
      <c r="I188" s="137">
        <v>18.71</v>
      </c>
      <c r="J188" s="137"/>
      <c r="K188" s="137">
        <v>35.284163949263295</v>
      </c>
      <c r="L188" s="137"/>
      <c r="M188" s="214">
        <f t="shared" si="2"/>
        <v>1.4499999999999886</v>
      </c>
      <c r="N188" s="134"/>
      <c r="O188" s="130">
        <v>61.740841118308829</v>
      </c>
      <c r="P188" s="130">
        <v>96.9</v>
      </c>
      <c r="Q188" s="129"/>
      <c r="R188" s="161"/>
      <c r="S188" s="348"/>
      <c r="T188" s="133"/>
      <c r="U188" s="350"/>
      <c r="V188" s="349"/>
      <c r="W188" s="348"/>
      <c r="X188" s="348"/>
      <c r="Y188" s="355"/>
      <c r="Z188" s="348"/>
      <c r="AA188" s="355"/>
      <c r="AB188" s="349"/>
      <c r="AC188" s="348"/>
      <c r="AD188" s="133"/>
      <c r="AE188" s="348"/>
      <c r="AF188" s="349"/>
      <c r="AG188" s="348"/>
      <c r="AH188" s="349"/>
      <c r="AI188" s="349"/>
      <c r="AJ188" s="349"/>
      <c r="AK188" s="128"/>
      <c r="AL188" s="128"/>
      <c r="AM188" s="128"/>
    </row>
    <row r="189" spans="1:39" ht="12.75" customHeight="1" x14ac:dyDescent="0.25">
      <c r="A189" s="243">
        <v>38078</v>
      </c>
      <c r="B189" s="159">
        <v>2004</v>
      </c>
      <c r="C189" s="241" t="s">
        <v>112</v>
      </c>
      <c r="D189" s="129">
        <v>81.25</v>
      </c>
      <c r="E189" s="137">
        <v>82.53</v>
      </c>
      <c r="F189" s="137">
        <v>77.81</v>
      </c>
      <c r="G189" s="137">
        <v>79.209999999999994</v>
      </c>
      <c r="H189" s="137">
        <v>18.309999999999999</v>
      </c>
      <c r="I189" s="137">
        <v>19.5</v>
      </c>
      <c r="J189" s="137"/>
      <c r="K189" s="137">
        <v>35.204451189829761</v>
      </c>
      <c r="L189" s="137"/>
      <c r="M189" s="214">
        <f t="shared" si="2"/>
        <v>1.3999999999999915</v>
      </c>
      <c r="N189" s="134"/>
      <c r="O189" s="130">
        <v>61.600769333749028</v>
      </c>
      <c r="P189" s="130">
        <v>96.7</v>
      </c>
      <c r="Q189" s="129"/>
      <c r="R189" s="161"/>
      <c r="S189" s="348"/>
      <c r="T189" s="133"/>
      <c r="U189" s="350"/>
      <c r="V189" s="349"/>
      <c r="W189" s="348"/>
      <c r="X189" s="348"/>
      <c r="Y189" s="355"/>
      <c r="Z189" s="348"/>
      <c r="AA189" s="355"/>
      <c r="AB189" s="349"/>
      <c r="AC189" s="348"/>
      <c r="AD189" s="133"/>
      <c r="AE189" s="348"/>
      <c r="AF189" s="349"/>
      <c r="AG189" s="348"/>
      <c r="AH189" s="349"/>
      <c r="AI189" s="349"/>
      <c r="AJ189" s="349"/>
      <c r="AK189" s="128"/>
      <c r="AL189" s="128"/>
      <c r="AM189" s="128"/>
    </row>
    <row r="190" spans="1:39" ht="12.75" customHeight="1" x14ac:dyDescent="0.25">
      <c r="A190" s="243">
        <v>38108</v>
      </c>
      <c r="B190" s="159">
        <v>2004</v>
      </c>
      <c r="C190" s="241" t="s">
        <v>113</v>
      </c>
      <c r="D190" s="129">
        <v>84.32</v>
      </c>
      <c r="E190" s="137">
        <v>86.24</v>
      </c>
      <c r="F190" s="137">
        <v>81.02</v>
      </c>
      <c r="G190" s="137">
        <v>82.32</v>
      </c>
      <c r="H190" s="137">
        <v>21.12</v>
      </c>
      <c r="I190" s="137">
        <v>20.89</v>
      </c>
      <c r="J190" s="137"/>
      <c r="K190" s="137">
        <v>40.21192851099083</v>
      </c>
      <c r="L190" s="137"/>
      <c r="M190" s="214">
        <f t="shared" si="2"/>
        <v>1.2999999999999972</v>
      </c>
      <c r="N190" s="134"/>
      <c r="O190" s="130">
        <v>70.442490310326519</v>
      </c>
      <c r="P190" s="130">
        <v>110.5</v>
      </c>
      <c r="Q190" s="129"/>
      <c r="R190" s="161"/>
      <c r="S190" s="348"/>
      <c r="T190" s="133"/>
      <c r="U190" s="350"/>
      <c r="V190" s="349"/>
      <c r="W190" s="348"/>
      <c r="X190" s="348"/>
      <c r="Y190" s="355"/>
      <c r="Z190" s="348"/>
      <c r="AA190" s="355"/>
      <c r="AB190" s="349"/>
      <c r="AC190" s="348"/>
      <c r="AD190" s="133"/>
      <c r="AE190" s="348"/>
      <c r="AF190" s="349"/>
      <c r="AG190" s="348"/>
      <c r="AH190" s="349"/>
      <c r="AI190" s="349"/>
      <c r="AJ190" s="349"/>
      <c r="AK190" s="128"/>
      <c r="AL190" s="128"/>
      <c r="AM190" s="128"/>
    </row>
    <row r="191" spans="1:39" ht="12.75" customHeight="1" x14ac:dyDescent="0.25">
      <c r="A191" s="243">
        <v>38139</v>
      </c>
      <c r="B191" s="159">
        <v>2004</v>
      </c>
      <c r="C191" s="241" t="s">
        <v>21</v>
      </c>
      <c r="D191" s="129">
        <v>85.01</v>
      </c>
      <c r="E191" s="137">
        <v>87.06</v>
      </c>
      <c r="F191" s="137">
        <v>81.7</v>
      </c>
      <c r="G191" s="137">
        <v>82.86</v>
      </c>
      <c r="H191" s="137">
        <v>19.77</v>
      </c>
      <c r="I191" s="137">
        <v>20.56</v>
      </c>
      <c r="J191" s="137"/>
      <c r="K191" s="137">
        <v>37.077416083352283</v>
      </c>
      <c r="L191" s="137"/>
      <c r="M191" s="214">
        <f t="shared" si="2"/>
        <v>1.1599999999999966</v>
      </c>
      <c r="N191" s="134"/>
      <c r="O191" s="130">
        <v>64.905667280348155</v>
      </c>
      <c r="P191" s="130">
        <v>101.7</v>
      </c>
      <c r="Q191" s="129"/>
      <c r="R191" s="161"/>
      <c r="S191" s="348"/>
      <c r="T191" s="133"/>
      <c r="U191" s="350"/>
      <c r="V191" s="349"/>
      <c r="W191" s="348"/>
      <c r="X191" s="348"/>
      <c r="Y191" s="355"/>
      <c r="Z191" s="348"/>
      <c r="AA191" s="355"/>
      <c r="AB191" s="349"/>
      <c r="AC191" s="348"/>
      <c r="AD191" s="133"/>
      <c r="AE191" s="348"/>
      <c r="AF191" s="349"/>
      <c r="AG191" s="348"/>
      <c r="AH191" s="349"/>
      <c r="AI191" s="349"/>
      <c r="AJ191" s="349"/>
      <c r="AK191" s="128"/>
      <c r="AL191" s="128"/>
      <c r="AM191" s="128"/>
    </row>
    <row r="192" spans="1:39" ht="12.75" customHeight="1" x14ac:dyDescent="0.25">
      <c r="A192" s="243">
        <v>38169</v>
      </c>
      <c r="B192" s="159">
        <v>2004</v>
      </c>
      <c r="C192" s="241" t="s">
        <v>114</v>
      </c>
      <c r="D192" s="129">
        <v>84.77</v>
      </c>
      <c r="E192" s="137">
        <v>86.23</v>
      </c>
      <c r="F192" s="137">
        <v>80.349999999999994</v>
      </c>
      <c r="G192" s="137">
        <v>81.17</v>
      </c>
      <c r="H192" s="137">
        <v>20.69</v>
      </c>
      <c r="I192" s="137">
        <v>21.42</v>
      </c>
      <c r="J192" s="137"/>
      <c r="K192" s="137">
        <v>38.9600013491062</v>
      </c>
      <c r="L192" s="137"/>
      <c r="M192" s="214">
        <f t="shared" si="2"/>
        <v>0.82000000000000739</v>
      </c>
      <c r="N192" s="134"/>
      <c r="O192" s="130">
        <v>68.252813597679463</v>
      </c>
      <c r="P192" s="130">
        <v>106.9</v>
      </c>
      <c r="Q192" s="129"/>
      <c r="R192" s="161"/>
      <c r="S192" s="348"/>
      <c r="T192" s="133"/>
      <c r="U192" s="350"/>
      <c r="V192" s="349"/>
      <c r="W192" s="348"/>
      <c r="X192" s="348"/>
      <c r="Y192" s="355"/>
      <c r="Z192" s="348"/>
      <c r="AA192" s="355"/>
      <c r="AB192" s="349"/>
      <c r="AC192" s="348"/>
      <c r="AD192" s="133"/>
      <c r="AE192" s="348"/>
      <c r="AF192" s="349"/>
      <c r="AG192" s="348"/>
      <c r="AH192" s="349"/>
      <c r="AI192" s="349"/>
      <c r="AJ192" s="349"/>
      <c r="AK192" s="128"/>
      <c r="AL192" s="128"/>
      <c r="AM192" s="128"/>
    </row>
    <row r="193" spans="1:39" ht="12.75" customHeight="1" x14ac:dyDescent="0.25">
      <c r="A193" s="243">
        <v>38200</v>
      </c>
      <c r="B193" s="159">
        <v>2004</v>
      </c>
      <c r="C193" s="241" t="s">
        <v>115</v>
      </c>
      <c r="D193" s="129">
        <v>85.29</v>
      </c>
      <c r="E193" s="137">
        <v>86.64</v>
      </c>
      <c r="F193" s="137">
        <v>81.14</v>
      </c>
      <c r="G193" s="137">
        <v>82.28</v>
      </c>
      <c r="H193" s="137">
        <v>22.84</v>
      </c>
      <c r="I193" s="137">
        <v>23.58</v>
      </c>
      <c r="J193" s="137"/>
      <c r="K193" s="137">
        <v>45.504234558831527</v>
      </c>
      <c r="L193" s="137"/>
      <c r="M193" s="214">
        <f t="shared" si="2"/>
        <v>1.1400000000000006</v>
      </c>
      <c r="N193" s="134"/>
      <c r="O193" s="130">
        <v>79.614643741234971</v>
      </c>
      <c r="P193" s="130">
        <v>124.9</v>
      </c>
      <c r="Q193" s="129"/>
      <c r="R193" s="161"/>
      <c r="S193" s="348"/>
      <c r="T193" s="133"/>
      <c r="U193" s="350"/>
      <c r="V193" s="349"/>
      <c r="W193" s="348"/>
      <c r="X193" s="348"/>
      <c r="Y193" s="355"/>
      <c r="Z193" s="348"/>
      <c r="AA193" s="355"/>
      <c r="AB193" s="349"/>
      <c r="AC193" s="348"/>
      <c r="AD193" s="133"/>
      <c r="AE193" s="348"/>
      <c r="AF193" s="349"/>
      <c r="AG193" s="348"/>
      <c r="AH193" s="349"/>
      <c r="AI193" s="349"/>
      <c r="AJ193" s="349"/>
      <c r="AK193" s="128"/>
      <c r="AL193" s="128"/>
      <c r="AM193" s="128"/>
    </row>
    <row r="194" spans="1:39" ht="12.75" customHeight="1" x14ac:dyDescent="0.25">
      <c r="A194" s="243">
        <v>38231</v>
      </c>
      <c r="B194" s="159">
        <v>2004</v>
      </c>
      <c r="C194" s="241" t="s">
        <v>116</v>
      </c>
      <c r="D194" s="129">
        <v>86.15</v>
      </c>
      <c r="E194" s="137">
        <v>86.74</v>
      </c>
      <c r="F194" s="137">
        <v>81.25</v>
      </c>
      <c r="G194" s="137">
        <v>82.94</v>
      </c>
      <c r="H194" s="137">
        <v>23.58</v>
      </c>
      <c r="I194" s="137">
        <v>23.96</v>
      </c>
      <c r="J194" s="137"/>
      <c r="K194" s="137">
        <v>46.313230070401104</v>
      </c>
      <c r="L194" s="137"/>
      <c r="M194" s="214">
        <f t="shared" si="2"/>
        <v>1.6899999999999977</v>
      </c>
      <c r="N194" s="134"/>
      <c r="O194" s="130">
        <v>81.078529397131859</v>
      </c>
      <c r="P194" s="130">
        <v>127.2</v>
      </c>
      <c r="Q194" s="129"/>
      <c r="R194" s="161"/>
      <c r="S194" s="348"/>
      <c r="T194" s="133"/>
      <c r="U194" s="350"/>
      <c r="V194" s="349"/>
      <c r="W194" s="348"/>
      <c r="X194" s="348"/>
      <c r="Y194" s="355"/>
      <c r="Z194" s="348"/>
      <c r="AA194" s="355"/>
      <c r="AB194" s="349"/>
      <c r="AC194" s="348"/>
      <c r="AD194" s="133"/>
      <c r="AE194" s="348"/>
      <c r="AF194" s="349"/>
      <c r="AG194" s="348"/>
      <c r="AH194" s="349"/>
      <c r="AI194" s="349"/>
      <c r="AJ194" s="349"/>
      <c r="AK194" s="128"/>
      <c r="AL194" s="128"/>
      <c r="AM194" s="128"/>
    </row>
    <row r="195" spans="1:39" ht="12.75" customHeight="1" x14ac:dyDescent="0.25">
      <c r="A195" s="243">
        <v>38261</v>
      </c>
      <c r="B195" s="159">
        <v>2004</v>
      </c>
      <c r="C195" s="241" t="s">
        <v>117</v>
      </c>
      <c r="D195" s="129">
        <v>87.7</v>
      </c>
      <c r="E195" s="137">
        <v>89.12</v>
      </c>
      <c r="F195" s="137">
        <v>83.13</v>
      </c>
      <c r="G195" s="137">
        <v>85.37</v>
      </c>
      <c r="H195" s="137">
        <v>27.1</v>
      </c>
      <c r="I195" s="137">
        <v>28.27</v>
      </c>
      <c r="J195" s="137"/>
      <c r="K195" s="137">
        <v>51.498185255525129</v>
      </c>
      <c r="L195" s="137"/>
      <c r="M195" s="214">
        <f t="shared" si="2"/>
        <v>2.2400000000000091</v>
      </c>
      <c r="N195" s="134"/>
      <c r="O195" s="130">
        <v>90.209357182735715</v>
      </c>
      <c r="P195" s="130">
        <v>141.5</v>
      </c>
      <c r="Q195" s="129"/>
      <c r="R195" s="161"/>
      <c r="S195" s="348"/>
      <c r="T195" s="133"/>
      <c r="U195" s="350"/>
      <c r="V195" s="349"/>
      <c r="W195" s="348"/>
      <c r="X195" s="348"/>
      <c r="Y195" s="355"/>
      <c r="Z195" s="348"/>
      <c r="AA195" s="355"/>
      <c r="AB195" s="349"/>
      <c r="AC195" s="348"/>
      <c r="AD195" s="133"/>
      <c r="AE195" s="348"/>
      <c r="AF195" s="349"/>
      <c r="AG195" s="348"/>
      <c r="AH195" s="349"/>
      <c r="AI195" s="349"/>
      <c r="AJ195" s="349"/>
      <c r="AK195" s="128"/>
      <c r="AL195" s="128"/>
      <c r="AM195" s="128"/>
    </row>
    <row r="196" spans="1:39" ht="12.75" customHeight="1" x14ac:dyDescent="0.25">
      <c r="A196" s="243">
        <v>38292</v>
      </c>
      <c r="B196" s="159">
        <v>2004</v>
      </c>
      <c r="C196" s="241" t="s">
        <v>118</v>
      </c>
      <c r="D196" s="129">
        <v>89.06</v>
      </c>
      <c r="E196" s="137">
        <v>89.76</v>
      </c>
      <c r="F196" s="137">
        <v>84.17</v>
      </c>
      <c r="G196" s="137">
        <v>86.42</v>
      </c>
      <c r="H196" s="137">
        <v>25.37</v>
      </c>
      <c r="I196" s="137">
        <v>26.1</v>
      </c>
      <c r="J196" s="137"/>
      <c r="K196" s="137">
        <v>43.980972345440918</v>
      </c>
      <c r="L196" s="137"/>
      <c r="M196" s="214">
        <f t="shared" si="2"/>
        <v>2.25</v>
      </c>
      <c r="N196" s="134"/>
      <c r="O196" s="130">
        <v>77.085140636120258</v>
      </c>
      <c r="P196" s="130">
        <v>120.7</v>
      </c>
      <c r="Q196" s="129"/>
      <c r="R196" s="161"/>
      <c r="S196" s="348"/>
      <c r="T196" s="133"/>
      <c r="U196" s="350"/>
      <c r="V196" s="349"/>
      <c r="W196" s="348"/>
      <c r="X196" s="348"/>
      <c r="Y196" s="355"/>
      <c r="Z196" s="348"/>
      <c r="AA196" s="355"/>
      <c r="AB196" s="349"/>
      <c r="AC196" s="348"/>
      <c r="AD196" s="133"/>
      <c r="AE196" s="348"/>
      <c r="AF196" s="349"/>
      <c r="AG196" s="348"/>
      <c r="AH196" s="349"/>
      <c r="AI196" s="349"/>
      <c r="AJ196" s="349"/>
      <c r="AK196" s="128"/>
      <c r="AL196" s="128"/>
      <c r="AM196" s="128"/>
    </row>
    <row r="197" spans="1:39" ht="12.75" customHeight="1" x14ac:dyDescent="0.25">
      <c r="A197" s="243">
        <v>38322</v>
      </c>
      <c r="B197" s="159">
        <v>2004</v>
      </c>
      <c r="C197" s="241" t="s">
        <v>119</v>
      </c>
      <c r="D197" s="129">
        <v>88.58</v>
      </c>
      <c r="E197" s="137">
        <v>89.41</v>
      </c>
      <c r="F197" s="137">
        <v>82.41</v>
      </c>
      <c r="G197" s="137">
        <v>85.93</v>
      </c>
      <c r="H197" s="137">
        <v>22.36</v>
      </c>
      <c r="I197" s="137">
        <v>24</v>
      </c>
      <c r="J197" s="137"/>
      <c r="K197" s="137">
        <v>38.732240589714642</v>
      </c>
      <c r="L197" s="137"/>
      <c r="M197" s="214">
        <f t="shared" si="2"/>
        <v>3.5200000000000102</v>
      </c>
      <c r="N197" s="134"/>
      <c r="O197" s="130">
        <v>67.843965082349371</v>
      </c>
      <c r="P197" s="130">
        <v>106.5</v>
      </c>
      <c r="Q197" s="129"/>
      <c r="R197" s="161"/>
      <c r="S197" s="348"/>
      <c r="T197" s="133"/>
      <c r="U197" s="350"/>
      <c r="V197" s="349"/>
      <c r="W197" s="348"/>
      <c r="X197" s="348"/>
      <c r="Y197" s="355"/>
      <c r="Z197" s="348"/>
      <c r="AA197" s="355"/>
      <c r="AB197" s="349"/>
      <c r="AC197" s="348"/>
      <c r="AD197" s="133"/>
      <c r="AE197" s="348"/>
      <c r="AF197" s="349"/>
      <c r="AG197" s="348"/>
      <c r="AH197" s="349"/>
      <c r="AI197" s="349"/>
      <c r="AJ197" s="349"/>
      <c r="AK197" s="128"/>
      <c r="AL197" s="128"/>
      <c r="AM197" s="128"/>
    </row>
    <row r="198" spans="1:39" ht="12.75" customHeight="1" x14ac:dyDescent="0.25">
      <c r="A198" s="243">
        <v>38353</v>
      </c>
      <c r="B198" s="159">
        <v>2005</v>
      </c>
      <c r="C198" s="241" t="s">
        <v>109</v>
      </c>
      <c r="D198" s="129">
        <v>87.16</v>
      </c>
      <c r="E198" s="137">
        <v>87.43</v>
      </c>
      <c r="F198" s="137">
        <v>78.989999999999995</v>
      </c>
      <c r="G198" s="137">
        <v>84.15</v>
      </c>
      <c r="H198" s="137">
        <v>22.16</v>
      </c>
      <c r="I198" s="137">
        <v>23.99</v>
      </c>
      <c r="J198" s="137"/>
      <c r="K198" s="137">
        <v>44.330892854057694</v>
      </c>
      <c r="L198" s="137"/>
      <c r="M198" s="214">
        <f t="shared" si="2"/>
        <v>5.1600000000000108</v>
      </c>
      <c r="N198" s="134"/>
      <c r="O198" s="130">
        <v>77.637745629510789</v>
      </c>
      <c r="P198" s="130">
        <v>121.8</v>
      </c>
      <c r="Q198" s="129"/>
      <c r="R198" s="161"/>
      <c r="S198" s="348"/>
      <c r="T198" s="133"/>
      <c r="U198" s="350"/>
      <c r="V198" s="349"/>
      <c r="W198" s="348"/>
      <c r="X198" s="348"/>
      <c r="Y198" s="355"/>
      <c r="Z198" s="348"/>
      <c r="AA198" s="355"/>
      <c r="AB198" s="349"/>
      <c r="AC198" s="348"/>
      <c r="AD198" s="133"/>
      <c r="AE198" s="348"/>
      <c r="AF198" s="349"/>
      <c r="AG198" s="348"/>
      <c r="AH198" s="349"/>
      <c r="AI198" s="349"/>
      <c r="AJ198" s="349"/>
      <c r="AK198" s="128"/>
      <c r="AL198" s="128"/>
      <c r="AM198" s="128"/>
    </row>
    <row r="199" spans="1:39" ht="12.75" customHeight="1" x14ac:dyDescent="0.25">
      <c r="A199" s="243">
        <v>38384</v>
      </c>
      <c r="B199" s="159">
        <v>2005</v>
      </c>
      <c r="C199" s="241" t="s">
        <v>110</v>
      </c>
      <c r="D199" s="129">
        <v>87.19</v>
      </c>
      <c r="E199" s="137">
        <v>87.44</v>
      </c>
      <c r="F199" s="137">
        <v>79.959999999999994</v>
      </c>
      <c r="G199" s="137">
        <v>84.33</v>
      </c>
      <c r="H199" s="137">
        <v>22.79</v>
      </c>
      <c r="I199" s="137">
        <v>24.38</v>
      </c>
      <c r="J199" s="137"/>
      <c r="K199" s="137">
        <v>45.884516332193584</v>
      </c>
      <c r="L199" s="137"/>
      <c r="M199" s="214">
        <f t="shared" si="2"/>
        <v>4.3700000000000045</v>
      </c>
      <c r="N199" s="134"/>
      <c r="O199" s="130">
        <v>80.366294570648819</v>
      </c>
      <c r="P199" s="130">
        <v>126</v>
      </c>
      <c r="Q199" s="129"/>
      <c r="R199" s="161"/>
      <c r="S199" s="348"/>
      <c r="T199" s="133"/>
      <c r="U199" s="350"/>
      <c r="V199" s="349"/>
      <c r="W199" s="348"/>
      <c r="X199" s="348"/>
      <c r="Y199" s="355"/>
      <c r="Z199" s="348"/>
      <c r="AA199" s="355"/>
      <c r="AB199" s="349"/>
      <c r="AC199" s="348"/>
      <c r="AD199" s="133"/>
      <c r="AE199" s="348"/>
      <c r="AF199" s="349"/>
      <c r="AG199" s="348"/>
      <c r="AH199" s="349"/>
      <c r="AI199" s="349"/>
      <c r="AJ199" s="349"/>
      <c r="AK199" s="128"/>
      <c r="AL199" s="128"/>
      <c r="AM199" s="128"/>
    </row>
    <row r="200" spans="1:39" ht="12.75" customHeight="1" x14ac:dyDescent="0.25">
      <c r="A200" s="243">
        <v>38412</v>
      </c>
      <c r="B200" s="159">
        <v>2005</v>
      </c>
      <c r="C200" s="241" t="s">
        <v>111</v>
      </c>
      <c r="D200" s="129">
        <v>88.31</v>
      </c>
      <c r="E200" s="137">
        <v>87.98</v>
      </c>
      <c r="F200" s="137">
        <v>81.430000000000007</v>
      </c>
      <c r="G200" s="137">
        <v>86.04</v>
      </c>
      <c r="H200" s="137">
        <v>25.52</v>
      </c>
      <c r="I200" s="137">
        <v>27.13</v>
      </c>
      <c r="J200" s="137"/>
      <c r="K200" s="137">
        <v>52.198390602599972</v>
      </c>
      <c r="L200" s="137"/>
      <c r="M200" s="214">
        <f t="shared" si="2"/>
        <v>4.6099999999999994</v>
      </c>
      <c r="N200" s="134"/>
      <c r="O200" s="130">
        <v>91.378611624817268</v>
      </c>
      <c r="P200" s="130">
        <v>143.4</v>
      </c>
      <c r="Q200" s="129"/>
      <c r="R200" s="161"/>
      <c r="S200" s="348"/>
      <c r="T200" s="133"/>
      <c r="U200" s="350"/>
      <c r="V200" s="349"/>
      <c r="W200" s="348"/>
      <c r="X200" s="348"/>
      <c r="Y200" s="355"/>
      <c r="Z200" s="348"/>
      <c r="AA200" s="355"/>
      <c r="AB200" s="349"/>
      <c r="AC200" s="348"/>
      <c r="AD200" s="133"/>
      <c r="AE200" s="348"/>
      <c r="AF200" s="349"/>
      <c r="AG200" s="348"/>
      <c r="AH200" s="349"/>
      <c r="AI200" s="349"/>
      <c r="AJ200" s="349"/>
      <c r="AK200" s="128"/>
      <c r="AL200" s="128"/>
      <c r="AM200" s="128"/>
    </row>
    <row r="201" spans="1:39" ht="12.75" customHeight="1" x14ac:dyDescent="0.25">
      <c r="A201" s="243">
        <v>38443</v>
      </c>
      <c r="B201" s="159">
        <v>2005</v>
      </c>
      <c r="C201" s="241" t="s">
        <v>112</v>
      </c>
      <c r="D201" s="129">
        <v>88.48</v>
      </c>
      <c r="E201" s="137">
        <v>91.11</v>
      </c>
      <c r="F201" s="137">
        <v>85.35</v>
      </c>
      <c r="G201" s="137">
        <v>89.6</v>
      </c>
      <c r="H201" s="137">
        <v>28.85</v>
      </c>
      <c r="I201" s="137">
        <v>28.94</v>
      </c>
      <c r="J201" s="137"/>
      <c r="K201" s="137">
        <v>51.041896229456171</v>
      </c>
      <c r="L201" s="137"/>
      <c r="M201" s="214">
        <f t="shared" si="2"/>
        <v>4.25</v>
      </c>
      <c r="N201" s="134"/>
      <c r="O201" s="130">
        <v>89.426447286675426</v>
      </c>
      <c r="P201" s="130">
        <v>140.1</v>
      </c>
      <c r="Q201" s="129"/>
      <c r="R201" s="161"/>
      <c r="S201" s="348"/>
      <c r="T201" s="133"/>
      <c r="U201" s="350"/>
      <c r="V201" s="349"/>
      <c r="W201" s="348"/>
      <c r="X201" s="348"/>
      <c r="Y201" s="355"/>
      <c r="Z201" s="348"/>
      <c r="AA201" s="355"/>
      <c r="AB201" s="349"/>
      <c r="AC201" s="348"/>
      <c r="AD201" s="133"/>
      <c r="AE201" s="348"/>
      <c r="AF201" s="349"/>
      <c r="AG201" s="348"/>
      <c r="AH201" s="349"/>
      <c r="AI201" s="349"/>
      <c r="AJ201" s="349"/>
      <c r="AK201" s="128"/>
      <c r="AL201" s="128"/>
      <c r="AM201" s="128"/>
    </row>
    <row r="202" spans="1:39" ht="12.75" customHeight="1" x14ac:dyDescent="0.25">
      <c r="A202" s="243">
        <v>38473</v>
      </c>
      <c r="B202" s="159">
        <v>2005</v>
      </c>
      <c r="C202" s="241" t="s">
        <v>113</v>
      </c>
      <c r="D202" s="129">
        <v>88.96</v>
      </c>
      <c r="E202" s="137">
        <v>91.6</v>
      </c>
      <c r="F202" s="137">
        <v>85.16</v>
      </c>
      <c r="G202" s="137">
        <v>89.42</v>
      </c>
      <c r="H202" s="137">
        <v>26.65</v>
      </c>
      <c r="I202" s="137">
        <v>27.13</v>
      </c>
      <c r="J202" s="137"/>
      <c r="K202" s="137">
        <v>49.48972645799391</v>
      </c>
      <c r="L202" s="137"/>
      <c r="M202" s="214">
        <f t="shared" si="2"/>
        <v>4.2600000000000051</v>
      </c>
      <c r="N202" s="134"/>
      <c r="O202" s="130">
        <v>86.650675718035615</v>
      </c>
      <c r="P202" s="130">
        <v>135.80000000000001</v>
      </c>
      <c r="Q202" s="129"/>
      <c r="R202" s="161"/>
      <c r="S202" s="348"/>
      <c r="T202" s="133"/>
      <c r="U202" s="350"/>
      <c r="V202" s="349"/>
      <c r="W202" s="348"/>
      <c r="X202" s="348"/>
      <c r="Y202" s="355"/>
      <c r="Z202" s="348"/>
      <c r="AA202" s="355"/>
      <c r="AB202" s="349"/>
      <c r="AC202" s="348"/>
      <c r="AD202" s="133"/>
      <c r="AE202" s="348"/>
      <c r="AF202" s="349"/>
      <c r="AG202" s="348"/>
      <c r="AH202" s="349"/>
      <c r="AI202" s="349"/>
      <c r="AJ202" s="349"/>
      <c r="AK202" s="128"/>
      <c r="AL202" s="128"/>
      <c r="AM202" s="128"/>
    </row>
    <row r="203" spans="1:39" ht="12.75" customHeight="1" x14ac:dyDescent="0.25">
      <c r="A203" s="243">
        <v>38504</v>
      </c>
      <c r="B203" s="159">
        <v>2005</v>
      </c>
      <c r="C203" s="241" t="s">
        <v>21</v>
      </c>
      <c r="D203" s="131">
        <v>87.78</v>
      </c>
      <c r="E203" s="137">
        <v>91.67</v>
      </c>
      <c r="F203" s="137">
        <v>84.87</v>
      </c>
      <c r="G203" s="137">
        <v>89.04</v>
      </c>
      <c r="H203" s="137">
        <v>28.59</v>
      </c>
      <c r="I203" s="137">
        <v>30.1</v>
      </c>
      <c r="J203" s="137"/>
      <c r="K203" s="137">
        <v>56.306758581373799</v>
      </c>
      <c r="L203" s="137"/>
      <c r="M203" s="214">
        <f t="shared" si="2"/>
        <v>4.1700000000000017</v>
      </c>
      <c r="N203" s="134"/>
      <c r="O203" s="130">
        <v>98.623076162530609</v>
      </c>
      <c r="P203" s="130">
        <v>154.5</v>
      </c>
      <c r="Q203" s="129"/>
      <c r="R203" s="161"/>
      <c r="S203" s="348"/>
      <c r="T203" s="133"/>
      <c r="U203" s="350"/>
      <c r="V203" s="349"/>
      <c r="W203" s="348"/>
      <c r="X203" s="348"/>
      <c r="Y203" s="355"/>
      <c r="Z203" s="348"/>
      <c r="AA203" s="355"/>
      <c r="AB203" s="349"/>
      <c r="AC203" s="348"/>
      <c r="AD203" s="133"/>
      <c r="AE203" s="348"/>
      <c r="AF203" s="349"/>
      <c r="AG203" s="348"/>
      <c r="AH203" s="349"/>
      <c r="AI203" s="349"/>
      <c r="AJ203" s="349"/>
      <c r="AK203" s="128"/>
      <c r="AL203" s="128"/>
      <c r="AM203" s="128"/>
    </row>
    <row r="204" spans="1:39" ht="12.75" customHeight="1" x14ac:dyDescent="0.25">
      <c r="A204" s="243">
        <v>38534</v>
      </c>
      <c r="B204" s="159">
        <v>2005</v>
      </c>
      <c r="C204" s="241" t="s">
        <v>114</v>
      </c>
      <c r="D204" s="129">
        <v>90.49</v>
      </c>
      <c r="E204" s="137">
        <v>94.81</v>
      </c>
      <c r="F204" s="137">
        <v>88.26</v>
      </c>
      <c r="G204" s="137">
        <v>92.43</v>
      </c>
      <c r="H204" s="137">
        <v>31.56</v>
      </c>
      <c r="I204" s="137">
        <v>32.94</v>
      </c>
      <c r="J204" s="137"/>
      <c r="K204" s="137">
        <v>63.165801466551471</v>
      </c>
      <c r="L204" s="137"/>
      <c r="M204" s="214">
        <f t="shared" si="2"/>
        <v>4.1700000000000017</v>
      </c>
      <c r="N204" s="134"/>
      <c r="O204" s="130">
        <v>110.56588861186674</v>
      </c>
      <c r="P204" s="130">
        <v>173.4</v>
      </c>
      <c r="Q204" s="129"/>
      <c r="R204" s="161"/>
      <c r="S204" s="348"/>
      <c r="T204" s="133"/>
      <c r="U204" s="350"/>
      <c r="V204" s="349"/>
      <c r="W204" s="348"/>
      <c r="X204" s="348"/>
      <c r="Y204" s="355"/>
      <c r="Z204" s="348"/>
      <c r="AA204" s="355"/>
      <c r="AB204" s="349"/>
      <c r="AC204" s="348"/>
      <c r="AD204" s="133"/>
      <c r="AE204" s="348"/>
      <c r="AF204" s="349"/>
      <c r="AG204" s="348"/>
      <c r="AH204" s="349"/>
      <c r="AI204" s="349"/>
      <c r="AJ204" s="349"/>
      <c r="AK204" s="128"/>
      <c r="AL204" s="128"/>
      <c r="AM204" s="128"/>
    </row>
    <row r="205" spans="1:39" ht="12.75" customHeight="1" x14ac:dyDescent="0.25">
      <c r="A205" s="243">
        <v>38565</v>
      </c>
      <c r="B205" s="159">
        <v>2005</v>
      </c>
      <c r="C205" s="241" t="s">
        <v>115</v>
      </c>
      <c r="D205" s="129">
        <v>91.99</v>
      </c>
      <c r="E205" s="137">
        <v>96.59</v>
      </c>
      <c r="F205" s="137">
        <v>90.4</v>
      </c>
      <c r="G205" s="137">
        <v>94.33</v>
      </c>
      <c r="H205" s="137">
        <v>32.11</v>
      </c>
      <c r="I205" s="137">
        <v>33.47</v>
      </c>
      <c r="J205" s="137"/>
      <c r="K205" s="137">
        <v>68.213590513645443</v>
      </c>
      <c r="L205" s="137"/>
      <c r="M205" s="214">
        <f t="shared" si="2"/>
        <v>3.9299999999999926</v>
      </c>
      <c r="N205" s="134"/>
      <c r="O205" s="130">
        <v>119.39025242010956</v>
      </c>
      <c r="P205" s="130">
        <v>187.3</v>
      </c>
      <c r="Q205" s="129"/>
      <c r="R205" s="161"/>
      <c r="S205" s="348"/>
      <c r="T205" s="133"/>
      <c r="U205" s="350"/>
      <c r="V205" s="349"/>
      <c r="W205" s="348"/>
      <c r="X205" s="348"/>
      <c r="Y205" s="355"/>
      <c r="Z205" s="348"/>
      <c r="AA205" s="355"/>
      <c r="AB205" s="349"/>
      <c r="AC205" s="348"/>
      <c r="AD205" s="133"/>
      <c r="AE205" s="348"/>
      <c r="AF205" s="349"/>
      <c r="AG205" s="348"/>
      <c r="AH205" s="349"/>
      <c r="AI205" s="349"/>
      <c r="AJ205" s="349"/>
      <c r="AK205" s="128"/>
      <c r="AL205" s="128"/>
      <c r="AM205" s="128"/>
    </row>
    <row r="206" spans="1:39" ht="12.75" customHeight="1" x14ac:dyDescent="0.25">
      <c r="A206" s="243">
        <v>38596</v>
      </c>
      <c r="B206" s="159">
        <v>2005</v>
      </c>
      <c r="C206" s="241" t="s">
        <v>116</v>
      </c>
      <c r="D206" s="137" t="s">
        <v>33</v>
      </c>
      <c r="E206" s="137">
        <v>99.48</v>
      </c>
      <c r="F206" s="137">
        <v>94.77</v>
      </c>
      <c r="G206" s="137">
        <v>97.58</v>
      </c>
      <c r="H206" s="137">
        <v>33.57</v>
      </c>
      <c r="I206" s="137">
        <v>35.54</v>
      </c>
      <c r="J206" s="137"/>
      <c r="K206" s="137">
        <v>66.235999995151289</v>
      </c>
      <c r="L206" s="137"/>
      <c r="M206" s="214">
        <f t="shared" si="2"/>
        <v>2.8100000000000023</v>
      </c>
      <c r="N206" s="134"/>
      <c r="O206" s="130">
        <v>115.99746560385388</v>
      </c>
      <c r="P206" s="130">
        <v>182</v>
      </c>
      <c r="Q206" s="129"/>
      <c r="R206" s="161"/>
      <c r="S206" s="348"/>
      <c r="T206" s="133"/>
      <c r="U206" s="350"/>
      <c r="V206" s="349"/>
      <c r="W206" s="348"/>
      <c r="X206" s="348"/>
      <c r="Y206" s="355"/>
      <c r="Z206" s="348"/>
      <c r="AA206" s="355"/>
      <c r="AB206" s="349"/>
      <c r="AC206" s="348"/>
      <c r="AD206" s="133"/>
      <c r="AE206" s="348"/>
      <c r="AF206" s="349"/>
      <c r="AG206" s="348"/>
      <c r="AH206" s="349"/>
      <c r="AI206" s="349"/>
      <c r="AJ206" s="349"/>
      <c r="AK206" s="128"/>
      <c r="AL206" s="128"/>
      <c r="AM206" s="128"/>
    </row>
    <row r="207" spans="1:39" ht="12.75" customHeight="1" x14ac:dyDescent="0.25">
      <c r="A207" s="243">
        <v>38626</v>
      </c>
      <c r="B207" s="159">
        <v>2005</v>
      </c>
      <c r="C207" s="241" t="s">
        <v>117</v>
      </c>
      <c r="D207" s="137" t="s">
        <v>33</v>
      </c>
      <c r="E207" s="137">
        <v>100.3</v>
      </c>
      <c r="F207" s="137">
        <v>94</v>
      </c>
      <c r="G207" s="137">
        <v>96.94</v>
      </c>
      <c r="H207" s="137">
        <v>34.950000000000003</v>
      </c>
      <c r="I207" s="137">
        <v>36.340000000000003</v>
      </c>
      <c r="J207" s="137"/>
      <c r="K207" s="137">
        <v>63.669632993524054</v>
      </c>
      <c r="L207" s="137"/>
      <c r="M207" s="214">
        <f t="shared" si="2"/>
        <v>2.9399999999999977</v>
      </c>
      <c r="N207" s="134"/>
      <c r="O207" s="130">
        <v>111.43425724686512</v>
      </c>
      <c r="P207" s="130">
        <v>174.8</v>
      </c>
      <c r="Q207" s="129"/>
      <c r="R207" s="161"/>
      <c r="S207" s="348"/>
      <c r="T207" s="133"/>
      <c r="U207" s="350"/>
      <c r="V207" s="349"/>
      <c r="W207" s="348"/>
      <c r="X207" s="348"/>
      <c r="Y207" s="355"/>
      <c r="Z207" s="348"/>
      <c r="AA207" s="355"/>
      <c r="AB207" s="349"/>
      <c r="AC207" s="348"/>
      <c r="AD207" s="133"/>
      <c r="AE207" s="348"/>
      <c r="AF207" s="349"/>
      <c r="AG207" s="348"/>
      <c r="AH207" s="349"/>
      <c r="AI207" s="349"/>
      <c r="AJ207" s="349"/>
      <c r="AK207" s="128"/>
      <c r="AL207" s="128"/>
      <c r="AM207" s="128"/>
    </row>
    <row r="208" spans="1:39" ht="12.75" customHeight="1" x14ac:dyDescent="0.25">
      <c r="A208" s="243">
        <v>38657</v>
      </c>
      <c r="B208" s="159">
        <v>2005</v>
      </c>
      <c r="C208" s="241" t="s">
        <v>118</v>
      </c>
      <c r="D208" s="137" t="s">
        <v>33</v>
      </c>
      <c r="E208" s="137">
        <v>97.11</v>
      </c>
      <c r="F208" s="137">
        <v>90.3</v>
      </c>
      <c r="G208" s="137">
        <v>94.74</v>
      </c>
      <c r="H208" s="137">
        <v>31.1</v>
      </c>
      <c r="I208" s="137">
        <v>33.090000000000003</v>
      </c>
      <c r="J208" s="137"/>
      <c r="K208" s="137">
        <v>62.189705544628502</v>
      </c>
      <c r="L208" s="137"/>
      <c r="M208" s="214">
        <f t="shared" si="2"/>
        <v>4.4399999999999977</v>
      </c>
      <c r="N208" s="134"/>
      <c r="O208" s="130">
        <v>108.80906838148144</v>
      </c>
      <c r="P208" s="130">
        <v>170.6</v>
      </c>
      <c r="Q208" s="129"/>
      <c r="R208" s="161"/>
      <c r="S208" s="348"/>
      <c r="T208" s="133"/>
      <c r="U208" s="350"/>
      <c r="V208" s="349"/>
      <c r="W208" s="348"/>
      <c r="X208" s="348"/>
      <c r="Y208" s="355"/>
      <c r="Z208" s="348"/>
      <c r="AA208" s="355"/>
      <c r="AB208" s="349"/>
      <c r="AC208" s="348"/>
      <c r="AD208" s="133"/>
      <c r="AE208" s="348"/>
      <c r="AF208" s="349"/>
      <c r="AG208" s="348"/>
      <c r="AH208" s="349"/>
      <c r="AI208" s="349"/>
      <c r="AJ208" s="349"/>
      <c r="AK208" s="128"/>
      <c r="AL208" s="128"/>
      <c r="AM208" s="128"/>
    </row>
    <row r="209" spans="1:39" ht="12.75" customHeight="1" x14ac:dyDescent="0.25">
      <c r="A209" s="243">
        <v>38687</v>
      </c>
      <c r="B209" s="159">
        <v>2005</v>
      </c>
      <c r="C209" s="241" t="s">
        <v>119</v>
      </c>
      <c r="D209" s="137" t="s">
        <v>33</v>
      </c>
      <c r="E209" s="137">
        <v>95.33</v>
      </c>
      <c r="F209" s="137">
        <v>87.45</v>
      </c>
      <c r="G209" s="137">
        <v>91.72</v>
      </c>
      <c r="H209" s="137">
        <v>30.53</v>
      </c>
      <c r="I209" s="137">
        <v>33.299999999999997</v>
      </c>
      <c r="J209" s="137"/>
      <c r="K209" s="137">
        <v>62.685426306092687</v>
      </c>
      <c r="L209" s="137"/>
      <c r="M209" s="214">
        <f t="shared" si="2"/>
        <v>4.269999999999996</v>
      </c>
      <c r="N209" s="134"/>
      <c r="O209" s="130">
        <v>109.72106402661451</v>
      </c>
      <c r="P209" s="130">
        <v>172.1</v>
      </c>
      <c r="Q209" s="129"/>
      <c r="R209" s="161"/>
      <c r="S209" s="348"/>
      <c r="T209" s="133"/>
      <c r="U209" s="350"/>
      <c r="V209" s="349"/>
      <c r="W209" s="348"/>
      <c r="X209" s="348"/>
      <c r="Y209" s="355"/>
      <c r="Z209" s="348"/>
      <c r="AA209" s="355"/>
      <c r="AB209" s="349"/>
      <c r="AC209" s="348"/>
      <c r="AD209" s="133"/>
      <c r="AE209" s="348"/>
      <c r="AF209" s="349"/>
      <c r="AG209" s="348"/>
      <c r="AH209" s="349"/>
      <c r="AI209" s="349"/>
      <c r="AJ209" s="349"/>
      <c r="AK209" s="128"/>
      <c r="AL209" s="128"/>
      <c r="AM209" s="128"/>
    </row>
    <row r="210" spans="1:39" ht="12.75" customHeight="1" x14ac:dyDescent="0.25">
      <c r="A210" s="243">
        <v>38718</v>
      </c>
      <c r="B210" s="159">
        <v>2006</v>
      </c>
      <c r="C210" s="241" t="s">
        <v>109</v>
      </c>
      <c r="D210" s="137" t="s">
        <v>33</v>
      </c>
      <c r="E210" s="137">
        <v>94.73</v>
      </c>
      <c r="F210" s="137">
        <v>88.84</v>
      </c>
      <c r="G210" s="137">
        <v>93.07</v>
      </c>
      <c r="H210" s="137">
        <v>31.58</v>
      </c>
      <c r="I210" s="137">
        <v>33.6</v>
      </c>
      <c r="J210" s="137"/>
      <c r="K210" s="137">
        <v>67.806059542849439</v>
      </c>
      <c r="L210" s="137"/>
      <c r="M210" s="214">
        <f t="shared" si="2"/>
        <v>4.2299999999999898</v>
      </c>
      <c r="N210" s="134"/>
      <c r="O210" s="130">
        <v>118.69920366678014</v>
      </c>
      <c r="P210" s="130">
        <v>186.2</v>
      </c>
      <c r="Q210" s="129"/>
      <c r="R210" s="161"/>
      <c r="S210" s="348"/>
      <c r="T210" s="133"/>
      <c r="U210" s="350"/>
      <c r="V210" s="349"/>
      <c r="W210" s="348"/>
      <c r="X210" s="348"/>
      <c r="Y210" s="355"/>
      <c r="Z210" s="348"/>
      <c r="AA210" s="355"/>
      <c r="AB210" s="349"/>
      <c r="AC210" s="348"/>
      <c r="AD210" s="133"/>
      <c r="AE210" s="348"/>
      <c r="AF210" s="349"/>
      <c r="AG210" s="348"/>
      <c r="AH210" s="349"/>
      <c r="AI210" s="349"/>
      <c r="AJ210" s="349"/>
      <c r="AK210" s="128"/>
      <c r="AL210" s="128"/>
      <c r="AM210" s="128"/>
    </row>
    <row r="211" spans="1:39" ht="12.75" customHeight="1" x14ac:dyDescent="0.25">
      <c r="A211" s="243">
        <v>38749</v>
      </c>
      <c r="B211" s="159">
        <v>2006</v>
      </c>
      <c r="C211" s="241" t="s">
        <v>110</v>
      </c>
      <c r="D211" s="137" t="s">
        <v>33</v>
      </c>
      <c r="E211" s="137">
        <v>96.8</v>
      </c>
      <c r="F211" s="137">
        <v>89.46</v>
      </c>
      <c r="G211" s="137">
        <v>93.66</v>
      </c>
      <c r="H211" s="137">
        <v>32.159999999999997</v>
      </c>
      <c r="I211" s="137">
        <v>33.79</v>
      </c>
      <c r="J211" s="137"/>
      <c r="K211" s="137">
        <v>66.566955007056151</v>
      </c>
      <c r="L211" s="137"/>
      <c r="M211" s="214">
        <f t="shared" si="2"/>
        <v>4.2000000000000028</v>
      </c>
      <c r="N211" s="134"/>
      <c r="O211" s="130">
        <v>116.49436245678049</v>
      </c>
      <c r="P211" s="130">
        <v>182.7</v>
      </c>
      <c r="Q211" s="129"/>
      <c r="R211" s="161"/>
      <c r="S211" s="348"/>
      <c r="T211" s="133"/>
      <c r="U211" s="350"/>
      <c r="V211" s="349"/>
      <c r="W211" s="348"/>
      <c r="X211" s="348"/>
      <c r="Y211" s="355"/>
      <c r="Z211" s="348"/>
      <c r="AA211" s="355"/>
      <c r="AB211" s="349"/>
      <c r="AC211" s="348"/>
      <c r="AD211" s="133"/>
      <c r="AE211" s="348"/>
      <c r="AF211" s="349"/>
      <c r="AG211" s="348"/>
      <c r="AH211" s="349"/>
      <c r="AI211" s="349"/>
      <c r="AJ211" s="349"/>
      <c r="AK211" s="128"/>
      <c r="AL211" s="128"/>
      <c r="AM211" s="128"/>
    </row>
    <row r="212" spans="1:39" ht="12.75" customHeight="1" x14ac:dyDescent="0.25">
      <c r="A212" s="243">
        <v>38777</v>
      </c>
      <c r="B212" s="159">
        <v>2006</v>
      </c>
      <c r="C212" s="241" t="s">
        <v>111</v>
      </c>
      <c r="D212" s="137" t="s">
        <v>33</v>
      </c>
      <c r="E212" s="137">
        <v>96.61</v>
      </c>
      <c r="F212" s="137">
        <v>89.43</v>
      </c>
      <c r="G212" s="137">
        <v>93.75</v>
      </c>
      <c r="H212" s="137">
        <v>32.119999999999997</v>
      </c>
      <c r="I212" s="137">
        <v>34.08</v>
      </c>
      <c r="J212" s="137"/>
      <c r="K212" s="137">
        <v>67.481055938898066</v>
      </c>
      <c r="L212" s="137"/>
      <c r="M212" s="214">
        <f t="shared" si="2"/>
        <v>4.3199999999999932</v>
      </c>
      <c r="N212" s="134"/>
      <c r="O212" s="130">
        <v>118.14867516520994</v>
      </c>
      <c r="P212" s="130">
        <v>185.1</v>
      </c>
      <c r="Q212" s="129"/>
      <c r="R212" s="161"/>
      <c r="S212" s="348"/>
      <c r="T212" s="133"/>
      <c r="U212" s="350"/>
      <c r="V212" s="349"/>
      <c r="W212" s="348"/>
      <c r="X212" s="348"/>
      <c r="Y212" s="355"/>
      <c r="Z212" s="348"/>
      <c r="AA212" s="355"/>
      <c r="AB212" s="349"/>
      <c r="AC212" s="348"/>
      <c r="AD212" s="133"/>
      <c r="AE212" s="348"/>
      <c r="AF212" s="349"/>
      <c r="AG212" s="348"/>
      <c r="AH212" s="349"/>
      <c r="AI212" s="349"/>
      <c r="AJ212" s="349"/>
      <c r="AK212" s="128"/>
      <c r="AL212" s="128"/>
      <c r="AM212" s="128"/>
    </row>
    <row r="213" spans="1:39" ht="12.75" customHeight="1" x14ac:dyDescent="0.25">
      <c r="A213" s="243">
        <v>38808</v>
      </c>
      <c r="B213" s="159">
        <v>2006</v>
      </c>
      <c r="C213" s="241" t="s">
        <v>112</v>
      </c>
      <c r="D213" s="137" t="s">
        <v>33</v>
      </c>
      <c r="E213" s="137">
        <v>99.42</v>
      </c>
      <c r="F213" s="137">
        <v>94.14</v>
      </c>
      <c r="G213" s="137">
        <v>97.59</v>
      </c>
      <c r="H213" s="137">
        <v>33.159999999999997</v>
      </c>
      <c r="I213" s="137">
        <v>35.31</v>
      </c>
      <c r="J213" s="137"/>
      <c r="K213" s="137">
        <v>75.312329012663952</v>
      </c>
      <c r="L213" s="137"/>
      <c r="M213" s="214">
        <f t="shared" si="2"/>
        <v>3.4500000000000028</v>
      </c>
      <c r="N213" s="134"/>
      <c r="O213" s="130">
        <v>131.72816709890756</v>
      </c>
      <c r="P213" s="130">
        <v>206.7</v>
      </c>
      <c r="Q213" s="129"/>
      <c r="R213" s="161"/>
      <c r="S213" s="348"/>
      <c r="T213" s="133"/>
      <c r="U213" s="350"/>
      <c r="V213" s="349"/>
      <c r="W213" s="348"/>
      <c r="X213" s="348"/>
      <c r="Y213" s="355"/>
      <c r="Z213" s="348"/>
      <c r="AA213" s="355"/>
      <c r="AB213" s="349"/>
      <c r="AC213" s="348"/>
      <c r="AD213" s="133"/>
      <c r="AE213" s="348"/>
      <c r="AF213" s="349"/>
      <c r="AG213" s="348"/>
      <c r="AH213" s="349"/>
      <c r="AI213" s="349"/>
      <c r="AJ213" s="349"/>
      <c r="AK213" s="128"/>
      <c r="AL213" s="128"/>
      <c r="AM213" s="128"/>
    </row>
    <row r="214" spans="1:39" ht="12.75" customHeight="1" x14ac:dyDescent="0.25">
      <c r="A214" s="243">
        <v>38838</v>
      </c>
      <c r="B214" s="159">
        <v>2006</v>
      </c>
      <c r="C214" s="241" t="s">
        <v>113</v>
      </c>
      <c r="D214" s="137" t="s">
        <v>33</v>
      </c>
      <c r="E214" s="137">
        <v>102.35</v>
      </c>
      <c r="F214" s="137">
        <v>96.12</v>
      </c>
      <c r="G214" s="137">
        <v>98.47</v>
      </c>
      <c r="H214" s="137">
        <v>34.07</v>
      </c>
      <c r="I214" s="137">
        <v>36.119999999999997</v>
      </c>
      <c r="J214" s="137"/>
      <c r="K214" s="137">
        <v>71.391944914758994</v>
      </c>
      <c r="L214" s="137"/>
      <c r="M214" s="214">
        <f t="shared" si="2"/>
        <v>2.3499999999999943</v>
      </c>
      <c r="N214" s="134"/>
      <c r="O214" s="130">
        <v>124.98568725864969</v>
      </c>
      <c r="P214" s="130">
        <v>195.8</v>
      </c>
      <c r="Q214" s="129"/>
      <c r="R214" s="161"/>
      <c r="S214" s="348"/>
      <c r="T214" s="133"/>
      <c r="U214" s="350"/>
      <c r="V214" s="349"/>
      <c r="W214" s="348"/>
      <c r="X214" s="348"/>
      <c r="Y214" s="355"/>
      <c r="Z214" s="348"/>
      <c r="AA214" s="355"/>
      <c r="AB214" s="349"/>
      <c r="AC214" s="348"/>
      <c r="AD214" s="133"/>
      <c r="AE214" s="348"/>
      <c r="AF214" s="349"/>
      <c r="AG214" s="348"/>
      <c r="AH214" s="349"/>
      <c r="AI214" s="349"/>
      <c r="AJ214" s="349"/>
      <c r="AK214" s="128"/>
      <c r="AL214" s="128"/>
      <c r="AM214" s="128"/>
    </row>
    <row r="215" spans="1:39" ht="12.75" customHeight="1" x14ac:dyDescent="0.25">
      <c r="A215" s="243">
        <v>38869</v>
      </c>
      <c r="B215" s="159">
        <v>2006</v>
      </c>
      <c r="C215" s="241" t="s">
        <v>21</v>
      </c>
      <c r="D215" s="137" t="s">
        <v>33</v>
      </c>
      <c r="E215" s="137">
        <v>101.37</v>
      </c>
      <c r="F215" s="137">
        <v>95.3</v>
      </c>
      <c r="G215" s="137">
        <v>97.66</v>
      </c>
      <c r="H215" s="137">
        <v>33.75</v>
      </c>
      <c r="I215" s="137">
        <v>36.17</v>
      </c>
      <c r="J215" s="137"/>
      <c r="K215" s="137">
        <v>70.772206154550105</v>
      </c>
      <c r="L215" s="137"/>
      <c r="M215" s="214">
        <f t="shared" si="2"/>
        <v>2.3599999999999994</v>
      </c>
      <c r="N215" s="134"/>
      <c r="O215" s="130">
        <v>123.86410765430935</v>
      </c>
      <c r="P215" s="130">
        <v>194.3</v>
      </c>
      <c r="Q215" s="129"/>
      <c r="R215" s="161"/>
      <c r="S215" s="348"/>
      <c r="T215" s="133"/>
      <c r="U215" s="350"/>
      <c r="V215" s="349"/>
      <c r="W215" s="348"/>
      <c r="X215" s="348"/>
      <c r="Y215" s="355"/>
      <c r="Z215" s="348"/>
      <c r="AA215" s="355"/>
      <c r="AB215" s="349"/>
      <c r="AC215" s="348"/>
      <c r="AD215" s="133"/>
      <c r="AE215" s="348"/>
      <c r="AF215" s="349"/>
      <c r="AG215" s="348"/>
      <c r="AH215" s="349"/>
      <c r="AI215" s="349"/>
      <c r="AJ215" s="349"/>
      <c r="AK215" s="128"/>
      <c r="AL215" s="128"/>
      <c r="AM215" s="128"/>
    </row>
    <row r="216" spans="1:39" ht="12.75" customHeight="1" x14ac:dyDescent="0.25">
      <c r="A216" s="243">
        <v>38899</v>
      </c>
      <c r="B216" s="159">
        <v>2006</v>
      </c>
      <c r="C216" s="241" t="s">
        <v>114</v>
      </c>
      <c r="D216" s="137" t="s">
        <v>33</v>
      </c>
      <c r="E216" s="137">
        <v>102.53</v>
      </c>
      <c r="F216" s="137">
        <v>96.78</v>
      </c>
      <c r="G216" s="137">
        <v>98.68</v>
      </c>
      <c r="H216" s="137">
        <v>37.4</v>
      </c>
      <c r="I216" s="137">
        <v>40.82</v>
      </c>
      <c r="J216" s="137"/>
      <c r="K216" s="137">
        <v>76.419973991214704</v>
      </c>
      <c r="L216" s="137"/>
      <c r="M216" s="214">
        <f t="shared" si="2"/>
        <v>1.9000000000000057</v>
      </c>
      <c r="N216" s="134"/>
      <c r="O216" s="130">
        <v>133.78262346898237</v>
      </c>
      <c r="P216" s="130">
        <v>209.7</v>
      </c>
      <c r="Q216" s="129"/>
      <c r="R216" s="161"/>
      <c r="S216" s="348"/>
      <c r="T216" s="133"/>
      <c r="U216" s="350"/>
      <c r="V216" s="349"/>
      <c r="W216" s="348"/>
      <c r="X216" s="348"/>
      <c r="Y216" s="355"/>
      <c r="Z216" s="348"/>
      <c r="AA216" s="355"/>
      <c r="AB216" s="349"/>
      <c r="AC216" s="348"/>
      <c r="AD216" s="133"/>
      <c r="AE216" s="348"/>
      <c r="AF216" s="349"/>
      <c r="AG216" s="348"/>
      <c r="AH216" s="349"/>
      <c r="AI216" s="349"/>
      <c r="AJ216" s="349"/>
      <c r="AK216" s="128"/>
      <c r="AL216" s="128"/>
      <c r="AM216" s="128"/>
    </row>
    <row r="217" spans="1:39" ht="12.75" customHeight="1" x14ac:dyDescent="0.25">
      <c r="A217" s="243">
        <v>38930</v>
      </c>
      <c r="B217" s="159">
        <v>2006</v>
      </c>
      <c r="C217" s="241" t="s">
        <v>115</v>
      </c>
      <c r="D217" s="137" t="s">
        <v>33</v>
      </c>
      <c r="E217" s="137">
        <v>103.01</v>
      </c>
      <c r="F217" s="137">
        <v>97.67</v>
      </c>
      <c r="G217" s="137">
        <v>99.38</v>
      </c>
      <c r="H217" s="137">
        <v>37.36</v>
      </c>
      <c r="I217" s="137">
        <v>41.11</v>
      </c>
      <c r="J217" s="137"/>
      <c r="K217" s="137">
        <v>74.158043024081508</v>
      </c>
      <c r="L217" s="137"/>
      <c r="M217" s="214">
        <f t="shared" si="2"/>
        <v>1.7099999999999937</v>
      </c>
      <c r="N217" s="134"/>
      <c r="O217" s="130">
        <v>129.76337684627993</v>
      </c>
      <c r="P217" s="130">
        <v>203.7</v>
      </c>
      <c r="Q217" s="129"/>
      <c r="R217" s="161"/>
      <c r="S217" s="348"/>
      <c r="T217" s="133"/>
      <c r="U217" s="350"/>
      <c r="V217" s="349"/>
      <c r="W217" s="348"/>
      <c r="X217" s="348"/>
      <c r="Y217" s="355"/>
      <c r="Z217" s="348"/>
      <c r="AA217" s="355"/>
      <c r="AB217" s="349"/>
      <c r="AC217" s="348"/>
      <c r="AD217" s="133"/>
      <c r="AE217" s="348"/>
      <c r="AF217" s="349"/>
      <c r="AG217" s="348"/>
      <c r="AH217" s="349"/>
      <c r="AI217" s="349"/>
      <c r="AJ217" s="349"/>
      <c r="AK217" s="128"/>
      <c r="AL217" s="128"/>
      <c r="AM217" s="128"/>
    </row>
    <row r="218" spans="1:39" ht="12.75" customHeight="1" x14ac:dyDescent="0.25">
      <c r="A218" s="243">
        <v>38961</v>
      </c>
      <c r="B218" s="159">
        <v>2006</v>
      </c>
      <c r="C218" s="241" t="s">
        <v>116</v>
      </c>
      <c r="D218" s="137" t="s">
        <v>33</v>
      </c>
      <c r="E218" s="137">
        <v>96.81</v>
      </c>
      <c r="F218" s="137">
        <v>89.35</v>
      </c>
      <c r="G218" s="137">
        <v>94.43</v>
      </c>
      <c r="H218" s="137">
        <v>35.76</v>
      </c>
      <c r="I218" s="137">
        <v>39.340000000000003</v>
      </c>
      <c r="J218" s="137"/>
      <c r="K218" s="137">
        <v>63.177133028179881</v>
      </c>
      <c r="L218" s="137"/>
      <c r="M218" s="214">
        <f t="shared" si="2"/>
        <v>5.0800000000000125</v>
      </c>
      <c r="N218" s="134"/>
      <c r="O218" s="130">
        <v>110.51429712346379</v>
      </c>
      <c r="P218" s="130">
        <v>173.6</v>
      </c>
      <c r="Q218" s="129"/>
      <c r="R218" s="161"/>
      <c r="S218" s="348"/>
      <c r="T218" s="133"/>
      <c r="U218" s="350"/>
      <c r="V218" s="349"/>
      <c r="W218" s="348"/>
      <c r="X218" s="348"/>
      <c r="Y218" s="355"/>
      <c r="Z218" s="348"/>
      <c r="AA218" s="355"/>
      <c r="AB218" s="349"/>
      <c r="AC218" s="348"/>
      <c r="AD218" s="133"/>
      <c r="AE218" s="348"/>
      <c r="AF218" s="349"/>
      <c r="AG218" s="348"/>
      <c r="AH218" s="349"/>
      <c r="AI218" s="349"/>
      <c r="AJ218" s="349"/>
      <c r="AK218" s="128"/>
      <c r="AL218" s="128"/>
      <c r="AM218" s="128"/>
    </row>
    <row r="219" spans="1:39" ht="12.75" customHeight="1" x14ac:dyDescent="0.25">
      <c r="A219" s="243">
        <v>38991</v>
      </c>
      <c r="B219" s="159">
        <v>2006</v>
      </c>
      <c r="C219" s="241" t="s">
        <v>117</v>
      </c>
      <c r="D219" s="137" t="s">
        <v>33</v>
      </c>
      <c r="E219" s="137">
        <v>94.06</v>
      </c>
      <c r="F219" s="137">
        <v>85.74</v>
      </c>
      <c r="G219" s="137">
        <v>91.5</v>
      </c>
      <c r="H219" s="137">
        <v>33.25</v>
      </c>
      <c r="I219" s="137">
        <v>37.090000000000003</v>
      </c>
      <c r="J219" s="137"/>
      <c r="K219" s="137">
        <v>59.403917017108363</v>
      </c>
      <c r="L219" s="137"/>
      <c r="M219" s="214">
        <f t="shared" si="2"/>
        <v>5.7600000000000051</v>
      </c>
      <c r="N219" s="139"/>
      <c r="O219" s="130">
        <v>103.99536801759847</v>
      </c>
      <c r="P219" s="130">
        <v>163.01655183402306</v>
      </c>
      <c r="Q219" s="129"/>
      <c r="R219" s="161"/>
      <c r="S219" s="348"/>
      <c r="T219" s="133"/>
      <c r="U219" s="350"/>
      <c r="V219" s="349"/>
      <c r="W219" s="348"/>
      <c r="X219" s="348"/>
      <c r="Y219" s="355"/>
      <c r="Z219" s="348"/>
      <c r="AA219" s="355"/>
      <c r="AB219" s="349"/>
      <c r="AC219" s="348"/>
      <c r="AD219" s="133"/>
      <c r="AE219" s="348"/>
      <c r="AF219" s="349"/>
      <c r="AG219" s="348"/>
      <c r="AH219" s="349"/>
      <c r="AI219" s="349"/>
      <c r="AJ219" s="349"/>
      <c r="AK219" s="128"/>
      <c r="AL219" s="128"/>
      <c r="AM219" s="128"/>
    </row>
    <row r="220" spans="1:39" ht="12.75" customHeight="1" x14ac:dyDescent="0.25">
      <c r="A220" s="243">
        <v>39022</v>
      </c>
      <c r="B220" s="159">
        <v>2006</v>
      </c>
      <c r="C220" s="241" t="s">
        <v>118</v>
      </c>
      <c r="D220" s="137" t="s">
        <v>33</v>
      </c>
      <c r="E220" s="137">
        <v>93.21</v>
      </c>
      <c r="F220" s="137">
        <v>85.37</v>
      </c>
      <c r="G220" s="137">
        <v>91.09</v>
      </c>
      <c r="H220" s="137">
        <v>31.25</v>
      </c>
      <c r="I220" s="137">
        <v>35.53</v>
      </c>
      <c r="J220" s="137"/>
      <c r="K220" s="137">
        <v>58.36666867464082</v>
      </c>
      <c r="L220" s="137"/>
      <c r="M220" s="214">
        <f t="shared" si="2"/>
        <v>5.7199999999999989</v>
      </c>
      <c r="N220" s="139"/>
      <c r="O220" s="130">
        <v>102.14723098688941</v>
      </c>
      <c r="P220" s="130">
        <v>160.2613765908909</v>
      </c>
      <c r="Q220" s="129"/>
      <c r="R220" s="161"/>
      <c r="S220" s="348"/>
      <c r="T220" s="133"/>
      <c r="U220" s="350"/>
      <c r="V220" s="349"/>
      <c r="W220" s="348"/>
      <c r="X220" s="348"/>
      <c r="Y220" s="355"/>
      <c r="Z220" s="348"/>
      <c r="AA220" s="355"/>
      <c r="AB220" s="349"/>
      <c r="AC220" s="348"/>
      <c r="AD220" s="133"/>
      <c r="AE220" s="348"/>
      <c r="AF220" s="349"/>
      <c r="AG220" s="348"/>
      <c r="AH220" s="349"/>
      <c r="AI220" s="349"/>
      <c r="AJ220" s="349"/>
      <c r="AK220" s="128"/>
      <c r="AL220" s="128"/>
      <c r="AM220" s="128"/>
    </row>
    <row r="221" spans="1:39" ht="12.75" customHeight="1" x14ac:dyDescent="0.25">
      <c r="A221" s="243">
        <v>39052</v>
      </c>
      <c r="B221" s="159">
        <v>2006</v>
      </c>
      <c r="C221" s="241" t="s">
        <v>119</v>
      </c>
      <c r="D221" s="137" t="s">
        <v>33</v>
      </c>
      <c r="E221" s="137">
        <v>95.68</v>
      </c>
      <c r="F221" s="137">
        <v>87.63</v>
      </c>
      <c r="G221" s="137">
        <v>93.23</v>
      </c>
      <c r="H221" s="137">
        <v>32.049999999999997</v>
      </c>
      <c r="I221" s="137">
        <v>35.99</v>
      </c>
      <c r="J221" s="137"/>
      <c r="K221" s="137">
        <v>61.247574023398158</v>
      </c>
      <c r="L221" s="137"/>
      <c r="M221" s="214">
        <f t="shared" si="2"/>
        <v>5.6000000000000085</v>
      </c>
      <c r="N221" s="134"/>
      <c r="O221" s="130">
        <v>107.17774458584884</v>
      </c>
      <c r="P221" s="130">
        <v>168.2</v>
      </c>
      <c r="Q221" s="129"/>
      <c r="R221" s="161"/>
      <c r="S221" s="348"/>
      <c r="T221" s="133"/>
      <c r="U221" s="350"/>
      <c r="V221" s="349"/>
      <c r="W221" s="348"/>
      <c r="X221" s="348"/>
      <c r="Y221" s="355"/>
      <c r="Z221" s="348"/>
      <c r="AA221" s="355"/>
      <c r="AB221" s="349"/>
      <c r="AC221" s="348"/>
      <c r="AD221" s="133"/>
      <c r="AE221" s="348"/>
      <c r="AF221" s="349"/>
      <c r="AG221" s="348"/>
      <c r="AH221" s="349"/>
      <c r="AI221" s="349"/>
      <c r="AJ221" s="349"/>
      <c r="AK221" s="128"/>
      <c r="AL221" s="128"/>
      <c r="AM221" s="128"/>
    </row>
    <row r="222" spans="1:39" ht="12.75" customHeight="1" x14ac:dyDescent="0.25">
      <c r="A222" s="243">
        <v>39083</v>
      </c>
      <c r="B222" s="159">
        <v>2007</v>
      </c>
      <c r="C222" s="241" t="s">
        <v>109</v>
      </c>
      <c r="D222" s="137" t="s">
        <v>33</v>
      </c>
      <c r="E222" s="137">
        <v>94.8</v>
      </c>
      <c r="F222" s="137">
        <v>86.91</v>
      </c>
      <c r="G222" s="137">
        <v>91.44</v>
      </c>
      <c r="H222" s="137">
        <v>30.88</v>
      </c>
      <c r="I222" s="137">
        <v>34.03</v>
      </c>
      <c r="J222" s="137"/>
      <c r="K222" s="137">
        <v>53.020859382704927</v>
      </c>
      <c r="L222" s="137"/>
      <c r="M222" s="214">
        <f t="shared" ref="M222:M285" si="3">G222-F222</f>
        <v>4.5300000000000011</v>
      </c>
      <c r="N222" s="134"/>
      <c r="O222" s="130">
        <v>92.897581009547451</v>
      </c>
      <c r="P222" s="130">
        <v>145.30000000000001</v>
      </c>
      <c r="Q222" s="129"/>
      <c r="R222" s="161"/>
      <c r="S222" s="348"/>
      <c r="T222" s="133"/>
      <c r="U222" s="350"/>
      <c r="V222" s="349"/>
      <c r="W222" s="348"/>
      <c r="X222" s="348"/>
      <c r="Y222" s="355"/>
      <c r="Z222" s="348"/>
      <c r="AA222" s="355"/>
      <c r="AB222" s="349"/>
      <c r="AC222" s="348"/>
      <c r="AD222" s="133"/>
      <c r="AE222" s="348"/>
      <c r="AF222" s="349"/>
      <c r="AG222" s="348"/>
      <c r="AH222" s="349"/>
      <c r="AI222" s="349"/>
      <c r="AJ222" s="349"/>
      <c r="AK222" s="128"/>
      <c r="AL222" s="128"/>
      <c r="AM222" s="128"/>
    </row>
    <row r="223" spans="1:39" ht="12.75" customHeight="1" x14ac:dyDescent="0.25">
      <c r="A223" s="243">
        <v>39114</v>
      </c>
      <c r="B223" s="159">
        <v>2007</v>
      </c>
      <c r="C223" s="241" t="s">
        <v>110</v>
      </c>
      <c r="D223" s="137" t="s">
        <v>33</v>
      </c>
      <c r="E223" s="137">
        <v>94.01</v>
      </c>
      <c r="F223" s="137">
        <v>86.17</v>
      </c>
      <c r="G223" s="137">
        <v>90.18</v>
      </c>
      <c r="H223" s="137">
        <v>30.63</v>
      </c>
      <c r="I223" s="137">
        <v>34.1</v>
      </c>
      <c r="J223" s="137"/>
      <c r="K223" s="137">
        <v>56.4091710908274</v>
      </c>
      <c r="L223" s="137"/>
      <c r="M223" s="214">
        <f t="shared" si="3"/>
        <v>4.0100000000000051</v>
      </c>
      <c r="N223" s="134"/>
      <c r="O223" s="130">
        <v>98.725634364413082</v>
      </c>
      <c r="P223" s="130">
        <v>154.9</v>
      </c>
      <c r="Q223" s="129"/>
      <c r="R223" s="161"/>
      <c r="S223" s="348"/>
      <c r="T223" s="133"/>
      <c r="U223" s="350"/>
      <c r="V223" s="349"/>
      <c r="W223" s="348"/>
      <c r="X223" s="348"/>
      <c r="Y223" s="355"/>
      <c r="Z223" s="348"/>
      <c r="AA223" s="355"/>
      <c r="AB223" s="349"/>
      <c r="AC223" s="348"/>
      <c r="AD223" s="133"/>
      <c r="AE223" s="348"/>
      <c r="AF223" s="349"/>
      <c r="AG223" s="348"/>
      <c r="AH223" s="349"/>
      <c r="AI223" s="349"/>
      <c r="AJ223" s="349"/>
      <c r="AK223" s="128"/>
      <c r="AL223" s="128"/>
      <c r="AM223" s="128"/>
    </row>
    <row r="224" spans="1:39" ht="12.75" customHeight="1" x14ac:dyDescent="0.25">
      <c r="A224" s="243">
        <v>39142</v>
      </c>
      <c r="B224" s="159">
        <v>2007</v>
      </c>
      <c r="C224" s="241" t="s">
        <v>111</v>
      </c>
      <c r="D224" s="137" t="s">
        <v>33</v>
      </c>
      <c r="E224" s="137">
        <v>96.01</v>
      </c>
      <c r="F224" s="137">
        <v>88.39</v>
      </c>
      <c r="G224" s="137">
        <v>92.16</v>
      </c>
      <c r="H224" s="137">
        <v>31.65</v>
      </c>
      <c r="I224" s="137">
        <v>36.14</v>
      </c>
      <c r="J224" s="137"/>
      <c r="K224" s="137">
        <v>61.828456393598785</v>
      </c>
      <c r="L224" s="137"/>
      <c r="M224" s="214">
        <f t="shared" si="3"/>
        <v>3.769999999999996</v>
      </c>
      <c r="N224" s="139"/>
      <c r="O224" s="130">
        <v>108.19885507798971</v>
      </c>
      <c r="P224" s="130">
        <v>169.77726918216118</v>
      </c>
      <c r="Q224" s="129"/>
      <c r="R224" s="161"/>
      <c r="S224" s="348"/>
      <c r="T224" s="133"/>
      <c r="U224" s="350"/>
      <c r="V224" s="349"/>
      <c r="W224" s="348"/>
      <c r="X224" s="348"/>
      <c r="Y224" s="355"/>
      <c r="Z224" s="348"/>
      <c r="AA224" s="355"/>
      <c r="AB224" s="349"/>
      <c r="AC224" s="348"/>
      <c r="AD224" s="133"/>
      <c r="AE224" s="348"/>
      <c r="AF224" s="349"/>
      <c r="AG224" s="348"/>
      <c r="AH224" s="349"/>
      <c r="AI224" s="349"/>
      <c r="AJ224" s="349"/>
      <c r="AK224" s="128"/>
      <c r="AL224" s="128"/>
      <c r="AM224" s="128"/>
    </row>
    <row r="225" spans="1:39" ht="12.75" customHeight="1" x14ac:dyDescent="0.25">
      <c r="A225" s="243">
        <v>39173</v>
      </c>
      <c r="B225" s="159">
        <v>2007</v>
      </c>
      <c r="C225" s="241" t="s">
        <v>112</v>
      </c>
      <c r="D225" s="137" t="s">
        <v>33</v>
      </c>
      <c r="E225" s="137">
        <v>98.42</v>
      </c>
      <c r="F225" s="137">
        <v>91.92</v>
      </c>
      <c r="G225" s="137">
        <v>94.73</v>
      </c>
      <c r="H225" s="137">
        <v>33.43</v>
      </c>
      <c r="I225" s="137">
        <v>38.25</v>
      </c>
      <c r="J225" s="137"/>
      <c r="K225" s="137">
        <v>65.252886154920418</v>
      </c>
      <c r="L225" s="137"/>
      <c r="M225" s="214">
        <f t="shared" si="3"/>
        <v>2.8100000000000023</v>
      </c>
      <c r="N225" s="139"/>
      <c r="O225" s="130">
        <v>114.16389499361713</v>
      </c>
      <c r="P225" s="130">
        <v>179.0650937387789</v>
      </c>
      <c r="Q225" s="129"/>
      <c r="R225" s="161"/>
      <c r="S225" s="348"/>
      <c r="T225" s="133"/>
      <c r="U225" s="350"/>
      <c r="V225" s="349"/>
      <c r="W225" s="348"/>
      <c r="X225" s="348"/>
      <c r="Y225" s="355"/>
      <c r="Z225" s="348"/>
      <c r="AA225" s="355"/>
      <c r="AB225" s="349"/>
      <c r="AC225" s="348"/>
      <c r="AD225" s="133"/>
      <c r="AE225" s="348"/>
      <c r="AF225" s="349"/>
      <c r="AG225" s="348"/>
      <c r="AH225" s="349"/>
      <c r="AI225" s="349"/>
      <c r="AJ225" s="349"/>
      <c r="AK225" s="128"/>
      <c r="AL225" s="128"/>
      <c r="AM225" s="128"/>
    </row>
    <row r="226" spans="1:39" ht="12.75" customHeight="1" x14ac:dyDescent="0.25">
      <c r="A226" s="243">
        <v>39203</v>
      </c>
      <c r="B226" s="159">
        <v>2007</v>
      </c>
      <c r="C226" s="241" t="s">
        <v>113</v>
      </c>
      <c r="D226" s="137" t="s">
        <v>33</v>
      </c>
      <c r="E226" s="137">
        <v>100.63</v>
      </c>
      <c r="F226" s="137">
        <v>95.05</v>
      </c>
      <c r="G226" s="137">
        <v>96.41</v>
      </c>
      <c r="H226" s="137">
        <v>33.47</v>
      </c>
      <c r="I226" s="137">
        <v>37.979999999999997</v>
      </c>
      <c r="J226" s="137"/>
      <c r="K226" s="137">
        <v>65.449998983886331</v>
      </c>
      <c r="L226" s="137"/>
      <c r="M226" s="214">
        <f t="shared" si="3"/>
        <v>1.3599999999999994</v>
      </c>
      <c r="N226" s="139"/>
      <c r="O226" s="130">
        <v>114.465666379895</v>
      </c>
      <c r="P226" s="130">
        <v>179.9</v>
      </c>
      <c r="Q226" s="129"/>
      <c r="R226" s="161"/>
      <c r="S226" s="348"/>
      <c r="T226" s="133"/>
      <c r="U226" s="350"/>
      <c r="V226" s="349"/>
      <c r="W226" s="348"/>
      <c r="X226" s="348"/>
      <c r="Y226" s="355"/>
      <c r="Z226" s="348"/>
      <c r="AA226" s="355"/>
      <c r="AB226" s="349"/>
      <c r="AC226" s="348"/>
      <c r="AD226" s="133"/>
      <c r="AE226" s="348"/>
      <c r="AF226" s="349"/>
      <c r="AG226" s="348"/>
      <c r="AH226" s="349"/>
      <c r="AI226" s="349"/>
      <c r="AJ226" s="349"/>
      <c r="AK226" s="128"/>
      <c r="AL226" s="128"/>
      <c r="AM226" s="128"/>
    </row>
    <row r="227" spans="1:39" ht="12.75" customHeight="1" x14ac:dyDescent="0.25">
      <c r="A227" s="243">
        <v>39234</v>
      </c>
      <c r="B227" s="159">
        <v>2007</v>
      </c>
      <c r="C227" s="241" t="s">
        <v>21</v>
      </c>
      <c r="D227" s="137" t="s">
        <v>33</v>
      </c>
      <c r="E227" s="137">
        <v>101.98</v>
      </c>
      <c r="F227" s="137">
        <v>96.44</v>
      </c>
      <c r="G227" s="137">
        <v>97.02</v>
      </c>
      <c r="H227" s="137">
        <v>34.46</v>
      </c>
      <c r="I227" s="137">
        <v>38.85</v>
      </c>
      <c r="J227" s="137"/>
      <c r="K227" s="137">
        <v>70.083389477596427</v>
      </c>
      <c r="L227" s="137"/>
      <c r="M227" s="214">
        <f t="shared" si="3"/>
        <v>0.57999999999999829</v>
      </c>
      <c r="N227" s="139"/>
      <c r="O227" s="130">
        <v>122.61002906701106</v>
      </c>
      <c r="P227" s="130">
        <v>192.1</v>
      </c>
      <c r="Q227" s="129"/>
      <c r="R227" s="161"/>
      <c r="S227" s="348"/>
      <c r="T227" s="133"/>
      <c r="U227" s="350"/>
      <c r="V227" s="349"/>
      <c r="W227" s="348"/>
      <c r="X227" s="348"/>
      <c r="Y227" s="355"/>
      <c r="Z227" s="348"/>
      <c r="AA227" s="355"/>
      <c r="AB227" s="349"/>
      <c r="AC227" s="348"/>
      <c r="AD227" s="133"/>
      <c r="AE227" s="348"/>
      <c r="AF227" s="349"/>
      <c r="AG227" s="348"/>
      <c r="AH227" s="349"/>
      <c r="AI227" s="349"/>
      <c r="AJ227" s="349"/>
      <c r="AK227" s="128"/>
      <c r="AL227" s="128"/>
      <c r="AM227" s="128"/>
    </row>
    <row r="228" spans="1:39" ht="12.75" customHeight="1" x14ac:dyDescent="0.25">
      <c r="A228" s="243">
        <v>39264</v>
      </c>
      <c r="B228" s="159">
        <v>2007</v>
      </c>
      <c r="C228" s="241" t="s">
        <v>114</v>
      </c>
      <c r="D228" s="137" t="s">
        <v>33</v>
      </c>
      <c r="E228" s="137">
        <v>101.8</v>
      </c>
      <c r="F228" s="137">
        <v>96.05</v>
      </c>
      <c r="G228" s="137">
        <v>96.65</v>
      </c>
      <c r="H228" s="137">
        <v>34.82</v>
      </c>
      <c r="I228" s="137">
        <v>39.57</v>
      </c>
      <c r="J228" s="137"/>
      <c r="K228" s="137">
        <v>73.516648506854295</v>
      </c>
      <c r="L228" s="137"/>
      <c r="M228" s="214">
        <f t="shared" si="3"/>
        <v>0.60000000000000853</v>
      </c>
      <c r="N228" s="139"/>
      <c r="O228" s="130">
        <v>128.61827999038908</v>
      </c>
      <c r="P228" s="130">
        <v>201.7</v>
      </c>
      <c r="Q228" s="129"/>
      <c r="R228" s="161"/>
      <c r="S228" s="348"/>
      <c r="T228" s="133"/>
      <c r="U228" s="350"/>
      <c r="V228" s="349"/>
      <c r="W228" s="348"/>
      <c r="X228" s="348"/>
      <c r="Y228" s="355"/>
      <c r="Z228" s="348"/>
      <c r="AA228" s="355"/>
      <c r="AB228" s="349"/>
      <c r="AC228" s="348"/>
      <c r="AD228" s="133"/>
      <c r="AE228" s="348"/>
      <c r="AF228" s="349"/>
      <c r="AG228" s="348"/>
      <c r="AH228" s="349"/>
      <c r="AI228" s="349"/>
      <c r="AJ228" s="349"/>
      <c r="AK228" s="128"/>
      <c r="AL228" s="128"/>
      <c r="AM228" s="128"/>
    </row>
    <row r="229" spans="1:39" ht="12.75" customHeight="1" x14ac:dyDescent="0.25">
      <c r="A229" s="243">
        <v>39295</v>
      </c>
      <c r="B229" s="159">
        <v>2007</v>
      </c>
      <c r="C229" s="241" t="s">
        <v>115</v>
      </c>
      <c r="D229" s="137" t="s">
        <v>33</v>
      </c>
      <c r="E229" s="137">
        <v>101.49</v>
      </c>
      <c r="F229" s="137">
        <v>95.7</v>
      </c>
      <c r="G229" s="137">
        <v>96.54</v>
      </c>
      <c r="H229" s="137">
        <v>34.450000000000003</v>
      </c>
      <c r="I229" s="137">
        <v>39.21</v>
      </c>
      <c r="J229" s="137"/>
      <c r="K229" s="137">
        <v>69.345592313200427</v>
      </c>
      <c r="L229" s="137"/>
      <c r="M229" s="214">
        <f t="shared" si="3"/>
        <v>0.84000000000000341</v>
      </c>
      <c r="N229" s="139"/>
      <c r="O229" s="130">
        <v>121.2553447695588</v>
      </c>
      <c r="P229" s="130">
        <v>191</v>
      </c>
      <c r="Q229" s="129"/>
      <c r="R229" s="161"/>
      <c r="S229" s="348"/>
      <c r="T229" s="133"/>
      <c r="U229" s="350"/>
      <c r="V229" s="349"/>
      <c r="W229" s="348"/>
      <c r="X229" s="348"/>
      <c r="Y229" s="355"/>
      <c r="Z229" s="348"/>
      <c r="AA229" s="355"/>
      <c r="AB229" s="349"/>
      <c r="AC229" s="348"/>
      <c r="AD229" s="133"/>
      <c r="AE229" s="348"/>
      <c r="AF229" s="349"/>
      <c r="AG229" s="348"/>
      <c r="AH229" s="349"/>
      <c r="AI229" s="349"/>
      <c r="AJ229" s="349"/>
      <c r="AK229" s="128"/>
      <c r="AL229" s="128"/>
      <c r="AM229" s="128"/>
    </row>
    <row r="230" spans="1:39" ht="12.75" customHeight="1" x14ac:dyDescent="0.25">
      <c r="A230" s="243">
        <v>39326</v>
      </c>
      <c r="B230" s="159">
        <v>2007</v>
      </c>
      <c r="C230" s="241" t="s">
        <v>116</v>
      </c>
      <c r="D230" s="137" t="s">
        <v>33</v>
      </c>
      <c r="E230" s="137">
        <v>100.75</v>
      </c>
      <c r="F230" s="137">
        <v>94.45</v>
      </c>
      <c r="G230" s="137">
        <v>96.3</v>
      </c>
      <c r="H230" s="137">
        <v>35.46</v>
      </c>
      <c r="I230" s="137">
        <v>41.22</v>
      </c>
      <c r="J230" s="137"/>
      <c r="K230" s="137">
        <v>73.60691393262573</v>
      </c>
      <c r="L230" s="137"/>
      <c r="M230" s="214">
        <f t="shared" si="3"/>
        <v>1.8499999999999943</v>
      </c>
      <c r="N230" s="139"/>
      <c r="O230" s="130">
        <v>128.83521243199732</v>
      </c>
      <c r="P230" s="130">
        <v>202</v>
      </c>
      <c r="Q230" s="129"/>
      <c r="R230" s="161"/>
      <c r="S230" s="348"/>
      <c r="T230" s="133"/>
      <c r="U230" s="350"/>
      <c r="V230" s="349"/>
      <c r="W230" s="348"/>
      <c r="X230" s="348"/>
      <c r="Y230" s="355"/>
      <c r="Z230" s="348"/>
      <c r="AA230" s="355"/>
      <c r="AB230" s="349"/>
      <c r="AC230" s="348"/>
      <c r="AD230" s="133"/>
      <c r="AE230" s="348"/>
      <c r="AF230" s="349"/>
      <c r="AG230" s="348"/>
      <c r="AH230" s="349"/>
      <c r="AI230" s="349"/>
      <c r="AJ230" s="349"/>
      <c r="AK230" s="128"/>
      <c r="AL230" s="128"/>
      <c r="AM230" s="128"/>
    </row>
    <row r="231" spans="1:39" ht="12.75" customHeight="1" x14ac:dyDescent="0.25">
      <c r="A231" s="243">
        <v>39356</v>
      </c>
      <c r="B231" s="159">
        <v>2007</v>
      </c>
      <c r="C231" s="241" t="s">
        <v>117</v>
      </c>
      <c r="D231" s="137" t="s">
        <v>33</v>
      </c>
      <c r="E231" s="137">
        <v>102.83</v>
      </c>
      <c r="F231" s="137">
        <v>97.03</v>
      </c>
      <c r="G231" s="137">
        <v>99.15</v>
      </c>
      <c r="H231" s="137">
        <v>37.130000000000003</v>
      </c>
      <c r="I231" s="137">
        <v>43.93</v>
      </c>
      <c r="J231" s="137"/>
      <c r="K231" s="137">
        <v>78.551164596068503</v>
      </c>
      <c r="L231" s="137"/>
      <c r="M231" s="214">
        <f t="shared" si="3"/>
        <v>2.1200000000000045</v>
      </c>
      <c r="N231" s="139"/>
      <c r="O231" s="130">
        <v>137.42764103771793</v>
      </c>
      <c r="P231" s="130">
        <v>215.9</v>
      </c>
      <c r="Q231" s="129"/>
      <c r="R231" s="161"/>
      <c r="S231" s="348"/>
      <c r="T231" s="133"/>
      <c r="U231" s="350"/>
      <c r="V231" s="349"/>
      <c r="W231" s="348"/>
      <c r="X231" s="348"/>
      <c r="Y231" s="355"/>
      <c r="Z231" s="348"/>
      <c r="AA231" s="355"/>
      <c r="AB231" s="349"/>
      <c r="AC231" s="348"/>
      <c r="AD231" s="133"/>
      <c r="AE231" s="348"/>
      <c r="AF231" s="349"/>
      <c r="AG231" s="348"/>
      <c r="AH231" s="349"/>
      <c r="AI231" s="349"/>
      <c r="AJ231" s="349"/>
      <c r="AK231" s="128"/>
      <c r="AL231" s="128"/>
      <c r="AM231" s="128"/>
    </row>
    <row r="232" spans="1:39" ht="12.75" customHeight="1" x14ac:dyDescent="0.25">
      <c r="A232" s="243">
        <v>39387</v>
      </c>
      <c r="B232" s="159">
        <v>2007</v>
      </c>
      <c r="C232" s="241" t="s">
        <v>118</v>
      </c>
      <c r="D232" s="137" t="s">
        <v>33</v>
      </c>
      <c r="E232" s="137">
        <v>104.67</v>
      </c>
      <c r="F232" s="137">
        <v>100.46</v>
      </c>
      <c r="G232" s="137">
        <v>104.19</v>
      </c>
      <c r="H232" s="137">
        <v>41.6</v>
      </c>
      <c r="I232" s="137">
        <v>48.65</v>
      </c>
      <c r="J232" s="137"/>
      <c r="K232" s="137">
        <v>85.800119446239108</v>
      </c>
      <c r="L232" s="137"/>
      <c r="M232" s="214">
        <f t="shared" si="3"/>
        <v>3.730000000000004</v>
      </c>
      <c r="N232" s="139"/>
      <c r="O232" s="130">
        <v>150.13776783991483</v>
      </c>
      <c r="P232" s="130">
        <v>235.6</v>
      </c>
      <c r="Q232" s="129"/>
      <c r="R232" s="161"/>
      <c r="S232" s="348"/>
      <c r="T232" s="133"/>
      <c r="U232" s="350"/>
      <c r="V232" s="349"/>
      <c r="W232" s="348"/>
      <c r="X232" s="348"/>
      <c r="Y232" s="355"/>
      <c r="Z232" s="348"/>
      <c r="AA232" s="355"/>
      <c r="AB232" s="349"/>
      <c r="AC232" s="348"/>
      <c r="AD232" s="133"/>
      <c r="AE232" s="348"/>
      <c r="AF232" s="349"/>
      <c r="AG232" s="348"/>
      <c r="AH232" s="349"/>
      <c r="AI232" s="349"/>
      <c r="AJ232" s="349"/>
      <c r="AK232" s="128"/>
      <c r="AL232" s="128"/>
      <c r="AM232" s="128"/>
    </row>
    <row r="233" spans="1:39" ht="12.75" customHeight="1" x14ac:dyDescent="0.25">
      <c r="A233" s="243">
        <v>39417</v>
      </c>
      <c r="B233" s="159">
        <v>2007</v>
      </c>
      <c r="C233" s="241" t="s">
        <v>119</v>
      </c>
      <c r="D233" s="137" t="s">
        <v>33</v>
      </c>
      <c r="E233" s="137">
        <v>107.37</v>
      </c>
      <c r="F233" s="137">
        <v>102.36</v>
      </c>
      <c r="G233" s="137">
        <v>107.41</v>
      </c>
      <c r="H233" s="137">
        <v>42.42</v>
      </c>
      <c r="I233" s="137">
        <v>48.37</v>
      </c>
      <c r="J233" s="137"/>
      <c r="K233" s="137">
        <v>87.980668517636914</v>
      </c>
      <c r="L233" s="137"/>
      <c r="M233" s="214">
        <f t="shared" si="3"/>
        <v>5.0499999999999972</v>
      </c>
      <c r="N233" s="139"/>
      <c r="O233" s="130">
        <v>153.88340451195955</v>
      </c>
      <c r="P233" s="130">
        <v>242</v>
      </c>
      <c r="Q233" s="129"/>
      <c r="R233" s="138"/>
      <c r="S233" s="348"/>
      <c r="T233" s="133"/>
      <c r="U233" s="350"/>
      <c r="V233" s="349"/>
      <c r="W233" s="348"/>
      <c r="X233" s="348"/>
      <c r="Y233" s="355"/>
      <c r="Z233" s="348"/>
      <c r="AA233" s="355"/>
      <c r="AB233" s="349"/>
      <c r="AC233" s="348"/>
      <c r="AD233" s="133"/>
      <c r="AE233" s="348"/>
      <c r="AF233" s="349"/>
      <c r="AG233" s="348"/>
      <c r="AH233" s="349"/>
      <c r="AI233" s="349"/>
      <c r="AJ233" s="349"/>
      <c r="AK233" s="128"/>
      <c r="AL233" s="128"/>
      <c r="AM233" s="128"/>
    </row>
    <row r="234" spans="1:39" ht="12.75" customHeight="1" x14ac:dyDescent="0.25">
      <c r="A234" s="243">
        <v>39448</v>
      </c>
      <c r="B234" s="159">
        <v>2008</v>
      </c>
      <c r="C234" s="241" t="s">
        <v>109</v>
      </c>
      <c r="D234" s="137" t="s">
        <v>33</v>
      </c>
      <c r="E234" s="137">
        <v>110.59</v>
      </c>
      <c r="F234" s="137">
        <v>103.71</v>
      </c>
      <c r="G234" s="137">
        <v>108.7</v>
      </c>
      <c r="H234" s="137">
        <v>43.9</v>
      </c>
      <c r="I234" s="137">
        <v>51.01</v>
      </c>
      <c r="J234" s="137"/>
      <c r="K234" s="137">
        <v>91.062813645163828</v>
      </c>
      <c r="L234" s="137"/>
      <c r="M234" s="214">
        <f t="shared" si="3"/>
        <v>4.9900000000000091</v>
      </c>
      <c r="N234" s="139"/>
      <c r="O234" s="130">
        <v>159.29607886343788</v>
      </c>
      <c r="P234" s="130">
        <v>249.5</v>
      </c>
      <c r="Q234" s="129"/>
      <c r="R234" s="138"/>
      <c r="S234" s="348"/>
      <c r="T234" s="133"/>
      <c r="U234" s="350"/>
      <c r="V234" s="349"/>
      <c r="W234" s="348"/>
      <c r="X234" s="348"/>
      <c r="Y234" s="355"/>
      <c r="Z234" s="348"/>
      <c r="AA234" s="355"/>
      <c r="AB234" s="349"/>
      <c r="AC234" s="348"/>
      <c r="AD234" s="133"/>
      <c r="AE234" s="348"/>
      <c r="AF234" s="349"/>
      <c r="AG234" s="348"/>
      <c r="AH234" s="349"/>
      <c r="AI234" s="349"/>
      <c r="AJ234" s="349"/>
      <c r="AK234" s="128"/>
      <c r="AL234" s="128"/>
      <c r="AM234" s="128"/>
    </row>
    <row r="235" spans="1:39" ht="12.75" customHeight="1" x14ac:dyDescent="0.25">
      <c r="A235" s="243">
        <v>39479</v>
      </c>
      <c r="B235" s="159">
        <v>2008</v>
      </c>
      <c r="C235" s="241" t="s">
        <v>110</v>
      </c>
      <c r="D235" s="137" t="s">
        <v>33</v>
      </c>
      <c r="E235" s="137">
        <v>110.28</v>
      </c>
      <c r="F235" s="137">
        <v>103.5</v>
      </c>
      <c r="G235" s="137">
        <v>108.85</v>
      </c>
      <c r="H235" s="137">
        <v>44.33</v>
      </c>
      <c r="I235" s="137">
        <v>51.75</v>
      </c>
      <c r="J235" s="137"/>
      <c r="K235" s="137">
        <v>94.12715793465</v>
      </c>
      <c r="L235" s="137"/>
      <c r="M235" s="214">
        <f t="shared" si="3"/>
        <v>5.3499999999999943</v>
      </c>
      <c r="N235" s="139"/>
      <c r="O235" s="130">
        <v>164.70474986577375</v>
      </c>
      <c r="P235" s="130">
        <v>258.2</v>
      </c>
      <c r="Q235" s="129"/>
      <c r="R235" s="138"/>
      <c r="S235" s="348"/>
      <c r="T235" s="133"/>
      <c r="U235" s="350"/>
      <c r="V235" s="349"/>
      <c r="W235" s="348"/>
      <c r="X235" s="348"/>
      <c r="Y235" s="355"/>
      <c r="Z235" s="348"/>
      <c r="AA235" s="355"/>
      <c r="AB235" s="349"/>
      <c r="AC235" s="348"/>
      <c r="AD235" s="133"/>
      <c r="AE235" s="348"/>
      <c r="AF235" s="349"/>
      <c r="AG235" s="348"/>
      <c r="AH235" s="349"/>
      <c r="AI235" s="349"/>
      <c r="AJ235" s="349"/>
      <c r="AK235" s="128"/>
      <c r="AL235" s="128"/>
      <c r="AM235" s="128"/>
    </row>
    <row r="236" spans="1:39" ht="12.75" customHeight="1" x14ac:dyDescent="0.25">
      <c r="A236" s="243">
        <v>39508</v>
      </c>
      <c r="B236" s="159">
        <v>2008</v>
      </c>
      <c r="C236" s="241" t="s">
        <v>111</v>
      </c>
      <c r="D236" s="137" t="s">
        <v>33</v>
      </c>
      <c r="E236" s="137">
        <v>113.05</v>
      </c>
      <c r="F236" s="137">
        <v>106.36</v>
      </c>
      <c r="G236" s="137">
        <v>113.15</v>
      </c>
      <c r="H236" s="137">
        <v>47.54</v>
      </c>
      <c r="I236" s="137">
        <v>55.82</v>
      </c>
      <c r="J236" s="137"/>
      <c r="K236" s="137">
        <v>99.561495337668475</v>
      </c>
      <c r="L236" s="137"/>
      <c r="M236" s="214">
        <f t="shared" si="3"/>
        <v>6.7900000000000063</v>
      </c>
      <c r="N236" s="139"/>
      <c r="O236" s="130">
        <v>174.18876123665311</v>
      </c>
      <c r="P236" s="130">
        <v>272.89999999999998</v>
      </c>
      <c r="Q236" s="129"/>
      <c r="R236" s="138"/>
      <c r="S236" s="348"/>
      <c r="T236" s="133"/>
      <c r="U236" s="350"/>
      <c r="V236" s="349"/>
      <c r="W236" s="348"/>
      <c r="X236" s="348"/>
      <c r="Y236" s="355"/>
      <c r="Z236" s="348"/>
      <c r="AA236" s="355"/>
      <c r="AB236" s="349"/>
      <c r="AC236" s="348"/>
      <c r="AD236" s="133"/>
      <c r="AE236" s="348"/>
      <c r="AF236" s="349"/>
      <c r="AG236" s="348"/>
      <c r="AH236" s="349"/>
      <c r="AI236" s="349"/>
      <c r="AJ236" s="349"/>
      <c r="AK236" s="128"/>
      <c r="AL236" s="128"/>
      <c r="AM236" s="128"/>
    </row>
    <row r="237" spans="1:39" ht="12.75" customHeight="1" x14ac:dyDescent="0.25">
      <c r="A237" s="243">
        <v>39539</v>
      </c>
      <c r="B237" s="159">
        <v>2008</v>
      </c>
      <c r="C237" s="241" t="s">
        <v>112</v>
      </c>
      <c r="D237" s="137" t="s">
        <v>33</v>
      </c>
      <c r="E237" s="137">
        <v>113.61</v>
      </c>
      <c r="F237" s="137">
        <v>107.56</v>
      </c>
      <c r="G237" s="137">
        <v>116.55</v>
      </c>
      <c r="H237" s="137">
        <v>53.39</v>
      </c>
      <c r="I237" s="137">
        <v>59.49</v>
      </c>
      <c r="J237" s="137"/>
      <c r="K237" s="137">
        <v>107.53115722383036</v>
      </c>
      <c r="L237" s="137"/>
      <c r="M237" s="214">
        <f t="shared" si="3"/>
        <v>8.9899999999999949</v>
      </c>
      <c r="N237" s="139"/>
      <c r="O237" s="130">
        <v>188.18039811675305</v>
      </c>
      <c r="P237" s="130">
        <v>295.10000000000002</v>
      </c>
      <c r="Q237" s="129"/>
      <c r="R237" s="138"/>
      <c r="S237" s="348"/>
      <c r="T237" s="133"/>
      <c r="U237" s="350"/>
      <c r="V237" s="349"/>
      <c r="W237" s="348"/>
      <c r="X237" s="348"/>
      <c r="Y237" s="355"/>
      <c r="Z237" s="348"/>
      <c r="AA237" s="355"/>
      <c r="AB237" s="349"/>
      <c r="AC237" s="348"/>
      <c r="AD237" s="133"/>
      <c r="AE237" s="348"/>
      <c r="AF237" s="349"/>
      <c r="AG237" s="348"/>
      <c r="AH237" s="349"/>
      <c r="AI237" s="349"/>
      <c r="AJ237" s="349"/>
      <c r="AK237" s="128"/>
      <c r="AL237" s="128"/>
      <c r="AM237" s="128"/>
    </row>
    <row r="238" spans="1:39" ht="12.75" customHeight="1" x14ac:dyDescent="0.25">
      <c r="A238" s="243">
        <v>39569</v>
      </c>
      <c r="B238" s="159">
        <v>2008</v>
      </c>
      <c r="C238" s="241" t="s">
        <v>113</v>
      </c>
      <c r="D238" s="137" t="s">
        <v>33</v>
      </c>
      <c r="E238" s="137">
        <v>117.87</v>
      </c>
      <c r="F238" s="137">
        <v>112.69</v>
      </c>
      <c r="G238" s="137">
        <v>124.2</v>
      </c>
      <c r="H238" s="137">
        <v>60.1</v>
      </c>
      <c r="I238" s="137">
        <v>67.34</v>
      </c>
      <c r="J238" s="137"/>
      <c r="K238" s="137">
        <v>120.65046066268488</v>
      </c>
      <c r="L238" s="137"/>
      <c r="M238" s="214">
        <f t="shared" si="3"/>
        <v>11.510000000000005</v>
      </c>
      <c r="N238" s="139"/>
      <c r="O238" s="130">
        <v>211.11595137348539</v>
      </c>
      <c r="P238" s="130">
        <v>331</v>
      </c>
      <c r="Q238" s="129"/>
      <c r="R238" s="138"/>
      <c r="S238" s="348"/>
      <c r="T238" s="133"/>
      <c r="U238" s="350"/>
      <c r="V238" s="349"/>
      <c r="W238" s="348"/>
      <c r="X238" s="348"/>
      <c r="Y238" s="355"/>
      <c r="Z238" s="348"/>
      <c r="AA238" s="355"/>
      <c r="AB238" s="349"/>
      <c r="AC238" s="348"/>
      <c r="AD238" s="133"/>
      <c r="AE238" s="348"/>
      <c r="AF238" s="349"/>
      <c r="AG238" s="348"/>
      <c r="AH238" s="349"/>
      <c r="AI238" s="349"/>
      <c r="AJ238" s="349"/>
      <c r="AK238" s="128"/>
      <c r="AL238" s="128"/>
      <c r="AM238" s="128"/>
    </row>
    <row r="239" spans="1:39" ht="12.75" customHeight="1" x14ac:dyDescent="0.25">
      <c r="A239" s="243">
        <v>39600</v>
      </c>
      <c r="B239" s="159">
        <v>2008</v>
      </c>
      <c r="C239" s="241" t="s">
        <v>21</v>
      </c>
      <c r="D239" s="137" t="s">
        <v>33</v>
      </c>
      <c r="E239" s="137">
        <v>123.41</v>
      </c>
      <c r="F239" s="137">
        <v>117.49</v>
      </c>
      <c r="G239" s="137">
        <v>130.59</v>
      </c>
      <c r="H239" s="137">
        <v>61.78</v>
      </c>
      <c r="I239" s="137">
        <v>69.209999999999994</v>
      </c>
      <c r="J239" s="137"/>
      <c r="K239" s="137">
        <v>129.9041053064698</v>
      </c>
      <c r="L239" s="137"/>
      <c r="M239" s="214">
        <f t="shared" si="3"/>
        <v>13.100000000000009</v>
      </c>
      <c r="N239" s="139"/>
      <c r="O239" s="130">
        <v>227.27819847021107</v>
      </c>
      <c r="P239" s="130">
        <v>356.2</v>
      </c>
      <c r="Q239" s="129"/>
      <c r="R239" s="138"/>
      <c r="S239" s="348"/>
      <c r="T239" s="133"/>
      <c r="U239" s="350"/>
      <c r="V239" s="349"/>
      <c r="W239" s="348"/>
      <c r="X239" s="348"/>
      <c r="Y239" s="355"/>
      <c r="Z239" s="348"/>
      <c r="AA239" s="355"/>
      <c r="AB239" s="349"/>
      <c r="AC239" s="348"/>
      <c r="AD239" s="133"/>
      <c r="AE239" s="348"/>
      <c r="AF239" s="349"/>
      <c r="AG239" s="348"/>
      <c r="AH239" s="349"/>
      <c r="AI239" s="349"/>
      <c r="AJ239" s="349"/>
      <c r="AK239" s="128"/>
      <c r="AL239" s="128"/>
      <c r="AM239" s="128"/>
    </row>
    <row r="240" spans="1:39" ht="12.75" customHeight="1" x14ac:dyDescent="0.25">
      <c r="A240" s="243">
        <v>39630</v>
      </c>
      <c r="B240" s="159">
        <v>2008</v>
      </c>
      <c r="C240" s="241" t="s">
        <v>114</v>
      </c>
      <c r="D240" s="137" t="s">
        <v>33</v>
      </c>
      <c r="E240" s="137">
        <v>126.04</v>
      </c>
      <c r="F240" s="137">
        <v>119.62</v>
      </c>
      <c r="G240" s="137">
        <v>132.97999999999999</v>
      </c>
      <c r="H240" s="137">
        <v>63.83</v>
      </c>
      <c r="I240" s="137">
        <v>69.790000000000006</v>
      </c>
      <c r="J240" s="138"/>
      <c r="K240" s="137">
        <v>129.96201384348387</v>
      </c>
      <c r="L240" s="137"/>
      <c r="M240" s="214">
        <f t="shared" si="3"/>
        <v>13.359999999999985</v>
      </c>
      <c r="N240" s="139"/>
      <c r="O240" s="130">
        <v>227.27793322780553</v>
      </c>
      <c r="P240" s="130">
        <v>355.61789962543696</v>
      </c>
      <c r="Q240" s="129"/>
      <c r="R240" s="138"/>
      <c r="S240" s="348"/>
      <c r="T240" s="133"/>
      <c r="U240" s="350"/>
      <c r="V240" s="349"/>
      <c r="W240" s="348"/>
      <c r="X240" s="348"/>
      <c r="Y240" s="355"/>
      <c r="Z240" s="348"/>
      <c r="AA240" s="355"/>
      <c r="AB240" s="349"/>
      <c r="AC240" s="348"/>
      <c r="AD240" s="133"/>
      <c r="AE240" s="348"/>
      <c r="AF240" s="349"/>
      <c r="AG240" s="348"/>
      <c r="AH240" s="349"/>
      <c r="AI240" s="349"/>
      <c r="AJ240" s="349"/>
      <c r="AK240" s="128"/>
      <c r="AL240" s="128"/>
      <c r="AM240" s="128"/>
    </row>
    <row r="241" spans="1:39" ht="12.75" customHeight="1" x14ac:dyDescent="0.25">
      <c r="A241" s="243">
        <v>39661</v>
      </c>
      <c r="B241" s="159">
        <v>2008</v>
      </c>
      <c r="C241" s="241" t="s">
        <v>115</v>
      </c>
      <c r="D241" s="137" t="s">
        <v>33</v>
      </c>
      <c r="E241" s="137">
        <v>118.18</v>
      </c>
      <c r="F241" s="137">
        <v>112.06</v>
      </c>
      <c r="G241" s="137">
        <v>123.95</v>
      </c>
      <c r="H241" s="137">
        <v>55.3</v>
      </c>
      <c r="I241" s="137">
        <v>62.31</v>
      </c>
      <c r="J241" s="137"/>
      <c r="K241" s="137">
        <v>117.14922833481491</v>
      </c>
      <c r="L241" s="137"/>
      <c r="M241" s="214">
        <f t="shared" si="3"/>
        <v>11.89</v>
      </c>
      <c r="N241" s="139"/>
      <c r="O241" s="130">
        <v>204.84747107284477</v>
      </c>
      <c r="P241" s="130">
        <v>320.39775172460048</v>
      </c>
      <c r="Q241" s="129"/>
      <c r="R241" s="138"/>
      <c r="S241" s="348"/>
      <c r="T241" s="133"/>
      <c r="U241" s="350"/>
      <c r="V241" s="349"/>
      <c r="W241" s="348"/>
      <c r="X241" s="348"/>
      <c r="Y241" s="355"/>
      <c r="Z241" s="348"/>
      <c r="AA241" s="355"/>
      <c r="AB241" s="349"/>
      <c r="AC241" s="348"/>
      <c r="AD241" s="133"/>
      <c r="AE241" s="348"/>
      <c r="AF241" s="349"/>
      <c r="AG241" s="348"/>
      <c r="AH241" s="349"/>
      <c r="AI241" s="349"/>
      <c r="AJ241" s="349"/>
      <c r="AK241" s="128"/>
      <c r="AL241" s="128"/>
      <c r="AM241" s="128"/>
    </row>
    <row r="242" spans="1:39" ht="12.75" customHeight="1" x14ac:dyDescent="0.25">
      <c r="A242" s="243">
        <v>39692</v>
      </c>
      <c r="B242" s="159">
        <v>2008</v>
      </c>
      <c r="C242" s="241" t="s">
        <v>116</v>
      </c>
      <c r="D242" s="137" t="s">
        <v>33</v>
      </c>
      <c r="E242" s="137">
        <v>118.68</v>
      </c>
      <c r="F242" s="137">
        <v>112.3</v>
      </c>
      <c r="G242" s="137">
        <v>123.92</v>
      </c>
      <c r="H242" s="137">
        <v>54.6</v>
      </c>
      <c r="I242" s="137">
        <v>62.05</v>
      </c>
      <c r="J242" s="137"/>
      <c r="K242" s="137">
        <v>107.08957732851303</v>
      </c>
      <c r="L242" s="137"/>
      <c r="M242" s="214">
        <f t="shared" si="3"/>
        <v>11.620000000000005</v>
      </c>
      <c r="N242" s="139"/>
      <c r="O242" s="130">
        <v>187.29471582186306</v>
      </c>
      <c r="P242" s="130">
        <v>293.14211145079929</v>
      </c>
      <c r="Q242" s="129"/>
      <c r="R242" s="138"/>
      <c r="S242" s="348"/>
      <c r="T242" s="133"/>
      <c r="U242" s="350"/>
      <c r="V242" s="349"/>
      <c r="W242" s="348"/>
      <c r="X242" s="348"/>
      <c r="Y242" s="355"/>
      <c r="Z242" s="348"/>
      <c r="AA242" s="355"/>
      <c r="AB242" s="349"/>
      <c r="AC242" s="348"/>
      <c r="AD242" s="133"/>
      <c r="AE242" s="348"/>
      <c r="AF242" s="349"/>
      <c r="AG242" s="348"/>
      <c r="AH242" s="349"/>
      <c r="AI242" s="349"/>
      <c r="AJ242" s="349"/>
      <c r="AK242" s="128"/>
      <c r="AL242" s="128"/>
      <c r="AM242" s="128"/>
    </row>
    <row r="243" spans="1:39" ht="12.75" customHeight="1" x14ac:dyDescent="0.25">
      <c r="A243" s="243">
        <v>39722</v>
      </c>
      <c r="B243" s="159">
        <v>2008</v>
      </c>
      <c r="C243" s="241" t="s">
        <v>117</v>
      </c>
      <c r="D243" s="137" t="s">
        <v>33</v>
      </c>
      <c r="E243" s="137">
        <v>113.04</v>
      </c>
      <c r="F243" s="137">
        <v>106.03</v>
      </c>
      <c r="G243" s="137">
        <v>117.54</v>
      </c>
      <c r="H243" s="137">
        <v>48.75</v>
      </c>
      <c r="I243" s="137">
        <v>56.32</v>
      </c>
      <c r="J243" s="137"/>
      <c r="K243" s="137">
        <v>85.83905073788975</v>
      </c>
      <c r="L243" s="137"/>
      <c r="M243" s="214">
        <f t="shared" si="3"/>
        <v>11.510000000000005</v>
      </c>
      <c r="N243" s="139"/>
      <c r="O243" s="130">
        <v>150.10960454382112</v>
      </c>
      <c r="P243" s="130">
        <v>234.84245343281862</v>
      </c>
      <c r="Q243" s="129"/>
      <c r="R243" s="138"/>
      <c r="S243" s="348"/>
      <c r="T243" s="133"/>
      <c r="U243" s="350"/>
      <c r="V243" s="349"/>
      <c r="W243" s="348"/>
      <c r="X243" s="348"/>
      <c r="Y243" s="355"/>
      <c r="Z243" s="348"/>
      <c r="AA243" s="355"/>
      <c r="AB243" s="349"/>
      <c r="AC243" s="348"/>
      <c r="AD243" s="133"/>
      <c r="AE243" s="348"/>
      <c r="AF243" s="349"/>
      <c r="AG243" s="348"/>
      <c r="AH243" s="349"/>
      <c r="AI243" s="349"/>
      <c r="AJ243" s="349"/>
      <c r="AK243" s="128"/>
      <c r="AL243" s="128"/>
      <c r="AM243" s="128"/>
    </row>
    <row r="244" spans="1:39" ht="12.75" customHeight="1" x14ac:dyDescent="0.25">
      <c r="A244" s="243">
        <v>39753</v>
      </c>
      <c r="B244" s="159">
        <v>2008</v>
      </c>
      <c r="C244" s="241" t="s">
        <v>118</v>
      </c>
      <c r="D244" s="137" t="s">
        <v>33</v>
      </c>
      <c r="E244" s="137">
        <v>101.18</v>
      </c>
      <c r="F244" s="137">
        <v>94.65</v>
      </c>
      <c r="G244" s="137">
        <v>108.6</v>
      </c>
      <c r="H244" s="137">
        <v>40.81</v>
      </c>
      <c r="I244" s="137">
        <v>50.12</v>
      </c>
      <c r="J244" s="137"/>
      <c r="K244" s="137">
        <v>68.331042394342489</v>
      </c>
      <c r="L244" s="137"/>
      <c r="M244" s="214">
        <f t="shared" si="3"/>
        <v>13.949999999999989</v>
      </c>
      <c r="N244" s="139"/>
      <c r="O244" s="130">
        <v>119.37484161840965</v>
      </c>
      <c r="P244" s="130">
        <v>186.13660842437861</v>
      </c>
      <c r="Q244" s="129"/>
      <c r="R244" s="138"/>
      <c r="S244" s="348"/>
      <c r="T244" s="133"/>
      <c r="U244" s="350"/>
      <c r="V244" s="349"/>
      <c r="W244" s="348"/>
      <c r="X244" s="348"/>
      <c r="Y244" s="355"/>
      <c r="Z244" s="348"/>
      <c r="AA244" s="355"/>
      <c r="AB244" s="349"/>
      <c r="AC244" s="348"/>
      <c r="AD244" s="133"/>
      <c r="AE244" s="348"/>
      <c r="AF244" s="349"/>
      <c r="AG244" s="348"/>
      <c r="AH244" s="349"/>
      <c r="AI244" s="349"/>
      <c r="AJ244" s="349"/>
      <c r="AK244" s="128"/>
      <c r="AL244" s="128"/>
      <c r="AM244" s="128"/>
    </row>
    <row r="245" spans="1:39" ht="12.75" customHeight="1" x14ac:dyDescent="0.25">
      <c r="A245" s="243">
        <v>39783</v>
      </c>
      <c r="B245" s="159">
        <v>2008</v>
      </c>
      <c r="C245" s="241" t="s">
        <v>119</v>
      </c>
      <c r="D245" s="137" t="s">
        <v>33</v>
      </c>
      <c r="E245" s="137">
        <v>95.7</v>
      </c>
      <c r="F245" s="137">
        <v>88.94</v>
      </c>
      <c r="G245" s="137">
        <v>101.1</v>
      </c>
      <c r="H245" s="137">
        <v>38.229999999999997</v>
      </c>
      <c r="I245" s="137">
        <v>45.79</v>
      </c>
      <c r="J245" s="137"/>
      <c r="K245" s="137">
        <v>53.062181846941989</v>
      </c>
      <c r="L245" s="137"/>
      <c r="M245" s="214">
        <f t="shared" si="3"/>
        <v>12.159999999999997</v>
      </c>
      <c r="N245" s="139"/>
      <c r="O245" s="130">
        <v>92.736313279369867</v>
      </c>
      <c r="P245" s="130">
        <v>144.7917889221809</v>
      </c>
      <c r="Q245" s="129"/>
      <c r="R245" s="138"/>
      <c r="S245" s="348"/>
      <c r="T245" s="133"/>
      <c r="U245" s="350"/>
      <c r="V245" s="349"/>
      <c r="W245" s="348"/>
      <c r="X245" s="348"/>
      <c r="Y245" s="355"/>
      <c r="Z245" s="348"/>
      <c r="AA245" s="355"/>
      <c r="AB245" s="349"/>
      <c r="AC245" s="348"/>
      <c r="AD245" s="133"/>
      <c r="AE245" s="348"/>
      <c r="AF245" s="349"/>
      <c r="AG245" s="348"/>
      <c r="AH245" s="349"/>
      <c r="AI245" s="349"/>
      <c r="AJ245" s="349"/>
      <c r="AK245" s="128"/>
      <c r="AL245" s="128"/>
      <c r="AM245" s="128"/>
    </row>
    <row r="246" spans="1:39" ht="12.75" customHeight="1" x14ac:dyDescent="0.25">
      <c r="A246" s="243">
        <v>39814</v>
      </c>
      <c r="B246" s="159">
        <v>2009</v>
      </c>
      <c r="C246" s="241" t="s">
        <v>109</v>
      </c>
      <c r="D246" s="137" t="s">
        <v>33</v>
      </c>
      <c r="E246" s="137">
        <v>93.3</v>
      </c>
      <c r="F246" s="137">
        <v>86.33</v>
      </c>
      <c r="G246" s="137">
        <v>98.74</v>
      </c>
      <c r="H246" s="137">
        <v>36.01</v>
      </c>
      <c r="I246" s="137">
        <v>43.83</v>
      </c>
      <c r="J246" s="137"/>
      <c r="K246" s="137">
        <v>54.987312715280083</v>
      </c>
      <c r="L246" s="137"/>
      <c r="M246" s="214">
        <f t="shared" si="3"/>
        <v>12.409999999999997</v>
      </c>
      <c r="N246" s="139"/>
      <c r="O246" s="130">
        <v>96.18896967164558</v>
      </c>
      <c r="P246" s="130">
        <v>150.64769158257803</v>
      </c>
      <c r="Q246" s="129"/>
      <c r="R246" s="138"/>
      <c r="S246" s="348"/>
      <c r="T246" s="133"/>
      <c r="U246" s="350"/>
      <c r="V246" s="349"/>
      <c r="W246" s="348"/>
      <c r="X246" s="348"/>
      <c r="Y246" s="355"/>
      <c r="Z246" s="348"/>
      <c r="AA246" s="355"/>
      <c r="AB246" s="349"/>
      <c r="AC246" s="348"/>
      <c r="AD246" s="133"/>
      <c r="AE246" s="348"/>
      <c r="AF246" s="349"/>
      <c r="AG246" s="348"/>
      <c r="AH246" s="349"/>
      <c r="AI246" s="349"/>
      <c r="AJ246" s="349"/>
      <c r="AK246" s="128"/>
      <c r="AL246" s="128"/>
      <c r="AM246" s="128"/>
    </row>
    <row r="247" spans="1:39" ht="12.75" customHeight="1" x14ac:dyDescent="0.25">
      <c r="A247" s="243">
        <v>39845</v>
      </c>
      <c r="B247" s="159">
        <v>2009</v>
      </c>
      <c r="C247" s="241" t="s">
        <v>110</v>
      </c>
      <c r="D247" s="137" t="s">
        <v>33</v>
      </c>
      <c r="E247" s="137">
        <v>96.35</v>
      </c>
      <c r="F247" s="137">
        <v>89.39</v>
      </c>
      <c r="G247" s="137">
        <v>100.26</v>
      </c>
      <c r="H247" s="137">
        <v>33.909999999999997</v>
      </c>
      <c r="I247" s="137">
        <v>41.68</v>
      </c>
      <c r="J247" s="137"/>
      <c r="K247" s="137">
        <v>59.091955901305198</v>
      </c>
      <c r="L247" s="137"/>
      <c r="M247" s="214">
        <f t="shared" si="3"/>
        <v>10.870000000000005</v>
      </c>
      <c r="N247" s="139"/>
      <c r="O247" s="130">
        <v>103.33206776029505</v>
      </c>
      <c r="P247" s="130">
        <v>161.63913795833435</v>
      </c>
      <c r="Q247" s="129"/>
      <c r="R247" s="138"/>
      <c r="S247" s="348"/>
      <c r="T247" s="133"/>
      <c r="U247" s="350"/>
      <c r="V247" s="349"/>
      <c r="W247" s="348"/>
      <c r="X247" s="348"/>
      <c r="Y247" s="355"/>
      <c r="Z247" s="348"/>
      <c r="AA247" s="355"/>
      <c r="AB247" s="349"/>
      <c r="AC247" s="348"/>
      <c r="AD247" s="133"/>
      <c r="AE247" s="348"/>
      <c r="AF247" s="349"/>
      <c r="AG247" s="348"/>
      <c r="AH247" s="349"/>
      <c r="AI247" s="349"/>
      <c r="AJ247" s="349"/>
      <c r="AK247" s="128"/>
      <c r="AL247" s="128"/>
      <c r="AM247" s="128"/>
    </row>
    <row r="248" spans="1:39" ht="12.75" customHeight="1" x14ac:dyDescent="0.25">
      <c r="A248" s="243">
        <v>39873</v>
      </c>
      <c r="B248" s="159">
        <v>2009</v>
      </c>
      <c r="C248" s="241" t="s">
        <v>111</v>
      </c>
      <c r="D248" s="137" t="s">
        <v>33</v>
      </c>
      <c r="E248" s="137">
        <v>96.46</v>
      </c>
      <c r="F248" s="137">
        <v>90.05</v>
      </c>
      <c r="G248" s="137">
        <v>99.88</v>
      </c>
      <c r="H248" s="137">
        <v>31.78</v>
      </c>
      <c r="I248" s="137">
        <v>39.799999999999997</v>
      </c>
      <c r="J248" s="137"/>
      <c r="K248" s="137">
        <v>63.588551276432788</v>
      </c>
      <c r="L248" s="137"/>
      <c r="M248" s="214">
        <f t="shared" si="3"/>
        <v>9.8299999999999983</v>
      </c>
      <c r="N248" s="139"/>
      <c r="O248" s="130">
        <v>111.25181135215848</v>
      </c>
      <c r="P248" s="130">
        <v>174.32689639150169</v>
      </c>
      <c r="Q248" s="129"/>
      <c r="R248" s="138"/>
      <c r="S248" s="348"/>
      <c r="T248" s="133"/>
      <c r="U248" s="350"/>
      <c r="V248" s="349"/>
      <c r="W248" s="348"/>
      <c r="X248" s="348"/>
      <c r="Y248" s="355"/>
      <c r="Z248" s="348"/>
      <c r="AA248" s="355"/>
      <c r="AB248" s="349"/>
      <c r="AC248" s="348"/>
      <c r="AD248" s="133"/>
      <c r="AE248" s="348"/>
      <c r="AF248" s="349"/>
      <c r="AG248" s="348"/>
      <c r="AH248" s="349"/>
      <c r="AI248" s="349"/>
      <c r="AJ248" s="349"/>
      <c r="AK248" s="128"/>
      <c r="AL248" s="128"/>
      <c r="AM248" s="128"/>
    </row>
    <row r="249" spans="1:39" ht="12.75" customHeight="1" x14ac:dyDescent="0.25">
      <c r="A249" s="243">
        <v>39904</v>
      </c>
      <c r="B249" s="159">
        <v>2009</v>
      </c>
      <c r="C249" s="241" t="s">
        <v>112</v>
      </c>
      <c r="D249" s="137" t="s">
        <v>33</v>
      </c>
      <c r="E249" s="137">
        <v>99.45</v>
      </c>
      <c r="F249" s="137">
        <v>93.61</v>
      </c>
      <c r="G249" s="137">
        <v>101.93</v>
      </c>
      <c r="H249" s="137">
        <v>33.19</v>
      </c>
      <c r="I249" s="137">
        <v>41.59</v>
      </c>
      <c r="J249" s="137"/>
      <c r="K249" s="137">
        <v>66.310446066269762</v>
      </c>
      <c r="L249" s="137"/>
      <c r="M249" s="214">
        <f t="shared" si="3"/>
        <v>8.3200000000000074</v>
      </c>
      <c r="N249" s="139"/>
      <c r="O249" s="130">
        <v>115.98485135814232</v>
      </c>
      <c r="P249" s="130">
        <v>181.59007663628418</v>
      </c>
      <c r="Q249" s="129"/>
      <c r="R249" s="138"/>
      <c r="S249" s="348"/>
      <c r="T249" s="133"/>
      <c r="U249" s="350"/>
      <c r="V249" s="349"/>
      <c r="W249" s="348"/>
      <c r="X249" s="348"/>
      <c r="Y249" s="355"/>
      <c r="Z249" s="348"/>
      <c r="AA249" s="355"/>
      <c r="AB249" s="349"/>
      <c r="AC249" s="348"/>
      <c r="AD249" s="133"/>
      <c r="AE249" s="348"/>
      <c r="AF249" s="349"/>
      <c r="AG249" s="348"/>
      <c r="AH249" s="349"/>
      <c r="AI249" s="349"/>
      <c r="AJ249" s="349"/>
      <c r="AK249" s="128"/>
      <c r="AL249" s="128"/>
      <c r="AM249" s="128"/>
    </row>
    <row r="250" spans="1:39" ht="12.75" customHeight="1" x14ac:dyDescent="0.25">
      <c r="A250" s="243">
        <v>39934</v>
      </c>
      <c r="B250" s="159">
        <v>2009</v>
      </c>
      <c r="C250" s="241" t="s">
        <v>113</v>
      </c>
      <c r="D250" s="137" t="s">
        <v>33</v>
      </c>
      <c r="E250" s="137">
        <v>103.2</v>
      </c>
      <c r="F250" s="137">
        <v>96.98</v>
      </c>
      <c r="G250" s="137">
        <v>102.98</v>
      </c>
      <c r="H250" s="137">
        <v>34.49</v>
      </c>
      <c r="I250" s="137">
        <v>41.91</v>
      </c>
      <c r="J250" s="137"/>
      <c r="K250" s="137">
        <v>71.76986676641036</v>
      </c>
      <c r="L250" s="137"/>
      <c r="M250" s="214">
        <f t="shared" si="3"/>
        <v>6</v>
      </c>
      <c r="N250" s="139"/>
      <c r="O250" s="130">
        <v>125.66768707668422</v>
      </c>
      <c r="P250" s="130">
        <v>197.45485706178124</v>
      </c>
      <c r="Q250" s="129"/>
      <c r="R250" s="138"/>
      <c r="S250" s="348"/>
      <c r="T250" s="133"/>
      <c r="U250" s="350"/>
      <c r="V250" s="349"/>
      <c r="W250" s="348"/>
      <c r="X250" s="348"/>
      <c r="Y250" s="355"/>
      <c r="Z250" s="348"/>
      <c r="AA250" s="355"/>
      <c r="AB250" s="349"/>
      <c r="AC250" s="348"/>
      <c r="AD250" s="133"/>
      <c r="AE250" s="348"/>
      <c r="AF250" s="349"/>
      <c r="AG250" s="348"/>
      <c r="AH250" s="349"/>
      <c r="AI250" s="349"/>
      <c r="AJ250" s="349"/>
      <c r="AK250" s="128"/>
      <c r="AL250" s="128"/>
      <c r="AM250" s="128"/>
    </row>
    <row r="251" spans="1:39" ht="12.75" customHeight="1" x14ac:dyDescent="0.25">
      <c r="A251" s="243">
        <v>39965</v>
      </c>
      <c r="B251" s="159">
        <v>2009</v>
      </c>
      <c r="C251" s="241" t="s">
        <v>21</v>
      </c>
      <c r="D251" s="137" t="s">
        <v>33</v>
      </c>
      <c r="E251" s="137">
        <v>107.97</v>
      </c>
      <c r="F251" s="137">
        <v>101.81</v>
      </c>
      <c r="G251" s="137">
        <v>104.33</v>
      </c>
      <c r="H251" s="137">
        <v>36.130000000000003</v>
      </c>
      <c r="I251" s="137">
        <v>43.35</v>
      </c>
      <c r="J251" s="137"/>
      <c r="K251" s="137">
        <v>79.709059223431638</v>
      </c>
      <c r="L251" s="137"/>
      <c r="M251" s="214">
        <f t="shared" si="3"/>
        <v>2.519999999999996</v>
      </c>
      <c r="N251" s="139"/>
      <c r="O251" s="130">
        <v>139.50254876823362</v>
      </c>
      <c r="P251" s="130">
        <v>218.84284238632031</v>
      </c>
      <c r="Q251" s="129"/>
      <c r="R251" s="138"/>
      <c r="S251" s="348"/>
      <c r="T251" s="133"/>
      <c r="U251" s="350"/>
      <c r="V251" s="349"/>
      <c r="W251" s="348"/>
      <c r="X251" s="348"/>
      <c r="Y251" s="355"/>
      <c r="Z251" s="348"/>
      <c r="AA251" s="355"/>
      <c r="AB251" s="349"/>
      <c r="AC251" s="348"/>
      <c r="AD251" s="133"/>
      <c r="AE251" s="348"/>
      <c r="AF251" s="349"/>
      <c r="AG251" s="348"/>
      <c r="AH251" s="349"/>
      <c r="AI251" s="349"/>
      <c r="AJ251" s="349"/>
      <c r="AK251" s="128"/>
      <c r="AL251" s="128"/>
      <c r="AM251" s="128"/>
    </row>
    <row r="252" spans="1:39" ht="12.75" customHeight="1" x14ac:dyDescent="0.25">
      <c r="A252" s="243">
        <v>39995</v>
      </c>
      <c r="B252" s="159">
        <v>2009</v>
      </c>
      <c r="C252" s="241" t="s">
        <v>114</v>
      </c>
      <c r="D252" s="137" t="s">
        <v>33</v>
      </c>
      <c r="E252" s="137">
        <v>108.84</v>
      </c>
      <c r="F252" s="137">
        <v>102.65</v>
      </c>
      <c r="G252" s="137">
        <v>103.85</v>
      </c>
      <c r="H252" s="137">
        <v>35.99</v>
      </c>
      <c r="I252" s="137">
        <v>43.11</v>
      </c>
      <c r="J252" s="137"/>
      <c r="K252" s="137">
        <v>77.408849802156254</v>
      </c>
      <c r="L252" s="137"/>
      <c r="M252" s="214">
        <f t="shared" si="3"/>
        <v>1.1999999999999886</v>
      </c>
      <c r="N252" s="139"/>
      <c r="O252" s="130">
        <v>135.43195961543796</v>
      </c>
      <c r="P252" s="130">
        <v>212.2</v>
      </c>
      <c r="Q252" s="129"/>
      <c r="R252" s="138"/>
      <c r="S252" s="348"/>
      <c r="T252" s="133"/>
      <c r="U252" s="350"/>
      <c r="V252" s="349"/>
      <c r="W252" s="348"/>
      <c r="X252" s="348"/>
      <c r="Y252" s="355"/>
      <c r="Z252" s="348"/>
      <c r="AA252" s="355"/>
      <c r="AB252" s="349"/>
      <c r="AC252" s="348"/>
      <c r="AD252" s="133"/>
      <c r="AE252" s="348"/>
      <c r="AF252" s="349"/>
      <c r="AG252" s="348"/>
      <c r="AH252" s="349"/>
      <c r="AI252" s="349"/>
      <c r="AJ252" s="349"/>
      <c r="AK252" s="128"/>
      <c r="AL252" s="128"/>
      <c r="AM252" s="128"/>
    </row>
    <row r="253" spans="1:39" ht="12.75" customHeight="1" x14ac:dyDescent="0.25">
      <c r="A253" s="243">
        <v>40026</v>
      </c>
      <c r="B253" s="159">
        <v>2009</v>
      </c>
      <c r="C253" s="241" t="s">
        <v>115</v>
      </c>
      <c r="D253" s="137" t="s">
        <v>33</v>
      </c>
      <c r="E253" s="137">
        <v>110.06</v>
      </c>
      <c r="F253" s="137">
        <v>103.78</v>
      </c>
      <c r="G253" s="137">
        <v>104.27</v>
      </c>
      <c r="H253" s="137">
        <v>37.06</v>
      </c>
      <c r="I253" s="137">
        <v>44.84</v>
      </c>
      <c r="J253" s="137"/>
      <c r="K253" s="137">
        <v>84.986965827428108</v>
      </c>
      <c r="L253" s="137"/>
      <c r="M253" s="214">
        <f t="shared" si="3"/>
        <v>0.48999999999999488</v>
      </c>
      <c r="N253" s="139"/>
      <c r="O253" s="130">
        <v>148.72917423911508</v>
      </c>
      <c r="P253" s="130">
        <v>233.26121939932688</v>
      </c>
      <c r="Q253" s="129"/>
      <c r="R253" s="161"/>
      <c r="S253" s="348"/>
      <c r="T253" s="133"/>
      <c r="U253" s="350"/>
      <c r="V253" s="349"/>
      <c r="W253" s="348"/>
      <c r="X253" s="348"/>
      <c r="Y253" s="355"/>
      <c r="Z253" s="348"/>
      <c r="AA253" s="355"/>
      <c r="AB253" s="349"/>
      <c r="AC253" s="348"/>
      <c r="AD253" s="133"/>
      <c r="AE253" s="348"/>
      <c r="AF253" s="349"/>
      <c r="AG253" s="348"/>
      <c r="AH253" s="349"/>
      <c r="AI253" s="349"/>
      <c r="AJ253" s="349"/>
      <c r="AK253" s="128"/>
      <c r="AL253" s="128"/>
      <c r="AM253" s="128"/>
    </row>
    <row r="254" spans="1:39" ht="12.75" customHeight="1" x14ac:dyDescent="0.25">
      <c r="A254" s="243">
        <v>40057</v>
      </c>
      <c r="B254" s="159">
        <v>2009</v>
      </c>
      <c r="C254" s="241" t="s">
        <v>116</v>
      </c>
      <c r="D254" s="137" t="s">
        <v>33</v>
      </c>
      <c r="E254" s="137">
        <v>112.41</v>
      </c>
      <c r="F254" s="137">
        <v>105.89</v>
      </c>
      <c r="G254" s="137">
        <v>106.58</v>
      </c>
      <c r="H254" s="137">
        <v>37.4</v>
      </c>
      <c r="I254" s="137">
        <v>45.04</v>
      </c>
      <c r="J254" s="137"/>
      <c r="K254" s="137">
        <v>81.034134553459424</v>
      </c>
      <c r="L254" s="137"/>
      <c r="M254" s="214">
        <f t="shared" si="3"/>
        <v>0.68999999999999773</v>
      </c>
      <c r="N254" s="139"/>
      <c r="O254" s="130">
        <v>141.72581957454855</v>
      </c>
      <c r="P254" s="130">
        <v>221.82506849864097</v>
      </c>
      <c r="Q254" s="129"/>
      <c r="R254" s="161"/>
      <c r="S254" s="348"/>
      <c r="T254" s="133"/>
      <c r="U254" s="350"/>
      <c r="V254" s="349"/>
      <c r="W254" s="348"/>
      <c r="X254" s="348"/>
      <c r="Y254" s="355"/>
      <c r="Z254" s="348"/>
      <c r="AA254" s="355"/>
      <c r="AB254" s="349"/>
      <c r="AC254" s="348"/>
      <c r="AD254" s="133"/>
      <c r="AE254" s="348"/>
      <c r="AF254" s="349"/>
      <c r="AG254" s="348"/>
      <c r="AH254" s="349"/>
      <c r="AI254" s="349"/>
      <c r="AJ254" s="349"/>
      <c r="AK254" s="128"/>
      <c r="AL254" s="128"/>
      <c r="AM254" s="128"/>
    </row>
    <row r="255" spans="1:39" ht="12.75" customHeight="1" x14ac:dyDescent="0.25">
      <c r="A255" s="243">
        <v>40087</v>
      </c>
      <c r="B255" s="159">
        <v>2009</v>
      </c>
      <c r="C255" s="241" t="s">
        <v>117</v>
      </c>
      <c r="D255" s="137" t="s">
        <v>33</v>
      </c>
      <c r="E255" s="137">
        <v>110.9</v>
      </c>
      <c r="F255" s="137">
        <v>104.54</v>
      </c>
      <c r="G255" s="137">
        <v>105.54</v>
      </c>
      <c r="H255" s="137">
        <v>37.96</v>
      </c>
      <c r="I255" s="137">
        <v>46.19</v>
      </c>
      <c r="J255" s="137"/>
      <c r="K255" s="137">
        <v>87.094110177404929</v>
      </c>
      <c r="L255" s="137"/>
      <c r="M255" s="214">
        <f t="shared" si="3"/>
        <v>1</v>
      </c>
      <c r="N255" s="139"/>
      <c r="O255" s="130">
        <v>152.42669854158925</v>
      </c>
      <c r="P255" s="130">
        <v>239.11284908197132</v>
      </c>
      <c r="Q255" s="129"/>
      <c r="R255" s="161"/>
      <c r="S255" s="348"/>
      <c r="T255" s="133"/>
      <c r="U255" s="350"/>
      <c r="V255" s="349"/>
      <c r="W255" s="348"/>
      <c r="X255" s="348"/>
      <c r="Y255" s="355"/>
      <c r="Z255" s="348"/>
      <c r="AA255" s="355"/>
      <c r="AB255" s="349"/>
      <c r="AC255" s="348"/>
      <c r="AD255" s="133"/>
      <c r="AE255" s="348"/>
      <c r="AF255" s="349"/>
      <c r="AG255" s="348"/>
      <c r="AH255" s="349"/>
      <c r="AI255" s="349"/>
      <c r="AJ255" s="349"/>
      <c r="AK255" s="128"/>
      <c r="AL255" s="128"/>
      <c r="AM255" s="128"/>
    </row>
    <row r="256" spans="1:39" ht="12.75" customHeight="1" x14ac:dyDescent="0.25">
      <c r="A256" s="243">
        <v>40118</v>
      </c>
      <c r="B256" s="159">
        <v>2009</v>
      </c>
      <c r="C256" s="241" t="s">
        <v>118</v>
      </c>
      <c r="D256" s="137" t="s">
        <v>33</v>
      </c>
      <c r="E256" s="137">
        <v>114.84156726004768</v>
      </c>
      <c r="F256" s="137">
        <v>108.272572</v>
      </c>
      <c r="G256" s="137">
        <v>109.45583899024184</v>
      </c>
      <c r="H256" s="137">
        <v>39.771661780383795</v>
      </c>
      <c r="I256" s="137">
        <v>48.190434735589925</v>
      </c>
      <c r="J256" s="137"/>
      <c r="K256" s="137">
        <v>89.919958863181307</v>
      </c>
      <c r="L256" s="137"/>
      <c r="M256" s="214">
        <f t="shared" si="3"/>
        <v>1.1832669902418473</v>
      </c>
      <c r="N256" s="139"/>
      <c r="O256" s="130">
        <v>157.32686126105318</v>
      </c>
      <c r="P256" s="130">
        <v>246.56012192462936</v>
      </c>
      <c r="Q256" s="129"/>
      <c r="R256" s="161"/>
      <c r="S256" s="348"/>
      <c r="T256" s="133"/>
      <c r="U256" s="350"/>
      <c r="V256" s="349"/>
      <c r="W256" s="348"/>
      <c r="X256" s="348"/>
      <c r="Y256" s="355"/>
      <c r="Z256" s="348"/>
      <c r="AA256" s="355"/>
      <c r="AB256" s="349"/>
      <c r="AC256" s="348"/>
      <c r="AD256" s="133"/>
      <c r="AE256" s="348"/>
      <c r="AF256" s="349"/>
      <c r="AG256" s="348"/>
      <c r="AH256" s="349"/>
      <c r="AI256" s="349"/>
      <c r="AJ256" s="349"/>
      <c r="AK256" s="128"/>
      <c r="AL256" s="128"/>
      <c r="AM256" s="128"/>
    </row>
    <row r="257" spans="1:39" ht="12.75" customHeight="1" x14ac:dyDescent="0.25">
      <c r="A257" s="243">
        <v>40148</v>
      </c>
      <c r="B257" s="159">
        <v>2009</v>
      </c>
      <c r="C257" s="241" t="s">
        <v>119</v>
      </c>
      <c r="D257" s="137" t="s">
        <v>33</v>
      </c>
      <c r="E257" s="137">
        <v>114.75796109377865</v>
      </c>
      <c r="F257" s="137">
        <v>108.17245000000001</v>
      </c>
      <c r="G257" s="137">
        <v>109.34329656342807</v>
      </c>
      <c r="H257" s="137">
        <v>40.050936833688709</v>
      </c>
      <c r="I257" s="137">
        <v>48.41585595328214</v>
      </c>
      <c r="J257" s="137"/>
      <c r="K257" s="137">
        <v>89.03091708683634</v>
      </c>
      <c r="L257" s="137"/>
      <c r="M257" s="214">
        <f t="shared" si="3"/>
        <v>1.1708465634280572</v>
      </c>
      <c r="N257" s="139"/>
      <c r="O257" s="130">
        <v>155.80151072165552</v>
      </c>
      <c r="P257" s="130">
        <v>244.32857202722957</v>
      </c>
      <c r="Q257" s="129"/>
      <c r="R257" s="161"/>
      <c r="S257" s="348"/>
      <c r="T257" s="133"/>
      <c r="U257" s="350"/>
      <c r="V257" s="349"/>
      <c r="W257" s="348"/>
      <c r="X257" s="348"/>
      <c r="Y257" s="355"/>
      <c r="Z257" s="348"/>
      <c r="AA257" s="355"/>
      <c r="AB257" s="349"/>
      <c r="AC257" s="348"/>
      <c r="AD257" s="133"/>
      <c r="AE257" s="348"/>
      <c r="AF257" s="349"/>
      <c r="AG257" s="348"/>
      <c r="AH257" s="349"/>
      <c r="AI257" s="349"/>
      <c r="AJ257" s="349"/>
      <c r="AK257" s="128"/>
      <c r="AL257" s="128"/>
      <c r="AM257" s="128"/>
    </row>
    <row r="258" spans="1:39" ht="12.75" customHeight="1" x14ac:dyDescent="0.25">
      <c r="A258" s="243">
        <v>40179</v>
      </c>
      <c r="B258" s="159">
        <v>2010</v>
      </c>
      <c r="C258" s="241" t="s">
        <v>109</v>
      </c>
      <c r="D258" s="137" t="s">
        <v>33</v>
      </c>
      <c r="E258" s="137">
        <v>118.5292747347911</v>
      </c>
      <c r="F258" s="137">
        <v>111.488838</v>
      </c>
      <c r="G258" s="137">
        <v>113.31100445481543</v>
      </c>
      <c r="H258" s="137">
        <v>42.490195895522398</v>
      </c>
      <c r="I258" s="137">
        <v>50.639435492592192</v>
      </c>
      <c r="J258" s="137"/>
      <c r="K258" s="137">
        <v>91.87043667327768</v>
      </c>
      <c r="L258" s="137"/>
      <c r="M258" s="214">
        <f t="shared" si="3"/>
        <v>1.8221664548154308</v>
      </c>
      <c r="N258" s="131"/>
      <c r="O258" s="130">
        <v>160.72708988998286</v>
      </c>
      <c r="P258" s="130">
        <v>257.45041922958092</v>
      </c>
      <c r="Q258" s="129"/>
      <c r="R258" s="161"/>
      <c r="S258" s="348"/>
      <c r="T258" s="133"/>
      <c r="U258" s="350"/>
      <c r="V258" s="349"/>
      <c r="W258" s="348"/>
      <c r="X258" s="348"/>
      <c r="Y258" s="355"/>
      <c r="Z258" s="348"/>
      <c r="AA258" s="355"/>
      <c r="AB258" s="349"/>
      <c r="AC258" s="348"/>
      <c r="AD258" s="133"/>
      <c r="AE258" s="348"/>
      <c r="AF258" s="349"/>
      <c r="AG258" s="348"/>
      <c r="AH258" s="349"/>
      <c r="AI258" s="349"/>
      <c r="AJ258" s="349"/>
      <c r="AK258" s="128"/>
      <c r="AL258" s="128"/>
      <c r="AM258" s="128"/>
    </row>
    <row r="259" spans="1:39" ht="12.75" customHeight="1" x14ac:dyDescent="0.25">
      <c r="A259" s="243">
        <v>40210</v>
      </c>
      <c r="B259" s="159">
        <v>2010</v>
      </c>
      <c r="C259" s="241" t="s">
        <v>110</v>
      </c>
      <c r="D259" s="137" t="s">
        <v>33</v>
      </c>
      <c r="E259" s="137">
        <v>118.5284910153713</v>
      </c>
      <c r="F259" s="137">
        <v>111.645945</v>
      </c>
      <c r="G259" s="137">
        <v>113.38498196860417</v>
      </c>
      <c r="H259" s="137">
        <v>43.198320895522393</v>
      </c>
      <c r="I259" s="137">
        <v>50.04511733535201</v>
      </c>
      <c r="J259" s="137"/>
      <c r="K259" s="137">
        <v>92.739630548075169</v>
      </c>
      <c r="L259" s="137"/>
      <c r="M259" s="214">
        <f t="shared" si="3"/>
        <v>1.739036968604168</v>
      </c>
      <c r="N259" s="131"/>
      <c r="O259" s="130">
        <v>162.24124171561283</v>
      </c>
      <c r="P259" s="129"/>
      <c r="Q259" s="129"/>
      <c r="R259" s="161"/>
      <c r="S259" s="348"/>
      <c r="T259" s="133"/>
      <c r="U259" s="350"/>
      <c r="V259" s="349"/>
      <c r="W259" s="348"/>
      <c r="X259" s="348"/>
      <c r="Y259" s="355"/>
      <c r="Z259" s="348"/>
      <c r="AA259" s="355"/>
      <c r="AB259" s="349"/>
      <c r="AC259" s="348"/>
      <c r="AD259" s="133"/>
      <c r="AE259" s="348"/>
      <c r="AF259" s="349"/>
      <c r="AG259" s="348"/>
      <c r="AH259" s="349"/>
      <c r="AI259" s="349"/>
      <c r="AJ259" s="349"/>
      <c r="AK259" s="128"/>
      <c r="AL259" s="128"/>
      <c r="AM259" s="128"/>
    </row>
    <row r="260" spans="1:39" ht="12.75" customHeight="1" x14ac:dyDescent="0.25">
      <c r="A260" s="243">
        <v>40238</v>
      </c>
      <c r="B260" s="159">
        <v>2010</v>
      </c>
      <c r="C260" s="241" t="s">
        <v>111</v>
      </c>
      <c r="D260" s="137" t="s">
        <v>33</v>
      </c>
      <c r="E260" s="137">
        <v>121.87083784368913</v>
      </c>
      <c r="F260" s="137">
        <v>115.46875799999999</v>
      </c>
      <c r="G260" s="137">
        <v>116.20458103521428</v>
      </c>
      <c r="H260" s="137">
        <v>45.11763992537314</v>
      </c>
      <c r="I260" s="137">
        <v>52.501818968314048</v>
      </c>
      <c r="J260" s="137"/>
      <c r="K260" s="137">
        <v>101.86678489853477</v>
      </c>
      <c r="L260" s="137"/>
      <c r="M260" s="214">
        <f t="shared" si="3"/>
        <v>0.73582303521428116</v>
      </c>
      <c r="N260" s="134"/>
      <c r="O260" s="130">
        <v>178.22082030310867</v>
      </c>
      <c r="P260" s="129"/>
      <c r="Q260" s="129"/>
      <c r="R260" s="161"/>
      <c r="S260" s="348"/>
      <c r="T260" s="133"/>
      <c r="U260" s="350"/>
      <c r="V260" s="349"/>
      <c r="W260" s="348"/>
      <c r="X260" s="348"/>
      <c r="Y260" s="355"/>
      <c r="Z260" s="348"/>
      <c r="AA260" s="355"/>
      <c r="AB260" s="349"/>
      <c r="AC260" s="348"/>
      <c r="AD260" s="133"/>
      <c r="AE260" s="348"/>
      <c r="AF260" s="349"/>
      <c r="AG260" s="348"/>
      <c r="AH260" s="349"/>
      <c r="AI260" s="349"/>
      <c r="AJ260" s="349"/>
      <c r="AK260" s="128"/>
      <c r="AL260" s="128"/>
      <c r="AM260" s="128"/>
    </row>
    <row r="261" spans="1:39" ht="12.75" customHeight="1" x14ac:dyDescent="0.25">
      <c r="A261" s="243">
        <v>40269</v>
      </c>
      <c r="B261" s="159">
        <v>2010</v>
      </c>
      <c r="C261" s="241" t="s">
        <v>112</v>
      </c>
      <c r="D261" s="137" t="s">
        <v>33</v>
      </c>
      <c r="E261" s="137">
        <v>126.09780904957786</v>
      </c>
      <c r="F261" s="137">
        <v>119.80299200000002</v>
      </c>
      <c r="G261" s="137">
        <v>120.98550593975395</v>
      </c>
      <c r="H261" s="137">
        <v>46.682493336886999</v>
      </c>
      <c r="I261" s="137">
        <v>55.155251432897153</v>
      </c>
      <c r="J261" s="137"/>
      <c r="K261" s="137">
        <v>106.52560674310246</v>
      </c>
      <c r="L261" s="137"/>
      <c r="M261" s="214">
        <f t="shared" si="3"/>
        <v>1.1825139397539317</v>
      </c>
      <c r="N261" s="134"/>
      <c r="O261" s="130">
        <v>186.40963763590008</v>
      </c>
      <c r="P261" s="129"/>
      <c r="Q261" s="129"/>
      <c r="R261" s="161"/>
      <c r="S261" s="348"/>
      <c r="T261" s="133"/>
      <c r="U261" s="350"/>
      <c r="V261" s="349"/>
      <c r="W261" s="348"/>
      <c r="X261" s="348"/>
      <c r="Y261" s="355"/>
      <c r="Z261" s="348"/>
      <c r="AA261" s="355"/>
      <c r="AB261" s="349"/>
      <c r="AC261" s="348"/>
      <c r="AD261" s="133"/>
      <c r="AE261" s="348"/>
      <c r="AF261" s="349"/>
      <c r="AG261" s="348"/>
      <c r="AH261" s="349"/>
      <c r="AI261" s="349"/>
      <c r="AJ261" s="349"/>
      <c r="AK261" s="128"/>
      <c r="AL261" s="128"/>
      <c r="AM261" s="128"/>
    </row>
    <row r="262" spans="1:39" ht="12.75" customHeight="1" x14ac:dyDescent="0.25">
      <c r="A262" s="243">
        <v>40299</v>
      </c>
      <c r="B262" s="159">
        <v>2010</v>
      </c>
      <c r="C262" s="241" t="s">
        <v>113</v>
      </c>
      <c r="D262" s="137" t="s">
        <v>33</v>
      </c>
      <c r="E262" s="137">
        <v>127.0808789781338</v>
      </c>
      <c r="F262" s="137">
        <v>121.179187</v>
      </c>
      <c r="G262" s="137">
        <v>122.75372083156554</v>
      </c>
      <c r="H262" s="137">
        <v>47.413579424307038</v>
      </c>
      <c r="I262" s="137">
        <v>56.428913161025207</v>
      </c>
      <c r="J262" s="137"/>
      <c r="K262" s="137">
        <v>99.58403173619574</v>
      </c>
      <c r="L262" s="137"/>
      <c r="M262" s="214">
        <f t="shared" si="3"/>
        <v>1.5745338315655459</v>
      </c>
      <c r="N262" s="139"/>
      <c r="O262" s="130">
        <v>174.20930901326091</v>
      </c>
      <c r="P262" s="129"/>
      <c r="Q262" s="129"/>
      <c r="R262" s="161"/>
      <c r="S262" s="348"/>
      <c r="T262" s="133"/>
      <c r="U262" s="350"/>
      <c r="V262" s="349"/>
      <c r="W262" s="348"/>
      <c r="X262" s="348"/>
      <c r="Y262" s="355"/>
      <c r="Z262" s="348"/>
      <c r="AA262" s="355"/>
      <c r="AB262" s="349"/>
      <c r="AC262" s="348"/>
      <c r="AD262" s="133"/>
      <c r="AE262" s="348"/>
      <c r="AF262" s="349"/>
      <c r="AG262" s="348"/>
      <c r="AH262" s="349"/>
      <c r="AI262" s="349"/>
      <c r="AJ262" s="349"/>
      <c r="AK262" s="128"/>
      <c r="AL262" s="128"/>
      <c r="AM262" s="128"/>
    </row>
    <row r="263" spans="1:39" ht="12.75" customHeight="1" x14ac:dyDescent="0.25">
      <c r="A263" s="243">
        <v>40330</v>
      </c>
      <c r="B263" s="159">
        <v>2010</v>
      </c>
      <c r="C263" s="241" t="s">
        <v>21</v>
      </c>
      <c r="D263" s="137" t="s">
        <v>33</v>
      </c>
      <c r="E263" s="137">
        <v>124.85220827018834</v>
      </c>
      <c r="F263" s="137">
        <v>117.70087599999999</v>
      </c>
      <c r="G263" s="137">
        <v>120.11671086126432</v>
      </c>
      <c r="H263" s="137">
        <v>46.752186833688704</v>
      </c>
      <c r="I263" s="137">
        <v>55.309938358386503</v>
      </c>
      <c r="J263" s="137"/>
      <c r="K263" s="137">
        <v>98.146186698121326</v>
      </c>
      <c r="L263" s="137"/>
      <c r="M263" s="214">
        <f t="shared" si="3"/>
        <v>2.4158348612643294</v>
      </c>
      <c r="N263" s="139"/>
      <c r="O263" s="130">
        <v>171.75353817402402</v>
      </c>
      <c r="P263" s="129"/>
      <c r="Q263" s="129"/>
      <c r="R263" s="161"/>
      <c r="S263" s="348"/>
      <c r="T263" s="133"/>
      <c r="U263" s="350"/>
      <c r="V263" s="349"/>
      <c r="W263" s="348"/>
      <c r="X263" s="348"/>
      <c r="Y263" s="355"/>
      <c r="Z263" s="348"/>
      <c r="AA263" s="355"/>
      <c r="AB263" s="349"/>
      <c r="AC263" s="348"/>
      <c r="AD263" s="133"/>
      <c r="AE263" s="348"/>
      <c r="AF263" s="349"/>
      <c r="AG263" s="348"/>
      <c r="AH263" s="349"/>
      <c r="AI263" s="349"/>
      <c r="AJ263" s="349"/>
      <c r="AK263" s="128"/>
      <c r="AL263" s="128"/>
      <c r="AM263" s="128"/>
    </row>
    <row r="264" spans="1:39" ht="12.75" customHeight="1" x14ac:dyDescent="0.25">
      <c r="A264" s="243">
        <v>40360</v>
      </c>
      <c r="B264" s="159">
        <v>2010</v>
      </c>
      <c r="C264" s="241" t="s">
        <v>114</v>
      </c>
      <c r="D264" s="137" t="s">
        <v>33</v>
      </c>
      <c r="E264" s="137">
        <v>124.53616150681967</v>
      </c>
      <c r="F264" s="137">
        <v>117.22383000000002</v>
      </c>
      <c r="G264" s="137">
        <v>119.66200572761987</v>
      </c>
      <c r="H264" s="137">
        <v>44.45381796375267</v>
      </c>
      <c r="I264" s="137">
        <v>53.323589272196386</v>
      </c>
      <c r="J264" s="137"/>
      <c r="K264" s="137">
        <v>96.51237582640556</v>
      </c>
      <c r="L264" s="137"/>
      <c r="M264" s="214">
        <f t="shared" si="3"/>
        <v>2.4381757276198499</v>
      </c>
      <c r="N264" s="139"/>
      <c r="O264" s="130">
        <v>168.88481726925386</v>
      </c>
      <c r="P264" s="129"/>
      <c r="Q264" s="129"/>
      <c r="R264" s="161"/>
      <c r="S264" s="348"/>
      <c r="T264" s="133"/>
      <c r="U264" s="350"/>
      <c r="V264" s="349"/>
      <c r="W264" s="348"/>
      <c r="X264" s="348"/>
      <c r="Y264" s="355"/>
      <c r="Z264" s="348"/>
      <c r="AA264" s="355"/>
      <c r="AB264" s="349"/>
      <c r="AC264" s="348"/>
      <c r="AD264" s="133"/>
      <c r="AE264" s="348"/>
      <c r="AF264" s="349"/>
      <c r="AG264" s="348"/>
      <c r="AH264" s="349"/>
      <c r="AI264" s="349"/>
      <c r="AJ264" s="349"/>
      <c r="AK264" s="128"/>
      <c r="AL264" s="128"/>
      <c r="AM264" s="128"/>
    </row>
    <row r="265" spans="1:39" ht="12.75" customHeight="1" x14ac:dyDescent="0.25">
      <c r="A265" s="243">
        <v>40391</v>
      </c>
      <c r="B265" s="159">
        <v>2010</v>
      </c>
      <c r="C265" s="241" t="s">
        <v>115</v>
      </c>
      <c r="D265" s="137" t="s">
        <v>33</v>
      </c>
      <c r="E265" s="137">
        <v>123.15659883091578</v>
      </c>
      <c r="F265" s="137">
        <v>116.195155</v>
      </c>
      <c r="G265" s="137">
        <v>118.6860033941451</v>
      </c>
      <c r="H265" s="137">
        <v>44.184438965884866</v>
      </c>
      <c r="I265" s="137">
        <v>52.888837460798094</v>
      </c>
      <c r="J265" s="137"/>
      <c r="K265" s="137">
        <v>96.957135645787929</v>
      </c>
      <c r="L265" s="137"/>
      <c r="M265" s="214">
        <f t="shared" si="3"/>
        <v>2.4908483941451038</v>
      </c>
      <c r="N265" s="139"/>
      <c r="O265" s="130">
        <v>169.62900554238632</v>
      </c>
      <c r="P265" s="129"/>
      <c r="Q265" s="129"/>
      <c r="R265" s="161"/>
      <c r="S265" s="348"/>
      <c r="T265" s="133"/>
      <c r="U265" s="350"/>
      <c r="V265" s="349"/>
      <c r="W265" s="348"/>
      <c r="X265" s="348"/>
      <c r="Y265" s="355"/>
      <c r="Z265" s="348"/>
      <c r="AA265" s="355"/>
      <c r="AB265" s="349"/>
      <c r="AC265" s="348"/>
      <c r="AD265" s="133"/>
      <c r="AE265" s="348"/>
      <c r="AF265" s="349"/>
      <c r="AG265" s="348"/>
      <c r="AH265" s="349"/>
      <c r="AI265" s="349"/>
      <c r="AJ265" s="349"/>
      <c r="AK265" s="128"/>
      <c r="AL265" s="128"/>
      <c r="AM265" s="128"/>
    </row>
    <row r="266" spans="1:39" ht="12.75" customHeight="1" x14ac:dyDescent="0.25">
      <c r="A266" s="243">
        <v>40422</v>
      </c>
      <c r="B266" s="159">
        <v>2010</v>
      </c>
      <c r="C266" s="241" t="s">
        <v>116</v>
      </c>
      <c r="D266" s="137" t="s">
        <v>33</v>
      </c>
      <c r="E266" s="137">
        <v>121.87235981814247</v>
      </c>
      <c r="F266" s="137">
        <v>114.61457299999998</v>
      </c>
      <c r="G266" s="137">
        <v>117.17970619431482</v>
      </c>
      <c r="H266" s="137">
        <v>42.926827025586356</v>
      </c>
      <c r="I266" s="137">
        <v>52.989525251432902</v>
      </c>
      <c r="J266" s="137"/>
      <c r="K266" s="137">
        <v>97.163040162205249</v>
      </c>
      <c r="L266" s="137"/>
      <c r="M266" s="214">
        <f t="shared" si="3"/>
        <v>2.5651331943148392</v>
      </c>
      <c r="N266" s="139"/>
      <c r="O266" s="130">
        <v>169.98387862414066</v>
      </c>
      <c r="P266" s="129"/>
      <c r="Q266" s="129"/>
      <c r="R266" s="161"/>
      <c r="S266" s="348"/>
      <c r="T266" s="133"/>
      <c r="U266" s="350"/>
      <c r="V266" s="349"/>
      <c r="W266" s="348"/>
      <c r="X266" s="348"/>
      <c r="Y266" s="355"/>
      <c r="Z266" s="348"/>
      <c r="AA266" s="355"/>
      <c r="AB266" s="349"/>
      <c r="AC266" s="348"/>
      <c r="AD266" s="133"/>
      <c r="AE266" s="348"/>
      <c r="AF266" s="349"/>
      <c r="AG266" s="348"/>
      <c r="AH266" s="349"/>
      <c r="AI266" s="349"/>
      <c r="AJ266" s="349"/>
      <c r="AK266" s="128"/>
      <c r="AL266" s="128"/>
      <c r="AM266" s="128"/>
    </row>
    <row r="267" spans="1:39" ht="12.75" customHeight="1" x14ac:dyDescent="0.25">
      <c r="A267" s="243">
        <v>40452</v>
      </c>
      <c r="B267" s="159">
        <v>2010</v>
      </c>
      <c r="C267" s="241" t="s">
        <v>117</v>
      </c>
      <c r="D267" s="137" t="s">
        <v>33</v>
      </c>
      <c r="E267" s="137">
        <v>124.64889802987662</v>
      </c>
      <c r="F267" s="137">
        <v>117.20210599999999</v>
      </c>
      <c r="G267" s="137">
        <v>120.58979316928297</v>
      </c>
      <c r="H267" s="137">
        <v>45.301962953091682</v>
      </c>
      <c r="I267" s="137">
        <v>54.826931977938798</v>
      </c>
      <c r="J267" s="137"/>
      <c r="K267" s="137">
        <v>101.57192052324305</v>
      </c>
      <c r="L267" s="137"/>
      <c r="M267" s="214">
        <f t="shared" si="3"/>
        <v>3.3876871692829837</v>
      </c>
      <c r="N267" s="139"/>
      <c r="O267" s="130">
        <v>177.70266907687119</v>
      </c>
      <c r="P267" s="129"/>
      <c r="Q267" s="129"/>
      <c r="R267" s="161"/>
      <c r="S267" s="348"/>
      <c r="T267" s="133"/>
      <c r="U267" s="350"/>
      <c r="V267" s="349"/>
      <c r="W267" s="348"/>
      <c r="X267" s="348"/>
      <c r="Y267" s="355"/>
      <c r="Z267" s="348"/>
      <c r="AA267" s="355"/>
      <c r="AB267" s="349"/>
      <c r="AC267" s="348"/>
      <c r="AD267" s="133"/>
      <c r="AE267" s="348"/>
      <c r="AF267" s="349"/>
      <c r="AG267" s="348"/>
      <c r="AH267" s="349"/>
      <c r="AI267" s="349"/>
      <c r="AJ267" s="349"/>
      <c r="AK267" s="128"/>
      <c r="AL267" s="128"/>
      <c r="AM267" s="128"/>
    </row>
    <row r="268" spans="1:39" ht="12.75" customHeight="1" x14ac:dyDescent="0.25">
      <c r="A268" s="243">
        <v>40483</v>
      </c>
      <c r="B268" s="159">
        <v>2010</v>
      </c>
      <c r="C268" s="241" t="s">
        <v>118</v>
      </c>
      <c r="D268" s="137" t="s">
        <v>33</v>
      </c>
      <c r="E268" s="137">
        <v>125.97259147001516</v>
      </c>
      <c r="F268" s="137">
        <v>118.70185099999999</v>
      </c>
      <c r="G268" s="137">
        <v>122.46978892660162</v>
      </c>
      <c r="H268" s="137">
        <v>46.645437100213229</v>
      </c>
      <c r="I268" s="137">
        <v>55.786131718395154</v>
      </c>
      <c r="J268" s="137"/>
      <c r="K268" s="137">
        <v>103.95208932424842</v>
      </c>
      <c r="L268" s="137"/>
      <c r="M268" s="214">
        <f t="shared" si="3"/>
        <v>3.7679379266016326</v>
      </c>
      <c r="N268" s="139"/>
      <c r="O268" s="130">
        <v>181.89540120587836</v>
      </c>
      <c r="P268" s="129"/>
      <c r="Q268" s="129"/>
      <c r="R268" s="161"/>
      <c r="S268" s="348"/>
      <c r="T268" s="133"/>
      <c r="U268" s="350"/>
      <c r="V268" s="349"/>
      <c r="W268" s="348"/>
      <c r="X268" s="348"/>
      <c r="Y268" s="355"/>
      <c r="Z268" s="348"/>
      <c r="AA268" s="355"/>
      <c r="AB268" s="349"/>
      <c r="AC268" s="348"/>
      <c r="AD268" s="133"/>
      <c r="AE268" s="348"/>
      <c r="AF268" s="349"/>
      <c r="AG268" s="348"/>
      <c r="AH268" s="349"/>
      <c r="AI268" s="349"/>
      <c r="AJ268" s="349"/>
      <c r="AK268" s="128"/>
      <c r="AL268" s="128"/>
      <c r="AM268" s="128"/>
    </row>
    <row r="269" spans="1:39" ht="12.75" customHeight="1" x14ac:dyDescent="0.25">
      <c r="A269" s="243">
        <v>40513</v>
      </c>
      <c r="B269" s="159">
        <v>2010</v>
      </c>
      <c r="C269" s="241" t="s">
        <v>119</v>
      </c>
      <c r="D269" s="137" t="s">
        <v>33</v>
      </c>
      <c r="E269" s="137">
        <v>128.85625243559213</v>
      </c>
      <c r="F269" s="137">
        <v>121.60674100000001</v>
      </c>
      <c r="G269" s="137">
        <v>125.75972740772167</v>
      </c>
      <c r="H269" s="137">
        <v>50.248450159914711</v>
      </c>
      <c r="I269" s="137">
        <v>59.819514437114741</v>
      </c>
      <c r="J269" s="137"/>
      <c r="K269" s="137">
        <v>113.11076122080266</v>
      </c>
      <c r="L269" s="137"/>
      <c r="M269" s="214">
        <f t="shared" si="3"/>
        <v>4.1529864077216558</v>
      </c>
      <c r="N269" s="139"/>
      <c r="O269" s="130">
        <v>197.97121988701991</v>
      </c>
      <c r="P269" s="129"/>
      <c r="Q269" s="129"/>
      <c r="R269" s="161"/>
      <c r="S269" s="348"/>
      <c r="T269" s="133"/>
      <c r="U269" s="350"/>
      <c r="V269" s="349"/>
      <c r="W269" s="348"/>
      <c r="X269" s="348"/>
      <c r="Y269" s="355"/>
      <c r="Z269" s="348"/>
      <c r="AA269" s="355"/>
      <c r="AB269" s="349"/>
      <c r="AC269" s="348"/>
      <c r="AD269" s="133"/>
      <c r="AE269" s="348"/>
      <c r="AF269" s="349"/>
      <c r="AG269" s="348"/>
      <c r="AH269" s="349"/>
      <c r="AI269" s="349"/>
      <c r="AJ269" s="349"/>
      <c r="AK269" s="128"/>
      <c r="AL269" s="128"/>
      <c r="AM269" s="128"/>
    </row>
    <row r="270" spans="1:39" ht="12.75" customHeight="1" x14ac:dyDescent="0.25">
      <c r="A270" s="243">
        <v>40544</v>
      </c>
      <c r="B270" s="159">
        <v>2011</v>
      </c>
      <c r="C270" s="241" t="s">
        <v>109</v>
      </c>
      <c r="D270" s="137" t="s">
        <v>33</v>
      </c>
      <c r="E270" s="137">
        <v>134.83284167794312</v>
      </c>
      <c r="F270" s="137">
        <v>127.52571590030338</v>
      </c>
      <c r="G270" s="137">
        <v>132.07785401783238</v>
      </c>
      <c r="H270" s="137">
        <v>55.136714367487123</v>
      </c>
      <c r="I270" s="137">
        <v>61.901547570436918</v>
      </c>
      <c r="J270" s="137"/>
      <c r="K270" s="137">
        <v>120.00322666378899</v>
      </c>
      <c r="L270" s="137"/>
      <c r="M270" s="214">
        <f t="shared" si="3"/>
        <v>4.5521381175289974</v>
      </c>
      <c r="N270" s="139"/>
      <c r="O270" s="130">
        <v>209.88690951555287</v>
      </c>
      <c r="P270" s="161"/>
      <c r="Q270" s="140"/>
      <c r="R270" s="161"/>
      <c r="S270" s="348"/>
      <c r="T270" s="133"/>
      <c r="U270" s="350"/>
      <c r="V270" s="349"/>
      <c r="W270" s="348"/>
      <c r="X270" s="348"/>
      <c r="Y270" s="355"/>
      <c r="Z270" s="348"/>
      <c r="AA270" s="355"/>
      <c r="AB270" s="349"/>
      <c r="AC270" s="348"/>
      <c r="AD270" s="133"/>
      <c r="AE270" s="348"/>
      <c r="AF270" s="349"/>
      <c r="AG270" s="348"/>
      <c r="AH270" s="349"/>
      <c r="AI270" s="349"/>
      <c r="AJ270" s="349"/>
      <c r="AK270" s="128"/>
      <c r="AL270" s="128"/>
      <c r="AM270" s="128"/>
    </row>
    <row r="271" spans="1:39" ht="12.75" customHeight="1" x14ac:dyDescent="0.25">
      <c r="A271" s="243">
        <v>40575</v>
      </c>
      <c r="B271" s="159">
        <v>2011</v>
      </c>
      <c r="C271" s="241" t="s">
        <v>110</v>
      </c>
      <c r="D271" s="137" t="s">
        <v>33</v>
      </c>
      <c r="E271" s="137">
        <v>135.34280108254396</v>
      </c>
      <c r="F271" s="137">
        <v>128.36608530129084</v>
      </c>
      <c r="G271" s="137">
        <v>133.44571412748513</v>
      </c>
      <c r="H271" s="137">
        <v>55.597811048012396</v>
      </c>
      <c r="I271" s="137">
        <v>64.188303715670429</v>
      </c>
      <c r="J271" s="137"/>
      <c r="K271" s="137">
        <v>124.73083826885818</v>
      </c>
      <c r="L271" s="137"/>
      <c r="M271" s="214">
        <f t="shared" si="3"/>
        <v>5.0796288261942948</v>
      </c>
      <c r="N271" s="139"/>
      <c r="O271" s="130">
        <v>218.13799462804786</v>
      </c>
      <c r="P271" s="161"/>
      <c r="Q271" s="140"/>
      <c r="R271" s="161"/>
      <c r="S271" s="348"/>
      <c r="T271" s="133"/>
      <c r="U271" s="350"/>
      <c r="V271" s="349"/>
      <c r="W271" s="348"/>
      <c r="X271" s="348"/>
      <c r="Y271" s="355"/>
      <c r="Z271" s="348"/>
      <c r="AA271" s="355"/>
      <c r="AB271" s="349"/>
      <c r="AC271" s="348"/>
      <c r="AD271" s="133"/>
      <c r="AE271" s="348"/>
      <c r="AF271" s="349"/>
      <c r="AG271" s="348"/>
      <c r="AH271" s="349"/>
      <c r="AI271" s="349"/>
      <c r="AJ271" s="349"/>
      <c r="AK271" s="128"/>
      <c r="AL271" s="128"/>
      <c r="AM271" s="128"/>
    </row>
    <row r="272" spans="1:39" ht="12.75" customHeight="1" x14ac:dyDescent="0.25">
      <c r="A272" s="243">
        <v>40603</v>
      </c>
      <c r="B272" s="159">
        <v>2011</v>
      </c>
      <c r="C272" s="241" t="s">
        <v>111</v>
      </c>
      <c r="D272" s="137" t="s">
        <v>33</v>
      </c>
      <c r="E272" s="137">
        <v>137.93964817320702</v>
      </c>
      <c r="F272" s="137">
        <v>131.89238593777884</v>
      </c>
      <c r="G272" s="137">
        <v>138.1262806667774</v>
      </c>
      <c r="H272" s="137">
        <v>57.596979865771814</v>
      </c>
      <c r="I272" s="137">
        <v>67.106066235864304</v>
      </c>
      <c r="J272" s="137"/>
      <c r="K272" s="137">
        <v>136.9410796630138</v>
      </c>
      <c r="L272" s="137"/>
      <c r="M272" s="214">
        <f t="shared" si="3"/>
        <v>6.233894728998564</v>
      </c>
      <c r="N272" s="139"/>
      <c r="O272" s="130">
        <v>239.72189397576471</v>
      </c>
      <c r="P272" s="161"/>
      <c r="Q272" s="140"/>
      <c r="R272" s="161"/>
      <c r="S272" s="348"/>
      <c r="T272" s="133"/>
      <c r="U272" s="350"/>
      <c r="V272" s="349"/>
      <c r="W272" s="348"/>
      <c r="X272" s="348"/>
      <c r="Y272" s="355"/>
      <c r="Z272" s="348"/>
      <c r="AA272" s="355"/>
      <c r="AB272" s="349"/>
      <c r="AC272" s="348"/>
      <c r="AD272" s="133"/>
      <c r="AE272" s="348"/>
      <c r="AF272" s="349"/>
      <c r="AG272" s="348"/>
      <c r="AH272" s="349"/>
      <c r="AI272" s="349"/>
      <c r="AJ272" s="349"/>
      <c r="AK272" s="128"/>
      <c r="AL272" s="128"/>
      <c r="AM272" s="128"/>
    </row>
    <row r="273" spans="1:39" ht="12.75" customHeight="1" x14ac:dyDescent="0.25">
      <c r="A273" s="243">
        <v>40634</v>
      </c>
      <c r="B273" s="159">
        <v>2011</v>
      </c>
      <c r="C273" s="241" t="s">
        <v>112</v>
      </c>
      <c r="D273" s="137" t="s">
        <v>33</v>
      </c>
      <c r="E273" s="137">
        <v>141.80212449255751</v>
      </c>
      <c r="F273" s="137">
        <v>134.74220569864968</v>
      </c>
      <c r="G273" s="137">
        <v>141.12278119288914</v>
      </c>
      <c r="H273" s="137">
        <v>61.208234383066603</v>
      </c>
      <c r="I273" s="137">
        <v>71.337366720516954</v>
      </c>
      <c r="J273" s="137"/>
      <c r="K273" s="137">
        <v>147.69944321831326</v>
      </c>
      <c r="L273" s="137"/>
      <c r="M273" s="214">
        <f t="shared" si="3"/>
        <v>6.3805754942394515</v>
      </c>
      <c r="N273" s="139"/>
      <c r="O273" s="130">
        <v>258.43043497939686</v>
      </c>
      <c r="P273" s="161"/>
      <c r="Q273" s="140"/>
      <c r="R273" s="161"/>
      <c r="S273" s="348"/>
      <c r="T273" s="133"/>
      <c r="U273" s="350"/>
      <c r="V273" s="349"/>
      <c r="W273" s="348"/>
      <c r="X273" s="348"/>
      <c r="Y273" s="355"/>
      <c r="Z273" s="348"/>
      <c r="AA273" s="355"/>
      <c r="AB273" s="349"/>
      <c r="AC273" s="348"/>
      <c r="AD273" s="133"/>
      <c r="AE273" s="348"/>
      <c r="AF273" s="349"/>
      <c r="AG273" s="348"/>
      <c r="AH273" s="349"/>
      <c r="AI273" s="349"/>
      <c r="AJ273" s="349"/>
      <c r="AK273" s="128"/>
      <c r="AL273" s="128"/>
      <c r="AM273" s="128"/>
    </row>
    <row r="274" spans="1:39" ht="12.75" customHeight="1" x14ac:dyDescent="0.25">
      <c r="A274" s="243">
        <v>40664</v>
      </c>
      <c r="B274" s="159">
        <v>2011</v>
      </c>
      <c r="C274" s="241" t="s">
        <v>113</v>
      </c>
      <c r="D274" s="137" t="s">
        <v>33</v>
      </c>
      <c r="E274" s="137">
        <v>144.36391069012177</v>
      </c>
      <c r="F274" s="137">
        <v>136.70606507643805</v>
      </c>
      <c r="G274" s="137">
        <v>141.50727363349392</v>
      </c>
      <c r="H274" s="137">
        <v>60.412669075890555</v>
      </c>
      <c r="I274" s="137">
        <v>69.132863489499201</v>
      </c>
      <c r="J274" s="137"/>
      <c r="K274" s="137">
        <v>137.05077326788467</v>
      </c>
      <c r="L274" s="137"/>
      <c r="M274" s="214">
        <f t="shared" si="3"/>
        <v>4.8012085570558725</v>
      </c>
      <c r="N274" s="139"/>
      <c r="O274" s="130">
        <v>239.87966904969056</v>
      </c>
      <c r="P274" s="161"/>
      <c r="Q274" s="140"/>
      <c r="R274" s="161"/>
      <c r="S274" s="348"/>
      <c r="T274" s="133"/>
      <c r="U274" s="350"/>
      <c r="V274" s="349"/>
      <c r="W274" s="348"/>
      <c r="X274" s="348"/>
      <c r="Y274" s="355"/>
      <c r="Z274" s="348"/>
      <c r="AA274" s="355"/>
      <c r="AB274" s="349"/>
      <c r="AC274" s="348"/>
      <c r="AD274" s="133"/>
      <c r="AE274" s="348"/>
      <c r="AF274" s="349"/>
      <c r="AG274" s="348"/>
      <c r="AH274" s="349"/>
      <c r="AI274" s="349"/>
      <c r="AJ274" s="349"/>
      <c r="AK274" s="128"/>
      <c r="AL274" s="128"/>
      <c r="AM274" s="128"/>
    </row>
    <row r="275" spans="1:39" ht="12.75" customHeight="1" x14ac:dyDescent="0.25">
      <c r="A275" s="243">
        <v>40695</v>
      </c>
      <c r="B275" s="159">
        <v>2011</v>
      </c>
      <c r="C275" s="241" t="s">
        <v>21</v>
      </c>
      <c r="D275" s="137" t="s">
        <v>33</v>
      </c>
      <c r="E275" s="137">
        <v>142.80047361299049</v>
      </c>
      <c r="F275" s="137">
        <v>135.56474629706739</v>
      </c>
      <c r="G275" s="137">
        <v>139.64235088885198</v>
      </c>
      <c r="H275" s="137">
        <v>58.835937016004138</v>
      </c>
      <c r="I275" s="137">
        <v>68.122746365105016</v>
      </c>
      <c r="J275" s="137"/>
      <c r="K275" s="137">
        <v>138.09259773782358</v>
      </c>
      <c r="L275" s="137"/>
      <c r="M275" s="214">
        <f t="shared" si="3"/>
        <v>4.077604591784592</v>
      </c>
      <c r="N275" s="139"/>
      <c r="O275" s="130">
        <v>241.70110675096024</v>
      </c>
      <c r="P275" s="161"/>
      <c r="Q275" s="140"/>
      <c r="R275" s="161"/>
      <c r="S275" s="348"/>
      <c r="T275" s="133"/>
      <c r="U275" s="350"/>
      <c r="V275" s="349"/>
      <c r="W275" s="348"/>
      <c r="X275" s="348"/>
      <c r="Y275" s="355"/>
      <c r="Z275" s="348"/>
      <c r="AA275" s="355"/>
      <c r="AB275" s="349"/>
      <c r="AC275" s="348"/>
      <c r="AD275" s="133"/>
      <c r="AE275" s="348"/>
      <c r="AF275" s="349"/>
      <c r="AG275" s="348"/>
      <c r="AH275" s="349"/>
      <c r="AI275" s="349"/>
      <c r="AJ275" s="349"/>
      <c r="AK275" s="128"/>
      <c r="AL275" s="128"/>
      <c r="AM275" s="128"/>
    </row>
    <row r="276" spans="1:39" ht="12.75" customHeight="1" x14ac:dyDescent="0.25">
      <c r="A276" s="243">
        <v>40725</v>
      </c>
      <c r="B276" s="159">
        <v>2011</v>
      </c>
      <c r="C276" s="241" t="s">
        <v>114</v>
      </c>
      <c r="D276" s="137" t="s">
        <v>33</v>
      </c>
      <c r="E276" s="137">
        <v>142.92239512855207</v>
      </c>
      <c r="F276" s="137">
        <v>135.10612515614778</v>
      </c>
      <c r="G276" s="137">
        <v>139.42141607132967</v>
      </c>
      <c r="H276" s="137">
        <v>58.635988642230252</v>
      </c>
      <c r="I276" s="137">
        <v>68.58659531502424</v>
      </c>
      <c r="J276" s="137"/>
      <c r="K276" s="137">
        <v>139.96229285630352</v>
      </c>
      <c r="L276" s="137"/>
      <c r="M276" s="214">
        <f t="shared" si="3"/>
        <v>4.3152909151818903</v>
      </c>
      <c r="N276" s="139"/>
      <c r="O276" s="130">
        <v>244.99221971537426</v>
      </c>
      <c r="P276" s="161"/>
      <c r="Q276" s="140"/>
      <c r="R276" s="161"/>
      <c r="S276" s="348"/>
      <c r="T276" s="133"/>
      <c r="U276" s="350"/>
      <c r="V276" s="349"/>
      <c r="W276" s="348"/>
      <c r="X276" s="348"/>
      <c r="Y276" s="355"/>
      <c r="Z276" s="348"/>
      <c r="AA276" s="355"/>
      <c r="AB276" s="349"/>
      <c r="AC276" s="348"/>
      <c r="AD276" s="133"/>
      <c r="AE276" s="348"/>
      <c r="AF276" s="349"/>
      <c r="AG276" s="348"/>
      <c r="AH276" s="349"/>
      <c r="AI276" s="349"/>
      <c r="AJ276" s="349"/>
      <c r="AK276" s="128"/>
      <c r="AL276" s="128"/>
      <c r="AM276" s="128"/>
    </row>
    <row r="277" spans="1:39" ht="12.75" customHeight="1" x14ac:dyDescent="0.25">
      <c r="A277" s="243">
        <v>40756</v>
      </c>
      <c r="B277" s="159">
        <v>2011</v>
      </c>
      <c r="C277" s="241" t="s">
        <v>115</v>
      </c>
      <c r="D277" s="137" t="s">
        <v>33</v>
      </c>
      <c r="E277" s="137">
        <v>142.90412719891745</v>
      </c>
      <c r="F277" s="137">
        <v>135.34572601272973</v>
      </c>
      <c r="G277" s="137">
        <v>139.85239242399069</v>
      </c>
      <c r="H277" s="137">
        <v>57.71842540010325</v>
      </c>
      <c r="I277" s="137">
        <v>68.014252827140552</v>
      </c>
      <c r="J277" s="137"/>
      <c r="K277" s="137">
        <v>131.94072974926058</v>
      </c>
      <c r="L277" s="137"/>
      <c r="M277" s="214">
        <f t="shared" si="3"/>
        <v>4.5066664112609658</v>
      </c>
      <c r="N277" s="139"/>
      <c r="O277" s="130">
        <v>230.90898021411769</v>
      </c>
      <c r="P277" s="161"/>
      <c r="Q277" s="140"/>
      <c r="R277" s="161"/>
      <c r="S277" s="348"/>
      <c r="T277" s="133"/>
      <c r="U277" s="350"/>
      <c r="V277" s="349"/>
      <c r="W277" s="348"/>
      <c r="X277" s="348"/>
      <c r="Y277" s="355"/>
      <c r="Z277" s="348"/>
      <c r="AA277" s="355"/>
      <c r="AB277" s="349"/>
      <c r="AC277" s="348"/>
      <c r="AD277" s="133"/>
      <c r="AE277" s="348"/>
      <c r="AF277" s="349"/>
      <c r="AG277" s="348"/>
      <c r="AH277" s="349"/>
      <c r="AI277" s="349"/>
      <c r="AJ277" s="349"/>
      <c r="AK277" s="128"/>
      <c r="AL277" s="128"/>
      <c r="AM277" s="128"/>
    </row>
    <row r="278" spans="1:39" ht="12.75" customHeight="1" x14ac:dyDescent="0.25">
      <c r="A278" s="243">
        <v>40787</v>
      </c>
      <c r="B278" s="159">
        <v>2011</v>
      </c>
      <c r="C278" s="241" t="s">
        <v>116</v>
      </c>
      <c r="D278" s="137" t="s">
        <v>33</v>
      </c>
      <c r="E278" s="137">
        <v>142.00960757780783</v>
      </c>
      <c r="F278" s="137">
        <v>134.74992207483197</v>
      </c>
      <c r="G278" s="137">
        <v>139.15042476601869</v>
      </c>
      <c r="H278" s="137">
        <v>57.060423335054203</v>
      </c>
      <c r="I278" s="137">
        <v>67.964903069466885</v>
      </c>
      <c r="J278" s="137"/>
      <c r="K278" s="137">
        <v>140.40671964224816</v>
      </c>
      <c r="L278" s="137"/>
      <c r="M278" s="214">
        <f t="shared" si="3"/>
        <v>4.4005026911867162</v>
      </c>
      <c r="N278" s="139"/>
      <c r="O278" s="130">
        <v>245.73827502290837</v>
      </c>
      <c r="P278" s="161"/>
      <c r="Q278" s="140"/>
      <c r="R278" s="161"/>
      <c r="S278" s="348"/>
      <c r="T278" s="133"/>
      <c r="U278" s="350"/>
      <c r="V278" s="349"/>
      <c r="W278" s="348"/>
      <c r="X278" s="348"/>
      <c r="Y278" s="355"/>
      <c r="Z278" s="348"/>
      <c r="AA278" s="355"/>
      <c r="AB278" s="349"/>
      <c r="AC278" s="348"/>
      <c r="AD278" s="133"/>
      <c r="AE278" s="348"/>
      <c r="AF278" s="349"/>
      <c r="AG278" s="348"/>
      <c r="AH278" s="349"/>
      <c r="AI278" s="349"/>
      <c r="AJ278" s="349"/>
      <c r="AK278" s="128"/>
      <c r="AL278" s="128"/>
      <c r="AM278" s="128"/>
    </row>
    <row r="279" spans="1:39" ht="12.75" customHeight="1" x14ac:dyDescent="0.25">
      <c r="A279" s="243">
        <v>40817</v>
      </c>
      <c r="B279" s="159">
        <v>2011</v>
      </c>
      <c r="C279" s="241" t="s">
        <v>117</v>
      </c>
      <c r="D279" s="137" t="s">
        <v>33</v>
      </c>
      <c r="E279" s="137">
        <v>141.54236806495263</v>
      </c>
      <c r="F279" s="137">
        <v>133.96547022782701</v>
      </c>
      <c r="G279" s="137">
        <v>139.36685883590849</v>
      </c>
      <c r="H279" s="137">
        <v>57.437924625709869</v>
      </c>
      <c r="I279" s="137">
        <v>69.015246365105</v>
      </c>
      <c r="J279" s="137"/>
      <c r="K279" s="137">
        <v>137.52560536796864</v>
      </c>
      <c r="L279" s="137"/>
      <c r="M279" s="214">
        <f t="shared" si="3"/>
        <v>5.4013886080814757</v>
      </c>
      <c r="N279" s="139"/>
      <c r="O279" s="130">
        <v>240.6446593183482</v>
      </c>
      <c r="P279" s="161"/>
      <c r="Q279" s="140"/>
      <c r="R279" s="161"/>
      <c r="S279" s="348"/>
      <c r="T279" s="133"/>
      <c r="U279" s="350"/>
      <c r="V279" s="349"/>
      <c r="W279" s="348"/>
      <c r="X279" s="348"/>
      <c r="Y279" s="355"/>
      <c r="Z279" s="348"/>
      <c r="AA279" s="355"/>
      <c r="AB279" s="349"/>
      <c r="AC279" s="348"/>
      <c r="AD279" s="133"/>
      <c r="AE279" s="348"/>
      <c r="AF279" s="349"/>
      <c r="AG279" s="348"/>
      <c r="AH279" s="349"/>
      <c r="AI279" s="349"/>
      <c r="AJ279" s="349"/>
      <c r="AK279" s="128"/>
      <c r="AL279" s="128"/>
      <c r="AM279" s="128"/>
    </row>
    <row r="280" spans="1:39" ht="12.75" customHeight="1" x14ac:dyDescent="0.25">
      <c r="A280" s="243">
        <v>40848</v>
      </c>
      <c r="B280" s="159">
        <v>2011</v>
      </c>
      <c r="C280" s="241" t="s">
        <v>118</v>
      </c>
      <c r="D280" s="137" t="s">
        <v>33</v>
      </c>
      <c r="E280" s="137">
        <v>140.68552097428955</v>
      </c>
      <c r="F280" s="137">
        <v>133.17568913211588</v>
      </c>
      <c r="G280" s="137">
        <v>140.25417234313559</v>
      </c>
      <c r="H280" s="137">
        <v>57.901553949406299</v>
      </c>
      <c r="I280" s="137">
        <v>70.592310177705983</v>
      </c>
      <c r="J280" s="137"/>
      <c r="K280" s="137">
        <v>138.4284299874513</v>
      </c>
      <c r="L280" s="137"/>
      <c r="M280" s="214">
        <f t="shared" si="3"/>
        <v>7.0784832110197158</v>
      </c>
      <c r="N280" s="139"/>
      <c r="O280" s="130">
        <v>242.2298758857799</v>
      </c>
      <c r="P280" s="161"/>
      <c r="Q280" s="140"/>
      <c r="R280" s="161"/>
      <c r="S280" s="348"/>
      <c r="T280" s="133"/>
      <c r="U280" s="350"/>
      <c r="V280" s="349"/>
      <c r="W280" s="348"/>
      <c r="X280" s="348"/>
      <c r="Y280" s="355"/>
      <c r="Z280" s="348"/>
      <c r="AA280" s="355"/>
      <c r="AB280" s="349"/>
      <c r="AC280" s="348"/>
      <c r="AD280" s="133"/>
      <c r="AE280" s="348"/>
      <c r="AF280" s="349"/>
      <c r="AG280" s="348"/>
      <c r="AH280" s="349"/>
      <c r="AI280" s="349"/>
      <c r="AJ280" s="349"/>
      <c r="AK280" s="128"/>
      <c r="AL280" s="128"/>
      <c r="AM280" s="128"/>
    </row>
    <row r="281" spans="1:39" ht="12.75" customHeight="1" x14ac:dyDescent="0.25">
      <c r="A281" s="243">
        <v>40878</v>
      </c>
      <c r="B281" s="159">
        <v>2011</v>
      </c>
      <c r="C281" s="241" t="s">
        <v>119</v>
      </c>
      <c r="D281" s="137" t="s">
        <v>33</v>
      </c>
      <c r="E281" s="137">
        <v>139.74154262516916</v>
      </c>
      <c r="F281" s="137">
        <v>132.0853453096187</v>
      </c>
      <c r="G281" s="137">
        <v>140.62600598105993</v>
      </c>
      <c r="H281" s="137">
        <v>60.587310273619003</v>
      </c>
      <c r="I281" s="137">
        <v>71.288109854604187</v>
      </c>
      <c r="J281" s="137"/>
      <c r="K281" s="137">
        <v>135.90053288270911</v>
      </c>
      <c r="L281" s="138"/>
      <c r="M281" s="214">
        <f t="shared" si="3"/>
        <v>8.5406606714412305</v>
      </c>
      <c r="N281" s="161"/>
      <c r="O281" s="130">
        <v>237.86947693153695</v>
      </c>
      <c r="P281" s="161"/>
      <c r="Q281" s="140"/>
      <c r="R281" s="161"/>
      <c r="S281" s="348"/>
      <c r="T281" s="133"/>
      <c r="U281" s="350"/>
      <c r="V281" s="349"/>
      <c r="W281" s="348"/>
      <c r="X281" s="348"/>
      <c r="Y281" s="355"/>
      <c r="Z281" s="348"/>
      <c r="AA281" s="355"/>
      <c r="AB281" s="349"/>
      <c r="AC281" s="348"/>
      <c r="AD281" s="133"/>
      <c r="AE281" s="348"/>
      <c r="AF281" s="349"/>
      <c r="AG281" s="348"/>
      <c r="AH281" s="349"/>
      <c r="AI281" s="349"/>
      <c r="AJ281" s="349"/>
      <c r="AK281" s="128"/>
      <c r="AL281" s="128"/>
      <c r="AM281" s="128"/>
    </row>
    <row r="282" spans="1:39" ht="12.75" customHeight="1" x14ac:dyDescent="0.25">
      <c r="A282" s="243">
        <v>40909</v>
      </c>
      <c r="B282" s="159">
        <v>2012</v>
      </c>
      <c r="C282" s="241" t="s">
        <v>109</v>
      </c>
      <c r="D282" s="137" t="s">
        <v>33</v>
      </c>
      <c r="E282" s="137">
        <v>140.39533152909337</v>
      </c>
      <c r="F282" s="137">
        <v>132.88733924216288</v>
      </c>
      <c r="G282" s="137">
        <v>141.34450130143435</v>
      </c>
      <c r="H282" s="137">
        <v>61.037361899845124</v>
      </c>
      <c r="I282" s="137">
        <v>70.744632471728593</v>
      </c>
      <c r="J282" s="137"/>
      <c r="K282" s="137">
        <v>136.67916914122202</v>
      </c>
      <c r="L282" s="137"/>
      <c r="M282" s="214">
        <f t="shared" si="3"/>
        <v>8.457162059271468</v>
      </c>
      <c r="N282" s="139"/>
      <c r="O282" s="130">
        <v>239.09123533714885</v>
      </c>
      <c r="P282" s="161"/>
      <c r="Q282" s="140"/>
      <c r="R282" s="161"/>
      <c r="S282" s="348"/>
      <c r="T282" s="133"/>
      <c r="U282" s="350"/>
      <c r="V282" s="349"/>
      <c r="W282" s="348"/>
      <c r="X282" s="348"/>
      <c r="Y282" s="355"/>
      <c r="Z282" s="348"/>
      <c r="AA282" s="355"/>
      <c r="AB282" s="349"/>
      <c r="AC282" s="348"/>
      <c r="AD282" s="133"/>
      <c r="AE282" s="348"/>
      <c r="AF282" s="349"/>
      <c r="AG282" s="348"/>
      <c r="AH282" s="349"/>
      <c r="AI282" s="349"/>
      <c r="AJ282" s="349"/>
      <c r="AK282" s="128"/>
      <c r="AL282" s="128"/>
      <c r="AM282" s="128"/>
    </row>
    <row r="283" spans="1:39" ht="12.75" customHeight="1" x14ac:dyDescent="0.25">
      <c r="A283" s="243">
        <v>40940</v>
      </c>
      <c r="B283" s="159">
        <v>2012</v>
      </c>
      <c r="C283" s="241" t="s">
        <v>110</v>
      </c>
      <c r="D283" s="137" t="s">
        <v>33</v>
      </c>
      <c r="E283" s="137">
        <v>141.81510148849793</v>
      </c>
      <c r="F283" s="137">
        <v>134.55736541550178</v>
      </c>
      <c r="G283" s="137">
        <v>142.56475161987038</v>
      </c>
      <c r="H283" s="137">
        <v>61.518275684047502</v>
      </c>
      <c r="I283" s="137">
        <v>71.339006462035542</v>
      </c>
      <c r="J283" s="137"/>
      <c r="K283" s="137">
        <v>146.27755086704568</v>
      </c>
      <c r="L283" s="137"/>
      <c r="M283" s="214">
        <f t="shared" si="3"/>
        <v>8.0073862043686006</v>
      </c>
      <c r="N283" s="139"/>
      <c r="O283" s="130">
        <v>256.05768266965958</v>
      </c>
      <c r="P283" s="161"/>
      <c r="Q283" s="140"/>
      <c r="R283" s="161"/>
      <c r="S283" s="348"/>
      <c r="T283" s="133"/>
      <c r="U283" s="350"/>
      <c r="V283" s="349"/>
      <c r="W283" s="348"/>
      <c r="X283" s="348"/>
      <c r="Y283" s="355"/>
      <c r="Z283" s="348"/>
      <c r="AA283" s="355"/>
      <c r="AB283" s="349"/>
      <c r="AC283" s="348"/>
      <c r="AD283" s="133"/>
      <c r="AE283" s="348"/>
      <c r="AF283" s="349"/>
      <c r="AG283" s="348"/>
      <c r="AH283" s="349"/>
      <c r="AI283" s="349"/>
      <c r="AJ283" s="349"/>
      <c r="AK283" s="128"/>
      <c r="AL283" s="128"/>
      <c r="AM283" s="128"/>
    </row>
    <row r="284" spans="1:39" ht="12.75" customHeight="1" x14ac:dyDescent="0.25">
      <c r="A284" s="243">
        <v>40969</v>
      </c>
      <c r="B284" s="159">
        <v>2012</v>
      </c>
      <c r="C284" s="241" t="s">
        <v>111</v>
      </c>
      <c r="D284" s="137" t="s">
        <v>33</v>
      </c>
      <c r="E284" s="137">
        <v>144.8990392422192</v>
      </c>
      <c r="F284" s="137">
        <v>137.67236690262328</v>
      </c>
      <c r="G284" s="137">
        <v>145.04376142216313</v>
      </c>
      <c r="H284" s="137">
        <v>63.275048213272832</v>
      </c>
      <c r="I284" s="137">
        <v>73.685021739130434</v>
      </c>
      <c r="J284" s="137"/>
      <c r="K284" s="137">
        <v>154.8983155265916</v>
      </c>
      <c r="L284" s="137"/>
      <c r="M284" s="214">
        <f t="shared" si="3"/>
        <v>7.371394519539848</v>
      </c>
      <c r="N284" s="139"/>
      <c r="O284" s="130">
        <v>270.96904447612587</v>
      </c>
      <c r="P284" s="161"/>
      <c r="Q284" s="140"/>
      <c r="R284" s="161"/>
      <c r="S284" s="348"/>
      <c r="T284" s="133"/>
      <c r="U284" s="350"/>
      <c r="V284" s="349"/>
      <c r="W284" s="348"/>
      <c r="X284" s="348"/>
      <c r="Y284" s="355"/>
      <c r="Z284" s="348"/>
      <c r="AA284" s="355"/>
      <c r="AB284" s="349"/>
      <c r="AC284" s="348"/>
      <c r="AD284" s="133"/>
      <c r="AE284" s="348"/>
      <c r="AF284" s="349"/>
      <c r="AG284" s="348"/>
      <c r="AH284" s="349"/>
      <c r="AI284" s="349"/>
      <c r="AJ284" s="349"/>
      <c r="AK284" s="128"/>
      <c r="AL284" s="128"/>
      <c r="AM284" s="128"/>
    </row>
    <row r="285" spans="1:39" ht="12.75" customHeight="1" x14ac:dyDescent="0.25">
      <c r="A285" s="243">
        <v>41000</v>
      </c>
      <c r="B285" s="159">
        <v>2012</v>
      </c>
      <c r="C285" s="241" t="s">
        <v>112</v>
      </c>
      <c r="D285" s="137" t="s">
        <v>33</v>
      </c>
      <c r="E285" s="137">
        <v>148.8497699594046</v>
      </c>
      <c r="F285" s="137">
        <v>141.73842424602938</v>
      </c>
      <c r="G285" s="137">
        <v>147.78288032342024</v>
      </c>
      <c r="H285" s="137">
        <v>64.400000000000006</v>
      </c>
      <c r="I285" s="137">
        <v>74.59</v>
      </c>
      <c r="J285" s="137"/>
      <c r="K285" s="137">
        <v>147.2433736071869</v>
      </c>
      <c r="L285" s="137"/>
      <c r="M285" s="214">
        <f t="shared" si="3"/>
        <v>6.044456077390862</v>
      </c>
      <c r="N285" s="139"/>
      <c r="O285" s="130">
        <v>257.61628747147245</v>
      </c>
      <c r="P285" s="161"/>
      <c r="Q285" s="140"/>
      <c r="R285" s="161"/>
      <c r="S285" s="348"/>
      <c r="T285" s="133"/>
      <c r="U285" s="350"/>
      <c r="V285" s="349"/>
      <c r="W285" s="348"/>
      <c r="X285" s="348"/>
      <c r="Y285" s="355"/>
      <c r="Z285" s="348"/>
      <c r="AA285" s="355"/>
      <c r="AB285" s="349"/>
      <c r="AC285" s="348"/>
      <c r="AD285" s="133"/>
      <c r="AE285" s="348"/>
      <c r="AF285" s="349"/>
      <c r="AG285" s="348"/>
      <c r="AH285" s="349"/>
      <c r="AI285" s="349"/>
      <c r="AJ285" s="349"/>
      <c r="AK285" s="128"/>
      <c r="AL285" s="128"/>
      <c r="AM285" s="128"/>
    </row>
    <row r="286" spans="1:39" ht="12.75" customHeight="1" x14ac:dyDescent="0.25">
      <c r="A286" s="243">
        <v>41030</v>
      </c>
      <c r="B286" s="159">
        <v>2012</v>
      </c>
      <c r="C286" s="241" t="s">
        <v>113</v>
      </c>
      <c r="D286" s="137" t="s">
        <v>33</v>
      </c>
      <c r="E286" s="137">
        <v>145.36159024593579</v>
      </c>
      <c r="F286" s="137">
        <v>137.67640499999999</v>
      </c>
      <c r="G286" s="137">
        <v>144.0109020592667</v>
      </c>
      <c r="H286" s="137">
        <v>59.099289234268383</v>
      </c>
      <c r="I286" s="137">
        <v>69.888403078403073</v>
      </c>
      <c r="J286" s="137"/>
      <c r="K286" s="137">
        <v>136.28200407492056</v>
      </c>
      <c r="L286" s="137"/>
      <c r="M286" s="214">
        <f t="shared" ref="M286:M349" si="4">G286-F286</f>
        <v>6.3344970592667096</v>
      </c>
      <c r="N286" s="139"/>
      <c r="O286" s="130">
        <v>238.34789711169145</v>
      </c>
      <c r="P286" s="161"/>
      <c r="Q286" s="140"/>
      <c r="R286" s="161"/>
      <c r="S286" s="348"/>
      <c r="T286" s="133"/>
      <c r="U286" s="350"/>
      <c r="V286" s="349"/>
      <c r="W286" s="348"/>
      <c r="X286" s="348"/>
      <c r="Y286" s="355"/>
      <c r="Z286" s="348"/>
      <c r="AA286" s="355"/>
      <c r="AB286" s="349"/>
      <c r="AC286" s="348"/>
      <c r="AD286" s="133"/>
      <c r="AE286" s="348"/>
      <c r="AF286" s="349"/>
      <c r="AG286" s="348"/>
      <c r="AH286" s="349"/>
      <c r="AI286" s="349"/>
      <c r="AJ286" s="349"/>
      <c r="AK286" s="128"/>
      <c r="AL286" s="128"/>
      <c r="AM286" s="128"/>
    </row>
    <row r="287" spans="1:39" ht="12.75" customHeight="1" x14ac:dyDescent="0.25">
      <c r="A287" s="243">
        <v>41061</v>
      </c>
      <c r="B287" s="159">
        <v>2012</v>
      </c>
      <c r="C287" s="241" t="s">
        <v>21</v>
      </c>
      <c r="D287" s="137" t="s">
        <v>33</v>
      </c>
      <c r="E287" s="137">
        <v>139.36139849937476</v>
      </c>
      <c r="F287" s="137">
        <v>131.634916</v>
      </c>
      <c r="G287" s="137">
        <v>137.43749171270721</v>
      </c>
      <c r="H287" s="137">
        <v>54.500818802122815</v>
      </c>
      <c r="I287" s="137">
        <v>65.59462081128747</v>
      </c>
      <c r="J287" s="137"/>
      <c r="K287" s="137">
        <v>120.262843210866</v>
      </c>
      <c r="L287" s="137"/>
      <c r="M287" s="214">
        <f t="shared" si="4"/>
        <v>5.8025757127072097</v>
      </c>
      <c r="N287" s="139"/>
      <c r="O287" s="130">
        <v>210.46635895509297</v>
      </c>
      <c r="P287" s="161"/>
      <c r="Q287" s="140"/>
      <c r="R287" s="161"/>
      <c r="S287" s="348"/>
      <c r="T287" s="133"/>
      <c r="U287" s="350"/>
      <c r="V287" s="349"/>
      <c r="W287" s="348"/>
      <c r="X287" s="348"/>
      <c r="Y287" s="355"/>
      <c r="Z287" s="348"/>
      <c r="AA287" s="355"/>
      <c r="AB287" s="349"/>
      <c r="AC287" s="348"/>
      <c r="AD287" s="133"/>
      <c r="AE287" s="348"/>
      <c r="AF287" s="349"/>
      <c r="AG287" s="348"/>
      <c r="AH287" s="349"/>
      <c r="AI287" s="349"/>
      <c r="AJ287" s="349"/>
      <c r="AK287" s="128"/>
      <c r="AL287" s="128"/>
      <c r="AM287" s="128"/>
    </row>
    <row r="288" spans="1:39" ht="12.75" customHeight="1" x14ac:dyDescent="0.25">
      <c r="A288" s="243">
        <v>41091</v>
      </c>
      <c r="B288" s="159">
        <v>2012</v>
      </c>
      <c r="C288" s="241" t="s">
        <v>114</v>
      </c>
      <c r="D288" s="137" t="s">
        <v>33</v>
      </c>
      <c r="E288" s="137">
        <v>138.44105460608586</v>
      </c>
      <c r="F288" s="137">
        <v>131.084754</v>
      </c>
      <c r="G288" s="137">
        <v>136.59248417880463</v>
      </c>
      <c r="H288" s="137">
        <v>53.740513646702041</v>
      </c>
      <c r="I288" s="137">
        <v>67.33534231200899</v>
      </c>
      <c r="J288" s="137"/>
      <c r="K288" s="137">
        <v>125.51186940595065</v>
      </c>
      <c r="L288" s="137"/>
      <c r="M288" s="214">
        <f t="shared" si="4"/>
        <v>5.5077301788046213</v>
      </c>
      <c r="N288" s="139"/>
      <c r="O288" s="130">
        <v>219.73572817661477</v>
      </c>
      <c r="P288" s="161"/>
      <c r="Q288" s="140"/>
      <c r="R288" s="161"/>
      <c r="S288" s="348"/>
      <c r="T288" s="133"/>
      <c r="U288" s="350"/>
      <c r="V288" s="349"/>
      <c r="W288" s="348"/>
      <c r="X288" s="348"/>
      <c r="Y288" s="355"/>
      <c r="Z288" s="348"/>
      <c r="AA288" s="355"/>
      <c r="AB288" s="349"/>
      <c r="AC288" s="348"/>
      <c r="AD288" s="133"/>
      <c r="AE288" s="348"/>
      <c r="AF288" s="349"/>
      <c r="AG288" s="348"/>
      <c r="AH288" s="349"/>
      <c r="AI288" s="349"/>
      <c r="AJ288" s="349"/>
      <c r="AK288" s="128"/>
      <c r="AL288" s="128"/>
      <c r="AM288" s="128"/>
    </row>
    <row r="289" spans="1:39" ht="12.75" customHeight="1" x14ac:dyDescent="0.25">
      <c r="A289" s="243">
        <v>41122</v>
      </c>
      <c r="B289" s="159">
        <v>2012</v>
      </c>
      <c r="C289" s="241" t="s">
        <v>115</v>
      </c>
      <c r="D289" s="137" t="s">
        <v>33</v>
      </c>
      <c r="E289" s="137">
        <v>141.59475510629429</v>
      </c>
      <c r="F289" s="137">
        <v>134.13443000000001</v>
      </c>
      <c r="G289" s="137">
        <v>139.40545956805627</v>
      </c>
      <c r="H289" s="137">
        <v>57.871832827899915</v>
      </c>
      <c r="I289" s="137">
        <v>71.062829886163229</v>
      </c>
      <c r="J289" s="137"/>
      <c r="K289" s="137">
        <v>137.43032240739197</v>
      </c>
      <c r="L289" s="137"/>
      <c r="M289" s="214">
        <f t="shared" si="4"/>
        <v>5.2710295680562638</v>
      </c>
      <c r="N289" s="139"/>
      <c r="O289" s="130">
        <v>240.6594899565703</v>
      </c>
      <c r="P289" s="161"/>
      <c r="Q289" s="140"/>
      <c r="R289" s="161"/>
      <c r="S289" s="348"/>
      <c r="T289" s="133"/>
      <c r="U289" s="350"/>
      <c r="V289" s="349"/>
      <c r="W289" s="348"/>
      <c r="X289" s="348"/>
      <c r="Y289" s="355"/>
      <c r="Z289" s="348"/>
      <c r="AA289" s="355"/>
      <c r="AB289" s="349"/>
      <c r="AC289" s="348"/>
      <c r="AD289" s="133"/>
      <c r="AE289" s="348"/>
      <c r="AF289" s="349"/>
      <c r="AG289" s="348"/>
      <c r="AH289" s="349"/>
      <c r="AI289" s="349"/>
      <c r="AJ289" s="349"/>
      <c r="AK289" s="128"/>
      <c r="AL289" s="128"/>
      <c r="AM289" s="128"/>
    </row>
    <row r="290" spans="1:39" ht="12.75" customHeight="1" x14ac:dyDescent="0.25">
      <c r="A290" s="243">
        <v>41153</v>
      </c>
      <c r="B290" s="159">
        <v>2012</v>
      </c>
      <c r="C290" s="241" t="s">
        <v>116</v>
      </c>
      <c r="D290" s="137" t="s">
        <v>33</v>
      </c>
      <c r="E290" s="137">
        <v>146.44923718215921</v>
      </c>
      <c r="F290" s="137">
        <v>139.12884399999999</v>
      </c>
      <c r="G290" s="137">
        <v>143.97804821697642</v>
      </c>
      <c r="H290" s="137">
        <v>60.647966262319933</v>
      </c>
      <c r="I290" s="137">
        <v>72.955494628827978</v>
      </c>
      <c r="J290" s="137"/>
      <c r="K290" s="137">
        <v>136.16350311724631</v>
      </c>
      <c r="L290" s="137"/>
      <c r="M290" s="214">
        <f t="shared" si="4"/>
        <v>4.8492042169764318</v>
      </c>
      <c r="N290" s="139"/>
      <c r="O290" s="130">
        <v>238.28262296970962</v>
      </c>
      <c r="P290" s="161"/>
      <c r="Q290" s="140"/>
      <c r="R290" s="161"/>
      <c r="S290" s="348"/>
      <c r="T290" s="133"/>
      <c r="U290" s="350"/>
      <c r="V290" s="349"/>
      <c r="W290" s="348"/>
      <c r="X290" s="348"/>
      <c r="Y290" s="355"/>
      <c r="Z290" s="348"/>
      <c r="AA290" s="355"/>
      <c r="AB290" s="349"/>
      <c r="AC290" s="348"/>
      <c r="AD290" s="133"/>
      <c r="AE290" s="348"/>
      <c r="AF290" s="349"/>
      <c r="AG290" s="348"/>
      <c r="AH290" s="349"/>
      <c r="AI290" s="349"/>
      <c r="AJ290" s="349"/>
      <c r="AK290" s="128"/>
      <c r="AL290" s="128"/>
      <c r="AM290" s="128"/>
    </row>
    <row r="291" spans="1:39" ht="12.75" customHeight="1" x14ac:dyDescent="0.25">
      <c r="A291" s="243">
        <v>41183</v>
      </c>
      <c r="B291" s="159">
        <v>2012</v>
      </c>
      <c r="C291" s="241" t="s">
        <v>117</v>
      </c>
      <c r="D291" s="137" t="s">
        <v>33</v>
      </c>
      <c r="E291" s="137">
        <v>145.57883493122131</v>
      </c>
      <c r="F291" s="137">
        <v>138.07635599999998</v>
      </c>
      <c r="G291" s="137">
        <v>143.01836062280265</v>
      </c>
      <c r="H291" s="137">
        <v>60.441139120545863</v>
      </c>
      <c r="I291" s="137">
        <v>73.187367324034</v>
      </c>
      <c r="J291" s="137"/>
      <c r="K291" s="137">
        <v>135.13547028859998</v>
      </c>
      <c r="L291" s="137"/>
      <c r="M291" s="214">
        <f t="shared" si="4"/>
        <v>4.9420046228026706</v>
      </c>
      <c r="N291" s="139"/>
      <c r="O291" s="130">
        <v>236.48517020900536</v>
      </c>
      <c r="P291" s="161"/>
      <c r="Q291" s="140"/>
      <c r="R291" s="161"/>
      <c r="S291" s="348"/>
      <c r="T291" s="133"/>
      <c r="U291" s="350"/>
      <c r="V291" s="349"/>
      <c r="W291" s="348"/>
      <c r="X291" s="348"/>
      <c r="Y291" s="355"/>
      <c r="Z291" s="348"/>
      <c r="AA291" s="355"/>
      <c r="AB291" s="349"/>
      <c r="AC291" s="348"/>
      <c r="AD291" s="133"/>
      <c r="AE291" s="348"/>
      <c r="AF291" s="349"/>
      <c r="AG291" s="348"/>
      <c r="AH291" s="349"/>
      <c r="AI291" s="349"/>
      <c r="AJ291" s="349"/>
      <c r="AK291" s="128"/>
      <c r="AL291" s="128"/>
      <c r="AM291" s="128"/>
    </row>
    <row r="292" spans="1:39" ht="12.75" customHeight="1" x14ac:dyDescent="0.25">
      <c r="A292" s="243">
        <v>41214</v>
      </c>
      <c r="B292" s="159">
        <v>2012</v>
      </c>
      <c r="C292" s="241" t="s">
        <v>118</v>
      </c>
      <c r="D292" s="137" t="s">
        <v>33</v>
      </c>
      <c r="E292" s="137">
        <v>142.27588265944144</v>
      </c>
      <c r="F292" s="137">
        <v>134.54309000000001</v>
      </c>
      <c r="G292" s="137">
        <v>141.09923756906076</v>
      </c>
      <c r="H292" s="137">
        <v>57.74565390447308</v>
      </c>
      <c r="I292" s="137">
        <v>70.009788359788374</v>
      </c>
      <c r="J292" s="137"/>
      <c r="K292" s="137">
        <v>133.03594544791579</v>
      </c>
      <c r="L292" s="137"/>
      <c r="M292" s="214">
        <f t="shared" si="4"/>
        <v>6.5561475690607551</v>
      </c>
      <c r="N292" s="139"/>
      <c r="O292" s="130">
        <v>232.83875922959248</v>
      </c>
      <c r="P292" s="161"/>
      <c r="Q292" s="140"/>
      <c r="R292" s="161"/>
      <c r="S292" s="348"/>
      <c r="T292" s="133"/>
      <c r="U292" s="350"/>
      <c r="V292" s="349"/>
      <c r="W292" s="348"/>
      <c r="X292" s="348"/>
      <c r="Y292" s="355"/>
      <c r="Z292" s="348"/>
      <c r="AA292" s="355"/>
      <c r="AB292" s="349"/>
      <c r="AC292" s="348"/>
      <c r="AD292" s="133"/>
      <c r="AE292" s="348"/>
      <c r="AF292" s="349"/>
      <c r="AG292" s="348"/>
      <c r="AH292" s="349"/>
      <c r="AI292" s="349"/>
      <c r="AJ292" s="349"/>
      <c r="AK292" s="128"/>
      <c r="AL292" s="128"/>
      <c r="AM292" s="128"/>
    </row>
    <row r="293" spans="1:39" ht="12.75" customHeight="1" x14ac:dyDescent="0.25">
      <c r="A293" s="243">
        <v>41244</v>
      </c>
      <c r="B293" s="159">
        <v>2012</v>
      </c>
      <c r="C293" s="241" t="s">
        <v>119</v>
      </c>
      <c r="D293" s="137" t="s">
        <v>33</v>
      </c>
      <c r="E293" s="137">
        <v>139.4038192997082</v>
      </c>
      <c r="F293" s="137">
        <v>131.55227600000001</v>
      </c>
      <c r="G293" s="137">
        <v>139.66123857358113</v>
      </c>
      <c r="H293" s="137">
        <v>57.17699772554964</v>
      </c>
      <c r="I293" s="137">
        <v>68.738505691839023</v>
      </c>
      <c r="J293" s="137"/>
      <c r="K293" s="137">
        <v>131.96368744976445</v>
      </c>
      <c r="L293" s="137"/>
      <c r="M293" s="214">
        <f t="shared" si="4"/>
        <v>8.1089625735811239</v>
      </c>
      <c r="N293" s="139"/>
      <c r="O293" s="130">
        <v>230.87711112165803</v>
      </c>
      <c r="P293" s="161"/>
      <c r="Q293" s="140"/>
      <c r="R293" s="161"/>
      <c r="S293" s="348"/>
      <c r="T293" s="133"/>
      <c r="U293" s="350"/>
      <c r="V293" s="349"/>
      <c r="W293" s="348"/>
      <c r="X293" s="348"/>
      <c r="Y293" s="355"/>
      <c r="Z293" s="348"/>
      <c r="AA293" s="355"/>
      <c r="AB293" s="349"/>
      <c r="AC293" s="348"/>
      <c r="AD293" s="133"/>
      <c r="AE293" s="348"/>
      <c r="AF293" s="349"/>
      <c r="AG293" s="348"/>
      <c r="AH293" s="349"/>
      <c r="AI293" s="349"/>
      <c r="AJ293" s="349"/>
      <c r="AK293" s="128"/>
      <c r="AL293" s="128"/>
      <c r="AM293" s="128"/>
    </row>
    <row r="294" spans="1:39" ht="12.75" customHeight="1" x14ac:dyDescent="0.25">
      <c r="A294" s="243">
        <v>41275</v>
      </c>
      <c r="B294" s="159">
        <v>2013</v>
      </c>
      <c r="C294" s="241" t="s">
        <v>109</v>
      </c>
      <c r="D294" s="137" t="s">
        <v>33</v>
      </c>
      <c r="E294" s="137">
        <v>139.35154647769906</v>
      </c>
      <c r="F294" s="137">
        <v>131.70957799999999</v>
      </c>
      <c r="G294" s="137">
        <v>139.45832245102966</v>
      </c>
      <c r="H294" s="137">
        <v>57.852490523123578</v>
      </c>
      <c r="I294" s="137">
        <v>68.986217732884398</v>
      </c>
      <c r="J294" s="137"/>
      <c r="K294" s="137">
        <v>136.6995902098258</v>
      </c>
      <c r="L294" s="137"/>
      <c r="M294" s="214">
        <f t="shared" si="4"/>
        <v>7.7487444510296655</v>
      </c>
      <c r="N294" s="139"/>
      <c r="O294" s="130">
        <v>239.13205679088634</v>
      </c>
      <c r="P294" s="161"/>
      <c r="Q294" s="140"/>
      <c r="R294" s="161"/>
      <c r="S294" s="348"/>
      <c r="T294" s="133"/>
      <c r="U294" s="350"/>
      <c r="V294" s="349"/>
      <c r="W294" s="348"/>
      <c r="X294" s="348"/>
      <c r="Y294" s="355"/>
      <c r="Z294" s="348"/>
      <c r="AA294" s="355"/>
      <c r="AB294" s="349"/>
      <c r="AC294" s="348"/>
      <c r="AD294" s="133"/>
      <c r="AE294" s="348"/>
      <c r="AF294" s="349"/>
      <c r="AG294" s="348"/>
      <c r="AH294" s="349"/>
      <c r="AI294" s="349"/>
      <c r="AJ294" s="349"/>
      <c r="AK294" s="128"/>
      <c r="AL294" s="128"/>
      <c r="AM294" s="128"/>
    </row>
    <row r="295" spans="1:39" ht="12.75" customHeight="1" x14ac:dyDescent="0.25">
      <c r="A295" s="243">
        <v>41306</v>
      </c>
      <c r="B295" s="159">
        <v>2013</v>
      </c>
      <c r="C295" s="241" t="s">
        <v>110</v>
      </c>
      <c r="D295" s="137" t="s">
        <v>33</v>
      </c>
      <c r="E295" s="137">
        <v>144.03317319716547</v>
      </c>
      <c r="F295" s="137">
        <v>136.366511</v>
      </c>
      <c r="G295" s="137">
        <v>143.90401506780512</v>
      </c>
      <c r="H295" s="137">
        <v>64.592706595905995</v>
      </c>
      <c r="I295" s="137">
        <v>74.54443001443002</v>
      </c>
      <c r="J295" s="137"/>
      <c r="K295" s="137">
        <v>144.76940900712077</v>
      </c>
      <c r="L295" s="137"/>
      <c r="M295" s="214">
        <f t="shared" si="4"/>
        <v>7.5375040678051164</v>
      </c>
      <c r="N295" s="139"/>
      <c r="O295" s="130">
        <v>253.23466385596373</v>
      </c>
      <c r="P295" s="161"/>
      <c r="Q295" s="140"/>
      <c r="R295" s="161"/>
      <c r="S295" s="348"/>
      <c r="T295" s="133"/>
      <c r="U295" s="350"/>
      <c r="V295" s="349"/>
      <c r="W295" s="348"/>
      <c r="X295" s="348"/>
      <c r="Y295" s="355"/>
      <c r="Z295" s="348"/>
      <c r="AA295" s="355"/>
      <c r="AB295" s="349"/>
      <c r="AC295" s="348"/>
      <c r="AD295" s="133"/>
      <c r="AE295" s="348"/>
      <c r="AF295" s="349"/>
      <c r="AG295" s="348"/>
      <c r="AH295" s="349"/>
      <c r="AI295" s="349"/>
      <c r="AJ295" s="349"/>
      <c r="AK295" s="128"/>
      <c r="AL295" s="128"/>
      <c r="AM295" s="128"/>
    </row>
    <row r="296" spans="1:39" ht="12.75" customHeight="1" x14ac:dyDescent="0.25">
      <c r="A296" s="243">
        <v>41334</v>
      </c>
      <c r="B296" s="159">
        <v>2013</v>
      </c>
      <c r="C296" s="241" t="s">
        <v>111</v>
      </c>
      <c r="D296" s="137" t="s">
        <v>33</v>
      </c>
      <c r="E296" s="137">
        <v>144.98763547311378</v>
      </c>
      <c r="F296" s="137">
        <v>137.249865</v>
      </c>
      <c r="G296" s="137">
        <v>144.60951180311403</v>
      </c>
      <c r="H296" s="137">
        <v>62.725470053070509</v>
      </c>
      <c r="I296" s="137">
        <v>72.67338464005131</v>
      </c>
      <c r="J296" s="137"/>
      <c r="K296" s="137">
        <v>140.9405559892765</v>
      </c>
      <c r="L296" s="138"/>
      <c r="M296" s="214">
        <f t="shared" si="4"/>
        <v>7.3596468031140319</v>
      </c>
      <c r="N296" s="161"/>
      <c r="O296" s="130">
        <v>246.54224980558607</v>
      </c>
      <c r="P296" s="161"/>
      <c r="Q296" s="140"/>
      <c r="R296" s="161"/>
      <c r="S296" s="348"/>
      <c r="T296" s="133"/>
      <c r="U296" s="350"/>
      <c r="V296" s="349"/>
      <c r="W296" s="348"/>
      <c r="X296" s="348"/>
      <c r="Y296" s="355"/>
      <c r="Z296" s="348"/>
      <c r="AA296" s="355"/>
      <c r="AB296" s="349"/>
      <c r="AC296" s="348"/>
      <c r="AD296" s="133"/>
      <c r="AE296" s="348"/>
      <c r="AF296" s="349"/>
      <c r="AG296" s="348"/>
      <c r="AH296" s="349"/>
      <c r="AI296" s="349"/>
      <c r="AJ296" s="349"/>
      <c r="AK296" s="128"/>
      <c r="AL296" s="128"/>
      <c r="AM296" s="128"/>
    </row>
    <row r="297" spans="1:39" ht="12.75" customHeight="1" x14ac:dyDescent="0.25">
      <c r="A297" s="243">
        <v>41365</v>
      </c>
      <c r="B297" s="159">
        <v>2013</v>
      </c>
      <c r="C297" s="241" t="s">
        <v>112</v>
      </c>
      <c r="D297" s="137" t="s">
        <v>33</v>
      </c>
      <c r="E297" s="137">
        <v>144.23831596498539</v>
      </c>
      <c r="F297" s="137">
        <v>136.80606300000002</v>
      </c>
      <c r="G297" s="137">
        <v>141.27323656454047</v>
      </c>
      <c r="H297" s="137">
        <v>57.758115996967391</v>
      </c>
      <c r="I297" s="137">
        <v>69.794580727914067</v>
      </c>
      <c r="J297" s="137"/>
      <c r="K297" s="137">
        <v>131.61878421930444</v>
      </c>
      <c r="L297" s="137"/>
      <c r="M297" s="214">
        <f t="shared" si="4"/>
        <v>4.4671735645404453</v>
      </c>
      <c r="N297" s="139"/>
      <c r="O297" s="130">
        <v>230.17809751866213</v>
      </c>
      <c r="P297" s="161"/>
      <c r="Q297" s="140"/>
      <c r="R297" s="161"/>
      <c r="S297" s="348"/>
      <c r="T297" s="133"/>
      <c r="U297" s="350"/>
      <c r="V297" s="349"/>
      <c r="W297" s="348"/>
      <c r="X297" s="348"/>
      <c r="Y297" s="355"/>
      <c r="Z297" s="348"/>
      <c r="AA297" s="355"/>
      <c r="AB297" s="349"/>
      <c r="AC297" s="348"/>
      <c r="AD297" s="133"/>
      <c r="AE297" s="348"/>
      <c r="AF297" s="349"/>
      <c r="AG297" s="348"/>
      <c r="AH297" s="349"/>
      <c r="AI297" s="349"/>
      <c r="AJ297" s="349"/>
      <c r="AK297" s="128"/>
      <c r="AL297" s="128"/>
      <c r="AM297" s="128"/>
    </row>
    <row r="298" spans="1:39" ht="12.75" customHeight="1" x14ac:dyDescent="0.25">
      <c r="A298" s="243">
        <v>41395</v>
      </c>
      <c r="B298" s="159">
        <v>2013</v>
      </c>
      <c r="C298" s="241" t="s">
        <v>113</v>
      </c>
      <c r="D298" s="137" t="s">
        <v>33</v>
      </c>
      <c r="E298" s="137">
        <v>140.54138495206334</v>
      </c>
      <c r="F298" s="137">
        <v>132.74727900000002</v>
      </c>
      <c r="G298" s="137">
        <v>137.95112506278252</v>
      </c>
      <c r="H298" s="137">
        <v>55.392113343441999</v>
      </c>
      <c r="I298" s="137">
        <v>67.957011383678065</v>
      </c>
      <c r="J298" s="137"/>
      <c r="K298" s="137">
        <v>130.47397249730227</v>
      </c>
      <c r="L298" s="137"/>
      <c r="M298" s="214">
        <f t="shared" si="4"/>
        <v>5.2038460627825032</v>
      </c>
      <c r="N298" s="139"/>
      <c r="O298" s="130">
        <v>228.29157691697378</v>
      </c>
      <c r="P298" s="161"/>
      <c r="Q298" s="140"/>
      <c r="R298" s="161"/>
      <c r="S298" s="348"/>
      <c r="T298" s="133"/>
      <c r="U298" s="350"/>
      <c r="V298" s="349"/>
      <c r="W298" s="348"/>
      <c r="X298" s="348"/>
      <c r="Y298" s="355"/>
      <c r="Z298" s="348"/>
      <c r="AA298" s="355"/>
      <c r="AB298" s="349"/>
      <c r="AC298" s="348"/>
      <c r="AD298" s="133"/>
      <c r="AE298" s="348"/>
      <c r="AF298" s="349"/>
      <c r="AG298" s="348"/>
      <c r="AH298" s="349"/>
      <c r="AI298" s="349"/>
      <c r="AJ298" s="349"/>
      <c r="AK298" s="128"/>
      <c r="AL298" s="128"/>
      <c r="AM298" s="128"/>
    </row>
    <row r="299" spans="1:39" ht="12.75" customHeight="1" x14ac:dyDescent="0.25">
      <c r="A299" s="243">
        <v>41426</v>
      </c>
      <c r="B299" s="159">
        <v>2013</v>
      </c>
      <c r="C299" s="241" t="s">
        <v>21</v>
      </c>
      <c r="D299" s="137" t="s">
        <v>33</v>
      </c>
      <c r="E299" s="137">
        <v>141.87676948728637</v>
      </c>
      <c r="F299" s="137">
        <v>134.06139199999998</v>
      </c>
      <c r="G299" s="137">
        <v>139.25993671521849</v>
      </c>
      <c r="H299" s="137">
        <v>54.989076952236537</v>
      </c>
      <c r="I299" s="137">
        <v>68.229177489177502</v>
      </c>
      <c r="J299" s="137"/>
      <c r="K299" s="137">
        <v>128.2934736508108</v>
      </c>
      <c r="L299" s="137"/>
      <c r="M299" s="214">
        <f t="shared" si="4"/>
        <v>5.1985447152185031</v>
      </c>
      <c r="N299" s="139"/>
      <c r="O299" s="130">
        <v>224.47599161572302</v>
      </c>
      <c r="P299" s="161"/>
      <c r="Q299" s="140"/>
      <c r="R299" s="161"/>
      <c r="S299" s="348"/>
      <c r="T299" s="133"/>
      <c r="U299" s="350"/>
      <c r="V299" s="349"/>
      <c r="W299" s="348"/>
      <c r="X299" s="348"/>
      <c r="Y299" s="355"/>
      <c r="Z299" s="348"/>
      <c r="AA299" s="355"/>
      <c r="AB299" s="349"/>
      <c r="AC299" s="348"/>
      <c r="AD299" s="133"/>
      <c r="AE299" s="348"/>
      <c r="AF299" s="349"/>
      <c r="AG299" s="348"/>
      <c r="AH299" s="349"/>
      <c r="AI299" s="349"/>
      <c r="AJ299" s="349"/>
      <c r="AK299" s="128"/>
      <c r="AL299" s="128"/>
      <c r="AM299" s="128"/>
    </row>
    <row r="300" spans="1:39" ht="12.75" customHeight="1" x14ac:dyDescent="0.25">
      <c r="A300" s="243">
        <v>41456</v>
      </c>
      <c r="B300" s="159">
        <v>2013</v>
      </c>
      <c r="C300" s="241" t="s">
        <v>114</v>
      </c>
      <c r="D300" s="137" t="s">
        <v>33</v>
      </c>
      <c r="E300" s="137">
        <v>142.26109821964397</v>
      </c>
      <c r="F300" s="137">
        <v>134.74171100000001</v>
      </c>
      <c r="G300" s="137">
        <v>139.622535</v>
      </c>
      <c r="H300" s="137">
        <v>56.937928833881259</v>
      </c>
      <c r="I300" s="137">
        <v>70.96343940102949</v>
      </c>
      <c r="J300" s="137"/>
      <c r="K300" s="137">
        <v>137.27805508800648</v>
      </c>
      <c r="L300" s="137"/>
      <c r="M300" s="214">
        <f t="shared" si="4"/>
        <v>4.8808239999999898</v>
      </c>
      <c r="N300" s="139"/>
      <c r="O300" s="130">
        <v>240.24767301502675</v>
      </c>
      <c r="P300" s="161"/>
      <c r="Q300" s="140"/>
      <c r="R300" s="161"/>
      <c r="S300" s="348"/>
      <c r="T300" s="133"/>
      <c r="U300" s="350"/>
      <c r="V300" s="349"/>
      <c r="W300" s="348"/>
      <c r="X300" s="348"/>
      <c r="Y300" s="355"/>
      <c r="Z300" s="348"/>
      <c r="AA300" s="355"/>
      <c r="AB300" s="349"/>
      <c r="AC300" s="348"/>
      <c r="AD300" s="133"/>
      <c r="AE300" s="348"/>
      <c r="AF300" s="349"/>
      <c r="AG300" s="348"/>
      <c r="AH300" s="349"/>
      <c r="AI300" s="349"/>
      <c r="AJ300" s="349"/>
      <c r="AK300" s="128"/>
      <c r="AL300" s="128"/>
      <c r="AM300" s="128"/>
    </row>
    <row r="301" spans="1:39" ht="12.75" customHeight="1" x14ac:dyDescent="0.25">
      <c r="A301" s="243">
        <v>41487</v>
      </c>
      <c r="B301" s="159">
        <v>2013</v>
      </c>
      <c r="C301" s="241" t="s">
        <v>115</v>
      </c>
      <c r="D301" s="137" t="s">
        <v>33</v>
      </c>
      <c r="E301" s="137">
        <v>144.4235547109422</v>
      </c>
      <c r="F301" s="137">
        <v>136.86836099999999</v>
      </c>
      <c r="G301" s="137">
        <v>141.62552200000002</v>
      </c>
      <c r="H301" s="137">
        <v>55.323256623477079</v>
      </c>
      <c r="I301" s="137">
        <v>70.078678833255353</v>
      </c>
      <c r="J301" s="137"/>
      <c r="K301" s="137">
        <v>138.8251701817498</v>
      </c>
      <c r="L301" s="137"/>
      <c r="M301" s="214">
        <f t="shared" si="4"/>
        <v>4.7571610000000248</v>
      </c>
      <c r="N301" s="139"/>
      <c r="O301" s="130">
        <v>242.9996047381934</v>
      </c>
      <c r="P301" s="161"/>
      <c r="Q301" s="140"/>
      <c r="R301" s="161"/>
      <c r="S301" s="348"/>
      <c r="T301" s="133"/>
      <c r="U301" s="350"/>
      <c r="V301" s="349"/>
      <c r="W301" s="348"/>
      <c r="X301" s="348"/>
      <c r="Y301" s="355"/>
      <c r="Z301" s="348"/>
      <c r="AA301" s="355"/>
      <c r="AB301" s="349"/>
      <c r="AC301" s="348"/>
      <c r="AD301" s="133"/>
      <c r="AE301" s="348"/>
      <c r="AF301" s="349"/>
      <c r="AG301" s="348"/>
      <c r="AH301" s="349"/>
      <c r="AI301" s="349"/>
      <c r="AJ301" s="349"/>
      <c r="AK301" s="128"/>
      <c r="AL301" s="128"/>
      <c r="AM301" s="128"/>
    </row>
    <row r="302" spans="1:39" ht="12.75" customHeight="1" x14ac:dyDescent="0.25">
      <c r="A302" s="243">
        <v>41518</v>
      </c>
      <c r="B302" s="159">
        <v>2013</v>
      </c>
      <c r="C302" s="241" t="s">
        <v>116</v>
      </c>
      <c r="D302" s="137" t="s">
        <v>33</v>
      </c>
      <c r="E302" s="137">
        <v>145.0344468893779</v>
      </c>
      <c r="F302" s="137">
        <v>137.191123</v>
      </c>
      <c r="G302" s="137">
        <v>142.33202800000001</v>
      </c>
      <c r="H302" s="137">
        <v>56.636387545929217</v>
      </c>
      <c r="I302" s="137">
        <v>71.249723188864294</v>
      </c>
      <c r="J302" s="137"/>
      <c r="K302" s="137">
        <v>138.18109120503487</v>
      </c>
      <c r="L302" s="137"/>
      <c r="M302" s="214">
        <f t="shared" si="4"/>
        <v>5.1409050000000036</v>
      </c>
      <c r="N302" s="139"/>
      <c r="O302" s="130">
        <v>241.73972181086771</v>
      </c>
      <c r="P302" s="161"/>
      <c r="Q302" s="140"/>
      <c r="R302" s="161"/>
      <c r="S302" s="348"/>
      <c r="T302" s="133"/>
      <c r="U302" s="350"/>
      <c r="V302" s="349"/>
      <c r="W302" s="348"/>
      <c r="X302" s="348"/>
      <c r="Y302" s="355"/>
      <c r="Z302" s="348"/>
      <c r="AA302" s="355"/>
      <c r="AB302" s="349"/>
      <c r="AC302" s="348"/>
      <c r="AD302" s="133"/>
      <c r="AE302" s="348"/>
      <c r="AF302" s="349"/>
      <c r="AG302" s="348"/>
      <c r="AH302" s="349"/>
      <c r="AI302" s="349"/>
      <c r="AJ302" s="349"/>
      <c r="AK302" s="128"/>
      <c r="AL302" s="128"/>
      <c r="AM302" s="128"/>
    </row>
    <row r="303" spans="1:39" ht="12.75" customHeight="1" x14ac:dyDescent="0.25">
      <c r="A303" s="243">
        <v>41548</v>
      </c>
      <c r="B303" s="159">
        <v>2013</v>
      </c>
      <c r="C303" s="241" t="s">
        <v>117</v>
      </c>
      <c r="D303" s="137" t="s">
        <v>33</v>
      </c>
      <c r="E303" s="137">
        <v>139.49307461492302</v>
      </c>
      <c r="F303" s="137">
        <v>131.48058600000002</v>
      </c>
      <c r="G303" s="137">
        <v>138.76394500000001</v>
      </c>
      <c r="H303" s="137">
        <v>54.437911429123957</v>
      </c>
      <c r="I303" s="137">
        <v>67.893584308763053</v>
      </c>
      <c r="J303" s="137"/>
      <c r="K303" s="137">
        <v>132.89598883485135</v>
      </c>
      <c r="L303" s="137"/>
      <c r="M303" s="214">
        <f t="shared" si="4"/>
        <v>7.2833589999999901</v>
      </c>
      <c r="N303" s="139"/>
      <c r="O303" s="130">
        <v>232.48813385374876</v>
      </c>
      <c r="P303" s="161"/>
      <c r="Q303" s="140"/>
      <c r="R303" s="161"/>
      <c r="S303" s="348"/>
      <c r="T303" s="133"/>
      <c r="U303" s="350"/>
      <c r="V303" s="349"/>
      <c r="W303" s="348"/>
      <c r="X303" s="348"/>
      <c r="Y303" s="355"/>
      <c r="Z303" s="348"/>
      <c r="AA303" s="355"/>
      <c r="AB303" s="349"/>
      <c r="AC303" s="348"/>
      <c r="AD303" s="133"/>
      <c r="AE303" s="348"/>
      <c r="AF303" s="349"/>
      <c r="AG303" s="348"/>
      <c r="AH303" s="349"/>
      <c r="AI303" s="349"/>
      <c r="AJ303" s="349"/>
      <c r="AK303" s="128"/>
      <c r="AL303" s="128"/>
      <c r="AM303" s="128"/>
    </row>
    <row r="304" spans="1:39" ht="12.75" customHeight="1" x14ac:dyDescent="0.25">
      <c r="A304" s="243">
        <v>41579</v>
      </c>
      <c r="B304" s="159">
        <v>2013</v>
      </c>
      <c r="C304" s="241" t="s">
        <v>118</v>
      </c>
      <c r="D304" s="137" t="s">
        <v>33</v>
      </c>
      <c r="E304" s="137">
        <v>136.19936187237448</v>
      </c>
      <c r="F304" s="137">
        <v>129.73016900000002</v>
      </c>
      <c r="G304" s="137">
        <v>137.29606100000001</v>
      </c>
      <c r="H304" s="137">
        <v>54.360999806613805</v>
      </c>
      <c r="I304" s="137">
        <v>67.316624485922176</v>
      </c>
      <c r="J304" s="137"/>
      <c r="K304" s="137">
        <v>129.6495999791787</v>
      </c>
      <c r="L304" s="137"/>
      <c r="M304" s="214">
        <f t="shared" si="4"/>
        <v>7.565891999999991</v>
      </c>
      <c r="N304" s="139"/>
      <c r="O304" s="130">
        <v>226.80143161474325</v>
      </c>
      <c r="P304" s="161"/>
      <c r="Q304" s="140"/>
      <c r="R304" s="161"/>
      <c r="S304" s="348"/>
      <c r="T304" s="133"/>
      <c r="U304" s="350"/>
      <c r="V304" s="349"/>
      <c r="W304" s="348"/>
      <c r="X304" s="348"/>
      <c r="Y304" s="355"/>
      <c r="Z304" s="348"/>
      <c r="AA304" s="355"/>
      <c r="AB304" s="349"/>
      <c r="AC304" s="348"/>
      <c r="AD304" s="133"/>
      <c r="AE304" s="348"/>
      <c r="AF304" s="349"/>
      <c r="AG304" s="348"/>
      <c r="AH304" s="349"/>
      <c r="AI304" s="349"/>
      <c r="AJ304" s="349"/>
      <c r="AK304" s="128"/>
      <c r="AL304" s="128"/>
      <c r="AM304" s="128"/>
    </row>
    <row r="305" spans="1:39" ht="12.75" customHeight="1" x14ac:dyDescent="0.25">
      <c r="A305" s="243">
        <v>41609</v>
      </c>
      <c r="B305" s="159">
        <v>2013</v>
      </c>
      <c r="C305" s="241" t="s">
        <v>119</v>
      </c>
      <c r="D305" s="137" t="s">
        <v>33</v>
      </c>
      <c r="E305" s="137">
        <v>138.54777355471097</v>
      </c>
      <c r="F305" s="137">
        <v>130.79069799999999</v>
      </c>
      <c r="G305" s="137">
        <v>138.766031</v>
      </c>
      <c r="H305" s="137">
        <v>54.722218139624822</v>
      </c>
      <c r="I305" s="137">
        <v>67.711785827269836</v>
      </c>
      <c r="J305" s="137"/>
      <c r="K305" s="137">
        <v>131.78058920764471</v>
      </c>
      <c r="L305" s="137"/>
      <c r="M305" s="214">
        <f t="shared" si="4"/>
        <v>7.9753330000000062</v>
      </c>
      <c r="N305" s="139"/>
      <c r="O305" s="130">
        <v>230.60498382462541</v>
      </c>
      <c r="P305" s="161"/>
      <c r="Q305" s="140"/>
      <c r="R305" s="161"/>
      <c r="S305" s="348"/>
      <c r="T305" s="133"/>
      <c r="U305" s="350"/>
      <c r="V305" s="349"/>
      <c r="W305" s="348"/>
      <c r="X305" s="348"/>
      <c r="Y305" s="355"/>
      <c r="Z305" s="348"/>
      <c r="AA305" s="355"/>
      <c r="AB305" s="349"/>
      <c r="AC305" s="348"/>
      <c r="AD305" s="133"/>
      <c r="AE305" s="348"/>
      <c r="AF305" s="349"/>
      <c r="AG305" s="348"/>
      <c r="AH305" s="349"/>
      <c r="AI305" s="349"/>
      <c r="AJ305" s="349"/>
      <c r="AK305" s="128"/>
      <c r="AL305" s="128"/>
      <c r="AM305" s="128"/>
    </row>
    <row r="306" spans="1:39" ht="12.75" customHeight="1" x14ac:dyDescent="0.25">
      <c r="A306" s="243">
        <v>41640</v>
      </c>
      <c r="B306" s="159">
        <v>2014</v>
      </c>
      <c r="C306" s="241" t="s">
        <v>109</v>
      </c>
      <c r="D306" s="137" t="s">
        <v>33</v>
      </c>
      <c r="E306" s="137">
        <v>137.77164832966596</v>
      </c>
      <c r="F306" s="137">
        <v>130.163805</v>
      </c>
      <c r="G306" s="137">
        <v>138.10668699999999</v>
      </c>
      <c r="H306" s="137">
        <v>55.668187971378849</v>
      </c>
      <c r="I306" s="137">
        <v>66.67570230939576</v>
      </c>
      <c r="J306" s="137"/>
      <c r="K306" s="137">
        <v>128.80818319471956</v>
      </c>
      <c r="L306" s="137"/>
      <c r="M306" s="214">
        <f t="shared" si="4"/>
        <v>7.9428819999999973</v>
      </c>
      <c r="N306" s="139"/>
      <c r="O306" s="130">
        <v>223.49921605568872</v>
      </c>
      <c r="P306" s="161"/>
      <c r="Q306" s="140"/>
      <c r="R306" s="161"/>
      <c r="S306" s="348"/>
      <c r="T306" s="133"/>
      <c r="U306" s="350"/>
      <c r="V306" s="349"/>
      <c r="W306" s="348"/>
      <c r="X306" s="348"/>
      <c r="Y306" s="355"/>
      <c r="Z306" s="348"/>
      <c r="AA306" s="355"/>
      <c r="AB306" s="349"/>
      <c r="AC306" s="348"/>
      <c r="AD306" s="133"/>
      <c r="AE306" s="348"/>
      <c r="AF306" s="349"/>
      <c r="AG306" s="348"/>
      <c r="AH306" s="349"/>
      <c r="AI306" s="349"/>
      <c r="AJ306" s="349"/>
      <c r="AK306" s="128"/>
      <c r="AL306" s="128"/>
      <c r="AM306" s="128"/>
    </row>
    <row r="307" spans="1:39" ht="12.75" customHeight="1" x14ac:dyDescent="0.25">
      <c r="A307" s="243">
        <v>41671</v>
      </c>
      <c r="B307" s="159">
        <v>2014</v>
      </c>
      <c r="C307" s="241" t="s">
        <v>110</v>
      </c>
      <c r="D307" s="137" t="s">
        <v>33</v>
      </c>
      <c r="E307" s="137">
        <v>136.33651130226048</v>
      </c>
      <c r="F307" s="137">
        <v>128.99663500000003</v>
      </c>
      <c r="G307" s="137">
        <v>136.65356</v>
      </c>
      <c r="H307" s="137">
        <v>52.867313865789981</v>
      </c>
      <c r="I307" s="137">
        <v>65.812492881999361</v>
      </c>
      <c r="J307" s="137"/>
      <c r="K307" s="137">
        <v>128.52918963050874</v>
      </c>
      <c r="L307" s="137"/>
      <c r="M307" s="214">
        <f t="shared" si="4"/>
        <v>7.6569249999999727</v>
      </c>
      <c r="N307" s="139"/>
      <c r="O307" s="148"/>
      <c r="P307" s="161"/>
      <c r="Q307" s="140"/>
      <c r="R307" s="161"/>
      <c r="S307" s="348"/>
      <c r="T307" s="133"/>
      <c r="U307" s="350"/>
      <c r="V307" s="349"/>
      <c r="W307" s="348"/>
      <c r="X307" s="348"/>
      <c r="Y307" s="355"/>
      <c r="Z307" s="348"/>
      <c r="AA307" s="355"/>
      <c r="AB307" s="349"/>
      <c r="AC307" s="348"/>
      <c r="AD307" s="133"/>
      <c r="AE307" s="348"/>
      <c r="AF307" s="349"/>
      <c r="AG307" s="348"/>
      <c r="AH307" s="349"/>
      <c r="AI307" s="349"/>
      <c r="AJ307" s="349"/>
      <c r="AK307" s="128"/>
      <c r="AL307" s="128"/>
      <c r="AM307" s="128"/>
    </row>
    <row r="308" spans="1:39" ht="12.75" customHeight="1" x14ac:dyDescent="0.25">
      <c r="A308" s="243">
        <v>41699</v>
      </c>
      <c r="B308" s="159">
        <v>2014</v>
      </c>
      <c r="C308" s="241" t="s">
        <v>111</v>
      </c>
      <c r="D308" s="137" t="s">
        <v>33</v>
      </c>
      <c r="E308" s="137">
        <v>136.26155031006203</v>
      </c>
      <c r="F308" s="137">
        <v>128.61702400000001</v>
      </c>
      <c r="G308" s="137">
        <v>136.03000400000002</v>
      </c>
      <c r="H308" s="137">
        <v>51.585730032875659</v>
      </c>
      <c r="I308" s="137">
        <v>65.602233470420757</v>
      </c>
      <c r="J308" s="137"/>
      <c r="K308" s="137">
        <v>126.26706029236064</v>
      </c>
      <c r="L308" s="137"/>
      <c r="M308" s="214">
        <f t="shared" si="4"/>
        <v>7.4129800000000046</v>
      </c>
      <c r="N308" s="139"/>
      <c r="O308" s="148"/>
      <c r="P308" s="161"/>
      <c r="Q308" s="140"/>
      <c r="R308" s="161"/>
      <c r="S308" s="348"/>
      <c r="T308" s="133"/>
      <c r="U308" s="350"/>
      <c r="V308" s="349"/>
      <c r="W308" s="348"/>
      <c r="X308" s="348"/>
      <c r="Y308" s="355"/>
      <c r="Z308" s="348"/>
      <c r="AA308" s="355"/>
      <c r="AB308" s="349"/>
      <c r="AC308" s="348"/>
      <c r="AD308" s="133"/>
      <c r="AE308" s="348"/>
      <c r="AF308" s="349"/>
      <c r="AG308" s="348"/>
      <c r="AH308" s="349"/>
      <c r="AI308" s="349"/>
      <c r="AJ308" s="349"/>
      <c r="AK308" s="128"/>
      <c r="AL308" s="128"/>
      <c r="AM308" s="128"/>
    </row>
    <row r="309" spans="1:39" ht="12.75" customHeight="1" x14ac:dyDescent="0.25">
      <c r="A309" s="243">
        <v>41730</v>
      </c>
      <c r="B309" s="159">
        <v>2014</v>
      </c>
      <c r="C309" s="241" t="s">
        <v>112</v>
      </c>
      <c r="D309" s="137" t="s">
        <v>33</v>
      </c>
      <c r="E309" s="137">
        <v>136.3440628125625</v>
      </c>
      <c r="F309" s="137">
        <v>128.79405600000001</v>
      </c>
      <c r="G309" s="137">
        <v>135.86773699999998</v>
      </c>
      <c r="H309" s="137">
        <v>51.357103074840445</v>
      </c>
      <c r="I309" s="137">
        <v>66.693935463460932</v>
      </c>
      <c r="J309" s="137"/>
      <c r="K309" s="137">
        <v>125.43028069980497</v>
      </c>
      <c r="L309" s="137"/>
      <c r="M309" s="214">
        <f t="shared" si="4"/>
        <v>7.073680999999965</v>
      </c>
      <c r="N309" s="139"/>
      <c r="O309" s="148"/>
      <c r="P309" s="161"/>
      <c r="Q309" s="140"/>
      <c r="R309" s="161"/>
      <c r="S309" s="348"/>
      <c r="T309" s="133"/>
      <c r="U309" s="350"/>
      <c r="V309" s="349"/>
      <c r="W309" s="348"/>
      <c r="X309" s="348"/>
      <c r="Y309" s="355"/>
      <c r="Z309" s="348"/>
      <c r="AA309" s="355"/>
      <c r="AB309" s="349"/>
      <c r="AC309" s="348"/>
      <c r="AD309" s="133"/>
      <c r="AE309" s="348"/>
      <c r="AF309" s="349"/>
      <c r="AG309" s="348"/>
      <c r="AH309" s="349"/>
      <c r="AI309" s="349"/>
      <c r="AJ309" s="349"/>
      <c r="AK309" s="128"/>
      <c r="AL309" s="128"/>
      <c r="AM309" s="128"/>
    </row>
    <row r="310" spans="1:39" ht="12.75" customHeight="1" x14ac:dyDescent="0.25">
      <c r="A310" s="243">
        <v>41760</v>
      </c>
      <c r="B310" s="159">
        <v>2014</v>
      </c>
      <c r="C310" s="241" t="s">
        <v>113</v>
      </c>
      <c r="D310" s="137" t="s">
        <v>33</v>
      </c>
      <c r="E310" s="137">
        <v>137.14782356471295</v>
      </c>
      <c r="F310" s="137">
        <v>129.31913299999997</v>
      </c>
      <c r="G310" s="137">
        <v>136.10388900000001</v>
      </c>
      <c r="H310" s="137">
        <v>50.268750725198224</v>
      </c>
      <c r="I310" s="137">
        <v>63.744446377728565</v>
      </c>
      <c r="J310" s="137"/>
      <c r="K310" s="137">
        <v>126.61696879900742</v>
      </c>
      <c r="L310" s="137"/>
      <c r="M310" s="214">
        <f t="shared" si="4"/>
        <v>6.7847560000000442</v>
      </c>
      <c r="N310" s="139"/>
      <c r="O310" s="148"/>
      <c r="P310" s="161"/>
      <c r="Q310" s="140"/>
      <c r="R310" s="161"/>
      <c r="S310" s="348"/>
      <c r="T310" s="133"/>
      <c r="U310" s="350"/>
      <c r="V310" s="349"/>
      <c r="W310" s="348"/>
      <c r="X310" s="348"/>
      <c r="Y310" s="355"/>
      <c r="Z310" s="348"/>
      <c r="AA310" s="355"/>
      <c r="AB310" s="349"/>
      <c r="AC310" s="348"/>
      <c r="AD310" s="133"/>
      <c r="AE310" s="348"/>
      <c r="AF310" s="349"/>
      <c r="AG310" s="348"/>
      <c r="AH310" s="349"/>
      <c r="AI310" s="349"/>
      <c r="AJ310" s="349"/>
      <c r="AK310" s="128"/>
      <c r="AL310" s="128"/>
      <c r="AM310" s="128"/>
    </row>
    <row r="311" spans="1:39" ht="12.75" customHeight="1" x14ac:dyDescent="0.25">
      <c r="A311" s="243">
        <v>41791</v>
      </c>
      <c r="B311" s="159">
        <v>2014</v>
      </c>
      <c r="C311" s="241" t="s">
        <v>21</v>
      </c>
      <c r="D311" s="137" t="s">
        <v>33</v>
      </c>
      <c r="E311" s="137">
        <v>137.35050810162033</v>
      </c>
      <c r="F311" s="137">
        <v>129.69879</v>
      </c>
      <c r="G311" s="137">
        <v>135.41359800000001</v>
      </c>
      <c r="H311" s="137">
        <v>51.691309224521369</v>
      </c>
      <c r="I311" s="137">
        <v>63.933639670990196</v>
      </c>
      <c r="J311" s="137"/>
      <c r="K311" s="137">
        <v>128.20712531550794</v>
      </c>
      <c r="L311" s="137"/>
      <c r="M311" s="214">
        <f t="shared" si="4"/>
        <v>5.714808000000005</v>
      </c>
      <c r="N311" s="139"/>
      <c r="O311" s="148"/>
      <c r="P311" s="161"/>
      <c r="Q311" s="140"/>
      <c r="R311" s="161"/>
      <c r="S311" s="348"/>
      <c r="T311" s="133"/>
      <c r="U311" s="350"/>
      <c r="V311" s="349"/>
      <c r="W311" s="348"/>
      <c r="X311" s="348"/>
      <c r="Y311" s="355"/>
      <c r="Z311" s="348"/>
      <c r="AA311" s="355"/>
      <c r="AB311" s="349"/>
      <c r="AC311" s="348"/>
      <c r="AD311" s="133"/>
      <c r="AE311" s="348"/>
      <c r="AF311" s="349"/>
      <c r="AG311" s="348"/>
      <c r="AH311" s="349"/>
      <c r="AI311" s="349"/>
      <c r="AJ311" s="349"/>
      <c r="AK311" s="128"/>
      <c r="AL311" s="128"/>
      <c r="AM311" s="128"/>
    </row>
    <row r="312" spans="1:39" ht="12.75" customHeight="1" x14ac:dyDescent="0.25">
      <c r="A312" s="243">
        <v>41821</v>
      </c>
      <c r="B312" s="159">
        <v>2014</v>
      </c>
      <c r="C312" s="241" t="s">
        <v>114</v>
      </c>
      <c r="D312" s="137" t="s">
        <v>33</v>
      </c>
      <c r="E312" s="137">
        <v>138.66865022850268</v>
      </c>
      <c r="F312" s="137">
        <v>131.12031332252138</v>
      </c>
      <c r="G312" s="137">
        <v>136.00770251585504</v>
      </c>
      <c r="H312" s="137">
        <v>51.334170999999998</v>
      </c>
      <c r="I312" s="137">
        <v>62.551986999999997</v>
      </c>
      <c r="J312" s="137"/>
      <c r="K312" s="137">
        <v>123.03499952575828</v>
      </c>
      <c r="L312" s="137"/>
      <c r="M312" s="214">
        <f t="shared" si="4"/>
        <v>4.8873891933336608</v>
      </c>
      <c r="N312" s="139"/>
      <c r="O312" s="148"/>
      <c r="P312" s="129"/>
      <c r="Q312" s="129"/>
      <c r="R312" s="161"/>
      <c r="S312" s="348"/>
      <c r="T312" s="133"/>
      <c r="U312" s="350"/>
      <c r="V312" s="349"/>
      <c r="W312" s="348"/>
      <c r="X312" s="348"/>
      <c r="Y312" s="355"/>
      <c r="Z312" s="348"/>
      <c r="AA312" s="355"/>
      <c r="AB312" s="349"/>
      <c r="AC312" s="348"/>
      <c r="AD312" s="133"/>
      <c r="AE312" s="348"/>
      <c r="AF312" s="349"/>
      <c r="AG312" s="348"/>
      <c r="AH312" s="349"/>
      <c r="AI312" s="349"/>
      <c r="AJ312" s="349"/>
      <c r="AK312" s="128"/>
      <c r="AL312" s="128"/>
      <c r="AM312" s="128"/>
    </row>
    <row r="313" spans="1:39" ht="12.75" customHeight="1" x14ac:dyDescent="0.25">
      <c r="A313" s="243">
        <v>41852</v>
      </c>
      <c r="B313" s="159">
        <v>2014</v>
      </c>
      <c r="C313" s="241" t="s">
        <v>115</v>
      </c>
      <c r="D313" s="137" t="s">
        <v>33</v>
      </c>
      <c r="E313" s="137">
        <v>136.84726708809299</v>
      </c>
      <c r="F313" s="137">
        <v>129.26998619398003</v>
      </c>
      <c r="G313" s="137">
        <v>133.61397856642014</v>
      </c>
      <c r="H313" s="137">
        <v>51.147076999999996</v>
      </c>
      <c r="I313" s="137">
        <v>62.609354000000003</v>
      </c>
      <c r="J313" s="137"/>
      <c r="K313" s="137">
        <v>119.45407417160702</v>
      </c>
      <c r="L313" s="137"/>
      <c r="M313" s="214">
        <f t="shared" si="4"/>
        <v>4.3439923724401126</v>
      </c>
      <c r="N313" s="139"/>
      <c r="O313" s="148"/>
      <c r="P313" s="129"/>
      <c r="Q313" s="129"/>
      <c r="R313" s="161"/>
      <c r="S313" s="348"/>
      <c r="T313" s="133"/>
      <c r="U313" s="350"/>
      <c r="V313" s="349"/>
      <c r="W313" s="348"/>
      <c r="X313" s="348"/>
      <c r="Y313" s="355"/>
      <c r="Z313" s="348"/>
      <c r="AA313" s="355"/>
      <c r="AB313" s="349"/>
      <c r="AC313" s="348"/>
      <c r="AD313" s="133"/>
      <c r="AE313" s="348"/>
      <c r="AF313" s="349"/>
      <c r="AG313" s="348"/>
      <c r="AH313" s="349"/>
      <c r="AI313" s="349"/>
      <c r="AJ313" s="349"/>
      <c r="AK313" s="128"/>
      <c r="AL313" s="128"/>
      <c r="AM313" s="128"/>
    </row>
    <row r="314" spans="1:39" ht="12.75" customHeight="1" x14ac:dyDescent="0.25">
      <c r="A314" s="243">
        <v>41883</v>
      </c>
      <c r="B314" s="159">
        <v>2014</v>
      </c>
      <c r="C314" s="241" t="s">
        <v>116</v>
      </c>
      <c r="D314" s="137" t="s">
        <v>33</v>
      </c>
      <c r="E314" s="137">
        <v>136.12827546066271</v>
      </c>
      <c r="F314" s="137">
        <v>128.51363951447328</v>
      </c>
      <c r="G314" s="137">
        <v>133.07131880571035</v>
      </c>
      <c r="H314" s="137">
        <v>51.023101000000004</v>
      </c>
      <c r="I314" s="137">
        <v>61.90102499999999</v>
      </c>
      <c r="J314" s="137"/>
      <c r="K314" s="137">
        <v>116.31166296529366</v>
      </c>
      <c r="L314" s="137"/>
      <c r="M314" s="214">
        <f t="shared" si="4"/>
        <v>4.5576792912370649</v>
      </c>
      <c r="N314" s="139"/>
      <c r="O314" s="148"/>
      <c r="P314" s="129"/>
      <c r="Q314" s="129"/>
      <c r="R314" s="161"/>
      <c r="S314" s="348"/>
      <c r="T314" s="133"/>
      <c r="U314" s="350"/>
      <c r="V314" s="349"/>
      <c r="W314" s="348"/>
      <c r="X314" s="348"/>
      <c r="Y314" s="355"/>
      <c r="Z314" s="348"/>
      <c r="AA314" s="355"/>
      <c r="AB314" s="349"/>
      <c r="AC314" s="348"/>
      <c r="AD314" s="133"/>
      <c r="AE314" s="348"/>
      <c r="AF314" s="349"/>
      <c r="AG314" s="348"/>
      <c r="AH314" s="349"/>
      <c r="AI314" s="349"/>
      <c r="AJ314" s="349"/>
      <c r="AK314" s="128"/>
      <c r="AL314" s="128"/>
      <c r="AM314" s="128"/>
    </row>
    <row r="315" spans="1:39" ht="12.75" customHeight="1" x14ac:dyDescent="0.25">
      <c r="A315" s="243">
        <v>41913</v>
      </c>
      <c r="B315" s="159">
        <v>2014</v>
      </c>
      <c r="C315" s="241" t="s">
        <v>117</v>
      </c>
      <c r="D315" s="137" t="s">
        <v>33</v>
      </c>
      <c r="E315" s="137">
        <v>134.23615367320502</v>
      </c>
      <c r="F315" s="137">
        <v>126.75774663537119</v>
      </c>
      <c r="G315" s="137">
        <v>131.0819765451586</v>
      </c>
      <c r="H315" s="137">
        <v>46.725180999999992</v>
      </c>
      <c r="I315" s="137">
        <v>58.658971000000001</v>
      </c>
      <c r="J315" s="137"/>
      <c r="K315" s="137">
        <v>106.44621776261597</v>
      </c>
      <c r="L315" s="137"/>
      <c r="M315" s="214">
        <f t="shared" si="4"/>
        <v>4.3242299097874053</v>
      </c>
      <c r="N315" s="139"/>
      <c r="O315" s="148"/>
      <c r="P315" s="129"/>
      <c r="Q315" s="129"/>
      <c r="R315" s="161"/>
      <c r="S315" s="348"/>
      <c r="T315" s="133"/>
      <c r="U315" s="350"/>
      <c r="V315" s="349"/>
      <c r="W315" s="348"/>
      <c r="X315" s="348"/>
      <c r="Y315" s="355"/>
      <c r="Z315" s="348"/>
      <c r="AA315" s="355"/>
      <c r="AB315" s="349"/>
      <c r="AC315" s="348"/>
      <c r="AD315" s="133"/>
      <c r="AE315" s="348"/>
      <c r="AF315" s="349"/>
      <c r="AG315" s="348"/>
      <c r="AH315" s="349"/>
      <c r="AI315" s="349"/>
      <c r="AJ315" s="349"/>
      <c r="AK315" s="128"/>
      <c r="AL315" s="128"/>
      <c r="AM315" s="128"/>
    </row>
    <row r="316" spans="1:39" ht="12.75" customHeight="1" x14ac:dyDescent="0.25">
      <c r="A316" s="243">
        <v>41944</v>
      </c>
      <c r="B316" s="159">
        <v>2014</v>
      </c>
      <c r="C316" s="241" t="s">
        <v>118</v>
      </c>
      <c r="D316" s="137" t="s">
        <v>33</v>
      </c>
      <c r="E316" s="137">
        <v>130.02474722300082</v>
      </c>
      <c r="F316" s="137">
        <v>122.47706851341709</v>
      </c>
      <c r="G316" s="137">
        <v>127.17997624801116</v>
      </c>
      <c r="H316" s="137">
        <v>46.322657</v>
      </c>
      <c r="I316" s="137">
        <v>57.794692999999995</v>
      </c>
      <c r="J316" s="137"/>
      <c r="K316" s="137">
        <v>98.687995476032043</v>
      </c>
      <c r="L316" s="137"/>
      <c r="M316" s="214">
        <f t="shared" si="4"/>
        <v>4.7029077345940635</v>
      </c>
      <c r="N316" s="139"/>
      <c r="O316" s="148"/>
      <c r="P316" s="129"/>
      <c r="Q316" s="129"/>
      <c r="R316" s="161"/>
      <c r="S316" s="348"/>
      <c r="T316" s="133"/>
      <c r="U316" s="350"/>
      <c r="V316" s="349"/>
      <c r="W316" s="348"/>
      <c r="X316" s="348"/>
      <c r="Y316" s="355"/>
      <c r="Z316" s="348"/>
      <c r="AA316" s="355"/>
      <c r="AB316" s="349"/>
      <c r="AC316" s="348"/>
      <c r="AD316" s="133"/>
      <c r="AE316" s="348"/>
      <c r="AF316" s="349"/>
      <c r="AG316" s="348"/>
      <c r="AH316" s="349"/>
      <c r="AI316" s="349"/>
      <c r="AJ316" s="349"/>
      <c r="AK316" s="128"/>
      <c r="AL316" s="128"/>
      <c r="AM316" s="128"/>
    </row>
    <row r="317" spans="1:39" ht="12.75" customHeight="1" x14ac:dyDescent="0.25">
      <c r="A317" s="243">
        <v>41974</v>
      </c>
      <c r="B317" s="159">
        <v>2014</v>
      </c>
      <c r="C317" s="241" t="s">
        <v>119</v>
      </c>
      <c r="D317" s="137" t="s">
        <v>33</v>
      </c>
      <c r="E317" s="137">
        <v>123.70762704186185</v>
      </c>
      <c r="F317" s="137">
        <v>116.22203807356846</v>
      </c>
      <c r="G317" s="137">
        <v>122.36555881428799</v>
      </c>
      <c r="H317" s="137">
        <v>41.749200000000002</v>
      </c>
      <c r="I317" s="137">
        <v>51.403921999999994</v>
      </c>
      <c r="J317" s="137"/>
      <c r="K317" s="137">
        <v>80.543696677064048</v>
      </c>
      <c r="L317" s="137"/>
      <c r="M317" s="214">
        <f t="shared" si="4"/>
        <v>6.1435207407195378</v>
      </c>
      <c r="N317" s="139"/>
      <c r="O317" s="148"/>
      <c r="P317" s="129"/>
      <c r="Q317" s="129"/>
      <c r="R317" s="161"/>
      <c r="S317" s="348"/>
      <c r="T317" s="133"/>
      <c r="U317" s="350"/>
      <c r="V317" s="349"/>
      <c r="W317" s="348"/>
      <c r="X317" s="348"/>
      <c r="Y317" s="355"/>
      <c r="Z317" s="348"/>
      <c r="AA317" s="355"/>
      <c r="AB317" s="349"/>
      <c r="AC317" s="348"/>
      <c r="AD317" s="133"/>
      <c r="AE317" s="348"/>
      <c r="AF317" s="349"/>
      <c r="AG317" s="348"/>
      <c r="AH317" s="349"/>
      <c r="AI317" s="349"/>
      <c r="AJ317" s="349"/>
      <c r="AK317" s="128"/>
      <c r="AL317" s="128"/>
      <c r="AM317" s="128"/>
    </row>
    <row r="318" spans="1:39" ht="12.75" customHeight="1" x14ac:dyDescent="0.25">
      <c r="A318" s="243">
        <v>42005</v>
      </c>
      <c r="B318" s="159">
        <v>2015</v>
      </c>
      <c r="C318" s="241" t="s">
        <v>109</v>
      </c>
      <c r="D318" s="137" t="s">
        <v>33</v>
      </c>
      <c r="E318" s="137">
        <v>116.2243203907766</v>
      </c>
      <c r="F318" s="137">
        <v>108.44509033561255</v>
      </c>
      <c r="G318" s="137">
        <v>115.84513017206709</v>
      </c>
      <c r="H318" s="137">
        <v>36.432616999999993</v>
      </c>
      <c r="I318" s="137">
        <v>46.331202999999995</v>
      </c>
      <c r="J318" s="137"/>
      <c r="K318" s="137">
        <v>64.571674045134529</v>
      </c>
      <c r="L318" s="137"/>
      <c r="M318" s="214">
        <f t="shared" si="4"/>
        <v>7.400039836454539</v>
      </c>
      <c r="N318" s="139"/>
      <c r="O318" s="148"/>
      <c r="P318" s="129"/>
      <c r="Q318" s="129"/>
      <c r="R318" s="161"/>
      <c r="S318" s="348"/>
      <c r="T318" s="133"/>
      <c r="U318" s="350"/>
      <c r="V318" s="349"/>
      <c r="W318" s="348"/>
      <c r="X318" s="348"/>
      <c r="Y318" s="355"/>
      <c r="Z318" s="348"/>
      <c r="AA318" s="355"/>
      <c r="AB318" s="349"/>
      <c r="AC318" s="348"/>
      <c r="AD318" s="133"/>
      <c r="AE318" s="348"/>
      <c r="AF318" s="349"/>
      <c r="AG318" s="348"/>
      <c r="AH318" s="349"/>
      <c r="AI318" s="349"/>
      <c r="AJ318" s="349"/>
      <c r="AK318" s="128"/>
      <c r="AL318" s="128"/>
      <c r="AM318" s="128"/>
    </row>
    <row r="319" spans="1:39" ht="12.75" customHeight="1" x14ac:dyDescent="0.25">
      <c r="A319" s="243">
        <v>42036</v>
      </c>
      <c r="B319" s="159">
        <v>2015</v>
      </c>
      <c r="C319" s="241" t="s">
        <v>110</v>
      </c>
      <c r="D319" s="137" t="s">
        <v>33</v>
      </c>
      <c r="E319" s="137">
        <v>114.93909842636636</v>
      </c>
      <c r="F319" s="137">
        <v>107.19525562477767</v>
      </c>
      <c r="G319" s="137">
        <v>114.60482432705925</v>
      </c>
      <c r="H319" s="137">
        <v>37.270315999999994</v>
      </c>
      <c r="I319" s="137">
        <v>48.711153999999993</v>
      </c>
      <c r="J319" s="137"/>
      <c r="K319" s="137">
        <v>70.020832092976335</v>
      </c>
      <c r="L319" s="137"/>
      <c r="M319" s="214">
        <f t="shared" si="4"/>
        <v>7.4095687022815753</v>
      </c>
      <c r="N319" s="139"/>
      <c r="O319" s="148"/>
      <c r="P319" s="129"/>
      <c r="Q319" s="129"/>
      <c r="R319" s="161"/>
      <c r="S319" s="348"/>
      <c r="T319" s="133"/>
      <c r="U319" s="350"/>
      <c r="V319" s="349"/>
      <c r="W319" s="348"/>
      <c r="X319" s="348"/>
      <c r="Y319" s="355"/>
      <c r="Z319" s="348"/>
      <c r="AA319" s="355"/>
      <c r="AB319" s="349"/>
      <c r="AC319" s="348"/>
      <c r="AD319" s="133"/>
      <c r="AE319" s="348"/>
      <c r="AF319" s="349"/>
      <c r="AG319" s="348"/>
      <c r="AH319" s="349"/>
      <c r="AI319" s="349"/>
      <c r="AJ319" s="349"/>
      <c r="AK319" s="128"/>
      <c r="AL319" s="128"/>
      <c r="AM319" s="128"/>
    </row>
    <row r="320" spans="1:39" ht="12.75" customHeight="1" x14ac:dyDescent="0.25">
      <c r="A320" s="243">
        <v>42064</v>
      </c>
      <c r="B320" s="159">
        <v>2015</v>
      </c>
      <c r="C320" s="241" t="s">
        <v>111</v>
      </c>
      <c r="D320" s="137" t="s">
        <v>33</v>
      </c>
      <c r="E320" s="137">
        <v>118.68251254995549</v>
      </c>
      <c r="F320" s="137">
        <v>111.0420528125703</v>
      </c>
      <c r="G320" s="137">
        <v>118.21098075553682</v>
      </c>
      <c r="H320" s="137">
        <v>36.843830999999994</v>
      </c>
      <c r="I320" s="137">
        <v>48.566274999999997</v>
      </c>
      <c r="J320" s="137"/>
      <c r="K320" s="137">
        <v>73.844234882140441</v>
      </c>
      <c r="L320" s="137"/>
      <c r="M320" s="214">
        <f t="shared" si="4"/>
        <v>7.1689279429665191</v>
      </c>
      <c r="N320" s="139"/>
      <c r="O320" s="148"/>
      <c r="P320" s="129"/>
      <c r="Q320" s="129"/>
      <c r="R320" s="161"/>
      <c r="S320" s="348"/>
      <c r="T320" s="133"/>
      <c r="U320" s="350"/>
      <c r="V320" s="349"/>
      <c r="W320" s="348"/>
      <c r="X320" s="348"/>
      <c r="Y320" s="355"/>
      <c r="Z320" s="348"/>
      <c r="AA320" s="355"/>
      <c r="AB320" s="349"/>
      <c r="AC320" s="348"/>
      <c r="AD320" s="133"/>
      <c r="AE320" s="348"/>
      <c r="AF320" s="349"/>
      <c r="AG320" s="348"/>
      <c r="AH320" s="349"/>
      <c r="AI320" s="349"/>
      <c r="AJ320" s="349"/>
      <c r="AK320" s="128"/>
      <c r="AL320" s="128"/>
      <c r="AM320" s="128"/>
    </row>
    <row r="321" spans="1:39" ht="12.75" customHeight="1" x14ac:dyDescent="0.25">
      <c r="A321" s="243">
        <v>42095</v>
      </c>
      <c r="B321" s="159">
        <v>2015</v>
      </c>
      <c r="C321" s="241" t="s">
        <v>112</v>
      </c>
      <c r="D321" s="137" t="s">
        <v>33</v>
      </c>
      <c r="E321" s="137">
        <v>120.07416680655409</v>
      </c>
      <c r="F321" s="137">
        <v>112.54747322161757</v>
      </c>
      <c r="G321" s="137">
        <v>119.09091328262988</v>
      </c>
      <c r="H321" s="137">
        <v>36.473620000000004</v>
      </c>
      <c r="I321" s="137">
        <v>48.200792</v>
      </c>
      <c r="J321" s="137"/>
      <c r="K321" s="137">
        <v>76.232980966915818</v>
      </c>
      <c r="L321" s="137"/>
      <c r="M321" s="214">
        <f t="shared" si="4"/>
        <v>6.5434400610123191</v>
      </c>
      <c r="N321" s="139"/>
      <c r="O321" s="148"/>
      <c r="P321" s="129"/>
      <c r="Q321" s="129"/>
      <c r="R321" s="161"/>
      <c r="S321" s="348"/>
      <c r="T321" s="133"/>
      <c r="U321" s="350"/>
      <c r="V321" s="349"/>
      <c r="W321" s="348"/>
      <c r="X321" s="348"/>
      <c r="Y321" s="355"/>
      <c r="Z321" s="348"/>
      <c r="AA321" s="355"/>
      <c r="AB321" s="349"/>
      <c r="AC321" s="348"/>
      <c r="AD321" s="133"/>
      <c r="AE321" s="348"/>
      <c r="AF321" s="349"/>
      <c r="AG321" s="348"/>
      <c r="AH321" s="349"/>
      <c r="AI321" s="349"/>
      <c r="AJ321" s="349"/>
      <c r="AK321" s="128"/>
      <c r="AL321" s="128"/>
      <c r="AM321" s="128"/>
    </row>
    <row r="322" spans="1:39" ht="12.75" customHeight="1" x14ac:dyDescent="0.25">
      <c r="A322" s="243">
        <v>42125</v>
      </c>
      <c r="B322" s="159">
        <v>2015</v>
      </c>
      <c r="C322" s="241" t="s">
        <v>113</v>
      </c>
      <c r="D322" s="137" t="s">
        <v>33</v>
      </c>
      <c r="E322" s="137">
        <v>123.32461669315381</v>
      </c>
      <c r="F322" s="137">
        <v>115.74955790764177</v>
      </c>
      <c r="G322" s="137">
        <v>120.9674548009347</v>
      </c>
      <c r="H322" s="137">
        <v>36.870227</v>
      </c>
      <c r="I322" s="137">
        <v>49.479604999999992</v>
      </c>
      <c r="J322" s="137"/>
      <c r="K322" s="137">
        <v>80.439098893677141</v>
      </c>
      <c r="L322" s="137"/>
      <c r="M322" s="214">
        <f t="shared" si="4"/>
        <v>5.2178968932929308</v>
      </c>
      <c r="N322" s="139"/>
      <c r="O322" s="148"/>
      <c r="P322" s="129"/>
      <c r="Q322" s="129"/>
      <c r="R322" s="161"/>
      <c r="S322" s="348"/>
      <c r="T322" s="133"/>
      <c r="U322" s="350"/>
      <c r="V322" s="349"/>
      <c r="W322" s="348"/>
      <c r="X322" s="348"/>
      <c r="Y322" s="355"/>
      <c r="Z322" s="348"/>
      <c r="AA322" s="355"/>
      <c r="AB322" s="349"/>
      <c r="AC322" s="348"/>
      <c r="AD322" s="133"/>
      <c r="AE322" s="348"/>
      <c r="AF322" s="349"/>
      <c r="AG322" s="348"/>
      <c r="AH322" s="349"/>
      <c r="AI322" s="349"/>
      <c r="AJ322" s="349"/>
      <c r="AK322" s="128"/>
      <c r="AL322" s="128"/>
      <c r="AM322" s="128"/>
    </row>
    <row r="323" spans="1:39" ht="12.75" customHeight="1" x14ac:dyDescent="0.25">
      <c r="A323" s="243">
        <v>42156</v>
      </c>
      <c r="B323" s="159">
        <v>2015</v>
      </c>
      <c r="C323" s="241" t="s">
        <v>21</v>
      </c>
      <c r="D323" s="137" t="s">
        <v>33</v>
      </c>
      <c r="E323" s="137">
        <v>123.95593392286771</v>
      </c>
      <c r="F323" s="137">
        <v>116.39630253982509</v>
      </c>
      <c r="G323" s="137">
        <v>121.24244809918015</v>
      </c>
      <c r="H323" s="137">
        <v>37.112939000000004</v>
      </c>
      <c r="I323" s="137">
        <v>49.690142000000009</v>
      </c>
      <c r="J323" s="137"/>
      <c r="K323" s="137">
        <v>76.75935270520722</v>
      </c>
      <c r="L323" s="137"/>
      <c r="M323" s="214">
        <f t="shared" si="4"/>
        <v>4.8461455593550653</v>
      </c>
      <c r="N323" s="139"/>
      <c r="O323" s="148"/>
      <c r="P323" s="129"/>
      <c r="Q323" s="129"/>
      <c r="R323" s="161"/>
      <c r="S323" s="348"/>
      <c r="T323" s="133"/>
      <c r="U323" s="350"/>
      <c r="V323" s="349"/>
      <c r="W323" s="348"/>
      <c r="X323" s="348"/>
      <c r="Y323" s="355"/>
      <c r="Z323" s="348"/>
      <c r="AA323" s="355"/>
      <c r="AB323" s="349"/>
      <c r="AC323" s="348"/>
      <c r="AD323" s="133"/>
      <c r="AE323" s="348"/>
      <c r="AF323" s="349"/>
      <c r="AG323" s="348"/>
      <c r="AH323" s="349"/>
      <c r="AI323" s="349"/>
      <c r="AJ323" s="349"/>
      <c r="AK323" s="128"/>
      <c r="AL323" s="128"/>
      <c r="AM323" s="128"/>
    </row>
    <row r="324" spans="1:39" ht="12.75" customHeight="1" x14ac:dyDescent="0.25">
      <c r="A324" s="243">
        <v>42186</v>
      </c>
      <c r="B324" s="159">
        <v>2015</v>
      </c>
      <c r="C324" s="241" t="s">
        <v>114</v>
      </c>
      <c r="D324" s="137" t="s">
        <v>33</v>
      </c>
      <c r="E324" s="137">
        <v>124.31426471807133</v>
      </c>
      <c r="F324" s="137">
        <v>116.40329866923989</v>
      </c>
      <c r="G324" s="137">
        <v>118.73215718132138</v>
      </c>
      <c r="H324" s="137">
        <v>36.493231000000002</v>
      </c>
      <c r="I324" s="137">
        <v>48.258850999999993</v>
      </c>
      <c r="J324" s="137"/>
      <c r="K324" s="137">
        <v>71.57729955728712</v>
      </c>
      <c r="L324" s="137"/>
      <c r="M324" s="214">
        <f t="shared" si="4"/>
        <v>2.3288585120814957</v>
      </c>
      <c r="N324" s="139"/>
      <c r="O324" s="148"/>
      <c r="P324" s="129"/>
      <c r="Q324" s="129"/>
      <c r="R324" s="161"/>
      <c r="S324" s="348"/>
      <c r="T324" s="133"/>
      <c r="U324" s="350"/>
      <c r="V324" s="349"/>
      <c r="W324" s="348"/>
      <c r="X324" s="348"/>
      <c r="Y324" s="355"/>
      <c r="Z324" s="348"/>
      <c r="AA324" s="355"/>
      <c r="AB324" s="349"/>
      <c r="AC324" s="348"/>
      <c r="AD324" s="133"/>
      <c r="AE324" s="348"/>
      <c r="AF324" s="349"/>
      <c r="AG324" s="348"/>
      <c r="AH324" s="349"/>
      <c r="AI324" s="349"/>
      <c r="AJ324" s="349"/>
      <c r="AK324" s="128"/>
      <c r="AL324" s="128"/>
      <c r="AM324" s="128"/>
    </row>
    <row r="325" spans="1:39" ht="12.75" customHeight="1" x14ac:dyDescent="0.25">
      <c r="A325" s="243">
        <v>42217</v>
      </c>
      <c r="B325" s="159">
        <v>2015</v>
      </c>
      <c r="C325" s="241" t="s">
        <v>115</v>
      </c>
      <c r="D325" s="137" t="s">
        <v>33</v>
      </c>
      <c r="E325" s="137">
        <v>122.32786276759272</v>
      </c>
      <c r="F325" s="137">
        <v>114.48238158941869</v>
      </c>
      <c r="G325" s="137">
        <v>111.70248786533506</v>
      </c>
      <c r="H325" s="137">
        <v>30.375295999999999</v>
      </c>
      <c r="I325" s="137">
        <v>43.259473999999997</v>
      </c>
      <c r="J325" s="137"/>
      <c r="K325" s="137">
        <v>59.947945734369981</v>
      </c>
      <c r="L325" s="137"/>
      <c r="M325" s="214">
        <f t="shared" si="4"/>
        <v>-2.7798937240836352</v>
      </c>
      <c r="N325" s="139"/>
      <c r="O325" s="148"/>
      <c r="P325" s="129"/>
      <c r="Q325" s="129"/>
      <c r="R325" s="161"/>
      <c r="S325" s="348"/>
      <c r="T325" s="133"/>
      <c r="U325" s="350"/>
      <c r="V325" s="349"/>
      <c r="W325" s="348"/>
      <c r="X325" s="348"/>
      <c r="Y325" s="355"/>
      <c r="Z325" s="348"/>
      <c r="AA325" s="355"/>
      <c r="AB325" s="349"/>
      <c r="AC325" s="348"/>
      <c r="AD325" s="133"/>
      <c r="AE325" s="348"/>
      <c r="AF325" s="349"/>
      <c r="AG325" s="348"/>
      <c r="AH325" s="349"/>
      <c r="AI325" s="349"/>
      <c r="AJ325" s="349"/>
      <c r="AK325" s="142"/>
      <c r="AL325" s="142"/>
      <c r="AM325" s="142"/>
    </row>
    <row r="326" spans="1:39" ht="12.75" customHeight="1" x14ac:dyDescent="0.25">
      <c r="A326" s="243">
        <v>42248</v>
      </c>
      <c r="B326" s="159">
        <v>2015</v>
      </c>
      <c r="C326" s="241" t="s">
        <v>116</v>
      </c>
      <c r="D326" s="137" t="s">
        <v>33</v>
      </c>
      <c r="E326" s="137">
        <v>118.63064912982597</v>
      </c>
      <c r="F326" s="137">
        <v>111.49316544650968</v>
      </c>
      <c r="G326" s="137">
        <v>109.81140500000002</v>
      </c>
      <c r="H326" s="137">
        <v>31.100999999999996</v>
      </c>
      <c r="I326" s="137">
        <v>43.381056000000008</v>
      </c>
      <c r="J326" s="137"/>
      <c r="K326" s="137">
        <v>60.040105892111711</v>
      </c>
      <c r="L326" s="137"/>
      <c r="M326" s="214">
        <f t="shared" si="4"/>
        <v>-1.6817604465096565</v>
      </c>
      <c r="N326" s="139"/>
      <c r="O326" s="148"/>
      <c r="P326" s="139"/>
      <c r="Q326" s="129"/>
      <c r="R326" s="161"/>
      <c r="S326" s="348"/>
      <c r="T326" s="133"/>
      <c r="U326" s="350"/>
      <c r="V326" s="349"/>
      <c r="W326" s="348"/>
      <c r="X326" s="348"/>
      <c r="Y326" s="355"/>
      <c r="Z326" s="348"/>
      <c r="AA326" s="355"/>
      <c r="AB326" s="349"/>
      <c r="AC326" s="348"/>
      <c r="AD326" s="133"/>
      <c r="AE326" s="348"/>
      <c r="AF326" s="349"/>
      <c r="AG326" s="348"/>
      <c r="AH326" s="349"/>
      <c r="AI326" s="349"/>
      <c r="AJ326" s="349"/>
      <c r="AK326" s="142"/>
      <c r="AL326" s="142"/>
      <c r="AM326" s="142"/>
    </row>
    <row r="327" spans="1:39" ht="12.75" customHeight="1" x14ac:dyDescent="0.25">
      <c r="A327" s="243">
        <v>42278</v>
      </c>
      <c r="B327" s="159">
        <v>2015</v>
      </c>
      <c r="C327" s="241" t="s">
        <v>117</v>
      </c>
      <c r="D327" s="137" t="s">
        <v>33</v>
      </c>
      <c r="E327" s="137">
        <v>117.22148629725943</v>
      </c>
      <c r="F327" s="137">
        <v>108.8961583893322</v>
      </c>
      <c r="G327" s="137">
        <v>110.68269900000003</v>
      </c>
      <c r="H327" s="137">
        <v>31.28</v>
      </c>
      <c r="I327" s="137">
        <v>44.027853000000007</v>
      </c>
      <c r="J327" s="137"/>
      <c r="K327" s="137">
        <v>61.483986967916223</v>
      </c>
      <c r="L327" s="137"/>
      <c r="M327" s="214">
        <f t="shared" si="4"/>
        <v>1.7865406106678279</v>
      </c>
      <c r="N327" s="139"/>
      <c r="O327" s="143"/>
      <c r="P327" s="139"/>
      <c r="Q327" s="143"/>
      <c r="R327" s="163"/>
      <c r="S327" s="348"/>
      <c r="T327" s="133"/>
      <c r="U327" s="350"/>
      <c r="V327" s="349"/>
      <c r="W327" s="348"/>
      <c r="X327" s="348"/>
      <c r="Y327" s="355"/>
      <c r="Z327" s="348"/>
      <c r="AA327" s="355"/>
      <c r="AB327" s="349"/>
      <c r="AC327" s="348"/>
      <c r="AD327" s="133"/>
      <c r="AE327" s="348"/>
      <c r="AF327" s="349"/>
      <c r="AG327" s="348"/>
      <c r="AH327" s="349"/>
      <c r="AI327" s="349"/>
      <c r="AJ327" s="349"/>
      <c r="AK327" s="144"/>
      <c r="AL327" s="144"/>
      <c r="AM327" s="144"/>
    </row>
    <row r="328" spans="1:39" ht="12.75" customHeight="1" x14ac:dyDescent="0.25">
      <c r="A328" s="243">
        <v>42309</v>
      </c>
      <c r="B328" s="159">
        <v>2015</v>
      </c>
      <c r="C328" s="241" t="s">
        <v>118</v>
      </c>
      <c r="D328" s="137" t="s">
        <v>33</v>
      </c>
      <c r="E328" s="137">
        <v>115.64095619123825</v>
      </c>
      <c r="F328" s="137">
        <v>107.23898834237428</v>
      </c>
      <c r="G328" s="137">
        <v>110.12272</v>
      </c>
      <c r="H328" s="137">
        <v>30.017999999999997</v>
      </c>
      <c r="I328" s="137">
        <v>41.568132999999996</v>
      </c>
      <c r="J328" s="137"/>
      <c r="K328" s="137">
        <v>57.136892724069916</v>
      </c>
      <c r="L328" s="137"/>
      <c r="M328" s="214">
        <f t="shared" si="4"/>
        <v>2.8837316576257166</v>
      </c>
      <c r="N328" s="139"/>
      <c r="O328" s="143"/>
      <c r="P328" s="139"/>
      <c r="Q328" s="143"/>
      <c r="R328" s="163"/>
      <c r="S328" s="348"/>
      <c r="T328" s="133"/>
      <c r="U328" s="350"/>
      <c r="V328" s="349"/>
      <c r="W328" s="348"/>
      <c r="X328" s="348"/>
      <c r="Y328" s="355"/>
      <c r="Z328" s="348"/>
      <c r="AA328" s="355"/>
      <c r="AB328" s="349"/>
      <c r="AC328" s="348"/>
      <c r="AD328" s="133"/>
      <c r="AE328" s="348"/>
      <c r="AF328" s="349"/>
      <c r="AG328" s="348"/>
      <c r="AH328" s="349"/>
      <c r="AI328" s="349"/>
      <c r="AJ328" s="349"/>
      <c r="AK328" s="144"/>
      <c r="AL328" s="144"/>
      <c r="AM328" s="144"/>
    </row>
    <row r="329" spans="1:39" ht="12.75" customHeight="1" x14ac:dyDescent="0.25">
      <c r="A329" s="243">
        <v>42339</v>
      </c>
      <c r="B329" s="159">
        <v>2015</v>
      </c>
      <c r="C329" s="241" t="s">
        <v>119</v>
      </c>
      <c r="D329" s="137" t="s">
        <v>33</v>
      </c>
      <c r="E329" s="137">
        <v>112.35528805761152</v>
      </c>
      <c r="F329" s="137">
        <v>103.679396929288</v>
      </c>
      <c r="G329" s="137">
        <v>107.76825000000002</v>
      </c>
      <c r="H329" s="137">
        <v>28.588000000000001</v>
      </c>
      <c r="I329" s="137">
        <v>38.101939000000002</v>
      </c>
      <c r="J329" s="137"/>
      <c r="K329" s="137">
        <v>50.787029460469675</v>
      </c>
      <c r="L329" s="137"/>
      <c r="M329" s="214">
        <f t="shared" si="4"/>
        <v>4.0888530707120196</v>
      </c>
      <c r="N329" s="139"/>
      <c r="O329" s="143"/>
      <c r="P329" s="164"/>
      <c r="Q329" s="143"/>
      <c r="R329" s="163"/>
      <c r="S329" s="348"/>
      <c r="T329" s="133"/>
      <c r="U329" s="350"/>
      <c r="V329" s="349"/>
      <c r="W329" s="348"/>
      <c r="X329" s="348"/>
      <c r="Y329" s="355"/>
      <c r="Z329" s="348"/>
      <c r="AA329" s="355"/>
      <c r="AB329" s="349"/>
      <c r="AC329" s="348"/>
      <c r="AD329" s="133"/>
      <c r="AE329" s="348"/>
      <c r="AF329" s="349"/>
      <c r="AG329" s="348"/>
      <c r="AH329" s="349"/>
      <c r="AI329" s="349"/>
      <c r="AJ329" s="349"/>
      <c r="AK329" s="144"/>
      <c r="AL329" s="144"/>
      <c r="AM329" s="144"/>
    </row>
    <row r="330" spans="1:39" ht="12.75" customHeight="1" x14ac:dyDescent="0.25">
      <c r="A330" s="243">
        <v>42370</v>
      </c>
      <c r="B330" s="159">
        <v>2016</v>
      </c>
      <c r="C330" s="241" t="s">
        <v>109</v>
      </c>
      <c r="D330" s="137" t="s">
        <v>33</v>
      </c>
      <c r="E330" s="137">
        <v>110.243857771554</v>
      </c>
      <c r="F330" s="137">
        <v>101.74238646628896</v>
      </c>
      <c r="G330" s="137">
        <v>102.52259600000002</v>
      </c>
      <c r="H330" s="137">
        <v>22.813000000000002</v>
      </c>
      <c r="I330" s="137">
        <v>35.185762999999994</v>
      </c>
      <c r="J330" s="137"/>
      <c r="K330" s="137">
        <v>44.0539370567246</v>
      </c>
      <c r="L330" s="137"/>
      <c r="M330" s="214">
        <f t="shared" si="4"/>
        <v>0.78020953371105861</v>
      </c>
      <c r="N330" s="139"/>
      <c r="O330" s="143"/>
      <c r="P330" s="139"/>
      <c r="Q330" s="143"/>
      <c r="R330" s="163"/>
      <c r="S330" s="348"/>
      <c r="T330" s="133"/>
      <c r="U330" s="350"/>
      <c r="V330" s="349"/>
      <c r="W330" s="348"/>
      <c r="X330" s="348"/>
      <c r="Y330" s="355"/>
      <c r="Z330" s="348"/>
      <c r="AA330" s="355"/>
      <c r="AB330" s="349"/>
      <c r="AC330" s="348"/>
      <c r="AD330" s="133"/>
      <c r="AE330" s="348"/>
      <c r="AF330" s="349"/>
      <c r="AG330" s="348"/>
      <c r="AH330" s="349"/>
      <c r="AI330" s="349"/>
      <c r="AJ330" s="349"/>
      <c r="AK330" s="144"/>
      <c r="AL330" s="144"/>
      <c r="AM330" s="144"/>
    </row>
    <row r="331" spans="1:39" ht="12.75" customHeight="1" x14ac:dyDescent="0.25">
      <c r="A331" s="243">
        <v>42401</v>
      </c>
      <c r="B331" s="159">
        <v>2016</v>
      </c>
      <c r="C331" s="241" t="s">
        <v>110</v>
      </c>
      <c r="D331" s="137" t="s">
        <v>33</v>
      </c>
      <c r="E331" s="137">
        <v>109.71915383076616</v>
      </c>
      <c r="F331" s="137">
        <v>101.4025375718214</v>
      </c>
      <c r="G331" s="137">
        <v>101.020909</v>
      </c>
      <c r="H331" s="137">
        <v>21.891999999999999</v>
      </c>
      <c r="I331" s="137">
        <v>33.459595</v>
      </c>
      <c r="J331" s="137"/>
      <c r="K331" s="137">
        <v>42.964782249934082</v>
      </c>
      <c r="L331" s="137"/>
      <c r="M331" s="214">
        <f t="shared" si="4"/>
        <v>-0.38162857182139476</v>
      </c>
      <c r="N331" s="139"/>
      <c r="O331" s="143"/>
      <c r="P331" s="139"/>
      <c r="Q331" s="143"/>
      <c r="R331" s="163"/>
      <c r="S331" s="348"/>
      <c r="T331" s="133"/>
      <c r="U331" s="350"/>
      <c r="V331" s="349"/>
      <c r="W331" s="348"/>
      <c r="X331" s="348"/>
      <c r="Y331" s="355"/>
      <c r="Z331" s="348"/>
      <c r="AA331" s="355"/>
      <c r="AB331" s="349"/>
      <c r="AC331" s="348"/>
      <c r="AD331" s="133"/>
      <c r="AE331" s="348"/>
      <c r="AF331" s="349"/>
      <c r="AG331" s="348"/>
      <c r="AH331" s="349"/>
      <c r="AI331" s="349"/>
      <c r="AJ331" s="349"/>
      <c r="AK331" s="144"/>
      <c r="AL331" s="144"/>
      <c r="AM331" s="144"/>
    </row>
    <row r="332" spans="1:39" ht="12.75" customHeight="1" x14ac:dyDescent="0.25">
      <c r="A332" s="243">
        <v>42430</v>
      </c>
      <c r="B332" s="159">
        <v>2016</v>
      </c>
      <c r="C332" s="241" t="s">
        <v>111</v>
      </c>
      <c r="D332" s="137" t="s">
        <v>33</v>
      </c>
      <c r="E332" s="137">
        <v>110.52776755351071</v>
      </c>
      <c r="F332" s="137">
        <v>101.72685884394333</v>
      </c>
      <c r="G332" s="137">
        <v>102.399034</v>
      </c>
      <c r="H332" s="137">
        <v>26.428000000000001</v>
      </c>
      <c r="I332" s="137">
        <v>38.213878999999999</v>
      </c>
      <c r="J332" s="137"/>
      <c r="K332" s="137">
        <v>51.903457674263493</v>
      </c>
      <c r="L332" s="137"/>
      <c r="M332" s="214">
        <f t="shared" si="4"/>
        <v>0.67217515605666733</v>
      </c>
      <c r="N332" s="139"/>
      <c r="O332" s="143"/>
      <c r="P332" s="139"/>
      <c r="Q332" s="143"/>
      <c r="R332" s="163"/>
      <c r="S332" s="348"/>
      <c r="T332" s="133"/>
      <c r="U332" s="350"/>
      <c r="V332" s="349"/>
      <c r="W332" s="348"/>
      <c r="X332" s="348"/>
      <c r="Y332" s="355"/>
      <c r="Z332" s="348"/>
      <c r="AA332" s="355"/>
      <c r="AB332" s="349"/>
      <c r="AC332" s="348"/>
      <c r="AD332" s="133"/>
      <c r="AE332" s="348"/>
      <c r="AF332" s="349"/>
      <c r="AG332" s="348"/>
      <c r="AH332" s="349"/>
      <c r="AI332" s="349"/>
      <c r="AJ332" s="349"/>
      <c r="AK332" s="144"/>
      <c r="AL332" s="144"/>
      <c r="AM332" s="144"/>
    </row>
    <row r="333" spans="1:39" ht="12.75" customHeight="1" x14ac:dyDescent="0.25">
      <c r="A333" s="243">
        <v>42461</v>
      </c>
      <c r="B333" s="159">
        <v>2016</v>
      </c>
      <c r="C333" s="241" t="s">
        <v>112</v>
      </c>
      <c r="D333" s="137" t="s">
        <v>33</v>
      </c>
      <c r="E333" s="137">
        <v>115.01596319263851</v>
      </c>
      <c r="F333" s="137">
        <v>106.44284560816905</v>
      </c>
      <c r="G333" s="137">
        <v>106.943421</v>
      </c>
      <c r="H333" s="137">
        <v>27.398000000000003</v>
      </c>
      <c r="I333" s="137">
        <v>38.835974</v>
      </c>
      <c r="J333" s="137"/>
      <c r="K333" s="137">
        <v>55.669633984351179</v>
      </c>
      <c r="L333" s="137"/>
      <c r="M333" s="214">
        <f t="shared" si="4"/>
        <v>0.50057539183094946</v>
      </c>
      <c r="N333" s="139"/>
      <c r="O333" s="143"/>
      <c r="P333" s="139"/>
      <c r="Q333" s="143"/>
      <c r="R333" s="163"/>
      <c r="S333" s="348"/>
      <c r="T333" s="133"/>
      <c r="U333" s="350"/>
      <c r="V333" s="349"/>
      <c r="W333" s="348"/>
      <c r="X333" s="348"/>
      <c r="Y333" s="355"/>
      <c r="Z333" s="348"/>
      <c r="AA333" s="355"/>
      <c r="AB333" s="349"/>
      <c r="AC333" s="348"/>
      <c r="AD333" s="133"/>
      <c r="AE333" s="348"/>
      <c r="AF333" s="349"/>
      <c r="AG333" s="348"/>
      <c r="AH333" s="349"/>
      <c r="AI333" s="349"/>
      <c r="AJ333" s="349"/>
      <c r="AK333" s="144"/>
      <c r="AL333" s="144"/>
      <c r="AM333" s="144"/>
    </row>
    <row r="334" spans="1:39" ht="12.75" customHeight="1" x14ac:dyDescent="0.25">
      <c r="A334" s="243">
        <v>42491</v>
      </c>
      <c r="B334" s="159">
        <v>2016</v>
      </c>
      <c r="C334" s="241" t="s">
        <v>113</v>
      </c>
      <c r="D334" s="137" t="s">
        <v>33</v>
      </c>
      <c r="E334" s="137">
        <v>117.18915883176636</v>
      </c>
      <c r="F334" s="137">
        <v>108.43411239403076</v>
      </c>
      <c r="G334" s="137">
        <v>109.07089400000002</v>
      </c>
      <c r="H334" s="137">
        <v>29.558000000000003</v>
      </c>
      <c r="I334" s="137">
        <v>42.078426</v>
      </c>
      <c r="J334" s="137"/>
      <c r="K334" s="137">
        <v>61.976967486254786</v>
      </c>
      <c r="L334" s="137"/>
      <c r="M334" s="214">
        <f t="shared" si="4"/>
        <v>0.63678160596926148</v>
      </c>
      <c r="N334" s="139"/>
      <c r="O334" s="143"/>
      <c r="P334" s="139"/>
      <c r="Q334" s="143"/>
      <c r="R334" s="163"/>
      <c r="S334" s="348"/>
      <c r="T334" s="133"/>
      <c r="U334" s="350"/>
      <c r="V334" s="349"/>
      <c r="W334" s="348"/>
      <c r="X334" s="348"/>
      <c r="Y334" s="355"/>
      <c r="Z334" s="348"/>
      <c r="AA334" s="355"/>
      <c r="AB334" s="349"/>
      <c r="AC334" s="348"/>
      <c r="AD334" s="133"/>
      <c r="AE334" s="348"/>
      <c r="AF334" s="349"/>
      <c r="AG334" s="348"/>
      <c r="AH334" s="349"/>
      <c r="AI334" s="349"/>
      <c r="AJ334" s="349"/>
      <c r="AK334" s="144"/>
      <c r="AL334" s="144"/>
      <c r="AM334" s="144"/>
    </row>
    <row r="335" spans="1:39" ht="12.75" customHeight="1" x14ac:dyDescent="0.25">
      <c r="A335" s="243">
        <v>42522</v>
      </c>
      <c r="B335" s="159">
        <v>2016</v>
      </c>
      <c r="C335" s="241" t="s">
        <v>21</v>
      </c>
      <c r="D335" s="137" t="s">
        <v>33</v>
      </c>
      <c r="E335" s="137">
        <v>119.71385577115426</v>
      </c>
      <c r="F335" s="137">
        <v>110.96341401246198</v>
      </c>
      <c r="G335" s="137">
        <v>111.856993</v>
      </c>
      <c r="H335" s="137">
        <v>32.005000000000003</v>
      </c>
      <c r="I335" s="137">
        <v>44.299308000000003</v>
      </c>
      <c r="J335" s="137"/>
      <c r="K335" s="137">
        <v>66.171205897687202</v>
      </c>
      <c r="L335" s="137"/>
      <c r="M335" s="214">
        <f t="shared" si="4"/>
        <v>0.8935789875380209</v>
      </c>
      <c r="N335" s="139"/>
      <c r="O335" s="143"/>
      <c r="P335" s="139"/>
      <c r="Q335" s="143"/>
      <c r="R335" s="163"/>
      <c r="S335" s="348"/>
      <c r="T335" s="133"/>
      <c r="U335" s="350"/>
      <c r="V335" s="349"/>
      <c r="W335" s="348"/>
      <c r="X335" s="348"/>
      <c r="Y335" s="355"/>
      <c r="Z335" s="348"/>
      <c r="AA335" s="355"/>
      <c r="AB335" s="349"/>
      <c r="AC335" s="348"/>
      <c r="AD335" s="133"/>
      <c r="AE335" s="348"/>
      <c r="AF335" s="349"/>
      <c r="AG335" s="348"/>
      <c r="AH335" s="349"/>
      <c r="AI335" s="349"/>
      <c r="AJ335" s="349"/>
      <c r="AK335" s="144"/>
      <c r="AL335" s="144"/>
      <c r="AM335" s="144"/>
    </row>
    <row r="336" spans="1:39" ht="12.75" customHeight="1" x14ac:dyDescent="0.25">
      <c r="A336" s="243">
        <v>42552</v>
      </c>
      <c r="B336" s="159">
        <v>2016</v>
      </c>
      <c r="C336" s="241" t="s">
        <v>114</v>
      </c>
      <c r="D336" s="137" t="s">
        <v>33</v>
      </c>
      <c r="E336" s="137">
        <v>120.4567573514703</v>
      </c>
      <c r="F336" s="137">
        <v>111.66290536362959</v>
      </c>
      <c r="G336" s="137">
        <v>112.65084500000002</v>
      </c>
      <c r="H336" s="137">
        <v>32.383000000000003</v>
      </c>
      <c r="I336" s="137">
        <v>44.492311999999998</v>
      </c>
      <c r="J336" s="137"/>
      <c r="K336" s="137">
        <v>66.839713488477486</v>
      </c>
      <c r="L336" s="137"/>
      <c r="M336" s="214">
        <f t="shared" si="4"/>
        <v>0.98793963637042737</v>
      </c>
      <c r="N336" s="139"/>
      <c r="O336" s="143"/>
      <c r="P336" s="139"/>
      <c r="Q336" s="143"/>
      <c r="R336" s="163"/>
      <c r="S336" s="348"/>
      <c r="T336" s="133"/>
      <c r="U336" s="350"/>
      <c r="V336" s="349"/>
      <c r="W336" s="348"/>
      <c r="X336" s="348"/>
      <c r="Y336" s="355"/>
      <c r="Z336" s="348"/>
      <c r="AA336" s="355"/>
      <c r="AB336" s="349"/>
      <c r="AC336" s="348"/>
      <c r="AD336" s="133"/>
      <c r="AE336" s="348"/>
      <c r="AF336" s="349"/>
      <c r="AG336" s="348"/>
      <c r="AH336" s="349"/>
      <c r="AI336" s="349"/>
      <c r="AJ336" s="349"/>
      <c r="AK336" s="144"/>
      <c r="AL336" s="144"/>
      <c r="AM336" s="144"/>
    </row>
    <row r="337" spans="1:39" ht="12.75" customHeight="1" x14ac:dyDescent="0.25">
      <c r="A337" s="243">
        <v>42583</v>
      </c>
      <c r="B337" s="159">
        <v>2016</v>
      </c>
      <c r="C337" s="241" t="s">
        <v>115</v>
      </c>
      <c r="D337" s="137" t="s">
        <v>33</v>
      </c>
      <c r="E337" s="137">
        <v>118.35466493298658</v>
      </c>
      <c r="F337" s="137">
        <v>109.04960402185078</v>
      </c>
      <c r="G337" s="137">
        <v>110.68451</v>
      </c>
      <c r="H337" s="137">
        <v>30.033000000000001</v>
      </c>
      <c r="I337" s="137">
        <v>43.743884000000001</v>
      </c>
      <c r="J337" s="137"/>
      <c r="K337" s="137">
        <v>67.05349029541604</v>
      </c>
      <c r="L337" s="137"/>
      <c r="M337" s="214">
        <f t="shared" si="4"/>
        <v>1.6349059781492201</v>
      </c>
      <c r="N337" s="139"/>
      <c r="O337" s="143"/>
      <c r="P337" s="139"/>
      <c r="Q337" s="143"/>
      <c r="R337" s="163"/>
      <c r="S337" s="348"/>
      <c r="T337" s="133"/>
      <c r="U337" s="350"/>
      <c r="V337" s="349"/>
      <c r="W337" s="348"/>
      <c r="X337" s="348"/>
      <c r="Y337" s="355"/>
      <c r="Z337" s="348"/>
      <c r="AA337" s="355"/>
      <c r="AB337" s="349"/>
      <c r="AC337" s="348"/>
      <c r="AD337" s="133"/>
      <c r="AE337" s="348"/>
      <c r="AF337" s="349"/>
      <c r="AG337" s="348"/>
      <c r="AH337" s="349"/>
      <c r="AI337" s="349"/>
      <c r="AJ337" s="349"/>
      <c r="AK337" s="144"/>
      <c r="AL337" s="144"/>
      <c r="AM337" s="144"/>
    </row>
    <row r="338" spans="1:39" ht="12.75" customHeight="1" x14ac:dyDescent="0.25">
      <c r="A338" s="243">
        <v>42614</v>
      </c>
      <c r="B338" s="159">
        <v>2016</v>
      </c>
      <c r="C338" s="241" t="s">
        <v>116</v>
      </c>
      <c r="D338" s="137" t="s">
        <v>33</v>
      </c>
      <c r="E338" s="137">
        <v>120.1286277255451</v>
      </c>
      <c r="F338" s="137">
        <v>111.21109967971043</v>
      </c>
      <c r="G338" s="137">
        <v>113.23174</v>
      </c>
      <c r="H338" s="137">
        <v>31.938999999999997</v>
      </c>
      <c r="I338" s="137">
        <v>44.483657000000001</v>
      </c>
      <c r="J338" s="137"/>
      <c r="K338" s="137">
        <v>69.331807801751296</v>
      </c>
      <c r="L338" s="137"/>
      <c r="M338" s="214">
        <f t="shared" si="4"/>
        <v>2.0206403202895729</v>
      </c>
      <c r="N338" s="139"/>
      <c r="O338" s="143"/>
      <c r="P338" s="139"/>
      <c r="Q338" s="143"/>
      <c r="R338" s="163"/>
      <c r="S338" s="348"/>
      <c r="T338" s="133"/>
      <c r="U338" s="350"/>
      <c r="V338" s="349"/>
      <c r="W338" s="348"/>
      <c r="X338" s="348"/>
      <c r="Y338" s="355"/>
      <c r="Z338" s="348"/>
      <c r="AA338" s="355"/>
      <c r="AB338" s="349"/>
      <c r="AC338" s="348"/>
      <c r="AD338" s="133"/>
      <c r="AE338" s="348"/>
      <c r="AF338" s="349"/>
      <c r="AG338" s="348"/>
      <c r="AH338" s="349"/>
      <c r="AI338" s="349"/>
      <c r="AJ338" s="349"/>
      <c r="AK338" s="144"/>
      <c r="AL338" s="144"/>
      <c r="AM338" s="144"/>
    </row>
    <row r="339" spans="1:39" ht="12.75" customHeight="1" x14ac:dyDescent="0.25">
      <c r="A339" s="243">
        <v>42644</v>
      </c>
      <c r="B339" s="159">
        <v>2016</v>
      </c>
      <c r="C339" s="241" t="s">
        <v>117</v>
      </c>
      <c r="D339" s="137" t="s">
        <v>33</v>
      </c>
      <c r="E339" s="137">
        <v>123.22939287857572</v>
      </c>
      <c r="F339" s="137">
        <v>113.55512394232454</v>
      </c>
      <c r="G339" s="137">
        <v>115.64206800000001</v>
      </c>
      <c r="H339" s="137">
        <v>37.445</v>
      </c>
      <c r="I339" s="137">
        <v>50.250573000000003</v>
      </c>
      <c r="J339" s="137"/>
      <c r="K339" s="137">
        <v>76.861028262826807</v>
      </c>
      <c r="L339" s="137"/>
      <c r="M339" s="214">
        <f t="shared" si="4"/>
        <v>2.086944057675467</v>
      </c>
      <c r="N339" s="139"/>
      <c r="O339" s="143"/>
      <c r="P339" s="139"/>
      <c r="Q339" s="143"/>
      <c r="R339" s="163"/>
      <c r="S339" s="348"/>
      <c r="T339" s="133"/>
      <c r="U339" s="350"/>
      <c r="V339" s="349"/>
      <c r="W339" s="348"/>
      <c r="X339" s="348"/>
      <c r="Y339" s="355"/>
      <c r="Z339" s="348"/>
      <c r="AA339" s="355"/>
      <c r="AB339" s="349"/>
      <c r="AC339" s="348"/>
      <c r="AD339" s="133"/>
      <c r="AE339" s="348"/>
      <c r="AF339" s="349"/>
      <c r="AG339" s="348"/>
      <c r="AH339" s="349"/>
      <c r="AI339" s="349"/>
      <c r="AJ339" s="349"/>
      <c r="AK339" s="144"/>
      <c r="AL339" s="144"/>
      <c r="AM339" s="144"/>
    </row>
    <row r="340" spans="1:39" ht="12.75" customHeight="1" x14ac:dyDescent="0.25">
      <c r="A340" s="243">
        <v>42675</v>
      </c>
      <c r="B340" s="159">
        <v>2016</v>
      </c>
      <c r="C340" s="241" t="s">
        <v>118</v>
      </c>
      <c r="D340" s="137" t="s">
        <v>33</v>
      </c>
      <c r="E340" s="137">
        <v>125.73935187037404</v>
      </c>
      <c r="F340" s="137">
        <v>115.88441626191999</v>
      </c>
      <c r="G340" s="137">
        <v>118.36027900000002</v>
      </c>
      <c r="H340" s="137">
        <v>35.246000000000002</v>
      </c>
      <c r="I340" s="137">
        <v>46.102402000000005</v>
      </c>
      <c r="J340" s="137"/>
      <c r="K340" s="137">
        <v>70.945916129429804</v>
      </c>
      <c r="L340" s="137"/>
      <c r="M340" s="214">
        <f t="shared" si="4"/>
        <v>2.4758627380800249</v>
      </c>
      <c r="N340" s="139"/>
      <c r="O340" s="143"/>
      <c r="P340" s="139"/>
      <c r="Q340" s="143"/>
      <c r="R340" s="163"/>
      <c r="S340" s="348"/>
      <c r="T340" s="133"/>
      <c r="U340" s="350"/>
      <c r="V340" s="349"/>
      <c r="W340" s="348"/>
      <c r="X340" s="348"/>
      <c r="Y340" s="355"/>
      <c r="Z340" s="348"/>
      <c r="AA340" s="355"/>
      <c r="AB340" s="349"/>
      <c r="AC340" s="348"/>
      <c r="AD340" s="133"/>
      <c r="AE340" s="348"/>
      <c r="AF340" s="349"/>
      <c r="AG340" s="348"/>
      <c r="AH340" s="349"/>
      <c r="AI340" s="349"/>
      <c r="AJ340" s="349"/>
      <c r="AK340" s="144"/>
      <c r="AL340" s="144"/>
      <c r="AM340" s="144"/>
    </row>
    <row r="341" spans="1:39" ht="12.75" customHeight="1" x14ac:dyDescent="0.25">
      <c r="A341" s="243">
        <v>42705</v>
      </c>
      <c r="B341" s="159">
        <v>2016</v>
      </c>
      <c r="C341" s="241" t="s">
        <v>119</v>
      </c>
      <c r="D341" s="137" t="s">
        <v>33</v>
      </c>
      <c r="E341" s="137">
        <v>123.64245549109823</v>
      </c>
      <c r="F341" s="137">
        <v>114.07237962180028</v>
      </c>
      <c r="G341" s="137">
        <v>117.16027500000001</v>
      </c>
      <c r="H341" s="137">
        <v>38.634999999999998</v>
      </c>
      <c r="I341" s="137">
        <v>50.012331000000003</v>
      </c>
      <c r="J341" s="137"/>
      <c r="K341" s="137">
        <v>82.086915145296402</v>
      </c>
      <c r="L341" s="137"/>
      <c r="M341" s="214">
        <f t="shared" si="4"/>
        <v>3.0878953781997325</v>
      </c>
      <c r="N341" s="139"/>
      <c r="O341" s="143"/>
      <c r="P341" s="139"/>
      <c r="Q341" s="143"/>
      <c r="R341" s="163"/>
      <c r="S341" s="348"/>
      <c r="T341" s="133"/>
      <c r="U341" s="350"/>
      <c r="V341" s="349"/>
      <c r="W341" s="348"/>
      <c r="X341" s="348"/>
      <c r="Y341" s="355"/>
      <c r="Z341" s="348"/>
      <c r="AA341" s="355"/>
      <c r="AB341" s="349"/>
      <c r="AC341" s="348"/>
      <c r="AD341" s="133"/>
      <c r="AE341" s="348"/>
      <c r="AF341" s="349"/>
      <c r="AG341" s="348"/>
      <c r="AH341" s="349"/>
      <c r="AI341" s="349"/>
      <c r="AJ341" s="349"/>
      <c r="AK341" s="144"/>
      <c r="AL341" s="144"/>
      <c r="AM341" s="144"/>
    </row>
    <row r="342" spans="1:39" ht="12.75" customHeight="1" x14ac:dyDescent="0.25">
      <c r="A342" s="243">
        <v>42736</v>
      </c>
      <c r="B342" s="159">
        <v>2017</v>
      </c>
      <c r="C342" s="241" t="s">
        <v>109</v>
      </c>
      <c r="D342" s="137" t="s">
        <v>33</v>
      </c>
      <c r="E342" s="137">
        <v>127.85468793758751</v>
      </c>
      <c r="F342" s="137">
        <v>118.69498198043139</v>
      </c>
      <c r="G342" s="137">
        <v>121.99151200000001</v>
      </c>
      <c r="H342" s="137">
        <v>40.68</v>
      </c>
      <c r="I342" s="137">
        <v>51.987026999999998</v>
      </c>
      <c r="J342" s="137"/>
      <c r="K342" s="137">
        <v>85.785149616294063</v>
      </c>
      <c r="L342" s="137"/>
      <c r="M342" s="214">
        <f t="shared" si="4"/>
        <v>3.2965300195686211</v>
      </c>
      <c r="N342" s="139"/>
      <c r="O342" s="143"/>
      <c r="P342" s="139"/>
      <c r="Q342" s="143"/>
      <c r="R342" s="163"/>
      <c r="S342" s="348"/>
      <c r="T342" s="133"/>
      <c r="U342" s="350"/>
      <c r="V342" s="349"/>
      <c r="W342" s="348"/>
      <c r="X342" s="348"/>
      <c r="Y342" s="355"/>
      <c r="Z342" s="348"/>
      <c r="AA342" s="355"/>
      <c r="AB342" s="349"/>
      <c r="AC342" s="348"/>
      <c r="AD342" s="133"/>
      <c r="AE342" s="348"/>
      <c r="AF342" s="349"/>
      <c r="AG342" s="348"/>
      <c r="AH342" s="349"/>
      <c r="AI342" s="349"/>
      <c r="AJ342" s="349"/>
      <c r="AK342" s="144"/>
      <c r="AL342" s="144"/>
      <c r="AM342" s="144"/>
    </row>
    <row r="343" spans="1:39" ht="12.75" customHeight="1" x14ac:dyDescent="0.25">
      <c r="A343" s="243">
        <v>42767</v>
      </c>
      <c r="B343" s="159">
        <v>2017</v>
      </c>
      <c r="C343" s="241" t="s">
        <v>110</v>
      </c>
      <c r="D343" s="137" t="s">
        <v>33</v>
      </c>
      <c r="E343" s="137">
        <v>128.865300060012</v>
      </c>
      <c r="F343" s="137">
        <v>119.86249365467899</v>
      </c>
      <c r="G343" s="137">
        <v>122.79895400000001</v>
      </c>
      <c r="H343" s="137">
        <v>40.42</v>
      </c>
      <c r="I343" s="137">
        <v>51.645923000000003</v>
      </c>
      <c r="J343" s="137"/>
      <c r="K343" s="137">
        <v>85.21559267873107</v>
      </c>
      <c r="L343" s="137"/>
      <c r="M343" s="214">
        <f t="shared" si="4"/>
        <v>2.9364603453210236</v>
      </c>
      <c r="N343" s="139"/>
      <c r="O343" s="143"/>
      <c r="P343" s="139"/>
      <c r="Q343" s="143"/>
      <c r="R343" s="163"/>
      <c r="S343" s="348"/>
      <c r="T343" s="133"/>
      <c r="U343" s="350"/>
      <c r="V343" s="349"/>
      <c r="W343" s="348"/>
      <c r="X343" s="348"/>
      <c r="Y343" s="355"/>
      <c r="Z343" s="348"/>
      <c r="AA343" s="355"/>
      <c r="AB343" s="349"/>
      <c r="AC343" s="348"/>
      <c r="AD343" s="133"/>
      <c r="AE343" s="348"/>
      <c r="AF343" s="349"/>
      <c r="AG343" s="348"/>
      <c r="AH343" s="349"/>
      <c r="AI343" s="349"/>
      <c r="AJ343" s="349"/>
      <c r="AK343" s="144"/>
      <c r="AL343" s="144"/>
      <c r="AM343" s="144"/>
    </row>
    <row r="344" spans="1:39" ht="12.75" customHeight="1" x14ac:dyDescent="0.25">
      <c r="A344" s="243">
        <v>42795</v>
      </c>
      <c r="B344" s="159">
        <v>2017</v>
      </c>
      <c r="C344" s="241" t="s">
        <v>111</v>
      </c>
      <c r="D344" s="137" t="s">
        <v>33</v>
      </c>
      <c r="E344" s="137">
        <v>128.4</v>
      </c>
      <c r="F344" s="137">
        <v>119.39</v>
      </c>
      <c r="G344" s="137">
        <v>122.34</v>
      </c>
      <c r="H344" s="137">
        <v>39.58</v>
      </c>
      <c r="I344" s="137">
        <v>52.21</v>
      </c>
      <c r="J344" s="137"/>
      <c r="K344" s="137">
        <v>81.252795701032184</v>
      </c>
      <c r="L344" s="137"/>
      <c r="M344" s="214">
        <f t="shared" si="4"/>
        <v>2.9500000000000028</v>
      </c>
      <c r="N344" s="139"/>
      <c r="O344" s="143"/>
      <c r="P344" s="139"/>
      <c r="Q344" s="143"/>
      <c r="R344" s="163"/>
      <c r="S344" s="348"/>
      <c r="T344" s="133"/>
      <c r="U344" s="350"/>
      <c r="V344" s="349"/>
      <c r="W344" s="348"/>
      <c r="X344" s="348"/>
      <c r="Y344" s="355"/>
      <c r="Z344" s="348"/>
      <c r="AA344" s="355"/>
      <c r="AB344" s="349"/>
      <c r="AC344" s="348"/>
      <c r="AD344" s="133"/>
      <c r="AE344" s="348"/>
      <c r="AF344" s="349"/>
      <c r="AG344" s="348"/>
      <c r="AH344" s="349"/>
      <c r="AI344" s="349"/>
      <c r="AJ344" s="349"/>
      <c r="AK344" s="144"/>
      <c r="AL344" s="144"/>
      <c r="AM344" s="144"/>
    </row>
    <row r="345" spans="1:39" ht="12.75" customHeight="1" x14ac:dyDescent="0.25">
      <c r="A345" s="243">
        <v>42826</v>
      </c>
      <c r="B345" s="159">
        <v>2017</v>
      </c>
      <c r="C345" s="241" t="s">
        <v>112</v>
      </c>
      <c r="D345" s="137" t="s">
        <v>33</v>
      </c>
      <c r="E345" s="137">
        <v>126.71065113022605</v>
      </c>
      <c r="F345" s="137">
        <v>117.30161929557933</v>
      </c>
      <c r="G345" s="137">
        <v>119.89196800000002</v>
      </c>
      <c r="H345" s="137">
        <v>39.771999999999998</v>
      </c>
      <c r="I345" s="137">
        <v>51.420867999999999</v>
      </c>
      <c r="J345" s="137"/>
      <c r="K345" s="137">
        <v>80.033422624770921</v>
      </c>
      <c r="L345" s="137"/>
      <c r="M345" s="214">
        <f t="shared" si="4"/>
        <v>2.5903487044206912</v>
      </c>
      <c r="N345" s="139"/>
      <c r="O345" s="143"/>
      <c r="P345" s="139"/>
      <c r="Q345" s="143"/>
      <c r="R345" s="163"/>
      <c r="S345" s="348"/>
      <c r="T345" s="133"/>
      <c r="U345" s="350"/>
      <c r="V345" s="349"/>
      <c r="W345" s="348"/>
      <c r="X345" s="348"/>
      <c r="Y345" s="355"/>
      <c r="Z345" s="348"/>
      <c r="AA345" s="355"/>
      <c r="AB345" s="349"/>
      <c r="AC345" s="348"/>
      <c r="AD345" s="133"/>
      <c r="AE345" s="348"/>
      <c r="AF345" s="349"/>
      <c r="AG345" s="348"/>
      <c r="AH345" s="349"/>
      <c r="AI345" s="349"/>
      <c r="AJ345" s="349"/>
      <c r="AK345" s="144"/>
      <c r="AL345" s="144"/>
      <c r="AM345" s="144"/>
    </row>
    <row r="346" spans="1:39" ht="12.75" customHeight="1" x14ac:dyDescent="0.25">
      <c r="A346" s="243">
        <v>42856</v>
      </c>
      <c r="B346" s="159">
        <v>2017</v>
      </c>
      <c r="C346" s="241" t="s">
        <v>113</v>
      </c>
      <c r="D346" s="137" t="s">
        <v>33</v>
      </c>
      <c r="E346" s="137">
        <v>125.00732846569312</v>
      </c>
      <c r="F346" s="137">
        <v>115.52119641367757</v>
      </c>
      <c r="G346" s="137">
        <v>117.39835600000001</v>
      </c>
      <c r="H346" s="137">
        <v>36.472000000000001</v>
      </c>
      <c r="I346" s="137">
        <v>47.964980000000004</v>
      </c>
      <c r="J346" s="137"/>
      <c r="K346" s="137">
        <v>75.455571205601331</v>
      </c>
      <c r="L346" s="137"/>
      <c r="M346" s="214">
        <f t="shared" si="4"/>
        <v>1.8771595863224348</v>
      </c>
      <c r="N346" s="139"/>
      <c r="O346" s="143"/>
      <c r="P346" s="139"/>
      <c r="Q346" s="143"/>
      <c r="R346" s="163"/>
      <c r="S346" s="348"/>
      <c r="T346" s="133"/>
      <c r="U346" s="350"/>
      <c r="V346" s="349"/>
      <c r="W346" s="348"/>
      <c r="X346" s="348"/>
      <c r="Y346" s="355"/>
      <c r="Z346" s="348"/>
      <c r="AA346" s="355"/>
      <c r="AB346" s="349"/>
      <c r="AC346" s="348"/>
      <c r="AD346" s="133"/>
      <c r="AE346" s="348"/>
      <c r="AF346" s="349"/>
      <c r="AG346" s="348"/>
      <c r="AH346" s="349"/>
      <c r="AI346" s="349"/>
      <c r="AJ346" s="349"/>
      <c r="AK346" s="144"/>
      <c r="AL346" s="144"/>
      <c r="AM346" s="144"/>
    </row>
    <row r="347" spans="1:39" ht="12.75" customHeight="1" x14ac:dyDescent="0.25">
      <c r="A347" s="243">
        <v>42887</v>
      </c>
      <c r="B347" s="159">
        <v>2017</v>
      </c>
      <c r="C347" s="241" t="s">
        <v>21</v>
      </c>
      <c r="D347" s="137" t="s">
        <v>33</v>
      </c>
      <c r="E347" s="137">
        <v>124.95604920984195</v>
      </c>
      <c r="F347" s="137">
        <v>115.54842345179736</v>
      </c>
      <c r="G347" s="137">
        <v>117.53635100000001</v>
      </c>
      <c r="H347" s="137">
        <v>35.731000000000002</v>
      </c>
      <c r="I347" s="137">
        <v>45.579840999999995</v>
      </c>
      <c r="J347" s="308"/>
      <c r="K347" s="137">
        <v>71.251040081128053</v>
      </c>
      <c r="L347" s="137"/>
      <c r="M347" s="214">
        <f t="shared" si="4"/>
        <v>1.9879275482026486</v>
      </c>
      <c r="N347" s="139"/>
      <c r="O347" s="143"/>
      <c r="P347" s="143"/>
      <c r="Q347" s="143"/>
      <c r="R347" s="163"/>
      <c r="S347" s="348"/>
      <c r="T347" s="133"/>
      <c r="U347" s="350"/>
      <c r="V347" s="349"/>
      <c r="W347" s="348"/>
      <c r="X347" s="348"/>
      <c r="Y347" s="355"/>
      <c r="Z347" s="348"/>
      <c r="AA347" s="355"/>
      <c r="AB347" s="349"/>
      <c r="AC347" s="348"/>
      <c r="AD347" s="133"/>
      <c r="AE347" s="348"/>
      <c r="AF347" s="349"/>
      <c r="AG347" s="348"/>
      <c r="AH347" s="349"/>
      <c r="AI347" s="349"/>
      <c r="AJ347" s="349"/>
      <c r="AK347" s="144"/>
      <c r="AL347" s="144"/>
      <c r="AM347" s="144"/>
    </row>
    <row r="348" spans="1:39" ht="12.75" customHeight="1" x14ac:dyDescent="0.25">
      <c r="A348" s="243">
        <v>42917</v>
      </c>
      <c r="B348" s="159">
        <v>2017</v>
      </c>
      <c r="C348" s="241" t="s">
        <v>114</v>
      </c>
      <c r="D348" s="137" t="s">
        <v>33</v>
      </c>
      <c r="E348" s="137">
        <v>123.12639927985599</v>
      </c>
      <c r="F348" s="137">
        <v>113.90453891802687</v>
      </c>
      <c r="G348" s="137">
        <v>115.39712500000002</v>
      </c>
      <c r="H348" s="137">
        <v>34.986999999999995</v>
      </c>
      <c r="I348" s="137">
        <v>46.466909000000008</v>
      </c>
      <c r="J348" s="308"/>
      <c r="K348" s="137">
        <v>71.488914053217911</v>
      </c>
      <c r="L348" s="137"/>
      <c r="M348" s="214">
        <f t="shared" si="4"/>
        <v>1.492586081973144</v>
      </c>
      <c r="N348" s="139"/>
      <c r="O348" s="143"/>
      <c r="P348" s="143"/>
      <c r="Q348" s="143"/>
      <c r="R348" s="163"/>
      <c r="S348" s="348"/>
      <c r="T348" s="133"/>
      <c r="U348" s="350"/>
      <c r="V348" s="349"/>
      <c r="W348" s="348"/>
      <c r="X348" s="348"/>
      <c r="Y348" s="355"/>
      <c r="Z348" s="348"/>
      <c r="AA348" s="355"/>
      <c r="AB348" s="349"/>
      <c r="AC348" s="348"/>
      <c r="AD348" s="133"/>
      <c r="AE348" s="348"/>
      <c r="AF348" s="349"/>
      <c r="AG348" s="348"/>
      <c r="AH348" s="349"/>
      <c r="AI348" s="349"/>
      <c r="AJ348" s="349"/>
      <c r="AK348" s="144"/>
      <c r="AL348" s="144"/>
      <c r="AM348" s="144"/>
    </row>
    <row r="349" spans="1:39" ht="12.75" customHeight="1" x14ac:dyDescent="0.25">
      <c r="A349" s="243">
        <v>42948</v>
      </c>
      <c r="B349" s="159">
        <v>2017</v>
      </c>
      <c r="C349" s="241" t="s">
        <v>115</v>
      </c>
      <c r="D349" s="137" t="s">
        <v>33</v>
      </c>
      <c r="E349" s="137">
        <v>125.18053810762152</v>
      </c>
      <c r="F349" s="137">
        <v>115.64066330084985</v>
      </c>
      <c r="G349" s="137">
        <v>117.34635300000002</v>
      </c>
      <c r="H349" s="137">
        <v>36.914999999999999</v>
      </c>
      <c r="I349" s="137">
        <v>48.691034000000002</v>
      </c>
      <c r="J349" s="308"/>
      <c r="K349" s="137">
        <v>76.962241104081045</v>
      </c>
      <c r="L349" s="309"/>
      <c r="M349" s="214">
        <f t="shared" si="4"/>
        <v>1.7056896991501702</v>
      </c>
      <c r="N349" s="164"/>
      <c r="O349" s="143"/>
      <c r="P349" s="143"/>
      <c r="Q349" s="143"/>
      <c r="R349" s="163"/>
      <c r="S349" s="348"/>
      <c r="T349" s="133"/>
      <c r="U349" s="350"/>
      <c r="V349" s="349"/>
      <c r="W349" s="348"/>
      <c r="X349" s="348"/>
      <c r="Y349" s="355"/>
      <c r="Z349" s="348"/>
      <c r="AA349" s="355"/>
      <c r="AB349" s="349"/>
      <c r="AC349" s="348"/>
      <c r="AD349" s="133"/>
      <c r="AE349" s="348"/>
      <c r="AF349" s="349"/>
      <c r="AG349" s="348"/>
      <c r="AH349" s="349"/>
      <c r="AI349" s="349"/>
      <c r="AJ349" s="349"/>
      <c r="AK349" s="144"/>
      <c r="AL349" s="144"/>
      <c r="AM349" s="144"/>
    </row>
    <row r="350" spans="1:39" ht="12.75" customHeight="1" x14ac:dyDescent="0.25">
      <c r="A350" s="243">
        <v>42979</v>
      </c>
      <c r="B350" s="159">
        <v>2017</v>
      </c>
      <c r="C350" s="241" t="s">
        <v>116</v>
      </c>
      <c r="D350" s="137" t="s">
        <v>33</v>
      </c>
      <c r="E350" s="137">
        <v>128.47947589517901</v>
      </c>
      <c r="F350" s="137">
        <v>118.93381260515331</v>
      </c>
      <c r="G350" s="137">
        <v>120.516535</v>
      </c>
      <c r="H350" s="137">
        <v>38.503</v>
      </c>
      <c r="I350" s="137">
        <v>50.593099000000002</v>
      </c>
      <c r="J350" s="308"/>
      <c r="K350" s="137">
        <v>81.31487681250411</v>
      </c>
      <c r="L350" s="309"/>
      <c r="M350" s="214">
        <f t="shared" ref="M350:M385" si="5">G350-F350</f>
        <v>1.582722394846698</v>
      </c>
      <c r="N350" s="164"/>
      <c r="O350" s="143"/>
      <c r="P350" s="143"/>
      <c r="Q350" s="143"/>
      <c r="R350" s="163"/>
      <c r="S350" s="348"/>
      <c r="T350" s="133"/>
      <c r="U350" s="350"/>
      <c r="V350" s="349"/>
      <c r="W350" s="348"/>
      <c r="X350" s="348"/>
      <c r="Y350" s="355"/>
      <c r="Z350" s="348"/>
      <c r="AA350" s="355"/>
      <c r="AB350" s="349"/>
      <c r="AC350" s="348"/>
      <c r="AD350" s="133"/>
      <c r="AE350" s="348"/>
      <c r="AF350" s="349"/>
      <c r="AG350" s="348"/>
      <c r="AH350" s="349"/>
      <c r="AI350" s="349"/>
      <c r="AJ350" s="349"/>
      <c r="AK350" s="144"/>
      <c r="AL350" s="144"/>
      <c r="AM350" s="144"/>
    </row>
    <row r="351" spans="1:39" ht="12.75" customHeight="1" x14ac:dyDescent="0.25">
      <c r="A351" s="243">
        <v>43009</v>
      </c>
      <c r="B351" s="159">
        <v>2017</v>
      </c>
      <c r="C351" s="241" t="s">
        <v>117</v>
      </c>
      <c r="D351" s="137" t="s">
        <v>33</v>
      </c>
      <c r="E351" s="137">
        <v>126.62902180436086</v>
      </c>
      <c r="F351" s="137">
        <v>117.15004263590676</v>
      </c>
      <c r="G351" s="137">
        <v>120.34368400000002</v>
      </c>
      <c r="H351" s="137">
        <v>39.948</v>
      </c>
      <c r="I351" s="137">
        <v>51.687528</v>
      </c>
      <c r="J351" s="308"/>
      <c r="K351" s="137">
        <v>84.707756677484895</v>
      </c>
      <c r="L351" s="137"/>
      <c r="M351" s="214">
        <f t="shared" si="5"/>
        <v>3.193641364093267</v>
      </c>
      <c r="N351" s="139"/>
      <c r="O351" s="143"/>
      <c r="P351" s="143"/>
      <c r="Q351" s="143"/>
      <c r="R351" s="163"/>
      <c r="S351" s="348"/>
      <c r="T351" s="133"/>
      <c r="U351" s="350"/>
      <c r="V351" s="349"/>
      <c r="W351" s="348"/>
      <c r="X351" s="348"/>
      <c r="Y351" s="355"/>
      <c r="Z351" s="348"/>
      <c r="AA351" s="355"/>
      <c r="AB351" s="349"/>
      <c r="AC351" s="348"/>
      <c r="AD351" s="133"/>
      <c r="AE351" s="348"/>
      <c r="AF351" s="349"/>
      <c r="AG351" s="348"/>
      <c r="AH351" s="349"/>
      <c r="AI351" s="349"/>
      <c r="AJ351" s="349"/>
      <c r="AK351" s="144"/>
      <c r="AL351" s="144"/>
      <c r="AM351" s="144"/>
    </row>
    <row r="352" spans="1:39" ht="12.75" customHeight="1" x14ac:dyDescent="0.25">
      <c r="A352" s="243">
        <v>43040</v>
      </c>
      <c r="B352" s="159">
        <v>2017</v>
      </c>
      <c r="C352" s="241" t="s">
        <v>118</v>
      </c>
      <c r="D352" s="137" t="s">
        <v>33</v>
      </c>
      <c r="E352" s="137">
        <v>128.71128125625123</v>
      </c>
      <c r="F352" s="137">
        <v>119.12486065179394</v>
      </c>
      <c r="G352" s="137">
        <v>122.71624100000002</v>
      </c>
      <c r="H352" s="137">
        <v>43.43</v>
      </c>
      <c r="I352" s="137">
        <v>54.172713999999999</v>
      </c>
      <c r="J352" s="308"/>
      <c r="K352" s="137">
        <v>91.190276842915182</v>
      </c>
      <c r="L352" s="137"/>
      <c r="M352" s="214">
        <f t="shared" si="5"/>
        <v>3.5913803482060871</v>
      </c>
      <c r="N352" s="139"/>
      <c r="O352" s="143"/>
      <c r="P352" s="143"/>
      <c r="Q352" s="143"/>
      <c r="R352" s="163"/>
      <c r="S352" s="348"/>
      <c r="T352" s="133"/>
      <c r="U352" s="350"/>
      <c r="V352" s="349"/>
      <c r="W352" s="348"/>
      <c r="X352" s="348"/>
      <c r="Y352" s="355"/>
      <c r="Z352" s="348"/>
      <c r="AA352" s="355"/>
      <c r="AB352" s="349"/>
      <c r="AC352" s="348"/>
      <c r="AD352" s="133"/>
      <c r="AE352" s="348"/>
      <c r="AF352" s="349"/>
      <c r="AG352" s="348"/>
      <c r="AH352" s="349"/>
      <c r="AI352" s="349"/>
      <c r="AJ352" s="349"/>
      <c r="AK352" s="144"/>
      <c r="AL352" s="144"/>
      <c r="AM352" s="144"/>
    </row>
    <row r="353" spans="1:39" ht="12.75" customHeight="1" x14ac:dyDescent="0.25">
      <c r="A353" s="243">
        <v>43070</v>
      </c>
      <c r="B353" s="159">
        <v>2017</v>
      </c>
      <c r="C353" s="241" t="s">
        <v>119</v>
      </c>
      <c r="D353" s="137" t="s">
        <v>33</v>
      </c>
      <c r="E353" s="137">
        <v>129.52745200000001</v>
      </c>
      <c r="F353" s="137">
        <v>119.99395848164082</v>
      </c>
      <c r="G353" s="137">
        <v>123.51376900000005</v>
      </c>
      <c r="H353" s="137">
        <v>43.587999999999994</v>
      </c>
      <c r="I353" s="137">
        <v>53.110375000000005</v>
      </c>
      <c r="J353" s="308"/>
      <c r="K353" s="137">
        <v>92.89564920437391</v>
      </c>
      <c r="L353" s="137"/>
      <c r="M353" s="214">
        <f t="shared" si="5"/>
        <v>3.5198105183592361</v>
      </c>
      <c r="N353" s="139"/>
      <c r="O353" s="143"/>
      <c r="P353" s="143"/>
      <c r="Q353" s="143"/>
      <c r="R353" s="163"/>
      <c r="S353" s="348"/>
      <c r="T353" s="133"/>
      <c r="U353" s="350"/>
      <c r="V353" s="349"/>
      <c r="W353" s="348"/>
      <c r="X353" s="348"/>
      <c r="Y353" s="355"/>
      <c r="Z353" s="348"/>
      <c r="AA353" s="355"/>
      <c r="AB353" s="349"/>
      <c r="AC353" s="348"/>
      <c r="AD353" s="133"/>
      <c r="AE353" s="348"/>
      <c r="AF353" s="349"/>
      <c r="AG353" s="348"/>
      <c r="AH353" s="349"/>
      <c r="AI353" s="349"/>
      <c r="AJ353" s="349"/>
      <c r="AK353" s="144"/>
      <c r="AL353" s="144"/>
      <c r="AM353" s="144"/>
    </row>
    <row r="354" spans="1:39" ht="12.75" customHeight="1" x14ac:dyDescent="0.25">
      <c r="A354" s="243">
        <v>43101</v>
      </c>
      <c r="B354" s="159">
        <v>2018</v>
      </c>
      <c r="C354" s="241" t="s">
        <v>109</v>
      </c>
      <c r="D354" s="137" t="s">
        <v>33</v>
      </c>
      <c r="E354" s="137">
        <v>130.512359</v>
      </c>
      <c r="F354" s="137">
        <v>121.16115017585402</v>
      </c>
      <c r="G354" s="137">
        <v>124.55389200000002</v>
      </c>
      <c r="H354" s="137">
        <v>45.918999999999997</v>
      </c>
      <c r="I354" s="137">
        <v>55.511188999999995</v>
      </c>
      <c r="J354" s="308"/>
      <c r="K354" s="137">
        <v>96.884032636141654</v>
      </c>
      <c r="L354" s="137"/>
      <c r="M354" s="214">
        <f t="shared" si="5"/>
        <v>3.3927418241460003</v>
      </c>
      <c r="N354" s="139"/>
      <c r="O354" s="143"/>
      <c r="P354" s="143"/>
      <c r="Q354" s="143"/>
      <c r="R354" s="163"/>
      <c r="S354" s="348"/>
      <c r="T354" s="133"/>
      <c r="U354" s="350"/>
      <c r="V354" s="349"/>
      <c r="W354" s="348"/>
      <c r="X354" s="348"/>
      <c r="Y354" s="355"/>
      <c r="Z354" s="348"/>
      <c r="AA354" s="355"/>
      <c r="AB354" s="349"/>
      <c r="AC354" s="348"/>
      <c r="AD354" s="133"/>
      <c r="AE354" s="348"/>
      <c r="AF354" s="349"/>
      <c r="AG354" s="348"/>
      <c r="AH354" s="349"/>
      <c r="AI354" s="349"/>
      <c r="AJ354" s="349"/>
      <c r="AK354" s="144"/>
      <c r="AL354" s="144"/>
      <c r="AM354" s="144"/>
    </row>
    <row r="355" spans="1:39" ht="12.75" customHeight="1" x14ac:dyDescent="0.25">
      <c r="A355" s="243">
        <v>43132</v>
      </c>
      <c r="B355" s="159">
        <v>2018</v>
      </c>
      <c r="C355" s="241" t="s">
        <v>110</v>
      </c>
      <c r="D355" s="137" t="s">
        <v>33</v>
      </c>
      <c r="E355" s="137">
        <v>131.13535200000001</v>
      </c>
      <c r="F355" s="137">
        <v>121.44174087831497</v>
      </c>
      <c r="G355" s="137">
        <v>124.66208400000001</v>
      </c>
      <c r="H355" s="137">
        <v>42.870999999999995</v>
      </c>
      <c r="I355" s="137">
        <v>51.935262999999992</v>
      </c>
      <c r="J355" s="308"/>
      <c r="K355" s="137">
        <v>92.692989578210486</v>
      </c>
      <c r="L355" s="137"/>
      <c r="M355" s="214">
        <f t="shared" si="5"/>
        <v>3.2203431216850333</v>
      </c>
      <c r="N355" s="139"/>
      <c r="O355" s="143"/>
      <c r="P355" s="143"/>
      <c r="Q355" s="143"/>
      <c r="R355" s="163"/>
      <c r="S355" s="348"/>
      <c r="T355" s="133"/>
      <c r="U355" s="350"/>
      <c r="V355" s="349"/>
      <c r="W355" s="348"/>
      <c r="X355" s="348"/>
      <c r="Y355" s="355"/>
      <c r="Z355" s="348"/>
      <c r="AA355" s="355"/>
      <c r="AB355" s="349"/>
      <c r="AC355" s="348"/>
      <c r="AD355" s="133"/>
      <c r="AE355" s="348"/>
      <c r="AF355" s="349"/>
      <c r="AG355" s="348"/>
      <c r="AH355" s="349"/>
      <c r="AI355" s="349"/>
      <c r="AJ355" s="349"/>
      <c r="AK355" s="144"/>
      <c r="AL355" s="144"/>
      <c r="AM355" s="144"/>
    </row>
    <row r="356" spans="1:39" ht="12.75" customHeight="1" x14ac:dyDescent="0.25">
      <c r="A356" s="243">
        <v>43160</v>
      </c>
      <c r="B356" s="159">
        <v>2018</v>
      </c>
      <c r="C356" s="241" t="s">
        <v>111</v>
      </c>
      <c r="D356" s="137" t="s">
        <v>33</v>
      </c>
      <c r="E356" s="137">
        <v>128.96147199999999</v>
      </c>
      <c r="F356" s="137">
        <v>119.10934065825049</v>
      </c>
      <c r="G356" s="137">
        <v>122.79467300000002</v>
      </c>
      <c r="H356" s="137">
        <v>44.19700000000001</v>
      </c>
      <c r="I356" s="137">
        <v>52.507654999999993</v>
      </c>
      <c r="J356" s="308"/>
      <c r="K356" s="137">
        <v>92.102792072790365</v>
      </c>
      <c r="L356" s="137"/>
      <c r="M356" s="214">
        <f t="shared" si="5"/>
        <v>3.685332341749529</v>
      </c>
      <c r="N356" s="139"/>
      <c r="O356" s="143"/>
      <c r="P356" s="143"/>
      <c r="Q356" s="143"/>
      <c r="R356" s="163"/>
      <c r="S356" s="348"/>
      <c r="T356" s="133"/>
      <c r="U356" s="350"/>
      <c r="V356" s="349"/>
      <c r="W356" s="348"/>
      <c r="X356" s="348"/>
      <c r="Y356" s="355"/>
      <c r="Z356" s="348"/>
      <c r="AA356" s="355"/>
      <c r="AB356" s="349"/>
      <c r="AC356" s="348"/>
      <c r="AD356" s="133"/>
      <c r="AE356" s="348"/>
      <c r="AF356" s="349"/>
      <c r="AG356" s="348"/>
      <c r="AH356" s="349"/>
      <c r="AI356" s="349"/>
      <c r="AJ356" s="349"/>
      <c r="AK356" s="144"/>
      <c r="AL356" s="144"/>
      <c r="AM356" s="144"/>
    </row>
    <row r="357" spans="1:39" ht="12.75" customHeight="1" x14ac:dyDescent="0.25">
      <c r="A357" s="243">
        <v>43191</v>
      </c>
      <c r="B357" s="159">
        <v>2018</v>
      </c>
      <c r="C357" s="241" t="s">
        <v>112</v>
      </c>
      <c r="D357" s="137" t="s">
        <v>33</v>
      </c>
      <c r="E357" s="137">
        <v>130.04430000000002</v>
      </c>
      <c r="F357" s="137">
        <v>120.57402320978301</v>
      </c>
      <c r="G357" s="137">
        <v>124.15899500000002</v>
      </c>
      <c r="H357" s="137">
        <v>45.932999999999993</v>
      </c>
      <c r="I357" s="137">
        <v>55.43107599999999</v>
      </c>
      <c r="J357" s="308"/>
      <c r="K357" s="137">
        <v>97.04885588362221</v>
      </c>
      <c r="L357" s="137"/>
      <c r="M357" s="214">
        <f t="shared" si="5"/>
        <v>3.5849717902170113</v>
      </c>
      <c r="N357" s="139"/>
      <c r="O357" s="143"/>
      <c r="P357" s="143"/>
      <c r="Q357" s="143"/>
      <c r="R357" s="163"/>
      <c r="S357" s="348"/>
      <c r="T357" s="133"/>
      <c r="U357" s="350"/>
      <c r="V357" s="349"/>
      <c r="W357" s="348"/>
      <c r="X357" s="348"/>
      <c r="Y357" s="355"/>
      <c r="Z357" s="348"/>
      <c r="AA357" s="355"/>
      <c r="AB357" s="349"/>
      <c r="AC357" s="348"/>
      <c r="AD357" s="133"/>
      <c r="AE357" s="348"/>
      <c r="AF357" s="349"/>
      <c r="AG357" s="348"/>
      <c r="AH357" s="349"/>
      <c r="AI357" s="349"/>
      <c r="AJ357" s="349"/>
      <c r="AK357" s="144"/>
      <c r="AL357" s="144"/>
      <c r="AM357" s="144"/>
    </row>
    <row r="358" spans="1:39" ht="12.75" customHeight="1" x14ac:dyDescent="0.25">
      <c r="A358" s="243">
        <v>43221</v>
      </c>
      <c r="B358" s="159">
        <v>2018</v>
      </c>
      <c r="C358" s="241" t="s">
        <v>113</v>
      </c>
      <c r="D358" s="137" t="s">
        <v>33</v>
      </c>
      <c r="E358" s="137">
        <v>134.33191400000001</v>
      </c>
      <c r="F358" s="137">
        <v>124.66952596204509</v>
      </c>
      <c r="G358" s="137">
        <v>128.29019600000001</v>
      </c>
      <c r="H358" s="137">
        <v>49.49</v>
      </c>
      <c r="I358" s="137">
        <v>60.610683000000002</v>
      </c>
      <c r="J358" s="308"/>
      <c r="K358" s="137">
        <v>110.18735484251872</v>
      </c>
      <c r="L358" s="137"/>
      <c r="M358" s="214">
        <f t="shared" si="5"/>
        <v>3.6206700379549233</v>
      </c>
      <c r="N358" s="139"/>
      <c r="O358" s="143"/>
      <c r="P358" s="143"/>
      <c r="Q358" s="143"/>
      <c r="R358" s="163"/>
      <c r="S358" s="348"/>
      <c r="T358" s="133"/>
      <c r="U358" s="350"/>
      <c r="V358" s="349"/>
      <c r="W358" s="348"/>
      <c r="X358" s="348"/>
      <c r="Y358" s="355"/>
      <c r="Z358" s="348"/>
      <c r="AA358" s="355"/>
      <c r="AB358" s="349"/>
      <c r="AC358" s="348"/>
      <c r="AD358" s="133"/>
      <c r="AE358" s="348"/>
      <c r="AF358" s="349"/>
      <c r="AG358" s="348"/>
      <c r="AH358" s="349"/>
      <c r="AI358" s="349"/>
      <c r="AJ358" s="349"/>
      <c r="AK358" s="144"/>
      <c r="AL358" s="144"/>
      <c r="AM358" s="144"/>
    </row>
    <row r="359" spans="1:39" ht="12.75" customHeight="1" x14ac:dyDescent="0.25">
      <c r="A359" s="243">
        <v>43252</v>
      </c>
      <c r="B359" s="159">
        <v>2018</v>
      </c>
      <c r="C359" s="241" t="s">
        <v>21</v>
      </c>
      <c r="D359" s="137" t="s">
        <v>33</v>
      </c>
      <c r="E359" s="137">
        <v>138.25261300000003</v>
      </c>
      <c r="F359" s="137">
        <v>127.94497893990926</v>
      </c>
      <c r="G359" s="137">
        <v>131.87631600000003</v>
      </c>
      <c r="H359" s="137">
        <v>48.933999999999997</v>
      </c>
      <c r="I359" s="137">
        <v>60.878896999999995</v>
      </c>
      <c r="J359" s="308"/>
      <c r="K359" s="137">
        <v>109.63855333986862</v>
      </c>
      <c r="L359" s="137"/>
      <c r="M359" s="214">
        <f t="shared" si="5"/>
        <v>3.9313370600907689</v>
      </c>
      <c r="N359" s="139"/>
      <c r="O359" s="143"/>
      <c r="P359" s="143"/>
      <c r="Q359" s="143"/>
      <c r="R359" s="163"/>
      <c r="S359" s="348"/>
      <c r="T359" s="133"/>
      <c r="U359" s="350"/>
      <c r="V359" s="349"/>
      <c r="W359" s="348"/>
      <c r="X359" s="348"/>
      <c r="Y359" s="355"/>
      <c r="Z359" s="348"/>
      <c r="AA359" s="355"/>
      <c r="AB359" s="349"/>
      <c r="AC359" s="348"/>
      <c r="AD359" s="133"/>
      <c r="AE359" s="348"/>
      <c r="AF359" s="349"/>
      <c r="AG359" s="348"/>
      <c r="AH359" s="349"/>
      <c r="AI359" s="349"/>
      <c r="AJ359" s="349"/>
      <c r="AK359" s="144"/>
      <c r="AL359" s="144"/>
      <c r="AM359" s="144"/>
    </row>
    <row r="360" spans="1:39" ht="12.75" customHeight="1" x14ac:dyDescent="0.25">
      <c r="A360" s="243">
        <v>43282</v>
      </c>
      <c r="B360" s="159">
        <v>2018</v>
      </c>
      <c r="C360" s="241" t="s">
        <v>114</v>
      </c>
      <c r="D360" s="137" t="s">
        <v>33</v>
      </c>
      <c r="E360" s="137">
        <v>137.72792799999999</v>
      </c>
      <c r="F360" s="137">
        <v>127.61783494655224</v>
      </c>
      <c r="G360" s="137">
        <v>131.79739000000006</v>
      </c>
      <c r="H360" s="137">
        <v>48.463999999999999</v>
      </c>
      <c r="I360" s="137">
        <v>60.911133</v>
      </c>
      <c r="J360" s="308"/>
      <c r="K360" s="137">
        <v>109.17460916037864</v>
      </c>
      <c r="L360" s="137"/>
      <c r="M360" s="214">
        <f t="shared" si="5"/>
        <v>4.1795550534478281</v>
      </c>
      <c r="N360" s="139"/>
      <c r="O360" s="143"/>
      <c r="P360" s="143"/>
      <c r="Q360" s="143"/>
      <c r="R360" s="163"/>
      <c r="S360" s="348"/>
      <c r="T360" s="133"/>
      <c r="U360" s="350"/>
      <c r="V360" s="349"/>
      <c r="W360" s="348"/>
      <c r="X360" s="348"/>
      <c r="Y360" s="355"/>
      <c r="Z360" s="348"/>
      <c r="AA360" s="355"/>
      <c r="AB360" s="349"/>
      <c r="AC360" s="348"/>
      <c r="AD360" s="133"/>
      <c r="AE360" s="348"/>
      <c r="AF360" s="349"/>
      <c r="AG360" s="348"/>
      <c r="AH360" s="349"/>
      <c r="AI360" s="349"/>
      <c r="AJ360" s="349"/>
      <c r="AK360" s="144"/>
      <c r="AL360" s="144"/>
      <c r="AM360" s="144"/>
    </row>
    <row r="361" spans="1:39" ht="12.75" customHeight="1" x14ac:dyDescent="0.25">
      <c r="A361" s="243">
        <v>43313</v>
      </c>
      <c r="B361" s="159">
        <v>2018</v>
      </c>
      <c r="C361" s="241" t="s">
        <v>115</v>
      </c>
      <c r="D361" s="137" t="s">
        <v>33</v>
      </c>
      <c r="E361" s="137">
        <v>138.68757100000002</v>
      </c>
      <c r="F361" s="137">
        <v>128.61607556446174</v>
      </c>
      <c r="G361" s="137">
        <v>132.49018200000003</v>
      </c>
      <c r="H361" s="137">
        <v>49.098999999999997</v>
      </c>
      <c r="I361" s="137">
        <v>61.818066000000002</v>
      </c>
      <c r="J361" s="308"/>
      <c r="K361" s="137">
        <v>110.41572415806664</v>
      </c>
      <c r="L361" s="137"/>
      <c r="M361" s="214">
        <f t="shared" si="5"/>
        <v>3.8741064355382946</v>
      </c>
      <c r="N361" s="139"/>
      <c r="O361" s="143"/>
      <c r="P361" s="143"/>
      <c r="Q361" s="143"/>
      <c r="R361" s="163"/>
      <c r="S361" s="348"/>
      <c r="T361" s="133"/>
      <c r="U361" s="350"/>
      <c r="V361" s="349"/>
      <c r="W361" s="348"/>
      <c r="X361" s="348"/>
      <c r="Y361" s="355"/>
      <c r="Z361" s="348"/>
      <c r="AA361" s="355"/>
      <c r="AB361" s="349"/>
      <c r="AC361" s="348"/>
      <c r="AD361" s="133"/>
      <c r="AE361" s="348"/>
      <c r="AF361" s="349"/>
      <c r="AG361" s="348"/>
      <c r="AH361" s="349"/>
      <c r="AI361" s="349"/>
      <c r="AJ361" s="349"/>
      <c r="AK361" s="144"/>
      <c r="AL361" s="144"/>
      <c r="AM361" s="144"/>
    </row>
    <row r="362" spans="1:39" ht="12.75" customHeight="1" x14ac:dyDescent="0.25">
      <c r="A362" s="243">
        <v>43344</v>
      </c>
      <c r="B362" s="159">
        <v>2018</v>
      </c>
      <c r="C362" s="241" t="s">
        <v>116</v>
      </c>
      <c r="D362" s="137" t="s">
        <v>33</v>
      </c>
      <c r="E362" s="137">
        <v>140.89387900000003</v>
      </c>
      <c r="F362" s="137">
        <v>130.75124439175903</v>
      </c>
      <c r="G362" s="137">
        <v>134.48279000000002</v>
      </c>
      <c r="H362" s="137">
        <v>51.298000000000002</v>
      </c>
      <c r="I362" s="137">
        <v>63.797067999999996</v>
      </c>
      <c r="J362" s="308"/>
      <c r="K362" s="137">
        <v>115.21065837749394</v>
      </c>
      <c r="L362" s="137"/>
      <c r="M362" s="214">
        <f t="shared" si="5"/>
        <v>3.7315456082409924</v>
      </c>
      <c r="N362" s="139"/>
      <c r="O362" s="143"/>
      <c r="P362" s="143"/>
      <c r="Q362" s="143"/>
      <c r="R362" s="163"/>
      <c r="S362" s="348"/>
      <c r="T362" s="133"/>
      <c r="U362" s="350"/>
      <c r="V362" s="349"/>
      <c r="W362" s="348"/>
      <c r="X362" s="348"/>
      <c r="Y362" s="355"/>
      <c r="Z362" s="348"/>
      <c r="AA362" s="355"/>
      <c r="AB362" s="349"/>
      <c r="AC362" s="348"/>
      <c r="AD362" s="133"/>
      <c r="AE362" s="348"/>
      <c r="AF362" s="349"/>
      <c r="AG362" s="348"/>
      <c r="AH362" s="349"/>
      <c r="AI362" s="349"/>
      <c r="AJ362" s="349"/>
      <c r="AK362" s="144"/>
      <c r="AL362" s="144"/>
      <c r="AM362" s="144"/>
    </row>
    <row r="363" spans="1:39" ht="12.75" customHeight="1" x14ac:dyDescent="0.25">
      <c r="A363" s="243">
        <v>43374</v>
      </c>
      <c r="B363" s="159">
        <v>2018</v>
      </c>
      <c r="C363" s="241" t="s">
        <v>117</v>
      </c>
      <c r="D363" s="137" t="s">
        <v>33</v>
      </c>
      <c r="E363" s="137">
        <v>141.371228</v>
      </c>
      <c r="F363" s="137">
        <v>130.88156036733116</v>
      </c>
      <c r="G363" s="137">
        <v>136.616613</v>
      </c>
      <c r="H363" s="137">
        <v>53.597000000000001</v>
      </c>
      <c r="I363" s="137">
        <v>66.463595999999995</v>
      </c>
      <c r="J363" s="308"/>
      <c r="K363" s="137">
        <v>121.01589521484195</v>
      </c>
      <c r="L363" s="137"/>
      <c r="M363" s="214">
        <f t="shared" si="5"/>
        <v>5.7350526326688396</v>
      </c>
      <c r="N363" s="139"/>
      <c r="O363" s="143"/>
      <c r="P363" s="143"/>
      <c r="Q363" s="143"/>
      <c r="R363" s="163"/>
      <c r="S363" s="348"/>
      <c r="T363" s="133"/>
      <c r="U363" s="350"/>
      <c r="V363" s="349"/>
      <c r="W363" s="348"/>
      <c r="X363" s="348"/>
      <c r="Y363" s="355"/>
      <c r="Z363" s="348"/>
      <c r="AA363" s="355"/>
      <c r="AB363" s="349"/>
      <c r="AC363" s="348"/>
      <c r="AD363" s="133"/>
      <c r="AE363" s="348"/>
      <c r="AF363" s="349"/>
      <c r="AG363" s="348"/>
      <c r="AH363" s="349"/>
      <c r="AI363" s="349"/>
      <c r="AJ363" s="349"/>
      <c r="AK363" s="144"/>
      <c r="AL363" s="144"/>
      <c r="AM363" s="144"/>
    </row>
    <row r="364" spans="1:39" ht="12.75" customHeight="1" x14ac:dyDescent="0.25">
      <c r="A364" s="243">
        <v>43405</v>
      </c>
      <c r="B364" s="159">
        <v>2018</v>
      </c>
      <c r="C364" s="241" t="s">
        <v>118</v>
      </c>
      <c r="D364" s="137" t="s">
        <v>33</v>
      </c>
      <c r="E364" s="137">
        <v>138.93476100000001</v>
      </c>
      <c r="F364" s="137">
        <v>128.61109268958873</v>
      </c>
      <c r="G364" s="137">
        <v>137.05865400000002</v>
      </c>
      <c r="H364" s="137">
        <v>51.558</v>
      </c>
      <c r="I364" s="137">
        <v>63.818389000000003</v>
      </c>
      <c r="J364" s="308"/>
      <c r="K364" s="137">
        <v>103.90035727335935</v>
      </c>
      <c r="L364" s="137"/>
      <c r="M364" s="214">
        <f t="shared" si="5"/>
        <v>8.4475613104112881</v>
      </c>
      <c r="N364" s="139"/>
      <c r="O364" s="143"/>
      <c r="P364" s="143"/>
      <c r="Q364" s="143"/>
      <c r="R364" s="163"/>
      <c r="S364" s="348"/>
      <c r="T364" s="133"/>
      <c r="U364" s="350"/>
      <c r="V364" s="349"/>
      <c r="W364" s="348"/>
      <c r="X364" s="348"/>
      <c r="Y364" s="355"/>
      <c r="Z364" s="348"/>
      <c r="AA364" s="355"/>
      <c r="AB364" s="349"/>
      <c r="AC364" s="348"/>
      <c r="AD364" s="133"/>
      <c r="AE364" s="348"/>
      <c r="AF364" s="349"/>
      <c r="AG364" s="348"/>
      <c r="AH364" s="349"/>
      <c r="AI364" s="349"/>
      <c r="AJ364" s="349"/>
      <c r="AK364" s="144"/>
      <c r="AL364" s="144"/>
      <c r="AM364" s="144"/>
    </row>
    <row r="365" spans="1:39" ht="12.75" customHeight="1" x14ac:dyDescent="0.25">
      <c r="A365" s="243">
        <v>43435</v>
      </c>
      <c r="B365" s="159">
        <v>2018</v>
      </c>
      <c r="C365" s="241" t="s">
        <v>119</v>
      </c>
      <c r="D365" s="137" t="s">
        <v>33</v>
      </c>
      <c r="E365" s="137">
        <v>131.38100400000002</v>
      </c>
      <c r="F365" s="310">
        <v>120.97308660849616</v>
      </c>
      <c r="G365" s="310">
        <v>131.004212</v>
      </c>
      <c r="H365" s="137">
        <v>46.966999999999999</v>
      </c>
      <c r="I365" s="137">
        <v>58.978699999999996</v>
      </c>
      <c r="J365" s="308"/>
      <c r="K365" s="137">
        <v>88.586307153099867</v>
      </c>
      <c r="L365" s="137"/>
      <c r="M365" s="214">
        <f t="shared" si="5"/>
        <v>10.031125391503835</v>
      </c>
      <c r="N365" s="139"/>
      <c r="O365" s="139"/>
      <c r="P365" s="143"/>
      <c r="Q365" s="143"/>
      <c r="R365" s="163"/>
      <c r="S365" s="348"/>
      <c r="T365" s="133"/>
      <c r="U365" s="350"/>
      <c r="V365" s="349"/>
      <c r="W365" s="348"/>
      <c r="X365" s="348"/>
      <c r="Y365" s="355"/>
      <c r="Z365" s="348"/>
      <c r="AA365" s="355"/>
      <c r="AB365" s="349"/>
      <c r="AC365" s="348"/>
      <c r="AD365" s="133"/>
      <c r="AE365" s="348"/>
      <c r="AF365" s="349"/>
      <c r="AG365" s="348"/>
      <c r="AH365" s="349"/>
      <c r="AI365" s="349"/>
      <c r="AJ365" s="349"/>
      <c r="AK365" s="144"/>
      <c r="AL365" s="144"/>
      <c r="AM365" s="144"/>
    </row>
    <row r="366" spans="1:39" ht="12.75" customHeight="1" x14ac:dyDescent="0.25">
      <c r="A366" s="243">
        <v>43466</v>
      </c>
      <c r="B366" s="159">
        <v>2019</v>
      </c>
      <c r="C366" s="241" t="s">
        <v>109</v>
      </c>
      <c r="D366" s="137" t="s">
        <v>33</v>
      </c>
      <c r="E366" s="137">
        <v>129.554945</v>
      </c>
      <c r="F366" s="310">
        <v>119.45654401687585</v>
      </c>
      <c r="G366" s="310">
        <v>129.268337</v>
      </c>
      <c r="H366" s="137">
        <v>46.58700000000001</v>
      </c>
      <c r="I366" s="137">
        <v>56.722091999999996</v>
      </c>
      <c r="J366" s="308"/>
      <c r="K366" s="137">
        <v>89.192959139300541</v>
      </c>
      <c r="L366" s="137"/>
      <c r="M366" s="214">
        <f t="shared" si="5"/>
        <v>9.8117929831241497</v>
      </c>
      <c r="N366" s="139"/>
      <c r="O366" s="139"/>
      <c r="P366" s="143"/>
      <c r="Q366" s="143"/>
      <c r="R366" s="163"/>
      <c r="S366" s="348"/>
      <c r="T366" s="133"/>
      <c r="U366" s="350"/>
      <c r="V366" s="133"/>
      <c r="W366" s="348"/>
      <c r="X366" s="348"/>
      <c r="Y366" s="355"/>
      <c r="Z366" s="348"/>
      <c r="AA366" s="355"/>
      <c r="AB366" s="349"/>
      <c r="AC366" s="348"/>
      <c r="AD366" s="133"/>
      <c r="AE366" s="348"/>
      <c r="AF366" s="349"/>
      <c r="AG366" s="348"/>
      <c r="AH366" s="349"/>
      <c r="AI366" s="349"/>
      <c r="AJ366" s="349"/>
      <c r="AK366" s="144"/>
      <c r="AL366" s="144"/>
      <c r="AM366" s="144"/>
    </row>
    <row r="367" spans="1:39" ht="12.75" customHeight="1" x14ac:dyDescent="0.25">
      <c r="A367" s="243">
        <v>43497</v>
      </c>
      <c r="B367" s="159">
        <v>2019</v>
      </c>
      <c r="C367" s="241" t="s">
        <v>110</v>
      </c>
      <c r="D367" s="137" t="s">
        <v>33</v>
      </c>
      <c r="E367" s="137">
        <v>129.294465</v>
      </c>
      <c r="F367" s="310">
        <v>118.85497628714059</v>
      </c>
      <c r="G367" s="310">
        <v>128.93373100000002</v>
      </c>
      <c r="H367" s="137">
        <v>47.216999999999999</v>
      </c>
      <c r="I367" s="137">
        <v>59.333861999999996</v>
      </c>
      <c r="J367" s="308"/>
      <c r="K367" s="137">
        <v>95.830918009360474</v>
      </c>
      <c r="L367" s="137"/>
      <c r="M367" s="214">
        <f t="shared" si="5"/>
        <v>10.078754712859435</v>
      </c>
      <c r="N367" s="139"/>
      <c r="O367" s="139"/>
      <c r="P367" s="143"/>
      <c r="Q367" s="143"/>
      <c r="R367" s="163"/>
      <c r="S367" s="348"/>
      <c r="T367" s="133"/>
      <c r="U367" s="350"/>
      <c r="V367" s="133"/>
      <c r="W367" s="348"/>
      <c r="X367" s="348"/>
      <c r="Y367" s="355"/>
      <c r="Z367" s="348"/>
      <c r="AA367" s="355"/>
      <c r="AB367" s="349"/>
      <c r="AC367" s="348"/>
      <c r="AD367" s="133"/>
      <c r="AE367" s="348"/>
      <c r="AF367" s="349"/>
      <c r="AG367" s="348"/>
      <c r="AH367" s="349"/>
      <c r="AI367" s="349"/>
      <c r="AJ367" s="349"/>
      <c r="AK367" s="144"/>
      <c r="AL367" s="144"/>
      <c r="AM367" s="144"/>
    </row>
    <row r="368" spans="1:39" ht="12.75" customHeight="1" x14ac:dyDescent="0.25">
      <c r="A368" s="243">
        <v>43525</v>
      </c>
      <c r="B368" s="159">
        <v>2019</v>
      </c>
      <c r="C368" s="241" t="s">
        <v>111</v>
      </c>
      <c r="D368" s="137" t="s">
        <v>33</v>
      </c>
      <c r="E368" s="137">
        <v>131.81125500000005</v>
      </c>
      <c r="F368" s="310">
        <v>120.41189380413699</v>
      </c>
      <c r="G368" s="310">
        <v>130.71726200000003</v>
      </c>
      <c r="H368" s="137">
        <v>46.593000000000004</v>
      </c>
      <c r="I368" s="137">
        <v>58.145568000000004</v>
      </c>
      <c r="J368" s="308"/>
      <c r="K368" s="137">
        <v>98.273125429489923</v>
      </c>
      <c r="L368" s="137"/>
      <c r="M368" s="214">
        <f t="shared" si="5"/>
        <v>10.305368195863039</v>
      </c>
      <c r="N368" s="139"/>
      <c r="O368" s="139"/>
      <c r="P368" s="143"/>
      <c r="Q368" s="143"/>
      <c r="R368" s="163"/>
      <c r="S368" s="348"/>
      <c r="T368" s="133"/>
      <c r="U368" s="350"/>
      <c r="V368" s="133"/>
      <c r="W368" s="348"/>
      <c r="X368" s="348"/>
      <c r="Y368" s="355"/>
      <c r="Z368" s="348"/>
      <c r="AA368" s="355"/>
      <c r="AB368" s="349"/>
      <c r="AC368" s="348"/>
      <c r="AD368" s="133"/>
      <c r="AE368" s="348"/>
      <c r="AF368" s="349"/>
      <c r="AG368" s="348"/>
      <c r="AH368" s="349"/>
      <c r="AI368" s="349"/>
      <c r="AJ368" s="349"/>
      <c r="AK368" s="144"/>
      <c r="AL368" s="144"/>
      <c r="AM368" s="144"/>
    </row>
    <row r="369" spans="1:39" ht="12.75" customHeight="1" x14ac:dyDescent="0.25">
      <c r="A369" s="243">
        <v>43556</v>
      </c>
      <c r="B369" s="159">
        <v>2019</v>
      </c>
      <c r="C369" s="241" t="s">
        <v>112</v>
      </c>
      <c r="D369" s="137" t="s">
        <v>33</v>
      </c>
      <c r="E369" s="137">
        <v>135.48427500000003</v>
      </c>
      <c r="F369" s="310">
        <v>124.09554601739137</v>
      </c>
      <c r="G369" s="310">
        <v>132.85270000000003</v>
      </c>
      <c r="H369" s="137">
        <v>47.866999999999997</v>
      </c>
      <c r="I369" s="137">
        <v>60.179288</v>
      </c>
      <c r="J369" s="308"/>
      <c r="K369" s="137">
        <v>106.29104873907524</v>
      </c>
      <c r="L369" s="137"/>
      <c r="M369" s="214">
        <f t="shared" si="5"/>
        <v>8.7571539826086564</v>
      </c>
      <c r="N369" s="139"/>
      <c r="O369" s="139"/>
      <c r="P369" s="143"/>
      <c r="Q369" s="143"/>
      <c r="R369" s="163"/>
      <c r="S369" s="348"/>
      <c r="T369" s="133"/>
      <c r="U369" s="350"/>
      <c r="V369" s="133"/>
      <c r="W369" s="348"/>
      <c r="X369" s="348"/>
      <c r="Y369" s="355"/>
      <c r="Z369" s="348"/>
      <c r="AA369" s="355"/>
      <c r="AB369" s="349"/>
      <c r="AC369" s="348"/>
      <c r="AD369" s="133"/>
      <c r="AE369" s="348"/>
      <c r="AF369" s="349"/>
      <c r="AG369" s="348"/>
      <c r="AH369" s="349"/>
      <c r="AI369" s="349"/>
      <c r="AJ369" s="349"/>
      <c r="AK369" s="144"/>
      <c r="AL369" s="144"/>
      <c r="AM369" s="144"/>
    </row>
    <row r="370" spans="1:39" ht="12.75" customHeight="1" x14ac:dyDescent="0.25">
      <c r="A370" s="243">
        <v>43586</v>
      </c>
      <c r="B370" s="159">
        <v>2019</v>
      </c>
      <c r="C370" s="241" t="s">
        <v>113</v>
      </c>
      <c r="D370" s="137" t="s">
        <v>33</v>
      </c>
      <c r="E370" s="137">
        <v>139.082594</v>
      </c>
      <c r="F370" s="311">
        <v>128.06936805155308</v>
      </c>
      <c r="G370" s="311">
        <v>135.32845200000003</v>
      </c>
      <c r="H370" s="137">
        <v>47.835000000000001</v>
      </c>
      <c r="I370" s="137">
        <v>60.810038000000006</v>
      </c>
      <c r="J370" s="308"/>
      <c r="K370" s="137">
        <v>108.73249850080825</v>
      </c>
      <c r="L370" s="137"/>
      <c r="M370" s="214">
        <f t="shared" si="5"/>
        <v>7.2590839484469427</v>
      </c>
      <c r="N370" s="139"/>
      <c r="O370" s="139"/>
      <c r="P370" s="143"/>
      <c r="Q370" s="143"/>
      <c r="R370" s="163"/>
      <c r="S370" s="348"/>
      <c r="T370" s="133"/>
      <c r="U370" s="350"/>
      <c r="V370" s="133"/>
      <c r="W370" s="348"/>
      <c r="X370" s="348"/>
      <c r="Y370" s="355"/>
      <c r="Z370" s="348"/>
      <c r="AA370" s="355"/>
      <c r="AB370" s="349"/>
      <c r="AC370" s="348"/>
      <c r="AD370" s="133"/>
      <c r="AE370" s="348"/>
      <c r="AF370" s="349"/>
      <c r="AG370" s="348"/>
      <c r="AH370" s="349"/>
      <c r="AI370" s="349"/>
      <c r="AJ370" s="349"/>
      <c r="AK370" s="144"/>
      <c r="AL370" s="144"/>
      <c r="AM370" s="144"/>
    </row>
    <row r="371" spans="1:39" ht="12.75" customHeight="1" x14ac:dyDescent="0.25">
      <c r="A371" s="243">
        <v>43617</v>
      </c>
      <c r="B371" s="159">
        <v>2019</v>
      </c>
      <c r="C371" s="241" t="s">
        <v>21</v>
      </c>
      <c r="D371" s="137" t="s">
        <v>33</v>
      </c>
      <c r="E371" s="137">
        <v>139.09061300000002</v>
      </c>
      <c r="F371" s="311">
        <v>127.63025546430912</v>
      </c>
      <c r="G371" s="311">
        <v>133.39047800000003</v>
      </c>
      <c r="H371" s="137">
        <v>44.270999999999994</v>
      </c>
      <c r="I371" s="137">
        <v>57.259907000000005</v>
      </c>
      <c r="J371" s="308"/>
      <c r="K371" s="137">
        <v>100.42424483086523</v>
      </c>
      <c r="L371" s="137"/>
      <c r="M371" s="214">
        <f t="shared" si="5"/>
        <v>5.7602225356909145</v>
      </c>
      <c r="N371" s="139"/>
      <c r="O371" s="139"/>
      <c r="P371" s="143"/>
      <c r="Q371" s="143"/>
      <c r="R371" s="163"/>
      <c r="S371" s="348"/>
      <c r="T371" s="133"/>
      <c r="U371" s="350"/>
      <c r="V371" s="133"/>
      <c r="W371" s="348"/>
      <c r="X371" s="348"/>
      <c r="Y371" s="355"/>
      <c r="Z371" s="348"/>
      <c r="AA371" s="355"/>
      <c r="AB371" s="349"/>
      <c r="AC371" s="348"/>
      <c r="AD371" s="133"/>
      <c r="AE371" s="348"/>
      <c r="AF371" s="349"/>
      <c r="AG371" s="348"/>
      <c r="AH371" s="349"/>
      <c r="AI371" s="349"/>
      <c r="AJ371" s="349"/>
      <c r="AK371" s="144"/>
      <c r="AL371" s="144"/>
      <c r="AM371" s="144"/>
    </row>
    <row r="372" spans="1:39" x14ac:dyDescent="0.25">
      <c r="A372" s="243">
        <v>43647</v>
      </c>
      <c r="B372" s="159">
        <v>2019</v>
      </c>
      <c r="C372" s="241" t="s">
        <v>114</v>
      </c>
      <c r="D372" s="137" t="s">
        <v>33</v>
      </c>
      <c r="E372" s="137">
        <v>138.290772</v>
      </c>
      <c r="F372" s="311">
        <v>127.38444123948818</v>
      </c>
      <c r="G372" s="311">
        <v>131.76071899999999</v>
      </c>
      <c r="H372" s="137">
        <v>47.427000000000007</v>
      </c>
      <c r="I372" s="137">
        <v>59.763061</v>
      </c>
      <c r="J372" s="308"/>
      <c r="K372" s="137">
        <v>101.23538677078338</v>
      </c>
      <c r="L372" s="309"/>
      <c r="M372" s="214">
        <f t="shared" si="5"/>
        <v>4.3762777605118117</v>
      </c>
      <c r="N372" s="95"/>
      <c r="O372" s="101"/>
      <c r="P372" s="102"/>
      <c r="Q372" s="102"/>
      <c r="R372" s="103"/>
      <c r="S372" s="348"/>
      <c r="T372" s="133"/>
      <c r="U372" s="350"/>
      <c r="V372" s="133"/>
      <c r="W372" s="348"/>
      <c r="X372" s="348"/>
      <c r="Y372" s="355"/>
      <c r="Z372" s="348"/>
      <c r="AA372" s="355"/>
      <c r="AB372" s="349"/>
      <c r="AC372" s="348"/>
      <c r="AD372" s="133"/>
      <c r="AE372" s="348"/>
      <c r="AF372" s="349"/>
      <c r="AG372" s="348"/>
      <c r="AH372" s="349"/>
      <c r="AI372" s="349"/>
      <c r="AJ372" s="349"/>
      <c r="AK372" s="103"/>
      <c r="AL372" s="103"/>
      <c r="AM372" s="103"/>
    </row>
    <row r="373" spans="1:39" x14ac:dyDescent="0.25">
      <c r="A373" s="243">
        <v>43678</v>
      </c>
      <c r="B373" s="159">
        <v>2019</v>
      </c>
      <c r="C373" s="241" t="s">
        <v>115</v>
      </c>
      <c r="D373" s="137" t="s">
        <v>33</v>
      </c>
      <c r="E373" s="137">
        <v>139.81091700000002</v>
      </c>
      <c r="F373" s="311">
        <v>128.50965250850726</v>
      </c>
      <c r="G373" s="311">
        <v>132.57667200000003</v>
      </c>
      <c r="H373" s="137">
        <v>47.498999999999995</v>
      </c>
      <c r="I373" s="137">
        <v>58.796839999999996</v>
      </c>
      <c r="J373" s="308"/>
      <c r="K373" s="137">
        <v>97.467845567208172</v>
      </c>
      <c r="L373" s="137"/>
      <c r="M373" s="214">
        <f t="shared" si="5"/>
        <v>4.067019491492772</v>
      </c>
      <c r="N373" s="95"/>
      <c r="O373" s="101"/>
      <c r="P373" s="102"/>
      <c r="Q373" s="102"/>
      <c r="R373" s="103"/>
      <c r="S373" s="348"/>
      <c r="T373" s="133"/>
      <c r="U373" s="350"/>
      <c r="V373" s="133"/>
      <c r="W373" s="348"/>
      <c r="X373" s="348"/>
      <c r="Y373" s="355"/>
      <c r="Z373" s="348"/>
      <c r="AA373" s="355"/>
      <c r="AB373" s="349"/>
      <c r="AC373" s="348"/>
      <c r="AD373" s="133"/>
      <c r="AE373" s="348"/>
      <c r="AF373" s="349"/>
      <c r="AG373" s="348"/>
      <c r="AH373" s="349"/>
      <c r="AI373" s="349"/>
      <c r="AJ373" s="349"/>
      <c r="AK373" s="103"/>
      <c r="AL373" s="103"/>
      <c r="AM373" s="103"/>
    </row>
    <row r="374" spans="1:39" x14ac:dyDescent="0.25">
      <c r="A374" s="243">
        <v>43709</v>
      </c>
      <c r="B374" s="159">
        <v>2019</v>
      </c>
      <c r="C374" s="241" t="s">
        <v>116</v>
      </c>
      <c r="D374" s="137" t="s">
        <v>33</v>
      </c>
      <c r="E374" s="137">
        <v>138.83101099999999</v>
      </c>
      <c r="F374" s="311">
        <v>126.99454306314246</v>
      </c>
      <c r="G374" s="311">
        <v>131.270388</v>
      </c>
      <c r="H374" s="137">
        <v>46.69</v>
      </c>
      <c r="I374" s="137">
        <v>60.001689000000006</v>
      </c>
      <c r="J374" s="308"/>
      <c r="K374" s="137">
        <v>97.911646209926161</v>
      </c>
      <c r="L374" s="309"/>
      <c r="M374" s="214">
        <f t="shared" si="5"/>
        <v>4.2758449368575384</v>
      </c>
      <c r="N374" s="95"/>
      <c r="O374" s="101"/>
      <c r="P374" s="102"/>
      <c r="Q374" s="102"/>
      <c r="R374" s="103"/>
      <c r="S374" s="348"/>
      <c r="T374" s="133"/>
      <c r="U374" s="350"/>
      <c r="V374" s="133"/>
      <c r="W374" s="348"/>
      <c r="X374" s="348"/>
      <c r="Y374" s="355"/>
      <c r="Z374" s="348"/>
      <c r="AA374" s="355"/>
      <c r="AB374" s="349"/>
      <c r="AC374" s="348"/>
      <c r="AD374" s="133"/>
      <c r="AE374" s="348"/>
      <c r="AF374" s="349"/>
      <c r="AG374" s="348"/>
      <c r="AH374" s="349"/>
      <c r="AI374" s="349"/>
      <c r="AJ374" s="349"/>
      <c r="AK374" s="103"/>
      <c r="AL374" s="103"/>
      <c r="AM374" s="103"/>
    </row>
    <row r="375" spans="1:39" x14ac:dyDescent="0.25">
      <c r="A375" s="243">
        <v>43739</v>
      </c>
      <c r="B375" s="159">
        <v>2019</v>
      </c>
      <c r="C375" s="241" t="s">
        <v>117</v>
      </c>
      <c r="D375" s="137" t="s">
        <v>33</v>
      </c>
      <c r="E375" s="137">
        <v>138.74026599999999</v>
      </c>
      <c r="F375" s="311">
        <v>127.06862438007403</v>
      </c>
      <c r="G375" s="311">
        <v>131.89280200000002</v>
      </c>
      <c r="H375" s="137">
        <v>48.338000000000001</v>
      </c>
      <c r="I375" s="137">
        <v>59.274475000000002</v>
      </c>
      <c r="J375" s="308"/>
      <c r="K375" s="137">
        <v>93.955359174232456</v>
      </c>
      <c r="L375" s="137"/>
      <c r="M375" s="214">
        <f t="shared" si="5"/>
        <v>4.8241776199259903</v>
      </c>
      <c r="N375" s="95"/>
      <c r="O375" s="101"/>
      <c r="P375" s="102"/>
      <c r="Q375" s="102"/>
      <c r="R375" s="103"/>
      <c r="S375" s="348"/>
      <c r="T375" s="133"/>
      <c r="U375" s="350"/>
      <c r="V375" s="133"/>
      <c r="W375" s="348"/>
      <c r="X375" s="348"/>
      <c r="Y375" s="355"/>
      <c r="Z375" s="348"/>
      <c r="AA375" s="355"/>
      <c r="AB375" s="349"/>
      <c r="AC375" s="348"/>
      <c r="AD375" s="133"/>
      <c r="AE375" s="348"/>
      <c r="AF375" s="349"/>
      <c r="AG375" s="348"/>
      <c r="AH375" s="349"/>
      <c r="AI375" s="349"/>
      <c r="AJ375" s="349"/>
      <c r="AK375" s="103"/>
      <c r="AL375" s="103"/>
      <c r="AM375" s="103"/>
    </row>
    <row r="376" spans="1:39" x14ac:dyDescent="0.25">
      <c r="A376" s="243">
        <v>43770</v>
      </c>
      <c r="B376" s="159">
        <v>2019</v>
      </c>
      <c r="C376" s="241" t="s">
        <v>118</v>
      </c>
      <c r="D376" s="137" t="s">
        <v>33</v>
      </c>
      <c r="E376" s="137">
        <v>137.59993000000003</v>
      </c>
      <c r="F376" s="311">
        <v>125.64531106170166</v>
      </c>
      <c r="G376" s="311">
        <v>130.283996</v>
      </c>
      <c r="H376" s="137">
        <v>46.49</v>
      </c>
      <c r="I376" s="137">
        <v>58.377034999999999</v>
      </c>
      <c r="J376" s="308"/>
      <c r="K376" s="137">
        <v>95.948213036302448</v>
      </c>
      <c r="L376" s="189"/>
      <c r="M376" s="214">
        <f t="shared" si="5"/>
        <v>4.6386849382983399</v>
      </c>
      <c r="N376" s="95"/>
      <c r="O376" s="101"/>
      <c r="P376" s="102"/>
      <c r="Q376" s="102"/>
      <c r="R376" s="103"/>
      <c r="S376" s="348"/>
      <c r="T376" s="133"/>
      <c r="U376" s="350"/>
      <c r="V376" s="133"/>
      <c r="W376" s="348"/>
      <c r="X376" s="348"/>
      <c r="Y376" s="355"/>
      <c r="Z376" s="348"/>
      <c r="AA376" s="355"/>
      <c r="AB376" s="349"/>
      <c r="AC376" s="348"/>
      <c r="AD376" s="133"/>
      <c r="AE376" s="348"/>
      <c r="AF376" s="349"/>
      <c r="AG376" s="348"/>
      <c r="AH376" s="348"/>
      <c r="AI376" s="355"/>
      <c r="AJ376" s="348"/>
      <c r="AK376" s="355"/>
      <c r="AL376" s="103"/>
      <c r="AM376" s="103"/>
    </row>
    <row r="377" spans="1:39" x14ac:dyDescent="0.25">
      <c r="A377" s="243">
        <v>43800</v>
      </c>
      <c r="B377" s="159">
        <v>2019</v>
      </c>
      <c r="C377" s="241" t="s">
        <v>119</v>
      </c>
      <c r="D377" s="137" t="s">
        <v>33</v>
      </c>
      <c r="E377" s="137">
        <v>136.57962000000003</v>
      </c>
      <c r="F377" s="311">
        <v>124.41482605562705</v>
      </c>
      <c r="G377" s="311">
        <v>129.43001800000002</v>
      </c>
      <c r="H377" s="137">
        <v>46.302</v>
      </c>
      <c r="I377" s="137">
        <v>57.518974</v>
      </c>
      <c r="J377" s="308"/>
      <c r="K377" s="94">
        <v>100.51264859595024</v>
      </c>
      <c r="L377" s="189"/>
      <c r="M377" s="214">
        <f t="shared" si="5"/>
        <v>5.0151919443729724</v>
      </c>
      <c r="N377" s="95"/>
      <c r="O377" s="101"/>
      <c r="P377" s="102"/>
      <c r="Q377" s="102"/>
      <c r="R377" s="103"/>
      <c r="S377" s="348"/>
      <c r="T377" s="133"/>
      <c r="U377" s="350"/>
      <c r="V377" s="133"/>
      <c r="W377" s="348"/>
      <c r="X377" s="348"/>
      <c r="Y377" s="355"/>
      <c r="Z377" s="348"/>
      <c r="AA377" s="355"/>
      <c r="AB377" s="349"/>
      <c r="AC377" s="348"/>
      <c r="AD377" s="133"/>
      <c r="AE377" s="348"/>
      <c r="AF377" s="349"/>
      <c r="AG377" s="348"/>
      <c r="AH377" s="348"/>
      <c r="AI377" s="355"/>
      <c r="AJ377" s="348"/>
      <c r="AK377" s="355"/>
      <c r="AL377" s="103"/>
      <c r="AM377" s="103"/>
    </row>
    <row r="378" spans="1:39" ht="12.5" customHeight="1" x14ac:dyDescent="0.3">
      <c r="A378" s="243">
        <v>43831</v>
      </c>
      <c r="B378" s="159">
        <v>2020</v>
      </c>
      <c r="C378" s="241" t="s">
        <v>109</v>
      </c>
      <c r="D378" s="137" t="s">
        <v>33</v>
      </c>
      <c r="E378" s="137">
        <v>139.21163100000001</v>
      </c>
      <c r="F378" s="311">
        <v>127.14053499783053</v>
      </c>
      <c r="G378" s="311">
        <v>132.63434700000005</v>
      </c>
      <c r="H378" s="137">
        <v>48.196999999999996</v>
      </c>
      <c r="I378" s="137">
        <v>59.820064999999992</v>
      </c>
      <c r="J378" s="308"/>
      <c r="K378" s="94">
        <v>98.422646992446346</v>
      </c>
      <c r="L378" s="232"/>
      <c r="M378" s="214">
        <f t="shared" si="5"/>
        <v>5.4938120021695198</v>
      </c>
      <c r="N378" s="95"/>
      <c r="O378" s="104"/>
      <c r="P378" s="102"/>
      <c r="Q378" s="102"/>
      <c r="R378" s="103"/>
      <c r="S378" s="348"/>
      <c r="T378" s="133"/>
      <c r="U378" s="350"/>
      <c r="V378" s="133"/>
      <c r="W378" s="348"/>
      <c r="X378" s="348"/>
      <c r="Y378" s="355"/>
      <c r="Z378" s="348"/>
      <c r="AA378" s="355"/>
      <c r="AB378" s="349"/>
      <c r="AC378" s="348"/>
      <c r="AD378" s="133"/>
      <c r="AE378" s="348"/>
      <c r="AF378" s="349"/>
      <c r="AG378" s="348"/>
      <c r="AH378" s="348"/>
      <c r="AI378" s="355"/>
      <c r="AJ378" s="348"/>
      <c r="AK378" s="355"/>
      <c r="AL378" s="103"/>
      <c r="AM378" s="103"/>
    </row>
    <row r="379" spans="1:39" ht="13" x14ac:dyDescent="0.3">
      <c r="A379" s="243">
        <v>43862</v>
      </c>
      <c r="B379" s="159">
        <v>2020</v>
      </c>
      <c r="C379" s="241" t="s">
        <v>110</v>
      </c>
      <c r="D379" s="137" t="s">
        <v>33</v>
      </c>
      <c r="E379" s="137">
        <v>136.10098099999999</v>
      </c>
      <c r="F379" s="311">
        <v>123.57707195860047</v>
      </c>
      <c r="G379" s="311">
        <v>127.78902900000001</v>
      </c>
      <c r="H379" s="137">
        <v>41.061999999999998</v>
      </c>
      <c r="I379" s="137">
        <v>54.200303000000005</v>
      </c>
      <c r="J379" s="308"/>
      <c r="K379" s="94">
        <v>88.288970597660651</v>
      </c>
      <c r="L379" s="328"/>
      <c r="M379" s="214">
        <f t="shared" si="5"/>
        <v>4.2119570413995433</v>
      </c>
      <c r="N379" s="95"/>
      <c r="O379" s="104"/>
      <c r="P379" s="102"/>
      <c r="Q379" s="102"/>
      <c r="R379" s="103"/>
      <c r="S379" s="348"/>
      <c r="T379" s="133"/>
      <c r="U379" s="350"/>
      <c r="V379" s="133"/>
      <c r="W379" s="348"/>
      <c r="X379" s="348"/>
      <c r="Y379" s="355"/>
      <c r="Z379" s="348"/>
      <c r="AA379" s="355"/>
      <c r="AB379" s="349"/>
      <c r="AC379" s="348"/>
      <c r="AD379" s="133"/>
      <c r="AE379" s="348"/>
      <c r="AF379" s="349"/>
      <c r="AG379" s="348"/>
      <c r="AH379" s="348"/>
      <c r="AI379" s="355"/>
      <c r="AJ379" s="348"/>
      <c r="AK379" s="355"/>
      <c r="AL379" s="103"/>
      <c r="AM379" s="103"/>
    </row>
    <row r="380" spans="1:39" ht="13" x14ac:dyDescent="0.3">
      <c r="A380" s="243">
        <v>43891</v>
      </c>
      <c r="B380" s="159">
        <v>2020</v>
      </c>
      <c r="C380" s="241" t="s">
        <v>111</v>
      </c>
      <c r="D380" s="137" t="s">
        <v>33</v>
      </c>
      <c r="E380" s="137">
        <v>132.73801499999999</v>
      </c>
      <c r="F380" s="311">
        <v>120.23922409101044</v>
      </c>
      <c r="G380" s="311">
        <v>124.08827100000002</v>
      </c>
      <c r="H380" s="137">
        <v>31.941000000000003</v>
      </c>
      <c r="I380" s="137">
        <v>46.225133000000007</v>
      </c>
      <c r="J380" s="308"/>
      <c r="K380" s="94">
        <v>60.611682342413602</v>
      </c>
      <c r="L380" s="328"/>
      <c r="M380" s="214">
        <f t="shared" si="5"/>
        <v>3.8490469089895782</v>
      </c>
      <c r="N380" s="95"/>
      <c r="O380" s="104"/>
      <c r="P380" s="102"/>
      <c r="Q380" s="102"/>
      <c r="R380" s="103"/>
      <c r="S380" s="348"/>
      <c r="T380" s="133"/>
      <c r="U380" s="350"/>
      <c r="V380" s="133"/>
      <c r="W380" s="348"/>
      <c r="X380" s="348"/>
      <c r="Y380" s="355"/>
      <c r="Z380" s="348"/>
      <c r="AA380" s="355"/>
      <c r="AB380" s="349"/>
      <c r="AC380" s="348"/>
      <c r="AD380" s="133"/>
      <c r="AE380" s="348"/>
      <c r="AF380" s="349"/>
      <c r="AG380" s="348"/>
      <c r="AH380" s="348"/>
      <c r="AI380" s="355"/>
      <c r="AJ380" s="348"/>
      <c r="AK380" s="355"/>
      <c r="AL380" s="103"/>
      <c r="AM380" s="103"/>
    </row>
    <row r="381" spans="1:39" ht="13" x14ac:dyDescent="0.3">
      <c r="A381" s="243">
        <v>43922</v>
      </c>
      <c r="B381" s="159">
        <v>2020</v>
      </c>
      <c r="C381" s="241" t="s">
        <v>112</v>
      </c>
      <c r="D381" s="137" t="s">
        <v>33</v>
      </c>
      <c r="E381" s="137">
        <v>123.12772199999999</v>
      </c>
      <c r="F381" s="330">
        <v>108.97024894010003</v>
      </c>
      <c r="G381" s="330">
        <v>115.81342800000002</v>
      </c>
      <c r="H381" s="137">
        <v>22.42</v>
      </c>
      <c r="I381" s="137">
        <v>41.226679999999995</v>
      </c>
      <c r="J381" s="308"/>
      <c r="K381" s="94">
        <v>38.084711433394489</v>
      </c>
      <c r="L381" s="232"/>
      <c r="M381" s="214">
        <f t="shared" si="5"/>
        <v>6.8431790598999811</v>
      </c>
      <c r="N381" s="95"/>
      <c r="O381" s="104"/>
      <c r="P381" s="102"/>
      <c r="Q381" s="102"/>
      <c r="R381" s="103"/>
      <c r="S381" s="348"/>
      <c r="T381" s="133"/>
      <c r="U381" s="350"/>
      <c r="V381" s="349"/>
      <c r="W381" s="348"/>
      <c r="X381" s="348"/>
      <c r="Y381" s="355"/>
      <c r="Z381" s="348"/>
      <c r="AA381" s="355"/>
      <c r="AB381" s="349"/>
      <c r="AC381" s="348"/>
      <c r="AD381" s="133"/>
      <c r="AE381" s="348"/>
      <c r="AF381" s="349"/>
      <c r="AG381" s="348"/>
      <c r="AH381" s="348"/>
      <c r="AI381" s="355"/>
      <c r="AJ381" s="348"/>
      <c r="AK381" s="355"/>
      <c r="AL381" s="103"/>
      <c r="AM381" s="103"/>
    </row>
    <row r="382" spans="1:39" ht="13" x14ac:dyDescent="0.3">
      <c r="A382" s="243">
        <v>43952</v>
      </c>
      <c r="B382" s="159">
        <v>2020</v>
      </c>
      <c r="C382" s="241" t="s">
        <v>113</v>
      </c>
      <c r="D382" s="137" t="s">
        <v>33</v>
      </c>
      <c r="E382" s="137">
        <v>118.84571300000002</v>
      </c>
      <c r="F382" s="330">
        <v>104.77955978448874</v>
      </c>
      <c r="G382" s="330">
        <v>111.61575500000001</v>
      </c>
      <c r="H382" s="137">
        <v>20.263999999999999</v>
      </c>
      <c r="I382" s="137">
        <v>38.399377999999999</v>
      </c>
      <c r="J382" s="308"/>
      <c r="K382" s="94">
        <v>43.086458395709577</v>
      </c>
      <c r="L382" s="328"/>
      <c r="M382" s="214">
        <f t="shared" si="5"/>
        <v>6.8361952155112675</v>
      </c>
      <c r="N382" s="95"/>
      <c r="O382" s="104"/>
      <c r="P382" s="102"/>
      <c r="Q382" s="102"/>
      <c r="R382" s="103"/>
      <c r="S382" s="348"/>
      <c r="T382" s="133"/>
      <c r="U382" s="350"/>
      <c r="V382" s="349"/>
      <c r="W382" s="348"/>
      <c r="X382" s="348"/>
      <c r="Y382" s="355"/>
      <c r="Z382" s="348"/>
      <c r="AA382" s="355"/>
      <c r="AB382" s="349"/>
      <c r="AC382" s="348"/>
      <c r="AD382" s="133"/>
      <c r="AE382" s="348"/>
      <c r="AF382" s="349"/>
      <c r="AG382" s="348"/>
      <c r="AH382" s="348"/>
      <c r="AI382" s="355"/>
      <c r="AJ382" s="348"/>
      <c r="AK382" s="355"/>
      <c r="AL382" s="103"/>
      <c r="AM382" s="103"/>
    </row>
    <row r="383" spans="1:39" ht="13" x14ac:dyDescent="0.3">
      <c r="A383" s="243">
        <v>43983</v>
      </c>
      <c r="B383" s="159">
        <v>2020</v>
      </c>
      <c r="C383" s="241" t="s">
        <v>21</v>
      </c>
      <c r="D383" s="137" t="s">
        <v>33</v>
      </c>
      <c r="E383" s="137">
        <v>120.09104500000001</v>
      </c>
      <c r="F383" s="330">
        <v>105.83473123234158</v>
      </c>
      <c r="G383" s="330">
        <v>111.901504</v>
      </c>
      <c r="H383" s="137">
        <v>26.212</v>
      </c>
      <c r="I383" s="137">
        <v>43.236078999999997</v>
      </c>
      <c r="J383" s="308"/>
      <c r="K383" s="94">
        <v>59.793844062445871</v>
      </c>
      <c r="L383" s="328"/>
      <c r="M383" s="214">
        <f t="shared" si="5"/>
        <v>6.0667727676584207</v>
      </c>
      <c r="N383" s="95"/>
      <c r="O383" s="104"/>
      <c r="P383" s="102"/>
      <c r="Q383" s="102"/>
      <c r="R383" s="103"/>
      <c r="S383" s="348"/>
      <c r="T383" s="133"/>
      <c r="U383" s="350"/>
      <c r="V383" s="349"/>
      <c r="W383" s="348"/>
      <c r="X383" s="348"/>
      <c r="Y383" s="355"/>
      <c r="Z383" s="348"/>
      <c r="AA383" s="355"/>
      <c r="AB383" s="349"/>
      <c r="AC383" s="348"/>
      <c r="AD383" s="133"/>
      <c r="AE383" s="348"/>
      <c r="AF383" s="349"/>
      <c r="AG383" s="348"/>
      <c r="AH383" s="348"/>
      <c r="AI383" s="355"/>
      <c r="AJ383" s="348"/>
      <c r="AK383" s="355"/>
      <c r="AL383" s="103"/>
      <c r="AM383" s="103"/>
    </row>
    <row r="384" spans="1:39" ht="13" x14ac:dyDescent="0.3">
      <c r="A384" s="243">
        <v>44013</v>
      </c>
      <c r="B384" s="159">
        <v>2020</v>
      </c>
      <c r="C384" s="241" t="s">
        <v>114</v>
      </c>
      <c r="D384" s="137" t="s">
        <v>33</v>
      </c>
      <c r="E384" s="137">
        <v>124.59393900000001</v>
      </c>
      <c r="F384" s="330">
        <v>111.14734000553091</v>
      </c>
      <c r="G384" s="330">
        <v>116.54763400000002</v>
      </c>
      <c r="H384" s="137">
        <v>27.307999999999996</v>
      </c>
      <c r="I384" s="137">
        <v>46.035930999999998</v>
      </c>
      <c r="J384" s="308"/>
      <c r="K384" s="94">
        <v>67.169431587782285</v>
      </c>
      <c r="L384" s="328"/>
      <c r="M384" s="214">
        <f t="shared" si="5"/>
        <v>5.4002939944691093</v>
      </c>
      <c r="N384" s="95"/>
      <c r="O384" s="104"/>
      <c r="P384" s="102"/>
      <c r="Q384" s="102"/>
      <c r="R384" s="103"/>
      <c r="S384" s="348"/>
      <c r="T384" s="133"/>
      <c r="U384" s="350"/>
      <c r="V384" s="349"/>
      <c r="W384" s="348"/>
      <c r="X384" s="348"/>
      <c r="Y384" s="355"/>
      <c r="Z384" s="348"/>
      <c r="AA384" s="355"/>
      <c r="AB384" s="349"/>
      <c r="AC384" s="348"/>
      <c r="AD384" s="133"/>
      <c r="AE384" s="348"/>
      <c r="AF384" s="349"/>
      <c r="AG384" s="348"/>
      <c r="AH384" s="348"/>
      <c r="AI384" s="355"/>
      <c r="AJ384" s="348"/>
      <c r="AK384" s="355"/>
    </row>
    <row r="385" spans="1:37" ht="13" x14ac:dyDescent="0.3">
      <c r="A385" s="243">
        <v>44044</v>
      </c>
      <c r="B385" s="159">
        <v>2020</v>
      </c>
      <c r="C385" s="241" t="s">
        <v>115</v>
      </c>
      <c r="D385" s="137" t="s">
        <v>33</v>
      </c>
      <c r="E385" s="137">
        <v>126.336862</v>
      </c>
      <c r="F385" s="330">
        <v>112.76531780648548</v>
      </c>
      <c r="G385" s="330">
        <v>117.67415600000002</v>
      </c>
      <c r="H385" s="137">
        <v>27.206</v>
      </c>
      <c r="I385" s="137">
        <v>46.129862000000003</v>
      </c>
      <c r="J385" s="308" t="s">
        <v>147</v>
      </c>
      <c r="K385" s="137">
        <v>67.116632050134257</v>
      </c>
      <c r="L385" s="232"/>
      <c r="M385" s="214">
        <f t="shared" si="5"/>
        <v>4.9088381935145406</v>
      </c>
      <c r="N385" s="95"/>
      <c r="O385" s="104"/>
      <c r="P385" s="102"/>
      <c r="Q385" s="102"/>
      <c r="R385" s="103"/>
      <c r="S385" s="348"/>
      <c r="T385" s="133"/>
      <c r="U385" s="350"/>
      <c r="V385" s="349"/>
      <c r="W385" s="348"/>
      <c r="X385" s="348"/>
      <c r="Y385" s="355"/>
      <c r="Z385" s="348"/>
      <c r="AA385" s="355"/>
      <c r="AB385" s="348"/>
      <c r="AC385" s="348"/>
      <c r="AD385" s="133"/>
      <c r="AE385" s="348"/>
      <c r="AF385" s="349"/>
      <c r="AG385" s="348"/>
      <c r="AH385" s="348"/>
      <c r="AI385" s="355"/>
      <c r="AJ385" s="348"/>
      <c r="AK385" s="355"/>
    </row>
    <row r="386" spans="1:37" ht="13" x14ac:dyDescent="0.3">
      <c r="A386" s="243">
        <v>44075</v>
      </c>
      <c r="B386" s="159">
        <v>2020</v>
      </c>
      <c r="C386" s="241" t="s">
        <v>116</v>
      </c>
      <c r="D386" s="137" t="s">
        <v>33</v>
      </c>
      <c r="E386" s="137">
        <v>126.50775600000001</v>
      </c>
      <c r="F386" s="330">
        <v>113.21191476594808</v>
      </c>
      <c r="G386" s="330">
        <v>117.99736700000001</v>
      </c>
      <c r="H386" s="137">
        <v>25.427000000000003</v>
      </c>
      <c r="I386" s="137">
        <v>42.372526999999998</v>
      </c>
      <c r="J386" s="308" t="s">
        <v>147</v>
      </c>
      <c r="K386" s="137">
        <v>63.057995351838684</v>
      </c>
      <c r="L386" s="232"/>
      <c r="M386" s="214">
        <f t="shared" ref="M386:M391" si="6">G386-F386</f>
        <v>4.785452234051931</v>
      </c>
      <c r="N386" s="95"/>
      <c r="O386" s="104"/>
      <c r="P386" s="102"/>
      <c r="Q386" s="102"/>
      <c r="R386" s="103"/>
      <c r="S386" s="348"/>
      <c r="T386" s="133"/>
      <c r="U386" s="350"/>
      <c r="V386" s="349"/>
      <c r="W386" s="348"/>
      <c r="X386" s="348"/>
      <c r="Y386" s="355"/>
      <c r="Z386" s="348"/>
      <c r="AA386" s="355"/>
      <c r="AB386" s="348"/>
      <c r="AC386" s="348"/>
      <c r="AD386" s="133"/>
      <c r="AE386" s="348"/>
      <c r="AF386" s="349"/>
      <c r="AG386" s="348"/>
      <c r="AH386" s="348"/>
      <c r="AI386" s="355"/>
      <c r="AJ386" s="348"/>
      <c r="AK386" s="355"/>
    </row>
    <row r="387" spans="1:37" ht="13" x14ac:dyDescent="0.3">
      <c r="A387" s="243">
        <v>44105</v>
      </c>
      <c r="B387" s="159">
        <v>2020</v>
      </c>
      <c r="C387" s="241" t="s">
        <v>117</v>
      </c>
      <c r="D387" s="137" t="s">
        <v>33</v>
      </c>
      <c r="E387" s="137">
        <v>126.557069</v>
      </c>
      <c r="F387" s="330">
        <v>113.15444174330244</v>
      </c>
      <c r="G387" s="330">
        <v>117.84985400000001</v>
      </c>
      <c r="H387" s="137">
        <v>26.052</v>
      </c>
      <c r="I387" s="137">
        <v>44.345288000000004</v>
      </c>
      <c r="J387" s="308" t="s">
        <v>147</v>
      </c>
      <c r="K387" s="94">
        <v>61.063109423997602</v>
      </c>
      <c r="L387" s="232"/>
      <c r="M387" s="214">
        <f t="shared" si="6"/>
        <v>4.6954122566975656</v>
      </c>
      <c r="N387" s="95"/>
      <c r="O387" s="104"/>
      <c r="P387" s="102"/>
      <c r="Q387" s="102"/>
      <c r="R387" s="103"/>
      <c r="S387" s="348"/>
      <c r="T387" s="133"/>
      <c r="U387" s="350"/>
      <c r="V387" s="349"/>
      <c r="W387" s="348"/>
      <c r="X387" s="348"/>
      <c r="Y387" s="355"/>
      <c r="Z387" s="348"/>
      <c r="AA387" s="355"/>
      <c r="AB387" s="348"/>
      <c r="AC387" s="348"/>
      <c r="AD387" s="133"/>
      <c r="AE387" s="348"/>
      <c r="AF387" s="349"/>
      <c r="AG387" s="348"/>
      <c r="AH387" s="348"/>
      <c r="AI387" s="355"/>
      <c r="AJ387" s="348"/>
      <c r="AK387" s="355"/>
    </row>
    <row r="388" spans="1:37" ht="13" x14ac:dyDescent="0.3">
      <c r="A388" s="243">
        <v>44136</v>
      </c>
      <c r="B388" s="159">
        <v>2020</v>
      </c>
      <c r="C388" s="241" t="s">
        <v>118</v>
      </c>
      <c r="D388" s="137" t="s">
        <v>33</v>
      </c>
      <c r="E388" s="137">
        <v>126.02777400000002</v>
      </c>
      <c r="F388" s="330">
        <v>112.50638720531757</v>
      </c>
      <c r="G388" s="330">
        <v>117.04967500000001</v>
      </c>
      <c r="H388" s="137">
        <v>27.427</v>
      </c>
      <c r="I388" s="137">
        <v>43.061591999999997</v>
      </c>
      <c r="J388" s="308" t="s">
        <v>147</v>
      </c>
      <c r="K388" s="94">
        <v>63.465471704587586</v>
      </c>
      <c r="L388" s="232"/>
      <c r="M388" s="214">
        <f t="shared" si="6"/>
        <v>4.5432877946824419</v>
      </c>
      <c r="N388" s="95"/>
      <c r="O388" s="104"/>
      <c r="P388" s="102"/>
      <c r="Q388" s="102"/>
      <c r="R388" s="103"/>
      <c r="S388" s="348"/>
      <c r="T388" s="133"/>
      <c r="U388" s="350"/>
      <c r="V388" s="349"/>
      <c r="W388" s="348"/>
      <c r="X388" s="348"/>
      <c r="Y388" s="355"/>
      <c r="Z388" s="348"/>
      <c r="AA388" s="355"/>
      <c r="AB388" s="348"/>
      <c r="AC388" s="348"/>
      <c r="AD388" s="133"/>
      <c r="AE388" s="348"/>
      <c r="AF388" s="349"/>
      <c r="AG388" s="348"/>
      <c r="AH388" s="348"/>
      <c r="AI388" s="355"/>
      <c r="AJ388" s="348"/>
      <c r="AK388" s="355"/>
    </row>
    <row r="389" spans="1:37" ht="13" x14ac:dyDescent="0.3">
      <c r="A389" s="243">
        <v>44166</v>
      </c>
      <c r="B389" s="159">
        <v>2020</v>
      </c>
      <c r="C389" s="241" t="s">
        <v>119</v>
      </c>
      <c r="D389" s="137" t="s">
        <v>33</v>
      </c>
      <c r="E389" s="137">
        <v>127.20975899999999</v>
      </c>
      <c r="F389" s="369">
        <v>114.04074095604393</v>
      </c>
      <c r="G389" s="369">
        <v>118.66165900000001</v>
      </c>
      <c r="H389" s="137">
        <v>31.550999999999998</v>
      </c>
      <c r="I389" s="137">
        <v>48.146515999999998</v>
      </c>
      <c r="J389" s="308" t="s">
        <v>147</v>
      </c>
      <c r="K389" s="94">
        <v>71.51495895891118</v>
      </c>
      <c r="L389" s="328"/>
      <c r="M389" s="214">
        <f t="shared" si="6"/>
        <v>4.6209180439560811</v>
      </c>
      <c r="N389" s="95"/>
      <c r="O389" s="104"/>
      <c r="P389" s="102"/>
      <c r="Q389" s="102"/>
      <c r="R389" s="103"/>
      <c r="S389" s="348"/>
      <c r="T389" s="133"/>
      <c r="U389" s="350"/>
      <c r="V389" s="349"/>
      <c r="W389" s="348"/>
      <c r="X389" s="348"/>
      <c r="Y389" s="355"/>
      <c r="Z389" s="348"/>
      <c r="AA389" s="355"/>
      <c r="AB389" s="348"/>
      <c r="AC389" s="348"/>
      <c r="AD389" s="133"/>
      <c r="AE389" s="348"/>
      <c r="AF389" s="349"/>
      <c r="AG389" s="348"/>
      <c r="AH389" s="348"/>
      <c r="AI389" s="355"/>
      <c r="AJ389" s="348"/>
      <c r="AK389" s="355"/>
    </row>
    <row r="390" spans="1:37" ht="13" x14ac:dyDescent="0.3">
      <c r="A390" s="243">
        <v>44197</v>
      </c>
      <c r="B390" s="159">
        <v>2021</v>
      </c>
      <c r="C390" s="241" t="s">
        <v>109</v>
      </c>
      <c r="D390" s="137" t="s">
        <v>33</v>
      </c>
      <c r="E390" s="137">
        <v>130.17470500000002</v>
      </c>
      <c r="F390" s="369">
        <v>117.25180097462729</v>
      </c>
      <c r="G390" s="369">
        <v>121.73464200000002</v>
      </c>
      <c r="H390" s="137">
        <v>34.623999999999995</v>
      </c>
      <c r="I390" s="137">
        <v>49.851803999999994</v>
      </c>
      <c r="J390" s="308" t="s">
        <v>147</v>
      </c>
      <c r="K390" s="94">
        <v>78.264321697033054</v>
      </c>
      <c r="L390" s="328"/>
      <c r="M390" s="214">
        <f t="shared" si="6"/>
        <v>4.4828410253727355</v>
      </c>
      <c r="N390" s="95"/>
      <c r="O390" s="104"/>
      <c r="P390" s="102"/>
      <c r="Q390" s="102"/>
      <c r="R390" s="103"/>
      <c r="S390" s="348"/>
      <c r="T390" s="133"/>
      <c r="U390" s="350"/>
      <c r="V390" s="349"/>
      <c r="W390" s="348"/>
      <c r="X390" s="348"/>
      <c r="Y390" s="355"/>
      <c r="Z390" s="348"/>
      <c r="AA390" s="355"/>
      <c r="AB390" s="348"/>
      <c r="AC390" s="348"/>
      <c r="AD390" s="133"/>
      <c r="AE390" s="348"/>
      <c r="AF390" s="349"/>
      <c r="AG390" s="348"/>
      <c r="AH390" s="348"/>
      <c r="AI390" s="355"/>
      <c r="AJ390" s="348"/>
      <c r="AK390" s="355"/>
    </row>
    <row r="391" spans="1:37" ht="13" x14ac:dyDescent="0.3">
      <c r="A391" s="243">
        <v>44228</v>
      </c>
      <c r="B391" s="159">
        <v>2021</v>
      </c>
      <c r="C391" s="241" t="s">
        <v>110</v>
      </c>
      <c r="D391" s="137" t="s">
        <v>33</v>
      </c>
      <c r="E391" s="137">
        <v>133.63621500000002</v>
      </c>
      <c r="F391" s="369">
        <v>120.68762654261788</v>
      </c>
      <c r="G391" s="369">
        <v>124.91251400000003</v>
      </c>
      <c r="H391" s="137">
        <v>36.858000000000004</v>
      </c>
      <c r="I391" s="137">
        <v>52.818608000000005</v>
      </c>
      <c r="J391" s="308" t="s">
        <v>147</v>
      </c>
      <c r="K391" s="94">
        <v>84.267358443317846</v>
      </c>
      <c r="L391" s="232"/>
      <c r="M391" s="214">
        <f t="shared" si="6"/>
        <v>4.2248874573821524</v>
      </c>
      <c r="N391" s="95"/>
      <c r="O391" s="104"/>
      <c r="P391" s="102"/>
      <c r="Q391" s="102"/>
      <c r="R391" s="103"/>
      <c r="S391" s="348"/>
      <c r="T391" s="133"/>
      <c r="U391" s="350"/>
      <c r="V391" s="349"/>
      <c r="W391" s="348"/>
      <c r="X391" s="348"/>
      <c r="Y391" s="355"/>
      <c r="Z391" s="348"/>
      <c r="AA391" s="355"/>
      <c r="AB391" s="348"/>
      <c r="AC391" s="348"/>
      <c r="AD391" s="133"/>
      <c r="AE391" s="348"/>
      <c r="AF391" s="349"/>
      <c r="AG391" s="348"/>
      <c r="AH391" s="348"/>
      <c r="AI391" s="355"/>
      <c r="AJ391" s="348"/>
      <c r="AK391" s="355"/>
    </row>
    <row r="392" spans="1:37" ht="13" x14ac:dyDescent="0.3">
      <c r="A392" s="243">
        <v>44256</v>
      </c>
      <c r="B392" s="159">
        <v>2021</v>
      </c>
      <c r="C392" s="241" t="s">
        <v>111</v>
      </c>
      <c r="D392" s="137" t="s">
        <v>33</v>
      </c>
      <c r="E392" s="137">
        <v>137.09541000000002</v>
      </c>
      <c r="F392" s="369">
        <v>124.04262709890705</v>
      </c>
      <c r="G392" s="369">
        <v>128.108541</v>
      </c>
      <c r="H392" s="137">
        <v>39.006</v>
      </c>
      <c r="I392" s="137">
        <v>55.739204999999998</v>
      </c>
      <c r="J392" s="308" t="s">
        <v>147</v>
      </c>
      <c r="K392" s="94">
        <v>90.768509852079262</v>
      </c>
      <c r="L392" s="232"/>
      <c r="M392" s="214">
        <f t="shared" ref="M392" si="7">G392-F392</f>
        <v>4.065913901092955</v>
      </c>
      <c r="N392" s="95"/>
      <c r="O392" s="104"/>
      <c r="P392" s="102"/>
      <c r="Q392" s="102"/>
      <c r="R392" s="103"/>
      <c r="S392" s="348"/>
      <c r="T392" s="133"/>
      <c r="U392" s="350"/>
      <c r="V392" s="349"/>
      <c r="W392" s="348"/>
      <c r="X392" s="348"/>
      <c r="Y392" s="355"/>
      <c r="Z392" s="348"/>
      <c r="AA392" s="355"/>
      <c r="AB392" s="348"/>
      <c r="AC392" s="348"/>
      <c r="AD392" s="133"/>
      <c r="AE392" s="348"/>
      <c r="AF392" s="349"/>
      <c r="AG392" s="348"/>
      <c r="AH392" s="348"/>
      <c r="AI392" s="355"/>
      <c r="AJ392" s="348"/>
      <c r="AK392" s="355"/>
    </row>
    <row r="393" spans="1:37" ht="13" x14ac:dyDescent="0.3">
      <c r="A393" s="243">
        <v>44287</v>
      </c>
      <c r="B393" s="159">
        <v>2021</v>
      </c>
      <c r="C393" s="241" t="s">
        <v>112</v>
      </c>
      <c r="D393" s="137" t="s">
        <v>33</v>
      </c>
      <c r="E393" s="137">
        <v>138.41515700000002</v>
      </c>
      <c r="F393" s="369">
        <v>125.47293416743182</v>
      </c>
      <c r="G393" s="369">
        <v>129.22425900000002</v>
      </c>
      <c r="H393" s="137">
        <v>41.247</v>
      </c>
      <c r="I393" s="137">
        <v>54.181308999999999</v>
      </c>
      <c r="J393" s="308" t="s">
        <v>147</v>
      </c>
      <c r="K393" s="94">
        <v>91.39959295944206</v>
      </c>
      <c r="L393" s="328"/>
      <c r="M393" s="214">
        <f t="shared" ref="M393" si="8">G393-F393</f>
        <v>3.7513248325682014</v>
      </c>
      <c r="N393" s="95"/>
      <c r="O393" s="104"/>
      <c r="P393" s="102"/>
      <c r="Q393" s="102"/>
      <c r="R393" s="103"/>
      <c r="S393" s="348"/>
      <c r="T393" s="133"/>
      <c r="U393" s="350"/>
      <c r="V393" s="349"/>
      <c r="W393" s="348"/>
      <c r="X393" s="348"/>
      <c r="Y393" s="355"/>
      <c r="Z393" s="348"/>
      <c r="AA393" s="355"/>
      <c r="AB393" s="348"/>
      <c r="AC393" s="348"/>
      <c r="AD393" s="133"/>
      <c r="AE393" s="348"/>
      <c r="AF393" s="349"/>
      <c r="AG393" s="348"/>
      <c r="AH393" s="348"/>
      <c r="AI393" s="355"/>
      <c r="AJ393" s="348"/>
      <c r="AK393" s="355"/>
    </row>
    <row r="394" spans="1:37" ht="13" x14ac:dyDescent="0.3">
      <c r="A394" s="243">
        <v>44317</v>
      </c>
      <c r="B394" s="159">
        <v>2021</v>
      </c>
      <c r="C394" s="241" t="s">
        <v>113</v>
      </c>
      <c r="D394" s="137" t="s">
        <v>33</v>
      </c>
      <c r="E394" s="137">
        <v>140.53873100000001</v>
      </c>
      <c r="F394" s="369">
        <v>127.30722371334338</v>
      </c>
      <c r="G394" s="369">
        <v>130.93111900000002</v>
      </c>
      <c r="H394" s="137">
        <v>39.533999999999999</v>
      </c>
      <c r="I394" s="137">
        <v>56.469793000000003</v>
      </c>
      <c r="J394" s="308" t="s">
        <v>147</v>
      </c>
      <c r="K394" s="94">
        <v>93.045302301903803</v>
      </c>
      <c r="L394" s="232"/>
      <c r="M394" s="214">
        <f t="shared" ref="M394" si="9">G394-F394</f>
        <v>3.6238952866566478</v>
      </c>
      <c r="N394" s="95"/>
      <c r="O394" s="104"/>
      <c r="P394" s="102"/>
      <c r="Q394" s="102"/>
      <c r="R394" s="103"/>
      <c r="S394" s="348"/>
      <c r="T394" s="133"/>
      <c r="U394" s="350"/>
      <c r="V394" s="349"/>
      <c r="W394" s="348"/>
      <c r="X394" s="348"/>
      <c r="Y394" s="355"/>
      <c r="Z394" s="348"/>
      <c r="AA394" s="355"/>
      <c r="AB394" s="348"/>
      <c r="AC394" s="348"/>
      <c r="AD394" s="133"/>
      <c r="AE394" s="348"/>
      <c r="AF394" s="349"/>
      <c r="AG394" s="348"/>
      <c r="AH394" s="348"/>
      <c r="AI394" s="355"/>
      <c r="AJ394" s="348"/>
      <c r="AK394" s="355"/>
    </row>
    <row r="395" spans="1:37" ht="13" x14ac:dyDescent="0.3">
      <c r="A395" s="243">
        <v>44348</v>
      </c>
      <c r="B395" s="159">
        <v>2021</v>
      </c>
      <c r="C395" s="241" t="s">
        <v>21</v>
      </c>
      <c r="D395" s="137" t="s">
        <v>33</v>
      </c>
      <c r="E395" s="137">
        <v>142.554143149</v>
      </c>
      <c r="F395" s="147">
        <v>129.31897392759106</v>
      </c>
      <c r="G395" s="147">
        <v>132.90879920000006</v>
      </c>
      <c r="H395" s="137">
        <v>39.905000000000001</v>
      </c>
      <c r="I395" s="137">
        <v>56.754742999999998</v>
      </c>
      <c r="J395" s="308" t="s">
        <v>147</v>
      </c>
      <c r="K395" s="137">
        <v>95.90481824485498</v>
      </c>
      <c r="L395" s="232"/>
      <c r="M395" s="214">
        <f>G395-F395</f>
        <v>3.5898252724090014</v>
      </c>
      <c r="N395" s="95"/>
      <c r="O395" s="104"/>
      <c r="P395" s="102"/>
      <c r="Q395" s="102"/>
      <c r="R395" s="103"/>
      <c r="S395" s="348"/>
      <c r="T395" s="133"/>
      <c r="U395" s="350"/>
      <c r="V395" s="349"/>
      <c r="W395" s="348"/>
      <c r="X395" s="348"/>
      <c r="Y395" s="355"/>
      <c r="Z395" s="348"/>
      <c r="AA395" s="355"/>
      <c r="AB395" s="348"/>
      <c r="AC395" s="348"/>
      <c r="AD395" s="133"/>
      <c r="AE395" s="348"/>
      <c r="AF395" s="349"/>
      <c r="AG395" s="348"/>
      <c r="AH395" s="348"/>
      <c r="AI395" s="355"/>
      <c r="AJ395" s="348"/>
      <c r="AK395" s="355"/>
    </row>
    <row r="396" spans="1:37" ht="13" x14ac:dyDescent="0.3">
      <c r="A396" s="243">
        <v>44378</v>
      </c>
      <c r="B396" s="159">
        <v>2021</v>
      </c>
      <c r="C396" s="241" t="s">
        <v>114</v>
      </c>
      <c r="D396" s="137" t="s">
        <v>33</v>
      </c>
      <c r="E396" s="137" t="s">
        <v>33</v>
      </c>
      <c r="F396" s="147">
        <v>132.74321642951182</v>
      </c>
      <c r="G396" s="147">
        <v>135.36591206400001</v>
      </c>
      <c r="H396" s="137" t="s">
        <v>33</v>
      </c>
      <c r="I396" s="137" t="s">
        <v>33</v>
      </c>
      <c r="J396" s="308" t="s">
        <v>147</v>
      </c>
      <c r="K396" s="137" t="s">
        <v>33</v>
      </c>
      <c r="L396" s="232"/>
      <c r="M396" s="214">
        <f>G396-F396</f>
        <v>2.6226956344881955</v>
      </c>
      <c r="N396" s="95"/>
      <c r="O396" s="104"/>
      <c r="P396" s="102"/>
      <c r="Q396" s="102"/>
      <c r="R396" s="103"/>
      <c r="S396" s="348"/>
      <c r="T396" s="133"/>
      <c r="U396" s="350"/>
      <c r="V396" s="349"/>
      <c r="W396" s="348"/>
      <c r="X396" s="348"/>
      <c r="Y396" s="355"/>
      <c r="Z396" s="348"/>
      <c r="AA396" s="355"/>
      <c r="AB396" s="348"/>
      <c r="AC396" s="348"/>
      <c r="AD396" s="133"/>
      <c r="AE396" s="348"/>
      <c r="AF396" s="349"/>
      <c r="AG396" s="348"/>
      <c r="AH396" s="348"/>
      <c r="AI396" s="355"/>
      <c r="AJ396" s="348"/>
      <c r="AK396" s="355"/>
    </row>
    <row r="397" spans="1:37" ht="13" x14ac:dyDescent="0.3">
      <c r="A397" s="243"/>
      <c r="B397" s="159"/>
      <c r="C397" s="241"/>
      <c r="D397" s="100"/>
      <c r="E397" s="137"/>
      <c r="F397" s="330"/>
      <c r="G397" s="330"/>
      <c r="H397" s="137"/>
      <c r="I397" s="137"/>
      <c r="J397" s="308"/>
      <c r="K397" s="137"/>
      <c r="L397" s="232"/>
      <c r="M397" s="304"/>
      <c r="N397" s="95"/>
      <c r="O397" s="104"/>
      <c r="P397" s="102"/>
      <c r="Q397" s="102"/>
      <c r="R397" s="103"/>
      <c r="S397" s="348"/>
      <c r="T397" s="133"/>
      <c r="U397" s="350"/>
      <c r="V397" s="349"/>
      <c r="W397" s="348"/>
      <c r="X397" s="348"/>
      <c r="Y397" s="355"/>
      <c r="Z397" s="348"/>
      <c r="AA397" s="355"/>
      <c r="AB397" s="348"/>
      <c r="AC397" s="348"/>
      <c r="AD397" s="133"/>
      <c r="AE397" s="348"/>
      <c r="AF397" s="349"/>
      <c r="AG397" s="348"/>
      <c r="AH397" s="348"/>
      <c r="AI397" s="355"/>
      <c r="AJ397" s="348"/>
      <c r="AK397" s="355"/>
    </row>
    <row r="398" spans="1:37" ht="13" x14ac:dyDescent="0.3">
      <c r="A398" s="68"/>
      <c r="B398" s="227"/>
      <c r="C398" s="228"/>
      <c r="D398" s="229"/>
      <c r="E398" s="230"/>
      <c r="F398" s="230"/>
      <c r="G398" s="230"/>
      <c r="H398" s="230"/>
      <c r="I398" s="230"/>
      <c r="J398" s="308"/>
      <c r="K398" s="230"/>
      <c r="L398" s="232"/>
      <c r="M398" s="233"/>
      <c r="N398" s="95"/>
      <c r="O398" s="104"/>
      <c r="P398" s="102"/>
      <c r="Q398" s="102"/>
      <c r="R398" s="103"/>
      <c r="S398" s="93"/>
      <c r="T398" s="93"/>
      <c r="U398" s="81"/>
    </row>
    <row r="399" spans="1:37" ht="13" x14ac:dyDescent="0.3">
      <c r="A399" s="68"/>
      <c r="B399" s="227"/>
      <c r="C399" s="228" t="s">
        <v>105</v>
      </c>
      <c r="D399" s="229"/>
      <c r="E399" s="230">
        <f>E395-E394</f>
        <v>2.0154121489999852</v>
      </c>
      <c r="F399" s="368">
        <f>F396-F395</f>
        <v>3.4242425019207587</v>
      </c>
      <c r="G399" s="368">
        <f>G396-G395</f>
        <v>2.4571128639999529</v>
      </c>
      <c r="H399" s="230">
        <f t="shared" ref="H399:K399" si="10">H395-H394</f>
        <v>0.37100000000000222</v>
      </c>
      <c r="I399" s="230">
        <f t="shared" si="10"/>
        <v>0.28494999999999493</v>
      </c>
      <c r="J399" s="230"/>
      <c r="K399" s="230">
        <f t="shared" si="10"/>
        <v>2.8595159429511767</v>
      </c>
      <c r="L399" s="232"/>
      <c r="M399" s="233"/>
      <c r="N399" s="95"/>
      <c r="O399" s="104"/>
      <c r="P399" s="102"/>
      <c r="Q399" s="102"/>
      <c r="R399" s="103"/>
      <c r="S399" s="93"/>
      <c r="T399" s="93"/>
      <c r="U399" s="81"/>
      <c r="AD399" s="348"/>
      <c r="AE399" s="355"/>
      <c r="AF399" s="348"/>
      <c r="AG399" s="355"/>
    </row>
    <row r="400" spans="1:37" ht="13" x14ac:dyDescent="0.3">
      <c r="A400" s="68"/>
      <c r="B400" s="227"/>
      <c r="C400" s="228" t="s">
        <v>106</v>
      </c>
      <c r="D400" s="229"/>
      <c r="E400" s="230">
        <f>(E395-E383)</f>
        <v>22.46309814899999</v>
      </c>
      <c r="F400" s="230">
        <f>(F396-F384)</f>
        <v>21.595876423980911</v>
      </c>
      <c r="G400" s="230">
        <f>(G396-G384)</f>
        <v>18.818278063999998</v>
      </c>
      <c r="H400" s="230">
        <f t="shared" ref="H400:K400" si="11">(H395-H383)</f>
        <v>13.693000000000001</v>
      </c>
      <c r="I400" s="230">
        <f t="shared" si="11"/>
        <v>13.518664000000001</v>
      </c>
      <c r="J400" s="230"/>
      <c r="K400" s="230">
        <f t="shared" si="11"/>
        <v>36.110974182409109</v>
      </c>
      <c r="L400" s="232"/>
      <c r="M400" s="233"/>
      <c r="N400" s="95"/>
      <c r="O400" s="104"/>
      <c r="P400" s="102"/>
      <c r="Q400" s="102"/>
      <c r="R400" s="103"/>
      <c r="S400" s="93"/>
      <c r="T400" s="93"/>
      <c r="U400" s="81"/>
    </row>
    <row r="401" spans="1:39" ht="13" x14ac:dyDescent="0.3">
      <c r="A401" s="68"/>
      <c r="B401" s="227"/>
      <c r="C401" s="234" t="s">
        <v>34</v>
      </c>
      <c r="D401" s="229"/>
      <c r="E401" s="231">
        <f>E395/E383-1</f>
        <v>0.18705056775049278</v>
      </c>
      <c r="F401" s="231">
        <f>F396/F384-1</f>
        <v>0.1942995344999372</v>
      </c>
      <c r="G401" s="231">
        <f>G396/G384-1</f>
        <v>0.16146426502317501</v>
      </c>
      <c r="H401" s="231">
        <f t="shared" ref="H401:K401" si="12">H395/H383-1</f>
        <v>0.52239432321074331</v>
      </c>
      <c r="I401" s="231">
        <f t="shared" si="12"/>
        <v>0.31267090616612125</v>
      </c>
      <c r="J401" s="231"/>
      <c r="K401" s="231">
        <f t="shared" si="12"/>
        <v>0.60392461378961548</v>
      </c>
      <c r="L401" s="232"/>
      <c r="M401" s="233"/>
      <c r="N401" s="95"/>
      <c r="O401" s="104"/>
      <c r="P401" s="102"/>
      <c r="Q401" s="102"/>
      <c r="R401" s="103"/>
      <c r="S401" s="93"/>
      <c r="T401" s="93"/>
      <c r="U401" s="81"/>
    </row>
    <row r="402" spans="1:39" x14ac:dyDescent="0.25">
      <c r="A402" s="242"/>
      <c r="B402" s="197"/>
      <c r="C402" s="83"/>
      <c r="D402" s="92"/>
      <c r="E402" s="92"/>
      <c r="F402" s="155"/>
      <c r="G402" s="106"/>
      <c r="H402" s="93"/>
      <c r="I402" s="93"/>
      <c r="J402" s="92"/>
      <c r="K402" s="93"/>
      <c r="L402" s="92"/>
      <c r="M402" s="82"/>
      <c r="N402" s="92"/>
      <c r="O402" s="81"/>
      <c r="P402" s="92"/>
      <c r="Q402" s="92"/>
      <c r="R402" s="81"/>
      <c r="S402" s="81"/>
      <c r="T402" s="92"/>
      <c r="U402" s="92"/>
      <c r="V402" s="92"/>
      <c r="W402" s="92"/>
      <c r="X402" s="92"/>
      <c r="Y402" s="92"/>
      <c r="Z402" s="92"/>
      <c r="AA402" s="92"/>
      <c r="AB402" s="92"/>
      <c r="AC402" s="92"/>
      <c r="AD402" s="92"/>
      <c r="AE402" s="92"/>
      <c r="AF402" s="92"/>
      <c r="AG402" s="92"/>
      <c r="AH402" s="92"/>
      <c r="AI402" s="92"/>
      <c r="AJ402" s="92"/>
      <c r="AK402" s="81"/>
      <c r="AL402" s="81"/>
      <c r="AM402" s="81"/>
    </row>
    <row r="403" spans="1:39" ht="14" x14ac:dyDescent="0.3">
      <c r="A403" s="68"/>
      <c r="B403" s="346" t="s">
        <v>62</v>
      </c>
      <c r="C403" s="83"/>
      <c r="D403" s="92"/>
      <c r="E403" s="92"/>
      <c r="F403" s="92"/>
      <c r="G403" s="92"/>
      <c r="H403" s="92"/>
      <c r="I403" s="92"/>
      <c r="J403" s="92"/>
      <c r="K403" s="133"/>
      <c r="L403" s="92"/>
      <c r="M403" s="82"/>
      <c r="N403" s="92"/>
      <c r="O403" s="81"/>
      <c r="P403" s="92"/>
      <c r="Q403" s="92"/>
      <c r="R403" s="81"/>
      <c r="S403" s="81"/>
      <c r="T403" s="92"/>
      <c r="U403" s="92"/>
      <c r="V403" s="92"/>
      <c r="W403" s="92"/>
      <c r="X403" s="92"/>
      <c r="Y403" s="92"/>
      <c r="Z403" s="92"/>
      <c r="AA403" s="92"/>
      <c r="AB403" s="92"/>
      <c r="AC403" s="92"/>
      <c r="AD403" s="92"/>
      <c r="AE403" s="92"/>
      <c r="AF403" s="92"/>
      <c r="AG403" s="92"/>
      <c r="AH403" s="92"/>
      <c r="AI403" s="92"/>
      <c r="AJ403" s="92"/>
      <c r="AK403" s="81"/>
      <c r="AL403" s="81"/>
      <c r="AM403" s="81"/>
    </row>
    <row r="404" spans="1:39" x14ac:dyDescent="0.25">
      <c r="A404" s="242"/>
      <c r="B404" s="81"/>
      <c r="C404" s="83"/>
      <c r="D404" s="92"/>
      <c r="E404" s="92"/>
      <c r="F404" s="92"/>
      <c r="G404" s="92"/>
      <c r="H404" s="92"/>
      <c r="I404" s="92"/>
      <c r="J404" s="92"/>
      <c r="K404" s="249"/>
      <c r="L404" s="92"/>
      <c r="M404" s="82"/>
      <c r="N404" s="92"/>
      <c r="O404" s="81"/>
      <c r="P404" s="92"/>
      <c r="Q404" s="92"/>
      <c r="R404" s="81"/>
      <c r="S404" s="81"/>
      <c r="T404" s="92"/>
      <c r="U404" s="92"/>
      <c r="V404" s="92"/>
      <c r="W404" s="92"/>
      <c r="X404" s="92"/>
      <c r="Y404" s="92"/>
      <c r="Z404" s="92"/>
      <c r="AA404" s="92"/>
      <c r="AB404" s="92"/>
      <c r="AC404" s="92"/>
      <c r="AD404" s="92"/>
      <c r="AE404" s="92"/>
      <c r="AF404" s="92"/>
      <c r="AG404" s="92"/>
      <c r="AH404" s="92"/>
      <c r="AI404" s="92"/>
      <c r="AJ404" s="92"/>
      <c r="AK404" s="81"/>
      <c r="AL404" s="81"/>
      <c r="AM404" s="81"/>
    </row>
    <row r="405" spans="1:39" x14ac:dyDescent="0.25">
      <c r="D405" s="92"/>
    </row>
    <row r="406" spans="1:39" x14ac:dyDescent="0.25">
      <c r="D406" s="92"/>
    </row>
    <row r="407" spans="1:39" x14ac:dyDescent="0.25">
      <c r="D407" s="92"/>
    </row>
    <row r="408" spans="1:39" x14ac:dyDescent="0.25">
      <c r="D408" s="92"/>
    </row>
    <row r="409" spans="1:39" x14ac:dyDescent="0.25">
      <c r="D409" s="92"/>
    </row>
    <row r="410" spans="1:39" x14ac:dyDescent="0.25">
      <c r="D410" s="92"/>
    </row>
    <row r="411" spans="1:39" x14ac:dyDescent="0.25">
      <c r="D411" s="92"/>
    </row>
    <row r="412" spans="1:39" x14ac:dyDescent="0.25">
      <c r="D412" s="92"/>
    </row>
    <row r="413" spans="1:39" x14ac:dyDescent="0.25">
      <c r="D413" s="92"/>
    </row>
    <row r="414" spans="1:39" x14ac:dyDescent="0.25">
      <c r="D414" s="92"/>
    </row>
    <row r="415" spans="1:39" x14ac:dyDescent="0.25">
      <c r="D415" s="92"/>
    </row>
    <row r="416" spans="1:39" x14ac:dyDescent="0.25">
      <c r="D416" s="92"/>
    </row>
    <row r="417" spans="4:4" x14ac:dyDescent="0.25">
      <c r="D417" s="92"/>
    </row>
    <row r="418" spans="4:4" x14ac:dyDescent="0.25">
      <c r="D418" s="92"/>
    </row>
    <row r="419" spans="4:4" x14ac:dyDescent="0.25">
      <c r="D419" s="92"/>
    </row>
    <row r="420" spans="4:4" x14ac:dyDescent="0.25">
      <c r="D420" s="92"/>
    </row>
    <row r="421" spans="4:4" x14ac:dyDescent="0.25">
      <c r="D421" s="92"/>
    </row>
    <row r="422" spans="4:4" x14ac:dyDescent="0.25">
      <c r="D422" s="92"/>
    </row>
    <row r="423" spans="4:4" x14ac:dyDescent="0.25">
      <c r="D423" s="92"/>
    </row>
    <row r="424" spans="4:4" x14ac:dyDescent="0.25">
      <c r="D424" s="92"/>
    </row>
    <row r="425" spans="4:4" x14ac:dyDescent="0.25">
      <c r="D425" s="92"/>
    </row>
    <row r="426" spans="4:4" x14ac:dyDescent="0.25">
      <c r="D426" s="92"/>
    </row>
    <row r="427" spans="4:4" x14ac:dyDescent="0.25">
      <c r="D427" s="92"/>
    </row>
    <row r="428" spans="4:4" x14ac:dyDescent="0.25">
      <c r="D428" s="92"/>
    </row>
    <row r="429" spans="4:4" x14ac:dyDescent="0.25">
      <c r="D429" s="92"/>
    </row>
    <row r="430" spans="4:4" x14ac:dyDescent="0.25">
      <c r="D430" s="92"/>
    </row>
    <row r="431" spans="4:4" x14ac:dyDescent="0.25">
      <c r="D431" s="92"/>
    </row>
    <row r="432" spans="4:4" x14ac:dyDescent="0.25">
      <c r="D432" s="92"/>
    </row>
    <row r="433" spans="4:4" x14ac:dyDescent="0.25">
      <c r="D433" s="92"/>
    </row>
    <row r="434" spans="4:4" x14ac:dyDescent="0.25">
      <c r="D434" s="92"/>
    </row>
    <row r="435" spans="4:4" x14ac:dyDescent="0.25">
      <c r="D435" s="92"/>
    </row>
    <row r="436" spans="4:4" x14ac:dyDescent="0.25">
      <c r="D436" s="92"/>
    </row>
    <row r="437" spans="4:4" x14ac:dyDescent="0.25">
      <c r="D437" s="92"/>
    </row>
    <row r="438" spans="4:4" x14ac:dyDescent="0.25">
      <c r="D438" s="92"/>
    </row>
    <row r="439" spans="4:4" x14ac:dyDescent="0.25">
      <c r="D439" s="92"/>
    </row>
    <row r="440" spans="4:4" x14ac:dyDescent="0.25">
      <c r="D440" s="92"/>
    </row>
    <row r="441" spans="4:4" x14ac:dyDescent="0.25">
      <c r="D441" s="92"/>
    </row>
    <row r="442" spans="4:4" x14ac:dyDescent="0.25">
      <c r="D442" s="92"/>
    </row>
    <row r="443" spans="4:4" x14ac:dyDescent="0.25">
      <c r="D443" s="92"/>
    </row>
    <row r="444" spans="4:4" x14ac:dyDescent="0.25">
      <c r="D444" s="92"/>
    </row>
    <row r="445" spans="4:4" x14ac:dyDescent="0.25">
      <c r="D445" s="92"/>
    </row>
    <row r="446" spans="4:4" x14ac:dyDescent="0.25">
      <c r="D446" s="92"/>
    </row>
    <row r="447" spans="4:4" x14ac:dyDescent="0.25">
      <c r="D447" s="92"/>
    </row>
    <row r="448" spans="4:4" x14ac:dyDescent="0.25">
      <c r="D448" s="92"/>
    </row>
    <row r="449" spans="4:4" x14ac:dyDescent="0.25">
      <c r="D449" s="92"/>
    </row>
    <row r="450" spans="4:4" x14ac:dyDescent="0.25">
      <c r="D450" s="92"/>
    </row>
    <row r="451" spans="4:4" x14ac:dyDescent="0.25">
      <c r="D451" s="92"/>
    </row>
    <row r="452" spans="4:4" x14ac:dyDescent="0.25">
      <c r="D452" s="92"/>
    </row>
    <row r="453" spans="4:4" x14ac:dyDescent="0.25">
      <c r="D453" s="92"/>
    </row>
    <row r="454" spans="4:4" x14ac:dyDescent="0.25">
      <c r="D454" s="92"/>
    </row>
    <row r="455" spans="4:4" x14ac:dyDescent="0.25">
      <c r="D455" s="151"/>
    </row>
    <row r="456" spans="4:4" x14ac:dyDescent="0.25">
      <c r="D456" s="151"/>
    </row>
    <row r="457" spans="4:4" x14ac:dyDescent="0.25">
      <c r="D457" s="151"/>
    </row>
    <row r="458" spans="4:4" x14ac:dyDescent="0.25">
      <c r="D458" s="151"/>
    </row>
    <row r="459" spans="4:4" x14ac:dyDescent="0.25">
      <c r="D459" s="151"/>
    </row>
    <row r="460" spans="4:4" x14ac:dyDescent="0.25">
      <c r="D460" s="151"/>
    </row>
    <row r="461" spans="4:4" x14ac:dyDescent="0.25">
      <c r="D461" s="151"/>
    </row>
    <row r="462" spans="4:4" x14ac:dyDescent="0.25">
      <c r="D462" s="151"/>
    </row>
    <row r="463" spans="4:4" x14ac:dyDescent="0.25">
      <c r="D463" s="151"/>
    </row>
    <row r="464" spans="4:4" x14ac:dyDescent="0.25">
      <c r="D464" s="151"/>
    </row>
    <row r="465" spans="4:4" x14ac:dyDescent="0.25">
      <c r="D465" s="151"/>
    </row>
    <row r="466" spans="4:4" x14ac:dyDescent="0.25">
      <c r="D466" s="151"/>
    </row>
    <row r="467" spans="4:4" x14ac:dyDescent="0.25">
      <c r="D467" s="151"/>
    </row>
    <row r="468" spans="4:4" x14ac:dyDescent="0.25">
      <c r="D468" s="151"/>
    </row>
    <row r="469" spans="4:4" x14ac:dyDescent="0.25">
      <c r="D469" s="151"/>
    </row>
    <row r="470" spans="4:4" x14ac:dyDescent="0.25">
      <c r="D470" s="151"/>
    </row>
    <row r="471" spans="4:4" x14ac:dyDescent="0.25">
      <c r="D471" s="151"/>
    </row>
    <row r="472" spans="4:4" x14ac:dyDescent="0.25">
      <c r="D472" s="151"/>
    </row>
    <row r="473" spans="4:4" x14ac:dyDescent="0.25">
      <c r="D473" s="151"/>
    </row>
    <row r="474" spans="4:4" x14ac:dyDescent="0.25">
      <c r="D474" s="151"/>
    </row>
    <row r="475" spans="4:4" x14ac:dyDescent="0.25">
      <c r="D475" s="151"/>
    </row>
    <row r="476" spans="4:4" x14ac:dyDescent="0.25">
      <c r="D476" s="151"/>
    </row>
    <row r="477" spans="4:4" x14ac:dyDescent="0.25">
      <c r="D477" s="151"/>
    </row>
    <row r="478" spans="4:4" x14ac:dyDescent="0.25">
      <c r="D478" s="151"/>
    </row>
    <row r="479" spans="4:4" x14ac:dyDescent="0.25">
      <c r="D479" s="151"/>
    </row>
    <row r="480" spans="4:4" x14ac:dyDescent="0.25">
      <c r="D480" s="151"/>
    </row>
    <row r="481" spans="4:4" x14ac:dyDescent="0.25">
      <c r="D481" s="151"/>
    </row>
    <row r="482" spans="4:4" x14ac:dyDescent="0.25">
      <c r="D482" s="151"/>
    </row>
    <row r="483" spans="4:4" x14ac:dyDescent="0.25">
      <c r="D483" s="151"/>
    </row>
    <row r="484" spans="4:4" x14ac:dyDescent="0.25">
      <c r="D484" s="151"/>
    </row>
    <row r="485" spans="4:4" x14ac:dyDescent="0.25">
      <c r="D485" s="151"/>
    </row>
    <row r="486" spans="4:4" x14ac:dyDescent="0.25">
      <c r="D486" s="151"/>
    </row>
    <row r="487" spans="4:4" x14ac:dyDescent="0.25">
      <c r="D487" s="151"/>
    </row>
    <row r="488" spans="4:4" x14ac:dyDescent="0.25">
      <c r="D488" s="151"/>
    </row>
    <row r="489" spans="4:4" x14ac:dyDescent="0.25">
      <c r="D489" s="151"/>
    </row>
    <row r="490" spans="4:4" x14ac:dyDescent="0.25">
      <c r="D490" s="151"/>
    </row>
    <row r="491" spans="4:4" x14ac:dyDescent="0.25">
      <c r="D491" s="151"/>
    </row>
    <row r="492" spans="4:4" x14ac:dyDescent="0.25">
      <c r="D492" s="151"/>
    </row>
    <row r="493" spans="4:4" x14ac:dyDescent="0.25">
      <c r="D493" s="151"/>
    </row>
    <row r="494" spans="4:4" x14ac:dyDescent="0.25">
      <c r="D494" s="151"/>
    </row>
    <row r="495" spans="4:4" x14ac:dyDescent="0.25">
      <c r="D495" s="151"/>
    </row>
    <row r="496" spans="4:4" x14ac:dyDescent="0.25">
      <c r="D496" s="151"/>
    </row>
    <row r="497" spans="4:4" x14ac:dyDescent="0.25">
      <c r="D497" s="151"/>
    </row>
    <row r="498" spans="4:4" x14ac:dyDescent="0.25">
      <c r="D498" s="151"/>
    </row>
    <row r="499" spans="4:4" x14ac:dyDescent="0.25">
      <c r="D499" s="151"/>
    </row>
    <row r="500" spans="4:4" x14ac:dyDescent="0.25">
      <c r="D500" s="151"/>
    </row>
    <row r="501" spans="4:4" x14ac:dyDescent="0.25">
      <c r="D501" s="151"/>
    </row>
    <row r="502" spans="4:4" x14ac:dyDescent="0.25">
      <c r="D502" s="151"/>
    </row>
    <row r="503" spans="4:4" x14ac:dyDescent="0.25">
      <c r="D503" s="151"/>
    </row>
    <row r="504" spans="4:4" x14ac:dyDescent="0.25">
      <c r="D504" s="151"/>
    </row>
    <row r="505" spans="4:4" x14ac:dyDescent="0.25">
      <c r="D505" s="151"/>
    </row>
    <row r="506" spans="4:4" x14ac:dyDescent="0.25">
      <c r="D506" s="151"/>
    </row>
    <row r="507" spans="4:4" x14ac:dyDescent="0.25">
      <c r="D507" s="151"/>
    </row>
    <row r="508" spans="4:4" x14ac:dyDescent="0.25">
      <c r="D508" s="151"/>
    </row>
    <row r="509" spans="4:4" x14ac:dyDescent="0.25">
      <c r="D509" s="151"/>
    </row>
    <row r="510" spans="4:4" x14ac:dyDescent="0.25">
      <c r="D510" s="151"/>
    </row>
    <row r="511" spans="4:4" x14ac:dyDescent="0.25">
      <c r="D511" s="151"/>
    </row>
    <row r="512" spans="4:4" x14ac:dyDescent="0.25">
      <c r="D512" s="151"/>
    </row>
    <row r="513" spans="4:4" x14ac:dyDescent="0.25">
      <c r="D513" s="151"/>
    </row>
    <row r="514" spans="4:4" x14ac:dyDescent="0.25">
      <c r="D514" s="151"/>
    </row>
    <row r="515" spans="4:4" x14ac:dyDescent="0.25">
      <c r="D515" s="151"/>
    </row>
    <row r="516" spans="4:4" x14ac:dyDescent="0.25">
      <c r="D516" s="151"/>
    </row>
    <row r="517" spans="4:4" x14ac:dyDescent="0.25">
      <c r="D517" s="151"/>
    </row>
    <row r="518" spans="4:4" x14ac:dyDescent="0.25">
      <c r="D518" s="151"/>
    </row>
    <row r="519" spans="4:4" x14ac:dyDescent="0.25">
      <c r="D519" s="151"/>
    </row>
    <row r="520" spans="4:4" x14ac:dyDescent="0.25">
      <c r="D520" s="151"/>
    </row>
    <row r="521" spans="4:4" x14ac:dyDescent="0.25">
      <c r="D521" s="151"/>
    </row>
    <row r="522" spans="4:4" x14ac:dyDescent="0.25">
      <c r="D522" s="151"/>
    </row>
    <row r="523" spans="4:4" x14ac:dyDescent="0.25">
      <c r="D523" s="151"/>
    </row>
    <row r="524" spans="4:4" x14ac:dyDescent="0.25">
      <c r="D524" s="151"/>
    </row>
    <row r="525" spans="4:4" x14ac:dyDescent="0.25">
      <c r="D525" s="151"/>
    </row>
    <row r="526" spans="4:4" x14ac:dyDescent="0.25">
      <c r="D526" s="151"/>
    </row>
    <row r="527" spans="4:4" x14ac:dyDescent="0.25">
      <c r="D527" s="151"/>
    </row>
    <row r="528" spans="4:4" x14ac:dyDescent="0.25">
      <c r="D528" s="151"/>
    </row>
    <row r="529" spans="4:4" x14ac:dyDescent="0.25">
      <c r="D529" s="151"/>
    </row>
    <row r="530" spans="4:4" x14ac:dyDescent="0.25">
      <c r="D530" s="151"/>
    </row>
    <row r="531" spans="4:4" x14ac:dyDescent="0.25">
      <c r="D531" s="151"/>
    </row>
    <row r="532" spans="4:4" x14ac:dyDescent="0.25">
      <c r="D532" s="151"/>
    </row>
    <row r="533" spans="4:4" x14ac:dyDescent="0.25">
      <c r="D533" s="151"/>
    </row>
    <row r="534" spans="4:4" x14ac:dyDescent="0.25">
      <c r="D534" s="151"/>
    </row>
    <row r="535" spans="4:4" x14ac:dyDescent="0.25">
      <c r="D535" s="151"/>
    </row>
    <row r="536" spans="4:4" x14ac:dyDescent="0.25">
      <c r="D536" s="151"/>
    </row>
    <row r="537" spans="4:4" x14ac:dyDescent="0.25">
      <c r="D537" s="151"/>
    </row>
    <row r="538" spans="4:4" x14ac:dyDescent="0.25">
      <c r="D538" s="151"/>
    </row>
    <row r="539" spans="4:4" x14ac:dyDescent="0.25">
      <c r="D539" s="151"/>
    </row>
    <row r="540" spans="4:4" x14ac:dyDescent="0.25">
      <c r="D540" s="151"/>
    </row>
    <row r="541" spans="4:4" x14ac:dyDescent="0.25">
      <c r="D541" s="151"/>
    </row>
    <row r="542" spans="4:4" x14ac:dyDescent="0.25">
      <c r="D542" s="151"/>
    </row>
    <row r="543" spans="4:4" x14ac:dyDescent="0.25">
      <c r="D543" s="151"/>
    </row>
    <row r="544" spans="4:4" x14ac:dyDescent="0.25">
      <c r="D544" s="151"/>
    </row>
    <row r="545" spans="4:4" x14ac:dyDescent="0.25">
      <c r="D545" s="151"/>
    </row>
    <row r="546" spans="4:4" x14ac:dyDescent="0.25">
      <c r="D546" s="151"/>
    </row>
    <row r="547" spans="4:4" x14ac:dyDescent="0.25">
      <c r="D547" s="151"/>
    </row>
    <row r="548" spans="4:4" x14ac:dyDescent="0.25">
      <c r="D548" s="151"/>
    </row>
    <row r="549" spans="4:4" x14ac:dyDescent="0.25">
      <c r="D549" s="151"/>
    </row>
    <row r="550" spans="4:4" x14ac:dyDescent="0.25">
      <c r="D550" s="151"/>
    </row>
    <row r="551" spans="4:4" x14ac:dyDescent="0.25">
      <c r="D551" s="151"/>
    </row>
    <row r="552" spans="4:4" x14ac:dyDescent="0.25">
      <c r="D552" s="151"/>
    </row>
    <row r="553" spans="4:4" x14ac:dyDescent="0.25">
      <c r="D553" s="151"/>
    </row>
    <row r="554" spans="4:4" x14ac:dyDescent="0.25">
      <c r="D554" s="151"/>
    </row>
    <row r="555" spans="4:4" x14ac:dyDescent="0.25">
      <c r="D555" s="151"/>
    </row>
    <row r="556" spans="4:4" x14ac:dyDescent="0.25">
      <c r="D556" s="151"/>
    </row>
    <row r="557" spans="4:4" x14ac:dyDescent="0.25">
      <c r="D557" s="151"/>
    </row>
    <row r="558" spans="4:4" x14ac:dyDescent="0.25">
      <c r="D558" s="151"/>
    </row>
    <row r="559" spans="4:4" x14ac:dyDescent="0.25">
      <c r="D559" s="151"/>
    </row>
    <row r="560" spans="4:4" x14ac:dyDescent="0.25">
      <c r="D560" s="151"/>
    </row>
    <row r="561" spans="4:4" x14ac:dyDescent="0.25">
      <c r="D561" s="151"/>
    </row>
    <row r="562" spans="4:4" x14ac:dyDescent="0.25">
      <c r="D562" s="151"/>
    </row>
    <row r="563" spans="4:4" x14ac:dyDescent="0.25">
      <c r="D563" s="151"/>
    </row>
    <row r="564" spans="4:4" x14ac:dyDescent="0.25">
      <c r="D564" s="151"/>
    </row>
    <row r="565" spans="4:4" x14ac:dyDescent="0.25">
      <c r="D565" s="151"/>
    </row>
    <row r="566" spans="4:4" x14ac:dyDescent="0.25">
      <c r="D566" s="151"/>
    </row>
    <row r="567" spans="4:4" x14ac:dyDescent="0.25">
      <c r="D567" s="151"/>
    </row>
    <row r="568" spans="4:4" x14ac:dyDescent="0.25">
      <c r="D568" s="151"/>
    </row>
    <row r="569" spans="4:4" x14ac:dyDescent="0.25">
      <c r="D569" s="151"/>
    </row>
    <row r="570" spans="4:4" x14ac:dyDescent="0.25">
      <c r="D570" s="151"/>
    </row>
    <row r="571" spans="4:4" x14ac:dyDescent="0.25">
      <c r="D571" s="151"/>
    </row>
    <row r="572" spans="4:4" x14ac:dyDescent="0.25">
      <c r="D572" s="151"/>
    </row>
    <row r="573" spans="4:4" x14ac:dyDescent="0.25">
      <c r="D573" s="151"/>
    </row>
    <row r="574" spans="4:4" x14ac:dyDescent="0.25">
      <c r="D574" s="151"/>
    </row>
    <row r="575" spans="4:4" x14ac:dyDescent="0.25">
      <c r="D575" s="151"/>
    </row>
    <row r="576" spans="4:4" x14ac:dyDescent="0.25">
      <c r="D576" s="151"/>
    </row>
    <row r="577" spans="4:4" x14ac:dyDescent="0.25">
      <c r="D577" s="151"/>
    </row>
    <row r="578" spans="4:4" x14ac:dyDescent="0.25">
      <c r="D578" s="151"/>
    </row>
    <row r="579" spans="4:4" x14ac:dyDescent="0.25">
      <c r="D579" s="151"/>
    </row>
    <row r="580" spans="4:4" x14ac:dyDescent="0.25">
      <c r="D580" s="151"/>
    </row>
    <row r="581" spans="4:4" x14ac:dyDescent="0.25">
      <c r="D581" s="151"/>
    </row>
    <row r="582" spans="4:4" x14ac:dyDescent="0.25">
      <c r="D582" s="151"/>
    </row>
    <row r="583" spans="4:4" x14ac:dyDescent="0.25">
      <c r="D583" s="151"/>
    </row>
    <row r="584" spans="4:4" x14ac:dyDescent="0.25">
      <c r="D584" s="151"/>
    </row>
    <row r="585" spans="4:4" x14ac:dyDescent="0.25">
      <c r="D585" s="151"/>
    </row>
    <row r="586" spans="4:4" x14ac:dyDescent="0.25">
      <c r="D586" s="151"/>
    </row>
    <row r="587" spans="4:4" x14ac:dyDescent="0.25">
      <c r="D587" s="151"/>
    </row>
    <row r="588" spans="4:4" x14ac:dyDescent="0.25">
      <c r="D588" s="151"/>
    </row>
    <row r="589" spans="4:4" x14ac:dyDescent="0.25">
      <c r="D589" s="151"/>
    </row>
    <row r="590" spans="4:4" x14ac:dyDescent="0.25">
      <c r="D590" s="151"/>
    </row>
    <row r="591" spans="4:4" x14ac:dyDescent="0.25">
      <c r="D591" s="151"/>
    </row>
    <row r="592" spans="4:4" x14ac:dyDescent="0.25">
      <c r="D592" s="151"/>
    </row>
    <row r="593" spans="4:4" x14ac:dyDescent="0.25">
      <c r="D593" s="151"/>
    </row>
    <row r="594" spans="4:4" x14ac:dyDescent="0.25">
      <c r="D594" s="151"/>
    </row>
    <row r="595" spans="4:4" x14ac:dyDescent="0.25">
      <c r="D595" s="151"/>
    </row>
    <row r="596" spans="4:4" x14ac:dyDescent="0.25">
      <c r="D596" s="151"/>
    </row>
    <row r="597" spans="4:4" x14ac:dyDescent="0.25">
      <c r="D597" s="151"/>
    </row>
    <row r="598" spans="4:4" x14ac:dyDescent="0.25">
      <c r="D598" s="151"/>
    </row>
    <row r="599" spans="4:4" x14ac:dyDescent="0.25">
      <c r="D599" s="151"/>
    </row>
    <row r="600" spans="4:4" x14ac:dyDescent="0.25">
      <c r="D600" s="151"/>
    </row>
    <row r="601" spans="4:4" x14ac:dyDescent="0.25">
      <c r="D601" s="151"/>
    </row>
    <row r="602" spans="4:4" x14ac:dyDescent="0.25">
      <c r="D602" s="151"/>
    </row>
    <row r="603" spans="4:4" x14ac:dyDescent="0.25">
      <c r="D603" s="151"/>
    </row>
    <row r="604" spans="4:4" x14ac:dyDescent="0.25">
      <c r="D604" s="151"/>
    </row>
    <row r="605" spans="4:4" x14ac:dyDescent="0.25">
      <c r="D605" s="151"/>
    </row>
    <row r="606" spans="4:4" x14ac:dyDescent="0.25">
      <c r="D606" s="151"/>
    </row>
    <row r="607" spans="4:4" x14ac:dyDescent="0.25">
      <c r="D607" s="151"/>
    </row>
    <row r="608" spans="4:4" x14ac:dyDescent="0.25">
      <c r="D608" s="151"/>
    </row>
    <row r="609" spans="4:4" x14ac:dyDescent="0.25">
      <c r="D609" s="151"/>
    </row>
    <row r="610" spans="4:4" x14ac:dyDescent="0.25">
      <c r="D610" s="151"/>
    </row>
    <row r="611" spans="4:4" x14ac:dyDescent="0.25">
      <c r="D611" s="151"/>
    </row>
    <row r="612" spans="4:4" x14ac:dyDescent="0.25">
      <c r="D612" s="151"/>
    </row>
    <row r="613" spans="4:4" x14ac:dyDescent="0.25">
      <c r="D613" s="151"/>
    </row>
    <row r="614" spans="4:4" x14ac:dyDescent="0.25">
      <c r="D614" s="151"/>
    </row>
    <row r="615" spans="4:4" x14ac:dyDescent="0.25">
      <c r="D615" s="151"/>
    </row>
    <row r="616" spans="4:4" x14ac:dyDescent="0.25">
      <c r="D616" s="151"/>
    </row>
    <row r="617" spans="4:4" x14ac:dyDescent="0.25">
      <c r="D617" s="151"/>
    </row>
    <row r="618" spans="4:4" x14ac:dyDescent="0.25">
      <c r="D618" s="151"/>
    </row>
    <row r="619" spans="4:4" x14ac:dyDescent="0.25">
      <c r="D619" s="151"/>
    </row>
    <row r="620" spans="4:4" x14ac:dyDescent="0.25">
      <c r="D620" s="151"/>
    </row>
    <row r="621" spans="4:4" x14ac:dyDescent="0.25">
      <c r="D621" s="151"/>
    </row>
    <row r="622" spans="4:4" x14ac:dyDescent="0.25">
      <c r="D622" s="151"/>
    </row>
    <row r="623" spans="4:4" x14ac:dyDescent="0.25">
      <c r="D623" s="151"/>
    </row>
    <row r="624" spans="4:4" x14ac:dyDescent="0.25">
      <c r="D624" s="151"/>
    </row>
    <row r="625" spans="4:4" x14ac:dyDescent="0.25">
      <c r="D625" s="151"/>
    </row>
    <row r="626" spans="4:4" x14ac:dyDescent="0.25">
      <c r="D626" s="151"/>
    </row>
    <row r="627" spans="4:4" x14ac:dyDescent="0.25">
      <c r="D627" s="151"/>
    </row>
    <row r="628" spans="4:4" x14ac:dyDescent="0.25">
      <c r="D628" s="151"/>
    </row>
    <row r="629" spans="4:4" x14ac:dyDescent="0.25">
      <c r="D629" s="151"/>
    </row>
    <row r="630" spans="4:4" x14ac:dyDescent="0.25">
      <c r="D630" s="151"/>
    </row>
    <row r="631" spans="4:4" x14ac:dyDescent="0.25">
      <c r="D631" s="151"/>
    </row>
    <row r="632" spans="4:4" x14ac:dyDescent="0.25">
      <c r="D632" s="151"/>
    </row>
    <row r="633" spans="4:4" x14ac:dyDescent="0.25">
      <c r="D633" s="151"/>
    </row>
    <row r="634" spans="4:4" x14ac:dyDescent="0.25">
      <c r="D634" s="151"/>
    </row>
    <row r="635" spans="4:4" x14ac:dyDescent="0.25">
      <c r="D635" s="151"/>
    </row>
    <row r="636" spans="4:4" x14ac:dyDescent="0.25">
      <c r="D636" s="151"/>
    </row>
    <row r="637" spans="4:4" x14ac:dyDescent="0.25">
      <c r="D637" s="151"/>
    </row>
    <row r="638" spans="4:4" x14ac:dyDescent="0.25">
      <c r="D638" s="151"/>
    </row>
    <row r="639" spans="4:4" x14ac:dyDescent="0.25">
      <c r="D639" s="151"/>
    </row>
    <row r="640" spans="4:4" x14ac:dyDescent="0.25">
      <c r="D640" s="151"/>
    </row>
    <row r="641" spans="4:4" x14ac:dyDescent="0.25">
      <c r="D641" s="151"/>
    </row>
    <row r="642" spans="4:4" x14ac:dyDescent="0.25">
      <c r="D642" s="151"/>
    </row>
    <row r="643" spans="4:4" x14ac:dyDescent="0.25">
      <c r="D643" s="151"/>
    </row>
    <row r="644" spans="4:4" x14ac:dyDescent="0.25">
      <c r="D644" s="151"/>
    </row>
    <row r="645" spans="4:4" x14ac:dyDescent="0.25">
      <c r="D645" s="151"/>
    </row>
    <row r="646" spans="4:4" x14ac:dyDescent="0.25">
      <c r="D646" s="151"/>
    </row>
    <row r="647" spans="4:4" x14ac:dyDescent="0.25">
      <c r="D647" s="151"/>
    </row>
    <row r="648" spans="4:4" x14ac:dyDescent="0.25">
      <c r="D648" s="151"/>
    </row>
    <row r="649" spans="4:4" x14ac:dyDescent="0.25">
      <c r="D649" s="151"/>
    </row>
    <row r="650" spans="4:4" x14ac:dyDescent="0.25">
      <c r="D650" s="151"/>
    </row>
    <row r="651" spans="4:4" x14ac:dyDescent="0.25">
      <c r="D651" s="151"/>
    </row>
    <row r="652" spans="4:4" x14ac:dyDescent="0.25">
      <c r="D652" s="151"/>
    </row>
    <row r="653" spans="4:4" x14ac:dyDescent="0.25">
      <c r="D653" s="151"/>
    </row>
    <row r="654" spans="4:4" x14ac:dyDescent="0.25">
      <c r="D654" s="151"/>
    </row>
    <row r="655" spans="4:4" x14ac:dyDescent="0.25">
      <c r="D655" s="151"/>
    </row>
    <row r="656" spans="4:4" x14ac:dyDescent="0.25">
      <c r="D656" s="151"/>
    </row>
    <row r="657" spans="4:4" x14ac:dyDescent="0.25">
      <c r="D657" s="151"/>
    </row>
    <row r="658" spans="4:4" x14ac:dyDescent="0.25">
      <c r="D658" s="151"/>
    </row>
    <row r="659" spans="4:4" x14ac:dyDescent="0.25">
      <c r="D659" s="151"/>
    </row>
    <row r="660" spans="4:4" x14ac:dyDescent="0.25">
      <c r="D660" s="151"/>
    </row>
    <row r="661" spans="4:4" x14ac:dyDescent="0.25">
      <c r="D661" s="151"/>
    </row>
    <row r="662" spans="4:4" x14ac:dyDescent="0.25">
      <c r="D662" s="151"/>
    </row>
    <row r="663" spans="4:4" x14ac:dyDescent="0.25">
      <c r="D663" s="151"/>
    </row>
    <row r="664" spans="4:4" x14ac:dyDescent="0.25">
      <c r="D664" s="151"/>
    </row>
    <row r="665" spans="4:4" x14ac:dyDescent="0.25">
      <c r="D665" s="151"/>
    </row>
    <row r="666" spans="4:4" x14ac:dyDescent="0.25">
      <c r="D666" s="151"/>
    </row>
    <row r="667" spans="4:4" x14ac:dyDescent="0.25">
      <c r="D667" s="151"/>
    </row>
    <row r="668" spans="4:4" x14ac:dyDescent="0.25">
      <c r="D668" s="151"/>
    </row>
    <row r="669" spans="4:4" x14ac:dyDescent="0.25">
      <c r="D669" s="151"/>
    </row>
    <row r="670" spans="4:4" x14ac:dyDescent="0.25">
      <c r="D670" s="151"/>
    </row>
    <row r="671" spans="4:4" x14ac:dyDescent="0.25">
      <c r="D671" s="151"/>
    </row>
    <row r="672" spans="4:4" x14ac:dyDescent="0.25">
      <c r="D672" s="151"/>
    </row>
    <row r="673" spans="4:4" x14ac:dyDescent="0.25">
      <c r="D673" s="151"/>
    </row>
    <row r="674" spans="4:4" x14ac:dyDescent="0.25">
      <c r="D674" s="151"/>
    </row>
    <row r="675" spans="4:4" x14ac:dyDescent="0.25">
      <c r="D675" s="151"/>
    </row>
    <row r="676" spans="4:4" x14ac:dyDescent="0.25">
      <c r="D676" s="151"/>
    </row>
    <row r="677" spans="4:4" x14ac:dyDescent="0.25">
      <c r="D677" s="151"/>
    </row>
    <row r="678" spans="4:4" x14ac:dyDescent="0.25">
      <c r="D678" s="151"/>
    </row>
    <row r="679" spans="4:4" x14ac:dyDescent="0.25">
      <c r="D679" s="151"/>
    </row>
    <row r="680" spans="4:4" x14ac:dyDescent="0.25">
      <c r="D680" s="151"/>
    </row>
    <row r="681" spans="4:4" x14ac:dyDescent="0.25">
      <c r="D681" s="151"/>
    </row>
    <row r="682" spans="4:4" x14ac:dyDescent="0.25">
      <c r="D682" s="151"/>
    </row>
    <row r="683" spans="4:4" x14ac:dyDescent="0.25">
      <c r="D683" s="151"/>
    </row>
    <row r="684" spans="4:4" x14ac:dyDescent="0.25">
      <c r="D684" s="151"/>
    </row>
    <row r="685" spans="4:4" x14ac:dyDescent="0.25">
      <c r="D685" s="151"/>
    </row>
    <row r="686" spans="4:4" x14ac:dyDescent="0.25">
      <c r="D686" s="151"/>
    </row>
    <row r="687" spans="4:4" x14ac:dyDescent="0.25">
      <c r="D687" s="151"/>
    </row>
    <row r="688" spans="4:4" x14ac:dyDescent="0.25">
      <c r="D688" s="151"/>
    </row>
    <row r="689" spans="4:4" x14ac:dyDescent="0.25">
      <c r="D689" s="151"/>
    </row>
    <row r="690" spans="4:4" x14ac:dyDescent="0.25">
      <c r="D690" s="151"/>
    </row>
    <row r="691" spans="4:4" x14ac:dyDescent="0.25">
      <c r="D691" s="151"/>
    </row>
    <row r="692" spans="4:4" x14ac:dyDescent="0.25">
      <c r="D692" s="151"/>
    </row>
    <row r="693" spans="4:4" x14ac:dyDescent="0.25">
      <c r="D693" s="151"/>
    </row>
    <row r="694" spans="4:4" x14ac:dyDescent="0.25">
      <c r="D694" s="151"/>
    </row>
    <row r="695" spans="4:4" x14ac:dyDescent="0.25">
      <c r="D695" s="151"/>
    </row>
    <row r="696" spans="4:4" x14ac:dyDescent="0.25">
      <c r="D696" s="151"/>
    </row>
    <row r="697" spans="4:4" x14ac:dyDescent="0.25">
      <c r="D697" s="151"/>
    </row>
    <row r="698" spans="4:4" x14ac:dyDescent="0.25">
      <c r="D698" s="151"/>
    </row>
    <row r="699" spans="4:4" x14ac:dyDescent="0.25">
      <c r="D699" s="151"/>
    </row>
    <row r="700" spans="4:4" x14ac:dyDescent="0.25">
      <c r="D700" s="151"/>
    </row>
    <row r="701" spans="4:4" x14ac:dyDescent="0.25">
      <c r="D701" s="151"/>
    </row>
    <row r="702" spans="4:4" x14ac:dyDescent="0.25">
      <c r="D702" s="151"/>
    </row>
    <row r="703" spans="4:4" x14ac:dyDescent="0.25">
      <c r="D703" s="151"/>
    </row>
    <row r="704" spans="4:4" x14ac:dyDescent="0.25">
      <c r="D704" s="151"/>
    </row>
    <row r="705" spans="4:4" x14ac:dyDescent="0.25">
      <c r="D705" s="151"/>
    </row>
    <row r="706" spans="4:4" x14ac:dyDescent="0.25">
      <c r="D706" s="151"/>
    </row>
    <row r="707" spans="4:4" x14ac:dyDescent="0.25">
      <c r="D707" s="151"/>
    </row>
    <row r="708" spans="4:4" x14ac:dyDescent="0.25">
      <c r="D708" s="151"/>
    </row>
    <row r="709" spans="4:4" x14ac:dyDescent="0.25">
      <c r="D709" s="151"/>
    </row>
    <row r="710" spans="4:4" x14ac:dyDescent="0.25">
      <c r="D710" s="151"/>
    </row>
    <row r="711" spans="4:4" x14ac:dyDescent="0.25">
      <c r="D711" s="151"/>
    </row>
    <row r="712" spans="4:4" x14ac:dyDescent="0.25">
      <c r="D712" s="151"/>
    </row>
    <row r="713" spans="4:4" x14ac:dyDescent="0.25">
      <c r="D713" s="151"/>
    </row>
    <row r="714" spans="4:4" x14ac:dyDescent="0.25">
      <c r="D714" s="151"/>
    </row>
    <row r="715" spans="4:4" x14ac:dyDescent="0.25">
      <c r="D715" s="151"/>
    </row>
    <row r="716" spans="4:4" x14ac:dyDescent="0.25">
      <c r="D716" s="152"/>
    </row>
    <row r="717" spans="4:4" x14ac:dyDescent="0.25">
      <c r="D717" s="152"/>
    </row>
    <row r="718" spans="4:4" x14ac:dyDescent="0.25">
      <c r="D718" s="152"/>
    </row>
    <row r="719" spans="4:4" x14ac:dyDescent="0.25">
      <c r="D719" s="152"/>
    </row>
    <row r="720" spans="4:4" x14ac:dyDescent="0.25">
      <c r="D720" s="152"/>
    </row>
    <row r="721" spans="4:4" x14ac:dyDescent="0.25">
      <c r="D721" s="152"/>
    </row>
    <row r="722" spans="4:4" x14ac:dyDescent="0.25">
      <c r="D722" s="152"/>
    </row>
    <row r="723" spans="4:4" x14ac:dyDescent="0.25">
      <c r="D723" s="152"/>
    </row>
    <row r="724" spans="4:4" x14ac:dyDescent="0.25">
      <c r="D724" s="152"/>
    </row>
    <row r="725" spans="4:4" x14ac:dyDescent="0.25">
      <c r="D725" s="152"/>
    </row>
    <row r="726" spans="4:4" x14ac:dyDescent="0.25">
      <c r="D726" s="152"/>
    </row>
    <row r="727" spans="4:4" x14ac:dyDescent="0.25">
      <c r="D727" s="152"/>
    </row>
    <row r="728" spans="4:4" x14ac:dyDescent="0.25">
      <c r="D728" s="152"/>
    </row>
    <row r="729" spans="4:4" x14ac:dyDescent="0.25">
      <c r="D729" s="152"/>
    </row>
    <row r="730" spans="4:4" x14ac:dyDescent="0.25">
      <c r="D730" s="152"/>
    </row>
    <row r="731" spans="4:4" x14ac:dyDescent="0.25">
      <c r="D731" s="152"/>
    </row>
    <row r="732" spans="4:4" x14ac:dyDescent="0.25">
      <c r="D732" s="152"/>
    </row>
    <row r="733" spans="4:4" x14ac:dyDescent="0.25">
      <c r="D733" s="152"/>
    </row>
    <row r="734" spans="4:4" x14ac:dyDescent="0.25">
      <c r="D734" s="152"/>
    </row>
    <row r="735" spans="4:4" x14ac:dyDescent="0.25">
      <c r="D735" s="152"/>
    </row>
    <row r="736" spans="4:4" x14ac:dyDescent="0.25">
      <c r="D736" s="152"/>
    </row>
    <row r="737" spans="4:4" x14ac:dyDescent="0.25">
      <c r="D737" s="152"/>
    </row>
    <row r="738" spans="4:4" x14ac:dyDescent="0.25">
      <c r="D738" s="152"/>
    </row>
    <row r="739" spans="4:4" x14ac:dyDescent="0.25">
      <c r="D739" s="152"/>
    </row>
    <row r="740" spans="4:4" x14ac:dyDescent="0.25">
      <c r="D740" s="152"/>
    </row>
    <row r="741" spans="4:4" x14ac:dyDescent="0.25">
      <c r="D741" s="152"/>
    </row>
    <row r="742" spans="4:4" x14ac:dyDescent="0.25">
      <c r="D742" s="152"/>
    </row>
    <row r="743" spans="4:4" x14ac:dyDescent="0.25">
      <c r="D743" s="152"/>
    </row>
    <row r="744" spans="4:4" x14ac:dyDescent="0.25">
      <c r="D744" s="152"/>
    </row>
    <row r="745" spans="4:4" x14ac:dyDescent="0.25">
      <c r="D745" s="152"/>
    </row>
    <row r="746" spans="4:4" x14ac:dyDescent="0.25">
      <c r="D746" s="152"/>
    </row>
    <row r="747" spans="4:4" x14ac:dyDescent="0.25">
      <c r="D747" s="152"/>
    </row>
    <row r="748" spans="4:4" x14ac:dyDescent="0.25">
      <c r="D748" s="152"/>
    </row>
    <row r="749" spans="4:4" x14ac:dyDescent="0.25">
      <c r="D749" s="152"/>
    </row>
    <row r="750" spans="4:4" x14ac:dyDescent="0.25">
      <c r="D750" s="152"/>
    </row>
    <row r="751" spans="4:4" x14ac:dyDescent="0.25">
      <c r="D751" s="152"/>
    </row>
    <row r="752" spans="4:4" x14ac:dyDescent="0.25">
      <c r="D752" s="152"/>
    </row>
    <row r="753" spans="4:4" x14ac:dyDescent="0.25">
      <c r="D753" s="152"/>
    </row>
    <row r="754" spans="4:4" x14ac:dyDescent="0.25">
      <c r="D754" s="152"/>
    </row>
    <row r="755" spans="4:4" x14ac:dyDescent="0.25">
      <c r="D755" s="152"/>
    </row>
    <row r="756" spans="4:4" x14ac:dyDescent="0.25">
      <c r="D756" s="152"/>
    </row>
    <row r="757" spans="4:4" x14ac:dyDescent="0.25">
      <c r="D757" s="152"/>
    </row>
    <row r="758" spans="4:4" x14ac:dyDescent="0.25">
      <c r="D758" s="152"/>
    </row>
    <row r="759" spans="4:4" x14ac:dyDescent="0.25">
      <c r="D759" s="152"/>
    </row>
    <row r="760" spans="4:4" x14ac:dyDescent="0.25">
      <c r="D760" s="152"/>
    </row>
    <row r="761" spans="4:4" x14ac:dyDescent="0.25">
      <c r="D761" s="152"/>
    </row>
    <row r="762" spans="4:4" x14ac:dyDescent="0.25">
      <c r="D762" s="152"/>
    </row>
    <row r="763" spans="4:4" x14ac:dyDescent="0.25">
      <c r="D763" s="152"/>
    </row>
    <row r="764" spans="4:4" x14ac:dyDescent="0.25">
      <c r="D764" s="152"/>
    </row>
    <row r="765" spans="4:4" x14ac:dyDescent="0.25">
      <c r="D765" s="152"/>
    </row>
    <row r="766" spans="4:4" x14ac:dyDescent="0.25">
      <c r="D766" s="152"/>
    </row>
    <row r="767" spans="4:4" x14ac:dyDescent="0.25">
      <c r="D767" s="152"/>
    </row>
    <row r="768" spans="4:4" x14ac:dyDescent="0.25">
      <c r="D768" s="152"/>
    </row>
    <row r="769" spans="4:4" x14ac:dyDescent="0.25">
      <c r="D769" s="152"/>
    </row>
    <row r="770" spans="4:4" x14ac:dyDescent="0.25">
      <c r="D770" s="152"/>
    </row>
    <row r="771" spans="4:4" x14ac:dyDescent="0.25">
      <c r="D771" s="152"/>
    </row>
    <row r="772" spans="4:4" x14ac:dyDescent="0.25">
      <c r="D772" s="152"/>
    </row>
    <row r="773" spans="4:4" x14ac:dyDescent="0.25">
      <c r="D773" s="152"/>
    </row>
    <row r="774" spans="4:4" x14ac:dyDescent="0.25">
      <c r="D774" s="152"/>
    </row>
    <row r="775" spans="4:4" x14ac:dyDescent="0.25">
      <c r="D775" s="152"/>
    </row>
    <row r="776" spans="4:4" x14ac:dyDescent="0.25">
      <c r="D776" s="152"/>
    </row>
    <row r="777" spans="4:4" x14ac:dyDescent="0.25">
      <c r="D777" s="152"/>
    </row>
    <row r="778" spans="4:4" x14ac:dyDescent="0.25">
      <c r="D778" s="152"/>
    </row>
    <row r="779" spans="4:4" x14ac:dyDescent="0.25">
      <c r="D779" s="152"/>
    </row>
    <row r="780" spans="4:4" x14ac:dyDescent="0.25">
      <c r="D780" s="152"/>
    </row>
    <row r="781" spans="4:4" x14ac:dyDescent="0.25">
      <c r="D781" s="152"/>
    </row>
    <row r="782" spans="4:4" x14ac:dyDescent="0.25">
      <c r="D782" s="152"/>
    </row>
    <row r="783" spans="4:4" x14ac:dyDescent="0.25">
      <c r="D783" s="152"/>
    </row>
    <row r="784" spans="4:4" x14ac:dyDescent="0.25">
      <c r="D784" s="152"/>
    </row>
    <row r="785" spans="4:4" x14ac:dyDescent="0.25">
      <c r="D785" s="152"/>
    </row>
    <row r="786" spans="4:4" x14ac:dyDescent="0.25">
      <c r="D786" s="152"/>
    </row>
    <row r="787" spans="4:4" x14ac:dyDescent="0.25">
      <c r="D787" s="152"/>
    </row>
    <row r="788" spans="4:4" x14ac:dyDescent="0.25">
      <c r="D788" s="152"/>
    </row>
    <row r="789" spans="4:4" x14ac:dyDescent="0.25">
      <c r="D789" s="152"/>
    </row>
    <row r="790" spans="4:4" x14ac:dyDescent="0.25">
      <c r="D790" s="152"/>
    </row>
    <row r="791" spans="4:4" x14ac:dyDescent="0.25">
      <c r="D791" s="152"/>
    </row>
    <row r="792" spans="4:4" x14ac:dyDescent="0.25">
      <c r="D792" s="152"/>
    </row>
    <row r="793" spans="4:4" x14ac:dyDescent="0.25">
      <c r="D793" s="152"/>
    </row>
    <row r="794" spans="4:4" x14ac:dyDescent="0.25">
      <c r="D794" s="152"/>
    </row>
    <row r="795" spans="4:4" x14ac:dyDescent="0.25">
      <c r="D795" s="152"/>
    </row>
    <row r="796" spans="4:4" x14ac:dyDescent="0.25">
      <c r="D796" s="152"/>
    </row>
    <row r="797" spans="4:4" x14ac:dyDescent="0.25">
      <c r="D797" s="152"/>
    </row>
    <row r="798" spans="4:4" x14ac:dyDescent="0.25">
      <c r="D798" s="152"/>
    </row>
    <row r="799" spans="4:4" x14ac:dyDescent="0.25">
      <c r="D799" s="152"/>
    </row>
    <row r="800" spans="4:4" x14ac:dyDescent="0.25">
      <c r="D800" s="152"/>
    </row>
    <row r="801" spans="4:4" x14ac:dyDescent="0.25">
      <c r="D801" s="152"/>
    </row>
    <row r="802" spans="4:4" x14ac:dyDescent="0.25">
      <c r="D802" s="152"/>
    </row>
    <row r="803" spans="4:4" x14ac:dyDescent="0.25">
      <c r="D803" s="152"/>
    </row>
    <row r="804" spans="4:4" x14ac:dyDescent="0.25">
      <c r="D804" s="152"/>
    </row>
    <row r="805" spans="4:4" x14ac:dyDescent="0.25">
      <c r="D805" s="152"/>
    </row>
    <row r="806" spans="4:4" x14ac:dyDescent="0.25">
      <c r="D806" s="152"/>
    </row>
    <row r="807" spans="4:4" x14ac:dyDescent="0.25">
      <c r="D807" s="152"/>
    </row>
    <row r="808" spans="4:4" x14ac:dyDescent="0.25">
      <c r="D808" s="152"/>
    </row>
    <row r="809" spans="4:4" x14ac:dyDescent="0.25">
      <c r="D809" s="152"/>
    </row>
    <row r="810" spans="4:4" x14ac:dyDescent="0.25">
      <c r="D810" s="152"/>
    </row>
    <row r="811" spans="4:4" x14ac:dyDescent="0.25">
      <c r="D811" s="152"/>
    </row>
    <row r="812" spans="4:4" x14ac:dyDescent="0.25">
      <c r="D812" s="152"/>
    </row>
    <row r="813" spans="4:4" x14ac:dyDescent="0.25">
      <c r="D813" s="152"/>
    </row>
    <row r="814" spans="4:4" x14ac:dyDescent="0.25">
      <c r="D814" s="152"/>
    </row>
    <row r="815" spans="4:4" x14ac:dyDescent="0.25">
      <c r="D815" s="152"/>
    </row>
    <row r="816" spans="4:4" x14ac:dyDescent="0.25">
      <c r="D816" s="152"/>
    </row>
    <row r="817" spans="4:4" x14ac:dyDescent="0.25">
      <c r="D817" s="152"/>
    </row>
    <row r="818" spans="4:4" x14ac:dyDescent="0.25">
      <c r="D818" s="152"/>
    </row>
    <row r="819" spans="4:4" x14ac:dyDescent="0.25">
      <c r="D819" s="152"/>
    </row>
    <row r="820" spans="4:4" x14ac:dyDescent="0.25">
      <c r="D820" s="152"/>
    </row>
    <row r="821" spans="4:4" x14ac:dyDescent="0.25">
      <c r="D821" s="152"/>
    </row>
    <row r="822" spans="4:4" x14ac:dyDescent="0.25">
      <c r="D822" s="152"/>
    </row>
    <row r="823" spans="4:4" x14ac:dyDescent="0.25">
      <c r="D823" s="152"/>
    </row>
    <row r="824" spans="4:4" x14ac:dyDescent="0.25">
      <c r="D824" s="152"/>
    </row>
    <row r="825" spans="4:4" x14ac:dyDescent="0.25">
      <c r="D825" s="152"/>
    </row>
    <row r="826" spans="4:4" x14ac:dyDescent="0.25">
      <c r="D826" s="152"/>
    </row>
    <row r="827" spans="4:4" x14ac:dyDescent="0.25">
      <c r="D827" s="152"/>
    </row>
    <row r="828" spans="4:4" x14ac:dyDescent="0.25">
      <c r="D828" s="152"/>
    </row>
    <row r="829" spans="4:4" x14ac:dyDescent="0.25">
      <c r="D829" s="152"/>
    </row>
    <row r="830" spans="4:4" x14ac:dyDescent="0.25">
      <c r="D830" s="152"/>
    </row>
    <row r="831" spans="4:4" x14ac:dyDescent="0.25">
      <c r="D831" s="152"/>
    </row>
    <row r="832" spans="4:4" x14ac:dyDescent="0.25">
      <c r="D832" s="152"/>
    </row>
    <row r="833" spans="4:4" x14ac:dyDescent="0.25">
      <c r="D833" s="152"/>
    </row>
    <row r="834" spans="4:4" x14ac:dyDescent="0.25">
      <c r="D834" s="152"/>
    </row>
    <row r="835" spans="4:4" x14ac:dyDescent="0.25">
      <c r="D835" s="152"/>
    </row>
    <row r="836" spans="4:4" x14ac:dyDescent="0.25">
      <c r="D836" s="152"/>
    </row>
    <row r="837" spans="4:4" x14ac:dyDescent="0.25">
      <c r="D837" s="152"/>
    </row>
    <row r="838" spans="4:4" x14ac:dyDescent="0.25">
      <c r="D838" s="152"/>
    </row>
    <row r="839" spans="4:4" x14ac:dyDescent="0.25">
      <c r="D839" s="152"/>
    </row>
    <row r="840" spans="4:4" x14ac:dyDescent="0.25">
      <c r="D840" s="152"/>
    </row>
    <row r="841" spans="4:4" x14ac:dyDescent="0.25">
      <c r="D841" s="152"/>
    </row>
    <row r="842" spans="4:4" x14ac:dyDescent="0.25">
      <c r="D842" s="152"/>
    </row>
    <row r="843" spans="4:4" x14ac:dyDescent="0.25">
      <c r="D843" s="152"/>
    </row>
    <row r="844" spans="4:4" x14ac:dyDescent="0.25">
      <c r="D844" s="152"/>
    </row>
    <row r="845" spans="4:4" x14ac:dyDescent="0.25">
      <c r="D845" s="152"/>
    </row>
    <row r="846" spans="4:4" x14ac:dyDescent="0.25">
      <c r="D846" s="152"/>
    </row>
    <row r="847" spans="4:4" x14ac:dyDescent="0.25">
      <c r="D847" s="152"/>
    </row>
    <row r="848" spans="4:4" x14ac:dyDescent="0.25">
      <c r="D848" s="152"/>
    </row>
    <row r="849" spans="4:4" x14ac:dyDescent="0.25">
      <c r="D849" s="152"/>
    </row>
    <row r="850" spans="4:4" x14ac:dyDescent="0.25">
      <c r="D850" s="152"/>
    </row>
    <row r="851" spans="4:4" x14ac:dyDescent="0.25">
      <c r="D851" s="152"/>
    </row>
    <row r="852" spans="4:4" x14ac:dyDescent="0.25">
      <c r="D852" s="152"/>
    </row>
    <row r="853" spans="4:4" x14ac:dyDescent="0.25">
      <c r="D853" s="152"/>
    </row>
    <row r="854" spans="4:4" x14ac:dyDescent="0.25">
      <c r="D854" s="152"/>
    </row>
    <row r="855" spans="4:4" x14ac:dyDescent="0.25">
      <c r="D855" s="152"/>
    </row>
    <row r="856" spans="4:4" x14ac:dyDescent="0.25">
      <c r="D856" s="152"/>
    </row>
    <row r="857" spans="4:4" x14ac:dyDescent="0.25">
      <c r="D857" s="152"/>
    </row>
    <row r="858" spans="4:4" x14ac:dyDescent="0.25">
      <c r="D858" s="152"/>
    </row>
    <row r="859" spans="4:4" x14ac:dyDescent="0.25">
      <c r="D859" s="152"/>
    </row>
    <row r="860" spans="4:4" x14ac:dyDescent="0.25">
      <c r="D860" s="152"/>
    </row>
    <row r="861" spans="4:4" x14ac:dyDescent="0.25">
      <c r="D861" s="152"/>
    </row>
    <row r="862" spans="4:4" x14ac:dyDescent="0.25">
      <c r="D862" s="152"/>
    </row>
    <row r="863" spans="4:4" x14ac:dyDescent="0.25">
      <c r="D863" s="152"/>
    </row>
    <row r="864" spans="4:4" x14ac:dyDescent="0.25">
      <c r="D864" s="152"/>
    </row>
    <row r="865" spans="4:4" x14ac:dyDescent="0.25">
      <c r="D865" s="152"/>
    </row>
    <row r="866" spans="4:4" x14ac:dyDescent="0.25">
      <c r="D866" s="152"/>
    </row>
    <row r="867" spans="4:4" x14ac:dyDescent="0.25">
      <c r="D867" s="152"/>
    </row>
    <row r="868" spans="4:4" x14ac:dyDescent="0.25">
      <c r="D868" s="152"/>
    </row>
    <row r="869" spans="4:4" x14ac:dyDescent="0.25">
      <c r="D869" s="152"/>
    </row>
    <row r="870" spans="4:4" x14ac:dyDescent="0.25">
      <c r="D870" s="152"/>
    </row>
    <row r="871" spans="4:4" x14ac:dyDescent="0.25">
      <c r="D871" s="152"/>
    </row>
    <row r="872" spans="4:4" x14ac:dyDescent="0.25">
      <c r="D872" s="152"/>
    </row>
    <row r="873" spans="4:4" x14ac:dyDescent="0.25">
      <c r="D873" s="152"/>
    </row>
    <row r="874" spans="4:4" x14ac:dyDescent="0.25">
      <c r="D874" s="152"/>
    </row>
    <row r="875" spans="4:4" x14ac:dyDescent="0.25">
      <c r="D875" s="152"/>
    </row>
    <row r="876" spans="4:4" x14ac:dyDescent="0.25">
      <c r="D876" s="152"/>
    </row>
    <row r="877" spans="4:4" x14ac:dyDescent="0.25">
      <c r="D877" s="152"/>
    </row>
    <row r="878" spans="4:4" x14ac:dyDescent="0.25">
      <c r="D878" s="152"/>
    </row>
    <row r="879" spans="4:4" x14ac:dyDescent="0.25">
      <c r="D879" s="152"/>
    </row>
    <row r="880" spans="4:4" x14ac:dyDescent="0.25">
      <c r="D880" s="152"/>
    </row>
    <row r="881" spans="4:4" x14ac:dyDescent="0.25">
      <c r="D881" s="152"/>
    </row>
    <row r="882" spans="4:4" x14ac:dyDescent="0.25">
      <c r="D882" s="152"/>
    </row>
    <row r="883" spans="4:4" x14ac:dyDescent="0.25">
      <c r="D883" s="152"/>
    </row>
    <row r="884" spans="4:4" x14ac:dyDescent="0.25">
      <c r="D884" s="152"/>
    </row>
    <row r="885" spans="4:4" x14ac:dyDescent="0.25">
      <c r="D885" s="152"/>
    </row>
    <row r="886" spans="4:4" x14ac:dyDescent="0.25">
      <c r="D886" s="152"/>
    </row>
    <row r="887" spans="4:4" x14ac:dyDescent="0.25">
      <c r="D887" s="152"/>
    </row>
    <row r="888" spans="4:4" x14ac:dyDescent="0.25">
      <c r="D888" s="152"/>
    </row>
    <row r="889" spans="4:4" x14ac:dyDescent="0.25">
      <c r="D889" s="152"/>
    </row>
    <row r="890" spans="4:4" x14ac:dyDescent="0.25">
      <c r="D890" s="152"/>
    </row>
    <row r="891" spans="4:4" x14ac:dyDescent="0.25">
      <c r="D891" s="152"/>
    </row>
    <row r="892" spans="4:4" x14ac:dyDescent="0.25">
      <c r="D892" s="152"/>
    </row>
    <row r="893" spans="4:4" x14ac:dyDescent="0.25">
      <c r="D893" s="152"/>
    </row>
    <row r="894" spans="4:4" x14ac:dyDescent="0.25">
      <c r="D894" s="152"/>
    </row>
    <row r="895" spans="4:4" x14ac:dyDescent="0.25">
      <c r="D895" s="152"/>
    </row>
    <row r="896" spans="4:4" x14ac:dyDescent="0.25">
      <c r="D896" s="152"/>
    </row>
    <row r="897" spans="4:4" x14ac:dyDescent="0.25">
      <c r="D897" s="152"/>
    </row>
    <row r="898" spans="4:4" x14ac:dyDescent="0.25">
      <c r="D898" s="152"/>
    </row>
    <row r="899" spans="4:4" x14ac:dyDescent="0.25">
      <c r="D899" s="152"/>
    </row>
    <row r="900" spans="4:4" x14ac:dyDescent="0.25">
      <c r="D900" s="152"/>
    </row>
    <row r="901" spans="4:4" x14ac:dyDescent="0.25">
      <c r="D901" s="152"/>
    </row>
    <row r="902" spans="4:4" x14ac:dyDescent="0.25">
      <c r="D902" s="152"/>
    </row>
    <row r="903" spans="4:4" x14ac:dyDescent="0.25">
      <c r="D903" s="152"/>
    </row>
    <row r="904" spans="4:4" x14ac:dyDescent="0.25">
      <c r="D904" s="152"/>
    </row>
    <row r="905" spans="4:4" x14ac:dyDescent="0.25">
      <c r="D905" s="152"/>
    </row>
    <row r="906" spans="4:4" x14ac:dyDescent="0.25">
      <c r="D906" s="152"/>
    </row>
    <row r="907" spans="4:4" x14ac:dyDescent="0.25">
      <c r="D907" s="152"/>
    </row>
    <row r="908" spans="4:4" x14ac:dyDescent="0.25">
      <c r="D908" s="152"/>
    </row>
    <row r="909" spans="4:4" x14ac:dyDescent="0.25">
      <c r="D909" s="152"/>
    </row>
    <row r="910" spans="4:4" x14ac:dyDescent="0.25">
      <c r="D910" s="152"/>
    </row>
    <row r="911" spans="4:4" x14ac:dyDescent="0.25">
      <c r="D911" s="152"/>
    </row>
    <row r="912" spans="4:4" x14ac:dyDescent="0.25">
      <c r="D912" s="152"/>
    </row>
    <row r="913" spans="4:4" x14ac:dyDescent="0.25">
      <c r="D913" s="152"/>
    </row>
    <row r="914" spans="4:4" x14ac:dyDescent="0.25">
      <c r="D914" s="152"/>
    </row>
    <row r="915" spans="4:4" x14ac:dyDescent="0.25">
      <c r="D915" s="152"/>
    </row>
    <row r="916" spans="4:4" x14ac:dyDescent="0.25">
      <c r="D916" s="152"/>
    </row>
    <row r="917" spans="4:4" x14ac:dyDescent="0.25">
      <c r="D917" s="152"/>
    </row>
    <row r="918" spans="4:4" x14ac:dyDescent="0.25">
      <c r="D918" s="152"/>
    </row>
    <row r="919" spans="4:4" x14ac:dyDescent="0.25">
      <c r="D919" s="152"/>
    </row>
    <row r="920" spans="4:4" x14ac:dyDescent="0.25">
      <c r="D920" s="152"/>
    </row>
    <row r="921" spans="4:4" x14ac:dyDescent="0.25">
      <c r="D921" s="152"/>
    </row>
    <row r="922" spans="4:4" x14ac:dyDescent="0.25">
      <c r="D922" s="152"/>
    </row>
    <row r="923" spans="4:4" x14ac:dyDescent="0.25">
      <c r="D923" s="152"/>
    </row>
    <row r="924" spans="4:4" x14ac:dyDescent="0.25">
      <c r="D924" s="152"/>
    </row>
    <row r="925" spans="4:4" x14ac:dyDescent="0.25">
      <c r="D925" s="152"/>
    </row>
    <row r="926" spans="4:4" x14ac:dyDescent="0.25">
      <c r="D926" s="152"/>
    </row>
    <row r="927" spans="4:4" x14ac:dyDescent="0.25">
      <c r="D927" s="152"/>
    </row>
    <row r="928" spans="4:4" x14ac:dyDescent="0.25">
      <c r="D928" s="152"/>
    </row>
    <row r="929" spans="4:4" x14ac:dyDescent="0.25">
      <c r="D929" s="152"/>
    </row>
    <row r="930" spans="4:4" x14ac:dyDescent="0.25">
      <c r="D930" s="152"/>
    </row>
    <row r="931" spans="4:4" x14ac:dyDescent="0.25">
      <c r="D931" s="152"/>
    </row>
    <row r="932" spans="4:4" x14ac:dyDescent="0.25">
      <c r="D932" s="152"/>
    </row>
    <row r="933" spans="4:4" x14ac:dyDescent="0.25">
      <c r="D933" s="152"/>
    </row>
    <row r="934" spans="4:4" x14ac:dyDescent="0.25">
      <c r="D934" s="152"/>
    </row>
    <row r="935" spans="4:4" x14ac:dyDescent="0.25">
      <c r="D935" s="152"/>
    </row>
    <row r="936" spans="4:4" x14ac:dyDescent="0.25">
      <c r="D936" s="152"/>
    </row>
    <row r="937" spans="4:4" x14ac:dyDescent="0.25">
      <c r="D937" s="152"/>
    </row>
    <row r="938" spans="4:4" x14ac:dyDescent="0.25">
      <c r="D938" s="152"/>
    </row>
    <row r="939" spans="4:4" x14ac:dyDescent="0.25">
      <c r="D939" s="152"/>
    </row>
    <row r="940" spans="4:4" x14ac:dyDescent="0.25">
      <c r="D940" s="152"/>
    </row>
    <row r="941" spans="4:4" x14ac:dyDescent="0.25">
      <c r="D941" s="152"/>
    </row>
    <row r="942" spans="4:4" x14ac:dyDescent="0.25">
      <c r="D942" s="152"/>
    </row>
    <row r="943" spans="4:4" x14ac:dyDescent="0.25">
      <c r="D943" s="152"/>
    </row>
    <row r="944" spans="4:4" x14ac:dyDescent="0.25">
      <c r="D944" s="152"/>
    </row>
    <row r="945" spans="4:4" x14ac:dyDescent="0.25">
      <c r="D945" s="152"/>
    </row>
    <row r="946" spans="4:4" x14ac:dyDescent="0.25">
      <c r="D946" s="152"/>
    </row>
    <row r="947" spans="4:4" x14ac:dyDescent="0.25">
      <c r="D947" s="152"/>
    </row>
    <row r="948" spans="4:4" x14ac:dyDescent="0.25">
      <c r="D948" s="152"/>
    </row>
    <row r="949" spans="4:4" x14ac:dyDescent="0.25">
      <c r="D949" s="152"/>
    </row>
    <row r="950" spans="4:4" x14ac:dyDescent="0.25">
      <c r="D950" s="152"/>
    </row>
    <row r="951" spans="4:4" x14ac:dyDescent="0.25">
      <c r="D951" s="152"/>
    </row>
    <row r="952" spans="4:4" x14ac:dyDescent="0.25">
      <c r="D952" s="152"/>
    </row>
    <row r="953" spans="4:4" x14ac:dyDescent="0.25">
      <c r="D953" s="152"/>
    </row>
    <row r="954" spans="4:4" x14ac:dyDescent="0.25">
      <c r="D954" s="152"/>
    </row>
    <row r="955" spans="4:4" x14ac:dyDescent="0.25">
      <c r="D955" s="152"/>
    </row>
    <row r="956" spans="4:4" x14ac:dyDescent="0.25">
      <c r="D956" s="152"/>
    </row>
    <row r="957" spans="4:4" x14ac:dyDescent="0.25">
      <c r="D957" s="152"/>
    </row>
    <row r="958" spans="4:4" x14ac:dyDescent="0.25">
      <c r="D958" s="152"/>
    </row>
    <row r="959" spans="4:4" x14ac:dyDescent="0.25">
      <c r="D959" s="152"/>
    </row>
    <row r="960" spans="4:4" x14ac:dyDescent="0.25">
      <c r="D960" s="152"/>
    </row>
    <row r="961" spans="4:4" x14ac:dyDescent="0.25">
      <c r="D961" s="152"/>
    </row>
    <row r="962" spans="4:4" x14ac:dyDescent="0.25">
      <c r="D962" s="152"/>
    </row>
    <row r="963" spans="4:4" x14ac:dyDescent="0.25">
      <c r="D963" s="152"/>
    </row>
    <row r="964" spans="4:4" x14ac:dyDescent="0.25">
      <c r="D964" s="152"/>
    </row>
    <row r="965" spans="4:4" x14ac:dyDescent="0.25">
      <c r="D965" s="152"/>
    </row>
    <row r="966" spans="4:4" x14ac:dyDescent="0.25">
      <c r="D966" s="152"/>
    </row>
    <row r="967" spans="4:4" x14ac:dyDescent="0.25">
      <c r="D967" s="152"/>
    </row>
    <row r="968" spans="4:4" x14ac:dyDescent="0.25">
      <c r="D968" s="152"/>
    </row>
    <row r="969" spans="4:4" x14ac:dyDescent="0.25">
      <c r="D969" s="152"/>
    </row>
    <row r="970" spans="4:4" x14ac:dyDescent="0.25">
      <c r="D970" s="152"/>
    </row>
    <row r="971" spans="4:4" x14ac:dyDescent="0.25">
      <c r="D971" s="152"/>
    </row>
    <row r="972" spans="4:4" x14ac:dyDescent="0.25">
      <c r="D972" s="152"/>
    </row>
    <row r="973" spans="4:4" x14ac:dyDescent="0.25">
      <c r="D973" s="152"/>
    </row>
    <row r="974" spans="4:4" x14ac:dyDescent="0.25">
      <c r="D974" s="152"/>
    </row>
    <row r="975" spans="4:4" x14ac:dyDescent="0.25">
      <c r="D975" s="152"/>
    </row>
    <row r="976" spans="4:4" x14ac:dyDescent="0.25">
      <c r="D976" s="152"/>
    </row>
    <row r="977" spans="4:4" x14ac:dyDescent="0.25">
      <c r="D977" s="152"/>
    </row>
    <row r="978" spans="4:4" x14ac:dyDescent="0.25">
      <c r="D978" s="152"/>
    </row>
    <row r="979" spans="4:4" x14ac:dyDescent="0.25">
      <c r="D979" s="152"/>
    </row>
    <row r="980" spans="4:4" x14ac:dyDescent="0.25">
      <c r="D980" s="152"/>
    </row>
    <row r="981" spans="4:4" x14ac:dyDescent="0.25">
      <c r="D981" s="152"/>
    </row>
    <row r="982" spans="4:4" x14ac:dyDescent="0.25">
      <c r="D982" s="152"/>
    </row>
    <row r="983" spans="4:4" x14ac:dyDescent="0.25">
      <c r="D983" s="152"/>
    </row>
    <row r="984" spans="4:4" x14ac:dyDescent="0.25">
      <c r="D984" s="152"/>
    </row>
    <row r="985" spans="4:4" x14ac:dyDescent="0.25">
      <c r="D985" s="152"/>
    </row>
    <row r="986" spans="4:4" x14ac:dyDescent="0.25">
      <c r="D986" s="152"/>
    </row>
    <row r="987" spans="4:4" x14ac:dyDescent="0.25">
      <c r="D987" s="152"/>
    </row>
    <row r="988" spans="4:4" x14ac:dyDescent="0.25">
      <c r="D988" s="152"/>
    </row>
    <row r="989" spans="4:4" x14ac:dyDescent="0.25">
      <c r="D989" s="152"/>
    </row>
    <row r="990" spans="4:4" x14ac:dyDescent="0.25">
      <c r="D990" s="152"/>
    </row>
    <row r="991" spans="4:4" x14ac:dyDescent="0.25">
      <c r="D991" s="152"/>
    </row>
    <row r="992" spans="4:4" x14ac:dyDescent="0.25">
      <c r="D992" s="152"/>
    </row>
    <row r="993" spans="4:4" x14ac:dyDescent="0.25">
      <c r="D993" s="152"/>
    </row>
    <row r="994" spans="4:4" x14ac:dyDescent="0.25">
      <c r="D994" s="152"/>
    </row>
    <row r="995" spans="4:4" x14ac:dyDescent="0.25">
      <c r="D995" s="152"/>
    </row>
    <row r="996" spans="4:4" x14ac:dyDescent="0.25">
      <c r="D996" s="152"/>
    </row>
    <row r="997" spans="4:4" x14ac:dyDescent="0.25">
      <c r="D997" s="152"/>
    </row>
    <row r="998" spans="4:4" x14ac:dyDescent="0.25">
      <c r="D998" s="152"/>
    </row>
    <row r="999" spans="4:4" x14ac:dyDescent="0.25">
      <c r="D999" s="152"/>
    </row>
    <row r="1000" spans="4:4" x14ac:dyDescent="0.25">
      <c r="D1000" s="152"/>
    </row>
    <row r="1001" spans="4:4" x14ac:dyDescent="0.25">
      <c r="D1001" s="152"/>
    </row>
    <row r="1002" spans="4:4" x14ac:dyDescent="0.25">
      <c r="D1002" s="152"/>
    </row>
    <row r="1003" spans="4:4" x14ac:dyDescent="0.25">
      <c r="D1003" s="152"/>
    </row>
    <row r="1004" spans="4:4" x14ac:dyDescent="0.25">
      <c r="D1004" s="152"/>
    </row>
    <row r="1005" spans="4:4" x14ac:dyDescent="0.25">
      <c r="D1005" s="152"/>
    </row>
    <row r="1006" spans="4:4" x14ac:dyDescent="0.25">
      <c r="D1006" s="152"/>
    </row>
    <row r="1007" spans="4:4" x14ac:dyDescent="0.25">
      <c r="D1007" s="152"/>
    </row>
    <row r="1008" spans="4:4" x14ac:dyDescent="0.25">
      <c r="D1008" s="152"/>
    </row>
    <row r="1009" spans="4:4" x14ac:dyDescent="0.25">
      <c r="D1009" s="152"/>
    </row>
    <row r="1010" spans="4:4" x14ac:dyDescent="0.25">
      <c r="D1010" s="152"/>
    </row>
    <row r="1011" spans="4:4" x14ac:dyDescent="0.25">
      <c r="D1011" s="152"/>
    </row>
    <row r="1012" spans="4:4" x14ac:dyDescent="0.25">
      <c r="D1012" s="152"/>
    </row>
    <row r="1013" spans="4:4" x14ac:dyDescent="0.25">
      <c r="D1013" s="152"/>
    </row>
    <row r="1014" spans="4:4" x14ac:dyDescent="0.25">
      <c r="D1014" s="152"/>
    </row>
    <row r="1015" spans="4:4" x14ac:dyDescent="0.25">
      <c r="D1015" s="152"/>
    </row>
    <row r="1016" spans="4:4" x14ac:dyDescent="0.25">
      <c r="D1016" s="152"/>
    </row>
  </sheetData>
  <phoneticPr fontId="48" type="noConversion"/>
  <hyperlinks>
    <hyperlink ref="B403" location="Contents!A1" display="Return to Contents Page" xr:uid="{FC282277-F4AC-4801-9EBB-698CFAE0303F}"/>
  </hyperlinks>
  <printOptions gridLines="1"/>
  <pageMargins left="0.74803149606299213" right="0.74803149606299213" top="0.98425196850393704" bottom="0.98425196850393704" header="0.51181102362204722" footer="0.51181102362204722"/>
  <pageSetup paperSize="9" orientation="landscape"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4">
    <tabColor theme="4" tint="0.39997558519241921"/>
  </sheetPr>
  <dimension ref="A1:Q139"/>
  <sheetViews>
    <sheetView showGridLines="0" zoomScaleNormal="100" workbookViewId="0">
      <pane xSplit="2" ySplit="5" topLeftCell="C6" activePane="bottomRight" state="frozen"/>
      <selection activeCell="C4" sqref="C4"/>
      <selection pane="topRight" activeCell="C4" sqref="C4"/>
      <selection pane="bottomLeft" activeCell="C4" sqref="C4"/>
      <selection pane="bottomRight" activeCell="C6" sqref="C6"/>
    </sheetView>
  </sheetViews>
  <sheetFormatPr defaultColWidth="9.26953125" defaultRowHeight="12.5" x14ac:dyDescent="0.25"/>
  <cols>
    <col min="1" max="1" width="5" bestFit="1" customWidth="1"/>
    <col min="2" max="2" width="10.36328125" bestFit="1" customWidth="1"/>
    <col min="3" max="8" width="12.7265625" customWidth="1"/>
    <col min="9" max="9" width="3.7265625" customWidth="1"/>
    <col min="10" max="10" width="12.7265625" customWidth="1"/>
    <col min="11" max="11" width="3.7265625" customWidth="1"/>
    <col min="12" max="12" width="12.7265625" customWidth="1"/>
    <col min="13" max="13" width="3.7265625" customWidth="1"/>
    <col min="14" max="16" width="12.7265625" customWidth="1"/>
    <col min="17" max="17" width="3.7265625" customWidth="1"/>
  </cols>
  <sheetData>
    <row r="1" spans="1:17" ht="18" customHeight="1" x14ac:dyDescent="0.25">
      <c r="A1" s="107" t="s">
        <v>93</v>
      </c>
      <c r="B1" s="107"/>
      <c r="C1" s="107"/>
      <c r="D1" s="107"/>
      <c r="E1" s="107"/>
      <c r="F1" s="107"/>
      <c r="G1" s="107"/>
      <c r="H1" s="107"/>
      <c r="I1" s="107"/>
      <c r="J1" s="107"/>
      <c r="K1" s="80"/>
      <c r="L1" s="82"/>
      <c r="N1" s="80"/>
      <c r="O1" s="81"/>
      <c r="P1" s="81"/>
      <c r="Q1" s="81"/>
    </row>
    <row r="2" spans="1:17" ht="18" customHeight="1" x14ac:dyDescent="0.25">
      <c r="A2" s="68"/>
      <c r="B2" s="97"/>
      <c r="C2" s="157" t="s">
        <v>15</v>
      </c>
      <c r="D2" s="146"/>
      <c r="E2" s="145"/>
      <c r="F2" s="147" t="s">
        <v>16</v>
      </c>
      <c r="G2" s="85" t="s">
        <v>0</v>
      </c>
      <c r="H2" s="147" t="s">
        <v>17</v>
      </c>
      <c r="I2" s="122"/>
      <c r="J2" s="87" t="s">
        <v>1</v>
      </c>
      <c r="K2" s="96"/>
      <c r="L2" s="216"/>
      <c r="N2" s="96"/>
      <c r="O2" s="81"/>
      <c r="P2" s="90" t="s">
        <v>1</v>
      </c>
      <c r="Q2" s="81"/>
    </row>
    <row r="3" spans="1:17" ht="18" customHeight="1" x14ac:dyDescent="0.25">
      <c r="A3" s="117"/>
      <c r="B3" s="97"/>
      <c r="C3" s="147" t="s">
        <v>94</v>
      </c>
      <c r="D3" s="147" t="s">
        <v>2</v>
      </c>
      <c r="E3" s="147" t="s">
        <v>3</v>
      </c>
      <c r="F3" s="85"/>
      <c r="G3" s="126" t="s">
        <v>95</v>
      </c>
      <c r="H3" s="85"/>
      <c r="I3" s="86"/>
      <c r="J3" s="127" t="s">
        <v>4</v>
      </c>
      <c r="K3" s="96"/>
      <c r="L3" s="218" t="s">
        <v>97</v>
      </c>
      <c r="N3" s="96"/>
      <c r="O3" s="81"/>
      <c r="P3" s="220" t="s">
        <v>4</v>
      </c>
      <c r="Q3" s="81"/>
    </row>
    <row r="4" spans="1:17" x14ac:dyDescent="0.25">
      <c r="A4" s="97"/>
      <c r="B4" s="97"/>
      <c r="C4" s="146"/>
      <c r="D4" s="158" t="s">
        <v>5</v>
      </c>
      <c r="E4" s="158" t="s">
        <v>5</v>
      </c>
      <c r="F4" s="84"/>
      <c r="G4" s="84"/>
      <c r="H4" s="84"/>
      <c r="I4" s="88"/>
      <c r="J4" s="89"/>
      <c r="K4" s="96"/>
      <c r="L4" s="219" t="s">
        <v>37</v>
      </c>
      <c r="N4" s="96"/>
      <c r="O4" s="81"/>
      <c r="P4" s="170" t="s">
        <v>104</v>
      </c>
      <c r="Q4" s="81"/>
    </row>
    <row r="5" spans="1:17" x14ac:dyDescent="0.25">
      <c r="A5" s="97"/>
      <c r="B5" s="97"/>
      <c r="C5" s="169" t="s">
        <v>6</v>
      </c>
      <c r="D5" s="146"/>
      <c r="E5" s="145"/>
      <c r="F5" s="145"/>
      <c r="G5" s="146"/>
      <c r="H5" s="146"/>
      <c r="I5" s="105"/>
      <c r="J5" s="170" t="s">
        <v>56</v>
      </c>
      <c r="K5" s="171"/>
      <c r="L5" s="217"/>
      <c r="N5" s="215" t="s">
        <v>38</v>
      </c>
      <c r="O5" s="215" t="s">
        <v>31</v>
      </c>
      <c r="P5" s="215" t="s">
        <v>32</v>
      </c>
      <c r="Q5" s="81"/>
    </row>
    <row r="6" spans="1:17" x14ac:dyDescent="0.25">
      <c r="A6" s="159">
        <v>1989</v>
      </c>
      <c r="B6" s="159" t="s">
        <v>9</v>
      </c>
      <c r="C6" s="129">
        <f>SUM(Month!D6:D8)/3</f>
        <v>38.096666666666664</v>
      </c>
      <c r="D6" s="129" t="s">
        <v>7</v>
      </c>
      <c r="E6" s="129">
        <f>SUM(Month!F6:F8)/3</f>
        <v>36.733333333333334</v>
      </c>
      <c r="F6" s="129">
        <f>SUM(Month!G6:G8)/3</f>
        <v>34.763333333333335</v>
      </c>
      <c r="G6" s="129">
        <f>SUM(Month!H6:H8)/3</f>
        <v>11.213333333333333</v>
      </c>
      <c r="H6" s="129">
        <f>SUM(Month!I6:I8)/3</f>
        <v>10.846666666666666</v>
      </c>
      <c r="I6" s="129"/>
      <c r="J6" s="129"/>
      <c r="K6" s="129"/>
      <c r="L6" s="214"/>
      <c r="N6" s="129"/>
      <c r="O6" s="161"/>
      <c r="P6" s="161"/>
      <c r="Q6" s="81"/>
    </row>
    <row r="7" spans="1:17" x14ac:dyDescent="0.25">
      <c r="A7" s="159">
        <v>1989</v>
      </c>
      <c r="B7" s="159" t="s">
        <v>10</v>
      </c>
      <c r="C7" s="129">
        <f>SUM(Month!D9:D11)/3</f>
        <v>42.223333333333336</v>
      </c>
      <c r="D7" s="129" t="s">
        <v>7</v>
      </c>
      <c r="E7" s="129">
        <f>SUM(Month!F9:F11)/3</f>
        <v>40.213333333333338</v>
      </c>
      <c r="F7" s="129">
        <f>SUM(Month!G9:G11)/3</f>
        <v>36.023333333333333</v>
      </c>
      <c r="G7" s="129">
        <f>SUM(Month!H9:H11)/3</f>
        <v>11.446666666666667</v>
      </c>
      <c r="H7" s="129">
        <f>SUM(Month!I9:I11)/3</f>
        <v>10.966666666666667</v>
      </c>
      <c r="I7" s="129"/>
      <c r="J7" s="129"/>
      <c r="K7" s="129"/>
      <c r="L7" s="214"/>
      <c r="N7" s="129"/>
      <c r="O7" s="161"/>
      <c r="P7" s="161"/>
      <c r="Q7" s="81"/>
    </row>
    <row r="8" spans="1:17" x14ac:dyDescent="0.25">
      <c r="A8" s="159">
        <v>1989</v>
      </c>
      <c r="B8" s="159" t="s">
        <v>11</v>
      </c>
      <c r="C8" s="129">
        <f>SUM(Month!D12:D14)/3</f>
        <v>40.733333333333327</v>
      </c>
      <c r="D8" s="129" t="s">
        <v>7</v>
      </c>
      <c r="E8" s="129">
        <f>SUM(Month!F12:F14)/3</f>
        <v>38.283333333333331</v>
      </c>
      <c r="F8" s="129">
        <f>SUM(Month!G12:G14)/3</f>
        <v>35.856666666666662</v>
      </c>
      <c r="G8" s="129">
        <f>SUM(Month!H12:H14)/3</f>
        <v>11.603333333333333</v>
      </c>
      <c r="H8" s="129">
        <f>SUM(Month!I12:I14)/3</f>
        <v>11.33</v>
      </c>
      <c r="I8" s="129"/>
      <c r="J8" s="129"/>
      <c r="K8" s="129"/>
      <c r="L8" s="214"/>
      <c r="N8" s="129"/>
      <c r="O8" s="161"/>
      <c r="P8" s="161"/>
      <c r="Q8" s="81"/>
    </row>
    <row r="9" spans="1:17" x14ac:dyDescent="0.25">
      <c r="A9" s="159">
        <v>1989</v>
      </c>
      <c r="B9" s="159" t="s">
        <v>12</v>
      </c>
      <c r="C9" s="129">
        <f>SUM(Month!D15:D17)/3</f>
        <v>40.513333333333328</v>
      </c>
      <c r="D9" s="129" t="s">
        <v>7</v>
      </c>
      <c r="E9" s="129">
        <f>SUM(Month!F15:F17)/3</f>
        <v>37.919999999999995</v>
      </c>
      <c r="F9" s="129">
        <f>SUM(Month!G15:G17)/3</f>
        <v>38.083333333333336</v>
      </c>
      <c r="G9" s="129">
        <f>SUM(Month!H15:H17)/3</f>
        <v>13.876666666666667</v>
      </c>
      <c r="H9" s="129">
        <f>SUM(Month!I15:I17)/3</f>
        <v>13.406666666666666</v>
      </c>
      <c r="I9" s="129"/>
      <c r="J9" s="129"/>
      <c r="K9" s="129"/>
      <c r="L9" s="214"/>
      <c r="N9" s="129"/>
      <c r="O9" s="161"/>
      <c r="P9" s="161"/>
      <c r="Q9" s="81"/>
    </row>
    <row r="10" spans="1:17" x14ac:dyDescent="0.25">
      <c r="A10" s="159">
        <v>1990</v>
      </c>
      <c r="B10" s="159" t="s">
        <v>9</v>
      </c>
      <c r="C10" s="129">
        <f>SUM(Month!D18:D20)/3</f>
        <v>40.890000000000008</v>
      </c>
      <c r="D10" s="129" t="s">
        <v>7</v>
      </c>
      <c r="E10" s="129">
        <f>SUM(Month!F18:F20)/3</f>
        <v>38.303333333333335</v>
      </c>
      <c r="F10" s="129">
        <f>SUM(Month!G18:G20)/3</f>
        <v>38.066666666666663</v>
      </c>
      <c r="G10" s="129">
        <f>SUM(Month!H18:H20)/3</f>
        <v>14.043333333333331</v>
      </c>
      <c r="H10" s="129">
        <f>SUM(Month!I18:I20)/3</f>
        <v>13.660000000000002</v>
      </c>
      <c r="I10" s="129"/>
      <c r="J10" s="129"/>
      <c r="K10" s="129"/>
      <c r="L10" s="214"/>
      <c r="N10" s="129"/>
      <c r="O10" s="161"/>
      <c r="P10" s="161"/>
      <c r="Q10" s="81"/>
    </row>
    <row r="11" spans="1:17" x14ac:dyDescent="0.25">
      <c r="A11" s="159">
        <v>1990</v>
      </c>
      <c r="B11" s="159" t="s">
        <v>10</v>
      </c>
      <c r="C11" s="129">
        <f>SUM(Month!D21:D23)/3</f>
        <v>43.946666666666665</v>
      </c>
      <c r="D11" s="129" t="s">
        <v>7</v>
      </c>
      <c r="E11" s="129">
        <f>SUM(Month!F21:F23)/3</f>
        <v>41.059999999999995</v>
      </c>
      <c r="F11" s="129">
        <f>SUM(Month!G21:G23)/3</f>
        <v>39</v>
      </c>
      <c r="G11" s="129">
        <f>SUM(Month!H21:H23)/3</f>
        <v>12.166666666666666</v>
      </c>
      <c r="H11" s="129">
        <f>SUM(Month!I21:I23)/3</f>
        <v>11.933333333333332</v>
      </c>
      <c r="I11" s="129"/>
      <c r="J11" s="129"/>
      <c r="K11" s="129"/>
      <c r="L11" s="214"/>
      <c r="N11" s="129"/>
      <c r="O11" s="161"/>
      <c r="P11" s="161"/>
      <c r="Q11" s="81"/>
    </row>
    <row r="12" spans="1:17" x14ac:dyDescent="0.25">
      <c r="A12" s="159">
        <v>1990</v>
      </c>
      <c r="B12" s="159" t="s">
        <v>11</v>
      </c>
      <c r="C12" s="129">
        <f>SUM(Month!D24:D26)/3</f>
        <v>46.906666666666666</v>
      </c>
      <c r="D12" s="129" t="s">
        <v>7</v>
      </c>
      <c r="E12" s="129">
        <f>SUM(Month!F24:F26)/3</f>
        <v>43.976666666666667</v>
      </c>
      <c r="F12" s="129">
        <f>SUM(Month!G24:G26)/3</f>
        <v>40.17</v>
      </c>
      <c r="G12" s="129">
        <f>SUM(Month!H24:H26)/3</f>
        <v>15.290000000000001</v>
      </c>
      <c r="H12" s="129">
        <f>SUM(Month!I24:I26)/3</f>
        <v>14.589999999999998</v>
      </c>
      <c r="I12" s="129"/>
      <c r="J12" s="129"/>
      <c r="K12" s="129"/>
      <c r="L12" s="214"/>
      <c r="N12" s="129"/>
      <c r="O12" s="161"/>
      <c r="P12" s="161"/>
      <c r="Q12" s="81"/>
    </row>
    <row r="13" spans="1:17" x14ac:dyDescent="0.25">
      <c r="A13" s="159">
        <v>1990</v>
      </c>
      <c r="B13" s="159" t="s">
        <v>12</v>
      </c>
      <c r="C13" s="129">
        <f>SUM(Month!D27:D29)/3</f>
        <v>47.75333333333333</v>
      </c>
      <c r="D13" s="129" t="s">
        <v>7</v>
      </c>
      <c r="E13" s="129">
        <f>SUM(Month!F27:F29)/3</f>
        <v>44.786666666666662</v>
      </c>
      <c r="F13" s="129">
        <f>SUM(Month!G27:G29)/3</f>
        <v>44.69</v>
      </c>
      <c r="G13" s="129">
        <f>SUM(Month!H27:H29)/3</f>
        <v>20.74</v>
      </c>
      <c r="H13" s="129">
        <f>SUM(Month!I27:I29)/3</f>
        <v>18.373333333333331</v>
      </c>
      <c r="I13" s="129"/>
      <c r="J13" s="129"/>
      <c r="K13" s="129"/>
      <c r="L13" s="214"/>
      <c r="N13" s="129"/>
      <c r="O13" s="161"/>
      <c r="P13" s="161"/>
      <c r="Q13" s="81"/>
    </row>
    <row r="14" spans="1:17" x14ac:dyDescent="0.25">
      <c r="A14" s="159">
        <v>1991</v>
      </c>
      <c r="B14" s="159" t="s">
        <v>9</v>
      </c>
      <c r="C14" s="129">
        <f>SUM(Month!D30:D32)/3</f>
        <v>44.49666666666667</v>
      </c>
      <c r="D14" s="129">
        <f>SUM(Month!E30:E32)/3</f>
        <v>43.696666666666658</v>
      </c>
      <c r="E14" s="129">
        <f>SUM(Month!F30:F32)/3</f>
        <v>41.47</v>
      </c>
      <c r="F14" s="129">
        <f>SUM(Month!G30:G32)/3</f>
        <v>42.27</v>
      </c>
      <c r="G14" s="129">
        <f>SUM(Month!H30:H32)/3</f>
        <v>15.913333333333334</v>
      </c>
      <c r="H14" s="129">
        <f>SUM(Month!I30:I32)/3</f>
        <v>15.306666666666665</v>
      </c>
      <c r="I14" s="129"/>
      <c r="J14" s="130"/>
      <c r="K14" s="130"/>
      <c r="L14" s="214">
        <f t="shared" ref="L14:L29" si="0">F14-E14</f>
        <v>0.80000000000000426</v>
      </c>
      <c r="N14" s="130"/>
      <c r="O14" s="161"/>
      <c r="P14" s="139">
        <v>104.73666666666666</v>
      </c>
      <c r="Q14" s="81"/>
    </row>
    <row r="15" spans="1:17" x14ac:dyDescent="0.25">
      <c r="A15" s="159">
        <v>1991</v>
      </c>
      <c r="B15" s="159" t="s">
        <v>10</v>
      </c>
      <c r="C15" s="129">
        <f>SUM(Month!D33:D35)/3</f>
        <v>49.743333333333332</v>
      </c>
      <c r="D15" s="129">
        <f>SUM(Month!E33:E35)/3</f>
        <v>48.406666666666666</v>
      </c>
      <c r="E15" s="129">
        <f>SUM(Month!F33:F35)/3</f>
        <v>46.193333333333328</v>
      </c>
      <c r="F15" s="129">
        <f>SUM(Month!G33:G35)/3</f>
        <v>43.563333333333333</v>
      </c>
      <c r="G15" s="129">
        <f>SUM(Month!H33:H35)/3</f>
        <v>13.006666666666668</v>
      </c>
      <c r="H15" s="129">
        <f>SUM(Month!I33:I35)/3</f>
        <v>12.706666666666669</v>
      </c>
      <c r="I15" s="129"/>
      <c r="J15" s="130"/>
      <c r="K15" s="130"/>
      <c r="L15" s="214">
        <f t="shared" si="0"/>
        <v>-2.6299999999999955</v>
      </c>
      <c r="N15" s="130"/>
      <c r="O15" s="161"/>
      <c r="P15" s="139">
        <v>101.00333333333333</v>
      </c>
      <c r="Q15" s="81"/>
    </row>
    <row r="16" spans="1:17" x14ac:dyDescent="0.25">
      <c r="A16" s="159">
        <v>1991</v>
      </c>
      <c r="B16" s="159" t="s">
        <v>11</v>
      </c>
      <c r="C16" s="129">
        <f>SUM(Month!D36:D38)/3</f>
        <v>50.330000000000005</v>
      </c>
      <c r="D16" s="129">
        <f>SUM(Month!E36:E38)/3</f>
        <v>49.033333333333331</v>
      </c>
      <c r="E16" s="129">
        <f>SUM(Month!F36:F38)/3</f>
        <v>46.79</v>
      </c>
      <c r="F16" s="129">
        <f>SUM(Month!G36:G38)/3</f>
        <v>44.223333333333336</v>
      </c>
      <c r="G16" s="129">
        <f>SUM(Month!H36:H38)/3</f>
        <v>13.546666666666667</v>
      </c>
      <c r="H16" s="129">
        <f>SUM(Month!I36:I38)/3</f>
        <v>12.896666666666667</v>
      </c>
      <c r="I16" s="129"/>
      <c r="J16" s="130"/>
      <c r="K16" s="130"/>
      <c r="L16" s="214">
        <f t="shared" si="0"/>
        <v>-2.5666666666666629</v>
      </c>
      <c r="N16" s="130"/>
      <c r="O16" s="161"/>
      <c r="P16" s="139">
        <v>106.75666666666666</v>
      </c>
      <c r="Q16" s="81"/>
    </row>
    <row r="17" spans="1:17" x14ac:dyDescent="0.25">
      <c r="A17" s="159">
        <v>1991</v>
      </c>
      <c r="B17" s="159" t="s">
        <v>12</v>
      </c>
      <c r="C17" s="129">
        <f>SUM(Month!D39:D41)/3</f>
        <v>49.356666666666662</v>
      </c>
      <c r="D17" s="129">
        <f>SUM(Month!E39:E41)/3</f>
        <v>48.086666666666666</v>
      </c>
      <c r="E17" s="129">
        <f>SUM(Month!F39:F41)/3</f>
        <v>45.839999999999996</v>
      </c>
      <c r="F17" s="129">
        <f>SUM(Month!G39:G41)/3</f>
        <v>45.216666666666669</v>
      </c>
      <c r="G17" s="129">
        <f>SUM(Month!H39:H41)/3</f>
        <v>13.979999999999999</v>
      </c>
      <c r="H17" s="129">
        <f>SUM(Month!I39:I41)/3</f>
        <v>13.69</v>
      </c>
      <c r="I17" s="129"/>
      <c r="J17" s="130"/>
      <c r="K17" s="130"/>
      <c r="L17" s="214">
        <f t="shared" si="0"/>
        <v>-0.62333333333332774</v>
      </c>
      <c r="N17" s="130"/>
      <c r="O17" s="161"/>
      <c r="P17" s="139">
        <v>109.24666666666667</v>
      </c>
      <c r="Q17" s="81"/>
    </row>
    <row r="18" spans="1:17" x14ac:dyDescent="0.25">
      <c r="A18" s="159">
        <v>1992</v>
      </c>
      <c r="B18" s="159" t="s">
        <v>9</v>
      </c>
      <c r="C18" s="129">
        <f>SUM(Month!D42:D44)/3</f>
        <v>48.353333333333332</v>
      </c>
      <c r="D18" s="129">
        <f>SUM(Month!E42:E44)/3</f>
        <v>46.76</v>
      </c>
      <c r="E18" s="129">
        <f>SUM(Month!F42:F44)/3</f>
        <v>44.56</v>
      </c>
      <c r="F18" s="129">
        <f>SUM(Month!G42:G44)/3</f>
        <v>43.75333333333333</v>
      </c>
      <c r="G18" s="129">
        <f>SUM(Month!H42:H44)/3</f>
        <v>13.25</v>
      </c>
      <c r="H18" s="129">
        <f>SUM(Month!I42:I44)/3</f>
        <v>12.103333333333333</v>
      </c>
      <c r="I18" s="129"/>
      <c r="J18" s="130"/>
      <c r="K18" s="130"/>
      <c r="L18" s="214">
        <f t="shared" si="0"/>
        <v>-0.80666666666667197</v>
      </c>
      <c r="N18" s="130"/>
      <c r="O18" s="161"/>
      <c r="P18" s="139">
        <v>91.366666666666674</v>
      </c>
      <c r="Q18" s="81"/>
    </row>
    <row r="19" spans="1:17" x14ac:dyDescent="0.25">
      <c r="A19" s="159">
        <v>1992</v>
      </c>
      <c r="B19" s="159" t="s">
        <v>10</v>
      </c>
      <c r="C19" s="129">
        <f>SUM(Month!D45:D47)/3</f>
        <v>51.353333333333332</v>
      </c>
      <c r="D19" s="129">
        <f>SUM(Month!E45:E47)/3</f>
        <v>49.226666666666667</v>
      </c>
      <c r="E19" s="129">
        <f>SUM(Month!F45:F47)/3</f>
        <v>46.866666666666667</v>
      </c>
      <c r="F19" s="129">
        <f>SUM(Month!G45:G47)/3</f>
        <v>45.07</v>
      </c>
      <c r="G19" s="129">
        <f>SUM(Month!H45:H47)/3</f>
        <v>12.64</v>
      </c>
      <c r="H19" s="129">
        <f>SUM(Month!I45:I47)/3</f>
        <v>12.276666666666666</v>
      </c>
      <c r="I19" s="129"/>
      <c r="J19" s="130"/>
      <c r="K19" s="130"/>
      <c r="L19" s="214">
        <f t="shared" si="0"/>
        <v>-1.7966666666666669</v>
      </c>
      <c r="N19" s="130"/>
      <c r="O19" s="161"/>
      <c r="P19" s="139">
        <v>101.57333333333332</v>
      </c>
      <c r="Q19" s="81"/>
    </row>
    <row r="20" spans="1:17" x14ac:dyDescent="0.25">
      <c r="A20" s="159">
        <v>1992</v>
      </c>
      <c r="B20" s="159" t="s">
        <v>11</v>
      </c>
      <c r="C20" s="129">
        <f>SUM(Month!D48:D50)/3</f>
        <v>49.976666666666667</v>
      </c>
      <c r="D20" s="129">
        <f>SUM(Month!E48:E50)/3</f>
        <v>47.863333333333323</v>
      </c>
      <c r="E20" s="129">
        <f>SUM(Month!F48:F50)/3</f>
        <v>45.65</v>
      </c>
      <c r="F20" s="129">
        <f>SUM(Month!G48:G50)/3</f>
        <v>44.573333333333331</v>
      </c>
      <c r="G20" s="129">
        <f>SUM(Month!H48:H50)/3</f>
        <v>12.296666666666667</v>
      </c>
      <c r="H20" s="129">
        <f>SUM(Month!I48:I50)/3</f>
        <v>11.936666666666667</v>
      </c>
      <c r="I20" s="129"/>
      <c r="J20" s="130"/>
      <c r="K20" s="130"/>
      <c r="L20" s="214">
        <f t="shared" si="0"/>
        <v>-1.076666666666668</v>
      </c>
      <c r="N20" s="130"/>
      <c r="O20" s="161"/>
      <c r="P20" s="139">
        <v>98.79</v>
      </c>
      <c r="Q20" s="81"/>
    </row>
    <row r="21" spans="1:17" x14ac:dyDescent="0.25">
      <c r="A21" s="159">
        <v>1992</v>
      </c>
      <c r="B21" s="159" t="s">
        <v>12</v>
      </c>
      <c r="C21" s="129">
        <f>SUM(Month!D51:D53)/3</f>
        <v>51.436666666666667</v>
      </c>
      <c r="D21" s="129">
        <f>SUM(Month!E51:E53)/3</f>
        <v>49.653333333333329</v>
      </c>
      <c r="E21" s="129">
        <f>SUM(Month!F51:F53)/3</f>
        <v>47.206666666666671</v>
      </c>
      <c r="F21" s="129">
        <f>SUM(Month!G51:G53)/3</f>
        <v>46.646666666666668</v>
      </c>
      <c r="G21" s="129">
        <f>SUM(Month!H51:H53)/3</f>
        <v>14.033333333333333</v>
      </c>
      <c r="H21" s="129">
        <f>SUM(Month!I51:I53)/3</f>
        <v>13.653333333333331</v>
      </c>
      <c r="I21" s="129"/>
      <c r="J21" s="130"/>
      <c r="K21" s="130"/>
      <c r="L21" s="214">
        <f t="shared" si="0"/>
        <v>-0.56000000000000227</v>
      </c>
      <c r="N21" s="130"/>
      <c r="O21" s="161"/>
      <c r="P21" s="139">
        <v>106.32666666666667</v>
      </c>
      <c r="Q21" s="81"/>
    </row>
    <row r="22" spans="1:17" x14ac:dyDescent="0.25">
      <c r="A22" s="159">
        <v>1993</v>
      </c>
      <c r="B22" s="159" t="s">
        <v>9</v>
      </c>
      <c r="C22" s="129">
        <f>SUM(Month!D54:D56)/3</f>
        <v>51.983333333333327</v>
      </c>
      <c r="D22" s="129">
        <f>SUM(Month!E54:E56)/3</f>
        <v>50.626666666666665</v>
      </c>
      <c r="E22" s="129">
        <f>SUM(Month!F54:F56)/3</f>
        <v>47.74666666666667</v>
      </c>
      <c r="F22" s="129">
        <f>SUM(Month!G54:G56)/3</f>
        <v>47.74</v>
      </c>
      <c r="G22" s="129">
        <f>SUM(Month!H54:H56)/3</f>
        <v>14.346666666666666</v>
      </c>
      <c r="H22" s="129">
        <f>SUM(Month!I54:I56)/3</f>
        <v>13.79</v>
      </c>
      <c r="I22" s="129"/>
      <c r="J22" s="130"/>
      <c r="K22" s="130"/>
      <c r="L22" s="214">
        <f t="shared" si="0"/>
        <v>-6.6666666666677088E-3</v>
      </c>
      <c r="N22" s="130"/>
      <c r="O22" s="161"/>
      <c r="P22" s="139">
        <v>111.32333333333334</v>
      </c>
      <c r="Q22" s="81"/>
    </row>
    <row r="23" spans="1:17" x14ac:dyDescent="0.25">
      <c r="A23" s="159">
        <v>1993</v>
      </c>
      <c r="B23" s="159" t="s">
        <v>10</v>
      </c>
      <c r="C23" s="129">
        <f>SUM(Month!D57:D59)/3</f>
        <v>55.173333333333325</v>
      </c>
      <c r="D23" s="129">
        <f>SUM(Month!E57:E59)/3</f>
        <v>53.856666666666662</v>
      </c>
      <c r="E23" s="129">
        <f>SUM(Month!F57:F59)/3</f>
        <v>50.316666666666663</v>
      </c>
      <c r="F23" s="129">
        <f>SUM(Month!G57:G59)/3</f>
        <v>49.449999999999996</v>
      </c>
      <c r="G23" s="129">
        <f>SUM(Month!H57:H59)/3</f>
        <v>13.71</v>
      </c>
      <c r="H23" s="129">
        <f>SUM(Month!I57:I59)/3</f>
        <v>13.776666666666666</v>
      </c>
      <c r="I23" s="129"/>
      <c r="J23" s="130"/>
      <c r="K23" s="130"/>
      <c r="L23" s="214">
        <f t="shared" si="0"/>
        <v>-0.86666666666666714</v>
      </c>
      <c r="N23" s="130"/>
      <c r="O23" s="161"/>
      <c r="P23" s="139">
        <v>108.51666666666665</v>
      </c>
      <c r="Q23" s="81"/>
    </row>
    <row r="24" spans="1:17" x14ac:dyDescent="0.25">
      <c r="A24" s="159">
        <v>1993</v>
      </c>
      <c r="B24" s="159" t="s">
        <v>11</v>
      </c>
      <c r="C24" s="129">
        <f>SUM(Month!D60:D62)/3</f>
        <v>54.653333333333329</v>
      </c>
      <c r="D24" s="129">
        <f>SUM(Month!E60:E62)/3</f>
        <v>53.513333333333328</v>
      </c>
      <c r="E24" s="129">
        <f>SUM(Month!F60:F62)/3</f>
        <v>49.889999999999993</v>
      </c>
      <c r="F24" s="129">
        <f>SUM(Month!G60:G62)/3</f>
        <v>49.29666666666666</v>
      </c>
      <c r="G24" s="129">
        <f>SUM(Month!H60:H62)/3</f>
        <v>12.936666666666667</v>
      </c>
      <c r="H24" s="129">
        <f>SUM(Month!I60:I62)/3</f>
        <v>12.753333333333332</v>
      </c>
      <c r="I24" s="129"/>
      <c r="J24" s="130"/>
      <c r="K24" s="130"/>
      <c r="L24" s="214">
        <f t="shared" si="0"/>
        <v>-0.59333333333333371</v>
      </c>
      <c r="N24" s="130"/>
      <c r="O24" s="161"/>
      <c r="P24" s="139">
        <v>98.65</v>
      </c>
      <c r="Q24" s="81"/>
    </row>
    <row r="25" spans="1:17" x14ac:dyDescent="0.25">
      <c r="A25" s="159">
        <v>1993</v>
      </c>
      <c r="B25" s="159" t="s">
        <v>12</v>
      </c>
      <c r="C25" s="129">
        <f>SUM(Month!D63:D65)/3</f>
        <v>54.673333333333339</v>
      </c>
      <c r="D25" s="129">
        <f>SUM(Month!E63:E65)/3</f>
        <v>53.626666666666665</v>
      </c>
      <c r="E25" s="129">
        <f>SUM(Month!F63:F65)/3</f>
        <v>49.82</v>
      </c>
      <c r="F25" s="129">
        <f>SUM(Month!G63:G65)/3</f>
        <v>50.293333333333329</v>
      </c>
      <c r="G25" s="129">
        <f>SUM(Month!H63:H65)/3</f>
        <v>13.556666666666667</v>
      </c>
      <c r="H25" s="129">
        <f>SUM(Month!I63:I65)/3</f>
        <v>13.356666666666667</v>
      </c>
      <c r="I25" s="129"/>
      <c r="J25" s="130"/>
      <c r="K25" s="130"/>
      <c r="L25" s="214">
        <f t="shared" si="0"/>
        <v>0.47333333333332916</v>
      </c>
      <c r="N25" s="130"/>
      <c r="O25" s="161"/>
      <c r="P25" s="139">
        <v>96.03</v>
      </c>
      <c r="Q25" s="81"/>
    </row>
    <row r="26" spans="1:17" x14ac:dyDescent="0.25">
      <c r="A26" s="159">
        <v>1994</v>
      </c>
      <c r="B26" s="159" t="s">
        <v>9</v>
      </c>
      <c r="C26" s="129">
        <f>SUM(Month!D66:D68)/3</f>
        <v>55.713333333333331</v>
      </c>
      <c r="D26" s="129">
        <f>SUM(Month!E66:E68)/3</f>
        <v>54.47</v>
      </c>
      <c r="E26" s="129">
        <f>SUM(Month!F66:F68)/3</f>
        <v>50.566666666666663</v>
      </c>
      <c r="F26" s="129">
        <f>SUM(Month!G66:G68)/3</f>
        <v>51.123333333333335</v>
      </c>
      <c r="G26" s="129">
        <f>SUM(Month!H66:H68)/3</f>
        <v>12.813333333333333</v>
      </c>
      <c r="H26" s="129">
        <f>SUM(Month!I66:I68)/3</f>
        <v>12.58</v>
      </c>
      <c r="I26" s="129"/>
      <c r="J26" s="130"/>
      <c r="K26" s="130"/>
      <c r="L26" s="214">
        <f t="shared" si="0"/>
        <v>0.55666666666667197</v>
      </c>
      <c r="N26" s="130"/>
      <c r="O26" s="161"/>
      <c r="P26" s="139">
        <v>89.693333333333328</v>
      </c>
      <c r="Q26" s="81"/>
    </row>
    <row r="27" spans="1:17" x14ac:dyDescent="0.25">
      <c r="A27" s="159">
        <v>1994</v>
      </c>
      <c r="B27" s="159" t="s">
        <v>10</v>
      </c>
      <c r="C27" s="129">
        <f>SUM(Month!D69:D71)/3</f>
        <v>56.766666666666673</v>
      </c>
      <c r="D27" s="129">
        <f>SUM(Month!E69:E71)/3</f>
        <v>55.71</v>
      </c>
      <c r="E27" s="129">
        <f>SUM(Month!F69:F71)/3</f>
        <v>51.456666666666671</v>
      </c>
      <c r="F27" s="129">
        <f>SUM(Month!G69:G71)/3</f>
        <v>51.476666666666667</v>
      </c>
      <c r="G27" s="129">
        <f>SUM(Month!H69:H71)/3</f>
        <v>13.483333333333333</v>
      </c>
      <c r="H27" s="129">
        <f>SUM(Month!I69:I71)/3</f>
        <v>13.550000000000002</v>
      </c>
      <c r="I27" s="129"/>
      <c r="J27" s="130"/>
      <c r="K27" s="130"/>
      <c r="L27" s="214">
        <f t="shared" si="0"/>
        <v>1.9999999999996021E-2</v>
      </c>
      <c r="N27" s="130"/>
      <c r="O27" s="161"/>
      <c r="P27" s="139">
        <v>95.243333333333339</v>
      </c>
      <c r="Q27" s="81"/>
    </row>
    <row r="28" spans="1:17" x14ac:dyDescent="0.25">
      <c r="A28" s="159">
        <v>1994</v>
      </c>
      <c r="B28" s="159" t="s">
        <v>11</v>
      </c>
      <c r="C28" s="129">
        <f>SUM(Month!D72:D74)/3</f>
        <v>57.656666666666666</v>
      </c>
      <c r="D28" s="129">
        <f>SUM(Month!E72:E74)/3</f>
        <v>57.053333333333335</v>
      </c>
      <c r="E28" s="129">
        <f>SUM(Month!F72:F74)/3</f>
        <v>52.346666666666671</v>
      </c>
      <c r="F28" s="129">
        <f>SUM(Month!G72:G74)/3</f>
        <v>51.786666666666669</v>
      </c>
      <c r="G28" s="129">
        <f>SUM(Month!H72:H74)/3</f>
        <v>13.483333333333334</v>
      </c>
      <c r="H28" s="129">
        <f>SUM(Month!I72:I74)/3</f>
        <v>13.236666666666666</v>
      </c>
      <c r="I28" s="129"/>
      <c r="J28" s="130"/>
      <c r="K28" s="130"/>
      <c r="L28" s="214">
        <f t="shared" si="0"/>
        <v>-0.56000000000000227</v>
      </c>
      <c r="N28" s="130"/>
      <c r="O28" s="161"/>
      <c r="P28" s="139">
        <v>98.99666666666667</v>
      </c>
      <c r="Q28" s="81"/>
    </row>
    <row r="29" spans="1:17" x14ac:dyDescent="0.25">
      <c r="A29" s="159">
        <v>1994</v>
      </c>
      <c r="B29" s="159" t="s">
        <v>12</v>
      </c>
      <c r="C29" s="129">
        <f>SUM(Month!D75:D77)/3</f>
        <v>57.359999999999992</v>
      </c>
      <c r="D29" s="129">
        <f>SUM(Month!E75:E77)/3</f>
        <v>56.683333333333337</v>
      </c>
      <c r="E29" s="129">
        <f>SUM(Month!F75:F77)/3</f>
        <v>51.94</v>
      </c>
      <c r="F29" s="129">
        <f>SUM(Month!G75:G77)/3</f>
        <v>51.736666666666672</v>
      </c>
      <c r="G29" s="129">
        <f>SUM(Month!H75:H77)/3</f>
        <v>13.68</v>
      </c>
      <c r="H29" s="129">
        <f>SUM(Month!I75:I77)/3</f>
        <v>13.693333333333333</v>
      </c>
      <c r="I29" s="129"/>
      <c r="J29" s="130"/>
      <c r="K29" s="130"/>
      <c r="L29" s="214">
        <f t="shared" si="0"/>
        <v>-0.20333333333332604</v>
      </c>
      <c r="N29" s="130"/>
      <c r="O29" s="138"/>
      <c r="P29" s="139">
        <v>96.44</v>
      </c>
      <c r="Q29" s="81"/>
    </row>
    <row r="30" spans="1:17" x14ac:dyDescent="0.25">
      <c r="A30" s="159">
        <v>1995</v>
      </c>
      <c r="B30" s="159" t="s">
        <v>9</v>
      </c>
      <c r="C30" s="129">
        <f>SUM(Month!D78:D80)/3</f>
        <v>58.896666666666668</v>
      </c>
      <c r="D30" s="129">
        <f>SUM(Month!E78:E80)/3</f>
        <v>57.76</v>
      </c>
      <c r="E30" s="129">
        <f>SUM(Month!F78:F80)/3</f>
        <v>53.153333333333329</v>
      </c>
      <c r="F30" s="129">
        <f>SUM(Month!G78:G80)/3</f>
        <v>53.846666666666664</v>
      </c>
      <c r="G30" s="129">
        <f>SUM(Month!H78:H80)/3</f>
        <v>13.540000000000001</v>
      </c>
      <c r="H30" s="129">
        <f>SUM(Month!I78:I80)/3</f>
        <v>13.833333333333334</v>
      </c>
      <c r="I30" s="129"/>
      <c r="J30" s="130"/>
      <c r="K30" s="130"/>
      <c r="L30" s="214">
        <f t="shared" ref="L30:L61" si="1">F30-E30</f>
        <v>0.69333333333333513</v>
      </c>
      <c r="N30" s="130"/>
      <c r="O30" s="161"/>
      <c r="P30" s="139">
        <v>98.423333333333332</v>
      </c>
      <c r="Q30" s="81"/>
    </row>
    <row r="31" spans="1:17" x14ac:dyDescent="0.25">
      <c r="A31" s="159">
        <v>1995</v>
      </c>
      <c r="B31" s="159" t="s">
        <v>10</v>
      </c>
      <c r="C31" s="129">
        <f>SUM(Month!D81:D83)/3</f>
        <v>60.293333333333329</v>
      </c>
      <c r="D31" s="129">
        <f>SUM(Month!E81:E83)/3</f>
        <v>59.083333333333336</v>
      </c>
      <c r="E31" s="129">
        <f>SUM(Month!F81:F83)/3</f>
        <v>54.416666666666664</v>
      </c>
      <c r="F31" s="129">
        <f>SUM(Month!G81:G83)/3</f>
        <v>54.776666666666664</v>
      </c>
      <c r="G31" s="129">
        <f>SUM(Month!H81:H83)/3</f>
        <v>13.656666666666666</v>
      </c>
      <c r="H31" s="129">
        <f>SUM(Month!I81:I83)/3</f>
        <v>13.9</v>
      </c>
      <c r="I31" s="129"/>
      <c r="J31" s="130"/>
      <c r="K31" s="130"/>
      <c r="L31" s="214">
        <f t="shared" si="1"/>
        <v>0.35999999999999943</v>
      </c>
      <c r="N31" s="130"/>
      <c r="O31" s="161"/>
      <c r="P31" s="139">
        <v>104.85</v>
      </c>
      <c r="Q31" s="81"/>
    </row>
    <row r="32" spans="1:17" x14ac:dyDescent="0.25">
      <c r="A32" s="159">
        <v>1995</v>
      </c>
      <c r="B32" s="159" t="s">
        <v>11</v>
      </c>
      <c r="C32" s="129">
        <f>SUM(Month!D84:D86)/3</f>
        <v>59.983333333333327</v>
      </c>
      <c r="D32" s="129">
        <f>SUM(Month!E84:E86)/3</f>
        <v>58.88</v>
      </c>
      <c r="E32" s="129">
        <f>SUM(Month!F84:F86)/3</f>
        <v>54.023333333333333</v>
      </c>
      <c r="F32" s="129">
        <f>SUM(Month!G84:G86)/3</f>
        <v>54.196666666666665</v>
      </c>
      <c r="G32" s="129">
        <f>SUM(Month!H84:H86)/3</f>
        <v>13.826666666666666</v>
      </c>
      <c r="H32" s="129">
        <f>SUM(Month!I84:I86)/3</f>
        <v>13.600000000000001</v>
      </c>
      <c r="I32" s="129"/>
      <c r="J32" s="130"/>
      <c r="K32" s="130"/>
      <c r="L32" s="214">
        <f t="shared" si="1"/>
        <v>0.17333333333333201</v>
      </c>
      <c r="N32" s="130"/>
      <c r="O32" s="161"/>
      <c r="P32" s="139">
        <v>95.85</v>
      </c>
      <c r="Q32" s="81"/>
    </row>
    <row r="33" spans="1:17" x14ac:dyDescent="0.25">
      <c r="A33" s="159">
        <v>1995</v>
      </c>
      <c r="B33" s="159" t="s">
        <v>12</v>
      </c>
      <c r="C33" s="129">
        <f>SUM(Month!D87:D89)/3</f>
        <v>59.620000000000005</v>
      </c>
      <c r="D33" s="129">
        <f>SUM(Month!E87:E89)/3</f>
        <v>58.486666666666672</v>
      </c>
      <c r="E33" s="129">
        <f>SUM(Month!F87:F89)/3</f>
        <v>53.483333333333327</v>
      </c>
      <c r="F33" s="129">
        <f>SUM(Month!G87:G89)/3</f>
        <v>54.143333333333338</v>
      </c>
      <c r="G33" s="129">
        <f>SUM(Month!H87:H89)/3</f>
        <v>14.176666666666668</v>
      </c>
      <c r="H33" s="129">
        <f>SUM(Month!I87:I89)/3</f>
        <v>14.15</v>
      </c>
      <c r="I33" s="129"/>
      <c r="J33" s="130"/>
      <c r="K33" s="130"/>
      <c r="L33" s="214">
        <f t="shared" si="1"/>
        <v>0.6600000000000108</v>
      </c>
      <c r="N33" s="130"/>
      <c r="O33" s="161"/>
      <c r="P33" s="139">
        <v>100.87666666666667</v>
      </c>
      <c r="Q33" s="81"/>
    </row>
    <row r="34" spans="1:17" x14ac:dyDescent="0.25">
      <c r="A34" s="159">
        <v>1996</v>
      </c>
      <c r="B34" s="159" t="s">
        <v>9</v>
      </c>
      <c r="C34" s="129">
        <f>SUM(Month!D90:D92)/3</f>
        <v>60.323333333333331</v>
      </c>
      <c r="D34" s="129">
        <f>SUM(Month!E90:E92)/3</f>
        <v>59.866666666666667</v>
      </c>
      <c r="E34" s="129">
        <f>SUM(Month!F90:F92)/3</f>
        <v>54.859999999999992</v>
      </c>
      <c r="F34" s="129">
        <f>SUM(Month!G90:G92)/3</f>
        <v>56.16</v>
      </c>
      <c r="G34" s="129">
        <f>SUM(Month!H90:H92)/3</f>
        <v>15.496666666666668</v>
      </c>
      <c r="H34" s="129">
        <f>SUM(Month!I90:I92)/3</f>
        <v>15.933333333333332</v>
      </c>
      <c r="I34" s="129"/>
      <c r="J34" s="130"/>
      <c r="K34" s="130"/>
      <c r="L34" s="214">
        <f t="shared" si="1"/>
        <v>1.3000000000000043</v>
      </c>
      <c r="N34" s="130"/>
      <c r="O34" s="161"/>
      <c r="P34" s="139">
        <v>113.34</v>
      </c>
      <c r="Q34" s="81"/>
    </row>
    <row r="35" spans="1:17" x14ac:dyDescent="0.25">
      <c r="A35" s="159">
        <v>1996</v>
      </c>
      <c r="B35" s="159" t="s">
        <v>10</v>
      </c>
      <c r="C35" s="129">
        <f>SUM(Month!D93:D95)/3</f>
        <v>60.089999999999996</v>
      </c>
      <c r="D35" s="129">
        <f>SUM(Month!E93:E95)/3</f>
        <v>62</v>
      </c>
      <c r="E35" s="129">
        <f>SUM(Month!F93:F95)/3</f>
        <v>55.013333333333343</v>
      </c>
      <c r="F35" s="129">
        <f>SUM(Month!G93:G95)/3</f>
        <v>56.083333333333336</v>
      </c>
      <c r="G35" s="129">
        <f>SUM(Month!H93:H95)/3</f>
        <v>15.426666666666668</v>
      </c>
      <c r="H35" s="129">
        <f>SUM(Month!I93:I95)/3</f>
        <v>15.959999999999999</v>
      </c>
      <c r="I35" s="129"/>
      <c r="J35" s="130"/>
      <c r="K35" s="130"/>
      <c r="L35" s="214">
        <f t="shared" si="1"/>
        <v>1.0699999999999932</v>
      </c>
      <c r="N35" s="130"/>
      <c r="O35" s="161"/>
      <c r="P35" s="139">
        <v>120.54666666666667</v>
      </c>
      <c r="Q35" s="81"/>
    </row>
    <row r="36" spans="1:17" x14ac:dyDescent="0.25">
      <c r="A36" s="159">
        <v>1996</v>
      </c>
      <c r="B36" s="159" t="s">
        <v>11</v>
      </c>
      <c r="C36" s="129">
        <f>SUM(Month!D96:D98)/3</f>
        <v>61.346666666666664</v>
      </c>
      <c r="D36" s="129">
        <f>SUM(Month!E96:E98)/3</f>
        <v>64.930000000000007</v>
      </c>
      <c r="E36" s="129">
        <f>SUM(Month!F96:F98)/3</f>
        <v>56.45000000000001</v>
      </c>
      <c r="F36" s="129">
        <f>SUM(Month!G96:G98)/3</f>
        <v>57.21</v>
      </c>
      <c r="G36" s="129">
        <f>SUM(Month!H96:H98)/3</f>
        <v>15.536666666666667</v>
      </c>
      <c r="H36" s="129">
        <f>SUM(Month!I96:I98)/3</f>
        <v>16.153333333333332</v>
      </c>
      <c r="I36" s="129"/>
      <c r="J36" s="130"/>
      <c r="K36" s="130"/>
      <c r="L36" s="214">
        <f t="shared" si="1"/>
        <v>0.75999999999999091</v>
      </c>
      <c r="N36" s="130"/>
      <c r="O36" s="161"/>
      <c r="P36" s="139">
        <v>123.28</v>
      </c>
      <c r="Q36" s="81"/>
    </row>
    <row r="37" spans="1:17" x14ac:dyDescent="0.25">
      <c r="A37" s="159">
        <v>1996</v>
      </c>
      <c r="B37" s="159" t="s">
        <v>12</v>
      </c>
      <c r="C37" s="129">
        <f>SUM(Month!D99:D101)/3</f>
        <v>64.766666666666666</v>
      </c>
      <c r="D37" s="129">
        <f>SUM(Month!E99:E101)/3</f>
        <v>67.899999999999991</v>
      </c>
      <c r="E37" s="129">
        <f>SUM(Month!F99:F101)/3</f>
        <v>59.76</v>
      </c>
      <c r="F37" s="129">
        <f>SUM(Month!G99:G101)/3</f>
        <v>61.370000000000005</v>
      </c>
      <c r="G37" s="129">
        <f>SUM(Month!H99:H101)/3</f>
        <v>17.266666666666666</v>
      </c>
      <c r="H37" s="129">
        <f>SUM(Month!I99:I101)/3</f>
        <v>18.069999999999997</v>
      </c>
      <c r="I37" s="129"/>
      <c r="J37" s="130"/>
      <c r="K37" s="130"/>
      <c r="L37" s="214">
        <f t="shared" si="1"/>
        <v>1.6100000000000065</v>
      </c>
      <c r="N37" s="130"/>
      <c r="O37" s="161"/>
      <c r="P37" s="139">
        <v>132.66333333333333</v>
      </c>
      <c r="Q37" s="81"/>
    </row>
    <row r="38" spans="1:17" x14ac:dyDescent="0.25">
      <c r="A38" s="159">
        <v>1997</v>
      </c>
      <c r="B38" s="159" t="s">
        <v>9</v>
      </c>
      <c r="C38" s="129">
        <f>SUM(Month!D102:D104)/3</f>
        <v>65.046666666666667</v>
      </c>
      <c r="D38" s="129">
        <f>SUM(Month!E102:E104)/3</f>
        <v>68.786666666666676</v>
      </c>
      <c r="E38" s="129">
        <f>SUM(Month!F102:F104)/3</f>
        <v>60.073333333333331</v>
      </c>
      <c r="F38" s="129">
        <f>SUM(Month!G102:G104)/3</f>
        <v>61.243333333333339</v>
      </c>
      <c r="G38" s="129">
        <f>SUM(Month!H102:H104)/3</f>
        <v>15.903333333333334</v>
      </c>
      <c r="H38" s="129">
        <f>SUM(Month!I102:I104)/3</f>
        <v>16.850000000000001</v>
      </c>
      <c r="I38" s="129"/>
      <c r="J38" s="130"/>
      <c r="K38" s="130"/>
      <c r="L38" s="214">
        <f t="shared" si="1"/>
        <v>1.1700000000000088</v>
      </c>
      <c r="N38" s="130"/>
      <c r="O38" s="161"/>
      <c r="P38" s="139">
        <v>121.55333333333334</v>
      </c>
      <c r="Q38" s="81"/>
    </row>
    <row r="39" spans="1:17" x14ac:dyDescent="0.25">
      <c r="A39" s="159">
        <v>1997</v>
      </c>
      <c r="B39" s="159" t="s">
        <v>10</v>
      </c>
      <c r="C39" s="129">
        <f>SUM(Month!D105:D107)/3</f>
        <v>64.963333333333324</v>
      </c>
      <c r="D39" s="129">
        <f>SUM(Month!E105:E107)/3</f>
        <v>69</v>
      </c>
      <c r="E39" s="129">
        <f>SUM(Month!F105:F107)/3</f>
        <v>59.50333333333333</v>
      </c>
      <c r="F39" s="129">
        <f>SUM(Month!G105:G107)/3</f>
        <v>60.373333333333335</v>
      </c>
      <c r="G39" s="129">
        <f>SUM(Month!H105:H107)/3</f>
        <v>13.973333333333334</v>
      </c>
      <c r="H39" s="129">
        <f>SUM(Month!I105:I107)/3</f>
        <v>15.166666666666666</v>
      </c>
      <c r="I39" s="129"/>
      <c r="J39" s="130"/>
      <c r="K39" s="130"/>
      <c r="L39" s="214">
        <f t="shared" si="1"/>
        <v>0.87000000000000455</v>
      </c>
      <c r="N39" s="130"/>
      <c r="O39" s="161"/>
      <c r="P39" s="139">
        <v>101.47333333333331</v>
      </c>
      <c r="Q39" s="81"/>
    </row>
    <row r="40" spans="1:17" x14ac:dyDescent="0.25">
      <c r="A40" s="159">
        <v>1997</v>
      </c>
      <c r="B40" s="159" t="s">
        <v>11</v>
      </c>
      <c r="C40" s="129">
        <f>SUM(Month!D108:D110)/3</f>
        <v>69.33</v>
      </c>
      <c r="D40" s="129">
        <f>SUM(Month!E108:E110)/3</f>
        <v>73.49666666666667</v>
      </c>
      <c r="E40" s="129">
        <f>SUM(Month!F108:F110)/3</f>
        <v>63.826666666666661</v>
      </c>
      <c r="F40" s="129">
        <f>SUM(Month!G108:G110)/3</f>
        <v>64.226666666666674</v>
      </c>
      <c r="G40" s="129">
        <f>SUM(Month!H108:H110)/3</f>
        <v>13.530000000000001</v>
      </c>
      <c r="H40" s="129">
        <f>SUM(Month!I108:I110)/3</f>
        <v>14.833333333333334</v>
      </c>
      <c r="I40" s="129"/>
      <c r="J40" s="130"/>
      <c r="K40" s="130"/>
      <c r="L40" s="214">
        <f t="shared" si="1"/>
        <v>0.40000000000001279</v>
      </c>
      <c r="N40" s="130"/>
      <c r="O40" s="161"/>
      <c r="P40" s="139">
        <v>104.44</v>
      </c>
      <c r="Q40" s="81"/>
    </row>
    <row r="41" spans="1:17" x14ac:dyDescent="0.25">
      <c r="A41" s="159">
        <v>1997</v>
      </c>
      <c r="B41" s="159" t="s">
        <v>12</v>
      </c>
      <c r="C41" s="129">
        <f>SUM(Month!D111:D113)/3</f>
        <v>69.530000000000015</v>
      </c>
      <c r="D41" s="129">
        <f>SUM(Month!E111:E113)/3</f>
        <v>73.943333333333328</v>
      </c>
      <c r="E41" s="129">
        <f>SUM(Month!F111:F113)/3</f>
        <v>63.876666666666665</v>
      </c>
      <c r="F41" s="129">
        <f>SUM(Month!G111:G113)/3</f>
        <v>64.043333333333337</v>
      </c>
      <c r="G41" s="129">
        <f>SUM(Month!H111:H113)/3</f>
        <v>14.016666666666666</v>
      </c>
      <c r="H41" s="129">
        <f>SUM(Month!I111:I113)/3</f>
        <v>14.953333333333333</v>
      </c>
      <c r="I41" s="129"/>
      <c r="J41" s="130">
        <f>SUM(Month!K111:K113)/3</f>
        <v>21.893321528248748</v>
      </c>
      <c r="K41" s="130"/>
      <c r="L41" s="214">
        <f t="shared" si="1"/>
        <v>0.1666666666666714</v>
      </c>
      <c r="N41" s="130">
        <v>38.362210128465186</v>
      </c>
      <c r="O41" s="130">
        <v>60.158351970524855</v>
      </c>
      <c r="P41" s="139">
        <v>103.98333333333335</v>
      </c>
      <c r="Q41" s="81"/>
    </row>
    <row r="42" spans="1:17" x14ac:dyDescent="0.25">
      <c r="A42" s="159">
        <v>1998</v>
      </c>
      <c r="B42" s="159" t="s">
        <v>9</v>
      </c>
      <c r="C42" s="129">
        <f>SUM(Month!D114:D116)/3</f>
        <v>68.623333333333335</v>
      </c>
      <c r="D42" s="129">
        <f>SUM(Month!E114:E116)/3</f>
        <v>73.839999999999989</v>
      </c>
      <c r="E42" s="129">
        <f>SUM(Month!F114:F116)/3</f>
        <v>62.616666666666674</v>
      </c>
      <c r="F42" s="129">
        <f>SUM(Month!G114:G116)/3</f>
        <v>62.826666666666675</v>
      </c>
      <c r="G42" s="129">
        <f>SUM(Month!H114:H116)/3</f>
        <v>12.353333333333333</v>
      </c>
      <c r="H42" s="129">
        <f>SUM(Month!I114:I116)/3</f>
        <v>13.356666666666667</v>
      </c>
      <c r="I42" s="129"/>
      <c r="J42" s="130">
        <f>SUM(Month!K114:K116)/3</f>
        <v>16.6960286174358</v>
      </c>
      <c r="K42" s="130"/>
      <c r="L42" s="214">
        <f t="shared" si="1"/>
        <v>0.21000000000000085</v>
      </c>
      <c r="N42" s="130">
        <v>29.288975847454804</v>
      </c>
      <c r="O42" s="130">
        <v>45.930005387775658</v>
      </c>
      <c r="P42" s="139">
        <v>79.513333333333335</v>
      </c>
      <c r="Q42" s="81"/>
    </row>
    <row r="43" spans="1:17" x14ac:dyDescent="0.25">
      <c r="A43" s="159">
        <v>1998</v>
      </c>
      <c r="B43" s="159" t="s">
        <v>10</v>
      </c>
      <c r="C43" s="129">
        <f>SUM(Month!D117:D119)/3</f>
        <v>72.333333333333329</v>
      </c>
      <c r="D43" s="129">
        <f>SUM(Month!E117:E119)/3</f>
        <v>78.866666666666674</v>
      </c>
      <c r="E43" s="129">
        <f>SUM(Month!F117:F119)/3</f>
        <v>65.703333333333333</v>
      </c>
      <c r="F43" s="129">
        <f>SUM(Month!G117:G119)/3</f>
        <v>66.703333333333333</v>
      </c>
      <c r="G43" s="129">
        <f>SUM(Month!H117:H119)/3</f>
        <v>11.486666666666666</v>
      </c>
      <c r="H43" s="129">
        <f>SUM(Month!I117:I119)/3</f>
        <v>12.743333333333334</v>
      </c>
      <c r="I43" s="129"/>
      <c r="J43" s="130">
        <f>SUM(Month!K117:K119)/3</f>
        <v>15.39853884425415</v>
      </c>
      <c r="K43" s="130"/>
      <c r="L43" s="214">
        <f t="shared" si="1"/>
        <v>1</v>
      </c>
      <c r="N43" s="130">
        <v>27.00629752450017</v>
      </c>
      <c r="O43" s="130">
        <v>42.350384570102854</v>
      </c>
      <c r="P43" s="139">
        <v>73.193333333333328</v>
      </c>
      <c r="Q43" s="81"/>
    </row>
    <row r="44" spans="1:17" x14ac:dyDescent="0.25">
      <c r="A44" s="159">
        <v>1998</v>
      </c>
      <c r="B44" s="159" t="s">
        <v>11</v>
      </c>
      <c r="C44" s="129">
        <f>SUM(Month!D120:D122)/3</f>
        <v>72.283333333333346</v>
      </c>
      <c r="D44" s="129">
        <f>SUM(Month!E120:E122)/3</f>
        <v>79.356666666666669</v>
      </c>
      <c r="E44" s="129">
        <f>SUM(Month!F120:F122)/3</f>
        <v>65.993333333333339</v>
      </c>
      <c r="F44" s="129">
        <f>SUM(Month!G120:G122)/3</f>
        <v>66.773333333333326</v>
      </c>
      <c r="G44" s="129">
        <f>SUM(Month!H120:H122)/3</f>
        <v>10.536666666666667</v>
      </c>
      <c r="H44" s="129">
        <f>SUM(Month!I120:I122)/3</f>
        <v>11.936666666666667</v>
      </c>
      <c r="I44" s="129"/>
      <c r="J44" s="130">
        <f>SUM(Month!K120:K122)/3</f>
        <v>14.277576107002481</v>
      </c>
      <c r="K44" s="130"/>
      <c r="L44" s="214">
        <f t="shared" si="1"/>
        <v>0.77999999999998693</v>
      </c>
      <c r="N44" s="130">
        <v>25.027655119527676</v>
      </c>
      <c r="O44" s="130">
        <v>39.247542845824356</v>
      </c>
      <c r="P44" s="139">
        <v>67.793333333333337</v>
      </c>
      <c r="Q44" s="81"/>
    </row>
    <row r="45" spans="1:17" x14ac:dyDescent="0.25">
      <c r="A45" s="159">
        <v>1998</v>
      </c>
      <c r="B45" s="159" t="s">
        <v>12</v>
      </c>
      <c r="C45" s="129">
        <f>SUM(Month!D123:D125)/3</f>
        <v>71.186666666666667</v>
      </c>
      <c r="D45" s="129">
        <f>SUM(Month!E123:E125)/3</f>
        <v>79.123333333333335</v>
      </c>
      <c r="E45" s="129">
        <f>SUM(Month!F123:F125)/3</f>
        <v>64.86999999999999</v>
      </c>
      <c r="F45" s="129">
        <f>SUM(Month!G123:G125)/3</f>
        <v>65.709999999999994</v>
      </c>
      <c r="G45" s="129">
        <f>SUM(Month!H123:H125)/3</f>
        <v>10.613333333333335</v>
      </c>
      <c r="H45" s="129">
        <f>SUM(Month!I123:I125)/3</f>
        <v>11.836666666666668</v>
      </c>
      <c r="I45" s="129"/>
      <c r="J45" s="130">
        <f>SUM(Month!K123:K125)/3</f>
        <v>12.819355719100253</v>
      </c>
      <c r="K45" s="130"/>
      <c r="L45" s="214">
        <f t="shared" si="1"/>
        <v>0.84000000000000341</v>
      </c>
      <c r="N45" s="130">
        <v>22.544777376727968</v>
      </c>
      <c r="O45" s="130">
        <v>35.353975904531367</v>
      </c>
      <c r="P45" s="139">
        <v>61.433333333333337</v>
      </c>
      <c r="Q45" s="81"/>
    </row>
    <row r="46" spans="1:17" x14ac:dyDescent="0.25">
      <c r="A46" s="159">
        <v>1999</v>
      </c>
      <c r="B46" s="159" t="s">
        <v>9</v>
      </c>
      <c r="C46" s="129">
        <f>SUM(Month!D126:D128)/3</f>
        <v>71.08</v>
      </c>
      <c r="D46" s="129">
        <f>SUM(Month!E126:E128)/3</f>
        <v>79.910000000000011</v>
      </c>
      <c r="E46" s="129">
        <f>SUM(Month!F126:F128)/3</f>
        <v>64.13333333333334</v>
      </c>
      <c r="F46" s="129">
        <f>SUM(Month!G126:G128)/3</f>
        <v>66.02</v>
      </c>
      <c r="G46" s="129">
        <f>SUM(Month!H126:H128)/3</f>
        <v>10.209999999999999</v>
      </c>
      <c r="H46" s="129">
        <f>SUM(Month!I126:I128)/3</f>
        <v>11.583333333333334</v>
      </c>
      <c r="I46" s="129"/>
      <c r="J46" s="130">
        <f>SUM(Month!K126:K128)/3</f>
        <v>13.487775756703998</v>
      </c>
      <c r="K46" s="130"/>
      <c r="L46" s="214">
        <f t="shared" si="1"/>
        <v>1.8866666666666561</v>
      </c>
      <c r="N46" s="130">
        <v>23.546054606754495</v>
      </c>
      <c r="O46" s="130">
        <v>36.924145814510382</v>
      </c>
      <c r="P46" s="139">
        <v>63.473333333333329</v>
      </c>
      <c r="Q46" s="81"/>
    </row>
    <row r="47" spans="1:17" x14ac:dyDescent="0.25">
      <c r="A47" s="159">
        <v>1999</v>
      </c>
      <c r="B47" s="159" t="s">
        <v>10</v>
      </c>
      <c r="C47" s="129">
        <f>SUM(Month!D129:D131)/3</f>
        <v>77.586666666666659</v>
      </c>
      <c r="D47" s="129">
        <f>SUM(Month!E129:E131)/3</f>
        <v>83.649999999999991</v>
      </c>
      <c r="E47" s="129">
        <f>SUM(Month!F129:F131)/3</f>
        <v>70.013333333333335</v>
      </c>
      <c r="F47" s="129">
        <f>SUM(Month!G129:G131)/3</f>
        <v>73.033333333333331</v>
      </c>
      <c r="G47" s="129">
        <f>SUM(Month!H129:H131)/3</f>
        <v>11.81</v>
      </c>
      <c r="H47" s="129">
        <f>SUM(Month!I129:I131)/3</f>
        <v>12.776666666666666</v>
      </c>
      <c r="I47" s="129"/>
      <c r="J47" s="130">
        <f>SUM(Month!K129:K131)/3</f>
        <v>18.472120409321978</v>
      </c>
      <c r="K47" s="130"/>
      <c r="L47" s="214">
        <f t="shared" si="1"/>
        <v>3.019999999999996</v>
      </c>
      <c r="N47" s="130">
        <v>32.290753742140282</v>
      </c>
      <c r="O47" s="130">
        <v>50.637294423550905</v>
      </c>
      <c r="P47" s="139">
        <v>87.276666666666685</v>
      </c>
      <c r="Q47" s="81"/>
    </row>
    <row r="48" spans="1:17" x14ac:dyDescent="0.25">
      <c r="A48" s="159">
        <v>1999</v>
      </c>
      <c r="B48" s="159" t="s">
        <v>11</v>
      </c>
      <c r="C48" s="129">
        <f>SUM(Month!D132:D134)/3</f>
        <v>79.356666666666669</v>
      </c>
      <c r="D48" s="129">
        <f>SUM(Month!E132:E134)/3</f>
        <v>84.516666666666666</v>
      </c>
      <c r="E48" s="129">
        <f>SUM(Month!F132:F134)/3</f>
        <v>72.290000000000006</v>
      </c>
      <c r="F48" s="129">
        <f>SUM(Month!G132:G134)/3</f>
        <v>74.659999999999982</v>
      </c>
      <c r="G48" s="129">
        <f>SUM(Month!H132:H134)/3</f>
        <v>13.453333333333333</v>
      </c>
      <c r="H48" s="129">
        <f>SUM(Month!I132:I134)/3</f>
        <v>14.63</v>
      </c>
      <c r="I48" s="129"/>
      <c r="J48" s="130">
        <f>SUM(Month!K132:K134)/3</f>
        <v>24.496280897186381</v>
      </c>
      <c r="K48" s="130"/>
      <c r="L48" s="214">
        <f t="shared" si="1"/>
        <v>2.3699999999999761</v>
      </c>
      <c r="N48" s="130">
        <v>42.915455616477722</v>
      </c>
      <c r="O48" s="130">
        <v>67.29860128772502</v>
      </c>
      <c r="P48" s="139">
        <v>116.29</v>
      </c>
      <c r="Q48" s="81"/>
    </row>
    <row r="49" spans="1:17" x14ac:dyDescent="0.25">
      <c r="A49" s="159">
        <v>1999</v>
      </c>
      <c r="B49" s="159" t="s">
        <v>12</v>
      </c>
      <c r="C49" s="129">
        <f>SUM(Month!D135:D137)/3</f>
        <v>80.786666666666648</v>
      </c>
      <c r="D49" s="129">
        <f>SUM(Month!E135:E137)/3</f>
        <v>83.613333333333344</v>
      </c>
      <c r="E49" s="129">
        <f>SUM(Month!F135:F137)/3</f>
        <v>74.209999999999994</v>
      </c>
      <c r="F49" s="129">
        <f>SUM(Month!G135:G137)/3</f>
        <v>76.23</v>
      </c>
      <c r="G49" s="129">
        <f>SUM(Month!H135:H137)/3</f>
        <v>15.443333333333333</v>
      </c>
      <c r="H49" s="129">
        <f>SUM(Month!I135:I137)/3</f>
        <v>16.579999999999998</v>
      </c>
      <c r="I49" s="129"/>
      <c r="J49" s="130">
        <f>SUM(Month!K135:K137)/3</f>
        <v>28.770147336860628</v>
      </c>
      <c r="K49" s="130"/>
      <c r="L49" s="214">
        <f t="shared" si="1"/>
        <v>2.0200000000000102</v>
      </c>
      <c r="N49" s="130">
        <v>50.312147537829787</v>
      </c>
      <c r="O49" s="130">
        <v>78.897849467955936</v>
      </c>
      <c r="P49" s="139">
        <v>136.05666666666664</v>
      </c>
      <c r="Q49" s="81"/>
    </row>
    <row r="50" spans="1:17" x14ac:dyDescent="0.25">
      <c r="A50" s="159">
        <v>2000</v>
      </c>
      <c r="B50" s="159" t="s">
        <v>9</v>
      </c>
      <c r="C50" s="129">
        <f>SUM(Month!D138:D140)/3</f>
        <v>81.526666666666657</v>
      </c>
      <c r="D50" s="129">
        <f>SUM(Month!E138:E140)/3</f>
        <v>84.27</v>
      </c>
      <c r="E50" s="129">
        <f>SUM(Month!F138:F140)/3</f>
        <v>76.279999999999987</v>
      </c>
      <c r="F50" s="129">
        <f>SUM(Month!G138:G140)/3</f>
        <v>78.416666666666671</v>
      </c>
      <c r="G50" s="129">
        <f>SUM(Month!H138:H140)/3</f>
        <v>18.13</v>
      </c>
      <c r="H50" s="129">
        <f>SUM(Month!I138:I140)/3</f>
        <v>18.569999999999997</v>
      </c>
      <c r="I50" s="129"/>
      <c r="J50" s="130">
        <f>SUM(Month!K138:K140)/3</f>
        <v>32.639531880184244</v>
      </c>
      <c r="K50" s="130"/>
      <c r="L50" s="214">
        <f t="shared" si="1"/>
        <v>2.1366666666666845</v>
      </c>
      <c r="N50" s="130">
        <v>57.121412376511636</v>
      </c>
      <c r="O50" s="130">
        <v>89.575913882237117</v>
      </c>
      <c r="P50" s="139">
        <v>154.68666666666664</v>
      </c>
      <c r="Q50" s="81"/>
    </row>
    <row r="51" spans="1:17" x14ac:dyDescent="0.25">
      <c r="A51" s="159">
        <v>2000</v>
      </c>
      <c r="B51" s="159" t="s">
        <v>10</v>
      </c>
      <c r="C51" s="129">
        <f>SUM(Month!D141:D143)/3</f>
        <v>85.610000000000014</v>
      </c>
      <c r="D51" s="129">
        <f>SUM(Month!E141:E143)/3</f>
        <v>87.990000000000009</v>
      </c>
      <c r="E51" s="129">
        <f>SUM(Month!F141:F143)/3</f>
        <v>81.260000000000005</v>
      </c>
      <c r="F51" s="129">
        <f>SUM(Month!G141:G143)/3</f>
        <v>81.516666666666666</v>
      </c>
      <c r="G51" s="129">
        <f>SUM(Month!H141:H143)/3</f>
        <v>18.363333333333333</v>
      </c>
      <c r="H51" s="129">
        <f>SUM(Month!I141:I143)/3</f>
        <v>19.256666666666664</v>
      </c>
      <c r="I51" s="129"/>
      <c r="J51" s="130">
        <f>SUM(Month!K141:K143)/3</f>
        <v>34.008284734715829</v>
      </c>
      <c r="K51" s="130"/>
      <c r="L51" s="214">
        <f t="shared" si="1"/>
        <v>0.2566666666666606</v>
      </c>
      <c r="N51" s="130">
        <v>59.469913583980606</v>
      </c>
      <c r="O51" s="130">
        <v>93.258755975250097</v>
      </c>
      <c r="P51" s="139">
        <v>161.11333333333332</v>
      </c>
      <c r="Q51" s="81"/>
    </row>
    <row r="52" spans="1:17" x14ac:dyDescent="0.25">
      <c r="A52" s="159">
        <v>2000</v>
      </c>
      <c r="B52" s="159" t="s">
        <v>11</v>
      </c>
      <c r="C52" s="129">
        <f>SUM(Month!D144:D146)/3</f>
        <v>86.773333333333326</v>
      </c>
      <c r="D52" s="129">
        <f>SUM(Month!E144:E146)/3</f>
        <v>88.733333333333334</v>
      </c>
      <c r="E52" s="129">
        <f>SUM(Month!F144:F146)/3</f>
        <v>81.720000000000013</v>
      </c>
      <c r="F52" s="129">
        <f>SUM(Month!G144:G146)/3</f>
        <v>82.063333333333333</v>
      </c>
      <c r="G52" s="129">
        <f>SUM(Month!H144:H146)/3</f>
        <v>21.819999999999997</v>
      </c>
      <c r="H52" s="129">
        <f>SUM(Month!I144:I146)/3</f>
        <v>22.993333333333329</v>
      </c>
      <c r="I52" s="129"/>
      <c r="J52" s="130">
        <f>SUM(Month!K144:K146)/3</f>
        <v>39.267110446677115</v>
      </c>
      <c r="K52" s="130"/>
      <c r="L52" s="214">
        <f t="shared" si="1"/>
        <v>0.3433333333333195</v>
      </c>
      <c r="N52" s="130">
        <v>68.655988195131457</v>
      </c>
      <c r="O52" s="130">
        <v>107.66405503999471</v>
      </c>
      <c r="P52" s="139">
        <v>185.98333333333335</v>
      </c>
      <c r="Q52" s="81"/>
    </row>
    <row r="53" spans="1:17" x14ac:dyDescent="0.25">
      <c r="A53" s="159">
        <v>2000</v>
      </c>
      <c r="B53" s="159" t="s">
        <v>12</v>
      </c>
      <c r="C53" s="129">
        <f>SUM(Month!D147:D149)/3</f>
        <v>85.660000000000011</v>
      </c>
      <c r="D53" s="129">
        <f>SUM(Month!E147:E149)/3</f>
        <v>88.269999999999982</v>
      </c>
      <c r="E53" s="129">
        <f>SUM(Month!F147:F149)/3</f>
        <v>80.446666666666658</v>
      </c>
      <c r="F53" s="129">
        <f>SUM(Month!G147:G149)/3</f>
        <v>83.376666666666665</v>
      </c>
      <c r="G53" s="129">
        <f>SUM(Month!H147:H149)/3</f>
        <v>23.97666666666667</v>
      </c>
      <c r="H53" s="129">
        <f>SUM(Month!I147:I149)/3</f>
        <v>25.223333333333333</v>
      </c>
      <c r="I53" s="129"/>
      <c r="J53" s="130">
        <f>SUM(Month!K147:K149)/3</f>
        <v>39.899530267029867</v>
      </c>
      <c r="K53" s="130"/>
      <c r="L53" s="214">
        <f t="shared" si="1"/>
        <v>2.9300000000000068</v>
      </c>
      <c r="N53" s="130">
        <v>69.822443533646364</v>
      </c>
      <c r="O53" s="130">
        <v>109.49325180882762</v>
      </c>
      <c r="P53" s="139">
        <v>189.17333333333332</v>
      </c>
      <c r="Q53" s="81"/>
    </row>
    <row r="54" spans="1:17" x14ac:dyDescent="0.25">
      <c r="A54" s="159">
        <v>2001</v>
      </c>
      <c r="B54" s="159" t="s">
        <v>9</v>
      </c>
      <c r="C54" s="129">
        <f>SUM(Month!D150:D152)/3</f>
        <v>80.653333333333322</v>
      </c>
      <c r="D54" s="129">
        <f>SUM(Month!E150:E152)/3</f>
        <v>83.8</v>
      </c>
      <c r="E54" s="129">
        <f>SUM(Month!F150:F152)/3</f>
        <v>76.296666666666667</v>
      </c>
      <c r="F54" s="129">
        <f>SUM(Month!G150:G152)/3</f>
        <v>80.17</v>
      </c>
      <c r="G54" s="129">
        <f>SUM(Month!H150:H152)/3</f>
        <v>19.756666666666668</v>
      </c>
      <c r="H54" s="129">
        <f>SUM(Month!I150:I152)/3</f>
        <v>20.403333333333332</v>
      </c>
      <c r="I54" s="129"/>
      <c r="J54" s="130">
        <f>SUM(Month!K150:K152)/3</f>
        <v>34.114913138194225</v>
      </c>
      <c r="K54" s="130"/>
      <c r="L54" s="214">
        <f t="shared" si="1"/>
        <v>3.8733333333333348</v>
      </c>
      <c r="N54" s="130">
        <v>59.772027192028816</v>
      </c>
      <c r="O54" s="130">
        <v>93.732520565642247</v>
      </c>
      <c r="P54" s="139">
        <v>161.87333333333333</v>
      </c>
      <c r="Q54" s="81"/>
    </row>
    <row r="55" spans="1:17" x14ac:dyDescent="0.25">
      <c r="A55" s="159">
        <v>2001</v>
      </c>
      <c r="B55" s="159" t="s">
        <v>28</v>
      </c>
      <c r="C55" s="129">
        <f>SUM(Month!D153:D155)/3</f>
        <v>80.22</v>
      </c>
      <c r="D55" s="129">
        <f>SUM(Month!E153:E155)/3</f>
        <v>83.373333333333335</v>
      </c>
      <c r="E55" s="129">
        <f>SUM(Month!F153:F155)/3</f>
        <v>77.660000000000011</v>
      </c>
      <c r="F55" s="129">
        <f>SUM(Month!G153:G155)/3</f>
        <v>77.763333333333335</v>
      </c>
      <c r="G55" s="129">
        <f>SUM(Month!H153:H155)/3</f>
        <v>19.32</v>
      </c>
      <c r="H55" s="129">
        <f>SUM(Month!I153:I155)/3</f>
        <v>20.066666666666666</v>
      </c>
      <c r="I55" s="129"/>
      <c r="J55" s="130">
        <f>SUM(Month!K153:K155)/3</f>
        <v>37.001417601069221</v>
      </c>
      <c r="K55" s="130"/>
      <c r="L55" s="214">
        <f t="shared" si="1"/>
        <v>0.10333333333332462</v>
      </c>
      <c r="N55" s="130">
        <v>64.727049917171314</v>
      </c>
      <c r="O55" s="130">
        <v>101.50282368746078</v>
      </c>
      <c r="P55" s="139">
        <v>175.43333333333331</v>
      </c>
      <c r="Q55" s="81"/>
    </row>
    <row r="56" spans="1:17" x14ac:dyDescent="0.25">
      <c r="A56" s="159">
        <v>2001</v>
      </c>
      <c r="B56" s="159" t="s">
        <v>29</v>
      </c>
      <c r="C56" s="129">
        <f>SUM(Month!D156:D158)/3</f>
        <v>80.59333333333332</v>
      </c>
      <c r="D56" s="129">
        <f>SUM(Month!E156:E158)/3</f>
        <v>83.756666666666661</v>
      </c>
      <c r="E56" s="129">
        <f>SUM(Month!F156:F158)/3</f>
        <v>77.013333333333335</v>
      </c>
      <c r="F56" s="129">
        <f>SUM(Month!G156:G158)/3</f>
        <v>77.540000000000006</v>
      </c>
      <c r="G56" s="129">
        <f>SUM(Month!H156:H158)/3</f>
        <v>18.419999999999998</v>
      </c>
      <c r="H56" s="129">
        <f>SUM(Month!I156:I158)/3</f>
        <v>19.66333333333333</v>
      </c>
      <c r="I56" s="129"/>
      <c r="J56" s="130">
        <f>SUM(Month!K156:K158)/3</f>
        <v>33.887931174049669</v>
      </c>
      <c r="K56" s="130"/>
      <c r="L56" s="214">
        <f t="shared" si="1"/>
        <v>0.52666666666667084</v>
      </c>
      <c r="N56" s="130">
        <v>59.191175005137019</v>
      </c>
      <c r="O56" s="130">
        <v>92.821647334280712</v>
      </c>
      <c r="P56" s="139">
        <v>160.56666666666663</v>
      </c>
      <c r="Q56" s="81"/>
    </row>
    <row r="57" spans="1:17" x14ac:dyDescent="0.25">
      <c r="A57" s="159">
        <v>2001</v>
      </c>
      <c r="B57" s="159" t="s">
        <v>12</v>
      </c>
      <c r="C57" s="129">
        <f>SUM(Month!D159:D161)/3</f>
        <v>77.39</v>
      </c>
      <c r="D57" s="129">
        <f>SUM(Month!E159:E161)/3</f>
        <v>80.036666666666676</v>
      </c>
      <c r="E57" s="129">
        <f>SUM(Month!F159:F161)/3</f>
        <v>71.896666666666661</v>
      </c>
      <c r="F57" s="129">
        <f>SUM(Month!G159:G161)/3</f>
        <v>75.87</v>
      </c>
      <c r="G57" s="129">
        <f>SUM(Month!H159:H161)/3</f>
        <v>15.013333333333334</v>
      </c>
      <c r="H57" s="129">
        <f>SUM(Month!I159:I161)/3</f>
        <v>16.326666666666668</v>
      </c>
      <c r="I57" s="129"/>
      <c r="J57" s="130">
        <f>SUM(Month!K159:K161)/3</f>
        <v>26.163147951579163</v>
      </c>
      <c r="K57" s="130"/>
      <c r="L57" s="214">
        <f t="shared" si="1"/>
        <v>3.9733333333333434</v>
      </c>
      <c r="N57" s="130">
        <v>45.720615031512693</v>
      </c>
      <c r="O57" s="130">
        <v>71.697559712122157</v>
      </c>
      <c r="P57" s="139">
        <v>123.93333333333334</v>
      </c>
      <c r="Q57" s="81"/>
    </row>
    <row r="58" spans="1:17" x14ac:dyDescent="0.25">
      <c r="A58" s="159">
        <v>2002</v>
      </c>
      <c r="B58" s="159" t="s">
        <v>9</v>
      </c>
      <c r="C58" s="129">
        <f>SUM(Month!D162:D164)/3</f>
        <v>75.923333333333332</v>
      </c>
      <c r="D58" s="129">
        <f>SUM(Month!E162:E164)/3</f>
        <v>78.723333333333343</v>
      </c>
      <c r="E58" s="129">
        <f>SUM(Month!F162:F164)/3</f>
        <v>70.466666666666669</v>
      </c>
      <c r="F58" s="129">
        <f>SUM(Month!G162:G164)/3</f>
        <v>74.626666666666665</v>
      </c>
      <c r="G58" s="129">
        <f>SUM(Month!H162:H164)/3</f>
        <v>14.616666666666665</v>
      </c>
      <c r="H58" s="129">
        <f>SUM(Month!I162:I164)/3</f>
        <v>14.706666666666669</v>
      </c>
      <c r="I58" s="129"/>
      <c r="J58" s="130">
        <f>SUM(Month!K162:K164)/3</f>
        <v>27.806822392574883</v>
      </c>
      <c r="K58" s="130"/>
      <c r="L58" s="214">
        <f t="shared" si="1"/>
        <v>4.1599999999999966</v>
      </c>
      <c r="N58" s="130">
        <v>48.730651729657147</v>
      </c>
      <c r="O58" s="130">
        <v>76.417799930941257</v>
      </c>
      <c r="P58" s="139">
        <v>131.80000000000001</v>
      </c>
      <c r="Q58" s="81"/>
    </row>
    <row r="59" spans="1:17" x14ac:dyDescent="0.25">
      <c r="A59" s="159">
        <v>2002</v>
      </c>
      <c r="B59" s="159" t="s">
        <v>10</v>
      </c>
      <c r="C59" s="129">
        <f>SUM(Month!D165:D167)/3</f>
        <v>77.643333333333331</v>
      </c>
      <c r="D59" s="129">
        <f>SUM(Month!E165:E167)/3</f>
        <v>80.446666666666658</v>
      </c>
      <c r="E59" s="129">
        <f>SUM(Month!F165:F167)/3</f>
        <v>74.566666666666663</v>
      </c>
      <c r="F59" s="129">
        <f>SUM(Month!G165:G167)/3</f>
        <v>76.296666666666667</v>
      </c>
      <c r="G59" s="129">
        <f>SUM(Month!H165:H167)/3</f>
        <v>15.859999999999998</v>
      </c>
      <c r="H59" s="129">
        <f>SUM(Month!I165:I167)/3</f>
        <v>15.83</v>
      </c>
      <c r="I59" s="129"/>
      <c r="J59" s="130">
        <f>SUM(Month!K165:K167)/3</f>
        <v>32.429236086682479</v>
      </c>
      <c r="K59" s="130"/>
      <c r="L59" s="214">
        <f t="shared" si="1"/>
        <v>1.730000000000004</v>
      </c>
      <c r="N59" s="130">
        <v>56.780321224242336</v>
      </c>
      <c r="O59" s="130">
        <v>89.041025993256426</v>
      </c>
      <c r="P59" s="139">
        <v>153.83333333333334</v>
      </c>
      <c r="Q59" s="81"/>
    </row>
    <row r="60" spans="1:17" x14ac:dyDescent="0.25">
      <c r="A60" s="159">
        <v>2002</v>
      </c>
      <c r="B60" s="159" t="s">
        <v>11</v>
      </c>
      <c r="C60" s="129">
        <f>SUM(Month!D168:D170)/3</f>
        <v>77.143333333333331</v>
      </c>
      <c r="D60" s="129">
        <f>SUM(Month!E168:E170)/3</f>
        <v>80.033333333333317</v>
      </c>
      <c r="E60" s="129">
        <f>SUM(Month!F168:F170)/3</f>
        <v>73.846666666666678</v>
      </c>
      <c r="F60" s="129">
        <f>SUM(Month!G168:G170)/3</f>
        <v>75.410000000000011</v>
      </c>
      <c r="G60" s="129">
        <f>SUM(Month!H168:H170)/3</f>
        <v>15.906666666666666</v>
      </c>
      <c r="H60" s="129">
        <f>SUM(Month!I168:I170)/3</f>
        <v>16.3</v>
      </c>
      <c r="I60" s="129"/>
      <c r="J60" s="130">
        <f>SUM(Month!K168:K170)/3</f>
        <v>33.471730354154822</v>
      </c>
      <c r="K60" s="130"/>
      <c r="L60" s="214">
        <f t="shared" si="1"/>
        <v>1.5633333333333326</v>
      </c>
      <c r="N60" s="130">
        <v>58.594645655380077</v>
      </c>
      <c r="O60" s="130">
        <v>91.886189693460395</v>
      </c>
      <c r="P60" s="139">
        <v>158.73333333333332</v>
      </c>
      <c r="Q60" s="81"/>
    </row>
    <row r="61" spans="1:17" x14ac:dyDescent="0.25">
      <c r="A61" s="159">
        <v>2002</v>
      </c>
      <c r="B61" s="159" t="s">
        <v>12</v>
      </c>
      <c r="C61" s="129">
        <f>SUM(Month!D171:D173)/3</f>
        <v>77.426666666666662</v>
      </c>
      <c r="D61" s="129">
        <f>SUM(Month!E171:E173)/3</f>
        <v>79.95</v>
      </c>
      <c r="E61" s="129">
        <f>SUM(Month!F171:F173)/3</f>
        <v>74.066666666666663</v>
      </c>
      <c r="F61" s="129">
        <f>SUM(Month!G171:G173)/3</f>
        <v>75.503333333333345</v>
      </c>
      <c r="G61" s="129">
        <f>SUM(Month!H171:H173)/3</f>
        <v>16.243333333333336</v>
      </c>
      <c r="H61" s="129">
        <f>SUM(Month!I171:I173)/3</f>
        <v>16.886666666666667</v>
      </c>
      <c r="I61" s="129"/>
      <c r="J61" s="130">
        <f>SUM(Month!K171:K173)/3</f>
        <v>32.748189456707806</v>
      </c>
      <c r="K61" s="130"/>
      <c r="L61" s="214">
        <f t="shared" si="1"/>
        <v>1.4366666666666816</v>
      </c>
      <c r="N61" s="130">
        <v>57.302649141547739</v>
      </c>
      <c r="O61" s="130">
        <v>89.860123396353515</v>
      </c>
      <c r="P61" s="139">
        <v>155.19999999999999</v>
      </c>
      <c r="Q61" s="81"/>
    </row>
    <row r="62" spans="1:17" x14ac:dyDescent="0.25">
      <c r="A62" s="159">
        <v>2003</v>
      </c>
      <c r="B62" s="159" t="s">
        <v>9</v>
      </c>
      <c r="C62" s="129">
        <f>SUM(Month!D174:D176)/3</f>
        <v>79.606666666666669</v>
      </c>
      <c r="D62" s="129">
        <f>SUM(Month!E174:E176)/3</f>
        <v>81.566666666666663</v>
      </c>
      <c r="E62" s="129">
        <f>SUM(Month!F174:F176)/3</f>
        <v>76.720000000000013</v>
      </c>
      <c r="F62" s="129">
        <f>SUM(Month!G174:G176)/3</f>
        <v>78.496666666666655</v>
      </c>
      <c r="G62" s="129">
        <f>SUM(Month!H174:H176)/3</f>
        <v>20.186666666666664</v>
      </c>
      <c r="H62" s="129">
        <f>SUM(Month!I174:I176)/3</f>
        <v>20.666666666666668</v>
      </c>
      <c r="I62" s="129"/>
      <c r="J62" s="130">
        <f>SUM(Month!K174:K176)/3</f>
        <v>38.66176716088011</v>
      </c>
      <c r="K62" s="130"/>
      <c r="L62" s="214">
        <f t="shared" ref="L62:L93" si="2">F62-E62</f>
        <v>1.7766666666666424</v>
      </c>
      <c r="N62" s="130">
        <v>67.631336872199753</v>
      </c>
      <c r="O62" s="130">
        <v>105.92462788512383</v>
      </c>
      <c r="P62" s="139">
        <v>183.26666666666668</v>
      </c>
      <c r="Q62" s="81"/>
    </row>
    <row r="63" spans="1:17" x14ac:dyDescent="0.25">
      <c r="A63" s="159">
        <v>2003</v>
      </c>
      <c r="B63" s="159" t="s">
        <v>10</v>
      </c>
      <c r="C63" s="129">
        <f>SUM(Month!D177:D179)/3</f>
        <v>80.273333333333326</v>
      </c>
      <c r="D63" s="129">
        <f>SUM(Month!E177:E179)/3</f>
        <v>81.566666666666663</v>
      </c>
      <c r="E63" s="129">
        <f>SUM(Month!F177:F179)/3</f>
        <v>76.143333333333331</v>
      </c>
      <c r="F63" s="129">
        <f>SUM(Month!G177:G179)/3</f>
        <v>78.570000000000007</v>
      </c>
      <c r="G63" s="129">
        <f>SUM(Month!H177:H179)/3</f>
        <v>15.680000000000001</v>
      </c>
      <c r="H63" s="129">
        <f>SUM(Month!I177:I179)/3</f>
        <v>17.049999999999997</v>
      </c>
      <c r="I63" s="129"/>
      <c r="J63" s="130">
        <f>SUM(Month!K177:K179)/3</f>
        <v>31.134128901094368</v>
      </c>
      <c r="K63" s="130"/>
      <c r="L63" s="214">
        <f t="shared" si="2"/>
        <v>2.4266666666666765</v>
      </c>
      <c r="N63" s="130">
        <v>54.503529347367952</v>
      </c>
      <c r="O63" s="130">
        <v>85.576573393537515</v>
      </c>
      <c r="P63" s="139">
        <v>147.80000000000001</v>
      </c>
      <c r="Q63" s="81"/>
    </row>
    <row r="64" spans="1:17" x14ac:dyDescent="0.25">
      <c r="A64" s="159">
        <v>2003</v>
      </c>
      <c r="B64" s="159" t="s">
        <v>11</v>
      </c>
      <c r="C64" s="129">
        <f>SUM(Month!D180:D182)/3</f>
        <v>79.723333333333343</v>
      </c>
      <c r="D64" s="129">
        <f>SUM(Month!E180:E182)/3</f>
        <v>80.98</v>
      </c>
      <c r="E64" s="129">
        <f>SUM(Month!F180:F182)/3</f>
        <v>75.433333333333323</v>
      </c>
      <c r="F64" s="129">
        <f>SUM(Month!G180:G182)/3</f>
        <v>77.146666666666661</v>
      </c>
      <c r="G64" s="129">
        <f>SUM(Month!H180:H182)/3</f>
        <v>16.810000000000002</v>
      </c>
      <c r="H64" s="129">
        <f>SUM(Month!I180:I182)/3</f>
        <v>18.006666666666664</v>
      </c>
      <c r="I64" s="129"/>
      <c r="J64" s="130">
        <f>SUM(Month!K180:K182)/3</f>
        <v>33.879536791797968</v>
      </c>
      <c r="K64" s="130"/>
      <c r="L64" s="214">
        <f t="shared" si="2"/>
        <v>1.7133333333333383</v>
      </c>
      <c r="N64" s="130">
        <v>59.280597436793109</v>
      </c>
      <c r="O64" s="130">
        <v>92.923986109499083</v>
      </c>
      <c r="P64" s="139">
        <v>109.93333333333334</v>
      </c>
      <c r="Q64" s="81"/>
    </row>
    <row r="65" spans="1:17" x14ac:dyDescent="0.25">
      <c r="A65" s="159">
        <v>2003</v>
      </c>
      <c r="B65" s="159" t="s">
        <v>12</v>
      </c>
      <c r="C65" s="129">
        <f>SUM(Month!D183:D185)/3</f>
        <v>80.163333333333341</v>
      </c>
      <c r="D65" s="129">
        <f>SUM(Month!E183:E185)/3</f>
        <v>81.343333333333334</v>
      </c>
      <c r="E65" s="129">
        <f>SUM(Month!F183:F185)/3</f>
        <v>75.86</v>
      </c>
      <c r="F65" s="129">
        <f>SUM(Month!G183:G185)/3</f>
        <v>77.463333333333324</v>
      </c>
      <c r="G65" s="129">
        <f>SUM(Month!H183:H185)/3</f>
        <v>17.606666666666669</v>
      </c>
      <c r="H65" s="129">
        <f>SUM(Month!I183:I185)/3</f>
        <v>18.603333333333335</v>
      </c>
      <c r="I65" s="129"/>
      <c r="J65" s="130">
        <f>SUM(Month!K183:K185)/3</f>
        <v>33.370477804235016</v>
      </c>
      <c r="K65" s="130"/>
      <c r="L65" s="214">
        <f t="shared" si="2"/>
        <v>1.6033333333333246</v>
      </c>
      <c r="N65" s="130">
        <v>58.404719319975278</v>
      </c>
      <c r="O65" s="130">
        <v>91.629299201717274</v>
      </c>
      <c r="P65" s="161"/>
      <c r="Q65" s="81"/>
    </row>
    <row r="66" spans="1:17" x14ac:dyDescent="0.25">
      <c r="A66" s="159">
        <v>2004</v>
      </c>
      <c r="B66" s="159" t="s">
        <v>9</v>
      </c>
      <c r="C66" s="129">
        <f>SUM(Month!D186:D188)/3</f>
        <v>80.296666666666667</v>
      </c>
      <c r="D66" s="129">
        <f>SUM(Month!E186:E188)/3</f>
        <v>81.756666666666661</v>
      </c>
      <c r="E66" s="129">
        <f>SUM(Month!F186:F188)/3</f>
        <v>76.570000000000007</v>
      </c>
      <c r="F66" s="129">
        <f>SUM(Month!G186:G188)/3</f>
        <v>78.150000000000006</v>
      </c>
      <c r="G66" s="129">
        <f>SUM(Month!H186:H188)/3</f>
        <v>18.010000000000002</v>
      </c>
      <c r="H66" s="129">
        <f>SUM(Month!I186:I188)/3</f>
        <v>18.413333333333334</v>
      </c>
      <c r="I66" s="129"/>
      <c r="J66" s="130">
        <f>SUM(Month!K186:K188)/3</f>
        <v>33.1202317708644</v>
      </c>
      <c r="K66" s="130"/>
      <c r="L66" s="214">
        <f t="shared" si="2"/>
        <v>1.5799999999999983</v>
      </c>
      <c r="N66" s="130">
        <v>57.943951759242843</v>
      </c>
      <c r="O66" s="130">
        <v>90.866666666666674</v>
      </c>
      <c r="P66" s="161"/>
      <c r="Q66" s="81"/>
    </row>
    <row r="67" spans="1:17" x14ac:dyDescent="0.25">
      <c r="A67" s="159">
        <v>2004</v>
      </c>
      <c r="B67" s="159" t="s">
        <v>10</v>
      </c>
      <c r="C67" s="129">
        <f>SUM(Month!D189:D191)/3</f>
        <v>83.526666666666657</v>
      </c>
      <c r="D67" s="129">
        <f>SUM(Month!E189:E191)/3</f>
        <v>85.276666666666657</v>
      </c>
      <c r="E67" s="129">
        <f>SUM(Month!F189:F191)/3</f>
        <v>80.176666666666662</v>
      </c>
      <c r="F67" s="129">
        <f>SUM(Month!G189:G191)/3</f>
        <v>81.463333333333324</v>
      </c>
      <c r="G67" s="129">
        <f>SUM(Month!H189:H191)/3</f>
        <v>19.733333333333334</v>
      </c>
      <c r="H67" s="129">
        <f>SUM(Month!I189:I191)/3</f>
        <v>20.316666666666666</v>
      </c>
      <c r="I67" s="129"/>
      <c r="J67" s="130">
        <f>SUM(Month!K189:K191)/3</f>
        <v>37.497931928057625</v>
      </c>
      <c r="K67" s="130"/>
      <c r="L67" s="214">
        <f t="shared" si="2"/>
        <v>1.2866666666666617</v>
      </c>
      <c r="N67" s="130">
        <v>65.649642308141225</v>
      </c>
      <c r="O67" s="130">
        <v>102.96666666666665</v>
      </c>
      <c r="P67" s="161"/>
      <c r="Q67" s="81"/>
    </row>
    <row r="68" spans="1:17" x14ac:dyDescent="0.25">
      <c r="A68" s="159">
        <v>2004</v>
      </c>
      <c r="B68" s="159" t="s">
        <v>11</v>
      </c>
      <c r="C68" s="129">
        <f>SUM(Month!D192:D194)/3</f>
        <v>85.40333333333335</v>
      </c>
      <c r="D68" s="129">
        <f>SUM(Month!E192:E194)/3</f>
        <v>86.536666666666676</v>
      </c>
      <c r="E68" s="129">
        <f>SUM(Month!F192:F194)/3</f>
        <v>80.913333333333341</v>
      </c>
      <c r="F68" s="129">
        <f>SUM(Month!G192:G194)/3</f>
        <v>82.13</v>
      </c>
      <c r="G68" s="129">
        <f>SUM(Month!H192:H194)/3</f>
        <v>22.37</v>
      </c>
      <c r="H68" s="129">
        <f>SUM(Month!I192:I194)/3</f>
        <v>22.986666666666668</v>
      </c>
      <c r="I68" s="129"/>
      <c r="J68" s="130">
        <f>SUM(Month!K192:K194)/3</f>
        <v>43.592488659446282</v>
      </c>
      <c r="K68" s="130"/>
      <c r="L68" s="214">
        <f t="shared" si="2"/>
        <v>1.2166666666666544</v>
      </c>
      <c r="N68" s="130">
        <v>76.315328912015431</v>
      </c>
      <c r="O68" s="130">
        <v>119.66666666666667</v>
      </c>
      <c r="P68" s="161"/>
      <c r="Q68" s="81"/>
    </row>
    <row r="69" spans="1:17" x14ac:dyDescent="0.25">
      <c r="A69" s="159">
        <v>2004</v>
      </c>
      <c r="B69" s="159" t="s">
        <v>12</v>
      </c>
      <c r="C69" s="129">
        <f>SUM(Month!D195:D197)/3</f>
        <v>88.446666666666658</v>
      </c>
      <c r="D69" s="129">
        <f>SUM(Month!E195:E197)/3</f>
        <v>89.429999999999993</v>
      </c>
      <c r="E69" s="129">
        <f>SUM(Month!F195:F197)/3</f>
        <v>83.236666666666665</v>
      </c>
      <c r="F69" s="129">
        <f>SUM(Month!G195:G197)/3</f>
        <v>85.90666666666668</v>
      </c>
      <c r="G69" s="129">
        <f>SUM(Month!H195:H197)/3</f>
        <v>24.943333333333332</v>
      </c>
      <c r="H69" s="129">
        <f>SUM(Month!I195:I197)/3</f>
        <v>26.123333333333335</v>
      </c>
      <c r="I69" s="129"/>
      <c r="J69" s="130">
        <f>SUM(Month!K195:K197)/3</f>
        <v>44.737132730226897</v>
      </c>
      <c r="K69" s="130"/>
      <c r="L69" s="214">
        <f t="shared" si="2"/>
        <v>2.6700000000000159</v>
      </c>
      <c r="N69" s="130">
        <v>78.37948763373511</v>
      </c>
      <c r="O69" s="130">
        <v>122.89999999999999</v>
      </c>
      <c r="P69" s="161"/>
      <c r="Q69" s="81"/>
    </row>
    <row r="70" spans="1:17" x14ac:dyDescent="0.25">
      <c r="A70" s="159">
        <v>2005</v>
      </c>
      <c r="B70" s="159" t="s">
        <v>9</v>
      </c>
      <c r="C70" s="129">
        <f>SUM(Month!D198:D200)/3</f>
        <v>87.553333333333327</v>
      </c>
      <c r="D70" s="129">
        <f>SUM(Month!E198:E200)/3</f>
        <v>87.616666666666674</v>
      </c>
      <c r="E70" s="129">
        <f>SUM(Month!F198:F200)/3</f>
        <v>80.126666666666665</v>
      </c>
      <c r="F70" s="129">
        <f>SUM(Month!G198:G200)/3</f>
        <v>84.840000000000018</v>
      </c>
      <c r="G70" s="129">
        <f>SUM(Month!H198:H200)/3</f>
        <v>23.49</v>
      </c>
      <c r="H70" s="129">
        <f>SUM(Month!I198:I200)/3</f>
        <v>25.166666666666668</v>
      </c>
      <c r="I70" s="129"/>
      <c r="J70" s="130">
        <f>SUM(Month!K198:K200)/3</f>
        <v>47.471266596283748</v>
      </c>
      <c r="K70" s="130"/>
      <c r="L70" s="214">
        <f t="shared" si="2"/>
        <v>4.7133333333333525</v>
      </c>
      <c r="N70" s="130">
        <v>83.12755060832562</v>
      </c>
      <c r="O70" s="130">
        <v>130.4</v>
      </c>
      <c r="P70" s="161"/>
      <c r="Q70" s="81"/>
    </row>
    <row r="71" spans="1:17" x14ac:dyDescent="0.25">
      <c r="A71" s="159">
        <v>2005</v>
      </c>
      <c r="B71" s="159" t="s">
        <v>10</v>
      </c>
      <c r="C71" s="129">
        <f>SUM(Month!D201:D203)/3</f>
        <v>88.40666666666668</v>
      </c>
      <c r="D71" s="129">
        <f>SUM(Month!E201:E203)/3</f>
        <v>91.46</v>
      </c>
      <c r="E71" s="129">
        <f>SUM(Month!F201:F203)/3</f>
        <v>85.126666666666665</v>
      </c>
      <c r="F71" s="129">
        <f>SUM(Month!G201:G203)/3</f>
        <v>89.353333333333339</v>
      </c>
      <c r="G71" s="129">
        <f>SUM(Month!H201:H203)/3</f>
        <v>28.03</v>
      </c>
      <c r="H71" s="129">
        <f>SUM(Month!I201:I203)/3</f>
        <v>28.723333333333333</v>
      </c>
      <c r="I71" s="136"/>
      <c r="J71" s="130">
        <f>SUM(Month!K201:K203)/3</f>
        <v>52.279460422941291</v>
      </c>
      <c r="K71" s="130"/>
      <c r="L71" s="214">
        <f t="shared" si="2"/>
        <v>4.2266666666666737</v>
      </c>
      <c r="N71" s="130">
        <v>91.566733055747207</v>
      </c>
      <c r="O71" s="130">
        <v>143.46666666666667</v>
      </c>
      <c r="P71" s="161"/>
      <c r="Q71" s="81"/>
    </row>
    <row r="72" spans="1:17" x14ac:dyDescent="0.25">
      <c r="A72" s="159">
        <v>2005</v>
      </c>
      <c r="B72" s="159" t="s">
        <v>11</v>
      </c>
      <c r="C72" s="136" t="s">
        <v>33</v>
      </c>
      <c r="D72" s="129">
        <f>SUM(Month!E204:E206)/3</f>
        <v>96.96</v>
      </c>
      <c r="E72" s="129">
        <f>SUM(Month!F204:F206)/3</f>
        <v>91.143333333333331</v>
      </c>
      <c r="F72" s="129">
        <f>SUM(Month!G204:G206)/3</f>
        <v>94.779999999999987</v>
      </c>
      <c r="G72" s="129">
        <f>SUM(Month!H204:H206)/3</f>
        <v>32.413333333333334</v>
      </c>
      <c r="H72" s="129">
        <f>SUM(Month!I204:I206)/3</f>
        <v>33.983333333333327</v>
      </c>
      <c r="I72" s="129"/>
      <c r="J72" s="130">
        <f>SUM(Month!K204:K206)/3</f>
        <v>65.871797325116063</v>
      </c>
      <c r="K72" s="130"/>
      <c r="L72" s="214">
        <f t="shared" si="2"/>
        <v>3.6366666666666561</v>
      </c>
      <c r="N72" s="130">
        <v>115.31786887861006</v>
      </c>
      <c r="O72" s="130">
        <v>180.9</v>
      </c>
      <c r="P72" s="161"/>
      <c r="Q72" s="81"/>
    </row>
    <row r="73" spans="1:17" x14ac:dyDescent="0.25">
      <c r="A73" s="159">
        <v>2005</v>
      </c>
      <c r="B73" s="159" t="s">
        <v>12</v>
      </c>
      <c r="C73" s="136" t="s">
        <v>33</v>
      </c>
      <c r="D73" s="129">
        <f>SUM(Month!E207:E209)/3</f>
        <v>97.58</v>
      </c>
      <c r="E73" s="129">
        <f>SUM(Month!F207:F209)/3</f>
        <v>90.583333333333329</v>
      </c>
      <c r="F73" s="129">
        <f>SUM(Month!G207:G209)/3</f>
        <v>94.466666666666654</v>
      </c>
      <c r="G73" s="129">
        <f>SUM(Month!H207:H209)/3</f>
        <v>32.193333333333335</v>
      </c>
      <c r="H73" s="129">
        <f>SUM(Month!I207:I209)/3</f>
        <v>34.243333333333332</v>
      </c>
      <c r="I73" s="129"/>
      <c r="J73" s="130">
        <f>SUM(Month!K207:K209)/3</f>
        <v>62.848254948081745</v>
      </c>
      <c r="K73" s="130"/>
      <c r="L73" s="214">
        <f t="shared" si="2"/>
        <v>3.8833333333333258</v>
      </c>
      <c r="N73" s="130">
        <v>109.98812988498702</v>
      </c>
      <c r="O73" s="130">
        <v>172.5</v>
      </c>
      <c r="P73" s="161"/>
      <c r="Q73" s="81"/>
    </row>
    <row r="74" spans="1:17" x14ac:dyDescent="0.25">
      <c r="A74" s="159">
        <v>2006</v>
      </c>
      <c r="B74" s="159" t="s">
        <v>9</v>
      </c>
      <c r="C74" s="136" t="s">
        <v>33</v>
      </c>
      <c r="D74" s="129">
        <f>SUM(Month!E210:E212)/3</f>
        <v>96.046666666666667</v>
      </c>
      <c r="E74" s="129">
        <f>SUM(Month!F210:F212)/3</f>
        <v>89.243333333333339</v>
      </c>
      <c r="F74" s="129">
        <f>SUM(Month!G210:G212)/3</f>
        <v>93.493333333333339</v>
      </c>
      <c r="G74" s="129">
        <f>SUM(Month!H210:H212)/3</f>
        <v>31.95333333333333</v>
      </c>
      <c r="H74" s="129">
        <f>SUM(Month!I210:I212)/3</f>
        <v>33.823333333333331</v>
      </c>
      <c r="I74" s="129"/>
      <c r="J74" s="130">
        <f>SUM(Month!K210:K212)/3</f>
        <v>67.284690162934552</v>
      </c>
      <c r="K74" s="130"/>
      <c r="L74" s="214">
        <f t="shared" si="2"/>
        <v>4.25</v>
      </c>
      <c r="N74" s="130">
        <v>117.78074709625685</v>
      </c>
      <c r="O74" s="130">
        <v>184.66666666666666</v>
      </c>
      <c r="P74" s="161"/>
      <c r="Q74" s="81"/>
    </row>
    <row r="75" spans="1:17" x14ac:dyDescent="0.25">
      <c r="A75" s="159">
        <v>2006</v>
      </c>
      <c r="B75" s="159" t="s">
        <v>10</v>
      </c>
      <c r="C75" s="136" t="s">
        <v>33</v>
      </c>
      <c r="D75" s="129">
        <f>SUM(Month!E213:E215)/3</f>
        <v>101.04666666666667</v>
      </c>
      <c r="E75" s="129">
        <f>SUM(Month!F213:F215)/3</f>
        <v>95.186666666666667</v>
      </c>
      <c r="F75" s="129">
        <f>SUM(Month!G213:G215)/3</f>
        <v>97.90666666666668</v>
      </c>
      <c r="G75" s="129">
        <f>SUM(Month!H213:H215)/3</f>
        <v>33.659999999999997</v>
      </c>
      <c r="H75" s="129">
        <f>SUM(Month!I213:I215)/3</f>
        <v>35.866666666666667</v>
      </c>
      <c r="I75" s="129"/>
      <c r="J75" s="130">
        <f>SUM(Month!K213:K215)/3</f>
        <v>72.492160027324346</v>
      </c>
      <c r="K75" s="130"/>
      <c r="L75" s="214">
        <f t="shared" si="2"/>
        <v>2.7200000000000131</v>
      </c>
      <c r="N75" s="130">
        <v>126.8593206706222</v>
      </c>
      <c r="O75" s="130">
        <v>198.93333333333331</v>
      </c>
      <c r="P75" s="161"/>
      <c r="Q75" s="81"/>
    </row>
    <row r="76" spans="1:17" x14ac:dyDescent="0.25">
      <c r="A76" s="159">
        <v>2006</v>
      </c>
      <c r="B76" s="159" t="s">
        <v>11</v>
      </c>
      <c r="C76" s="136" t="s">
        <v>33</v>
      </c>
      <c r="D76" s="129">
        <f>SUM(Month!E216:E218)/3</f>
        <v>100.78333333333335</v>
      </c>
      <c r="E76" s="129">
        <f>SUM(Month!F216:F218)/3</f>
        <v>94.59999999999998</v>
      </c>
      <c r="F76" s="129">
        <f>SUM(Month!G216:G218)/3</f>
        <v>97.49666666666667</v>
      </c>
      <c r="G76" s="129">
        <f>SUM(Month!H216:H218)/3</f>
        <v>36.839999999999996</v>
      </c>
      <c r="H76" s="129">
        <f>SUM(Month!I216:I218)/3</f>
        <v>40.423333333333339</v>
      </c>
      <c r="I76" s="129"/>
      <c r="J76" s="130">
        <f>SUM(Month!K216:K218)/3</f>
        <v>71.251716681158697</v>
      </c>
      <c r="K76" s="130"/>
      <c r="L76" s="214">
        <f t="shared" si="2"/>
        <v>2.8966666666666896</v>
      </c>
      <c r="N76" s="130">
        <v>124.68676581290869</v>
      </c>
      <c r="O76" s="130">
        <v>195.66666666666666</v>
      </c>
      <c r="P76" s="161"/>
      <c r="Q76" s="81"/>
    </row>
    <row r="77" spans="1:17" x14ac:dyDescent="0.25">
      <c r="A77" s="159">
        <v>2006</v>
      </c>
      <c r="B77" s="159" t="s">
        <v>12</v>
      </c>
      <c r="C77" s="136" t="s">
        <v>33</v>
      </c>
      <c r="D77" s="129">
        <f>SUM(Month!E219:E221)/3</f>
        <v>94.316666666666663</v>
      </c>
      <c r="E77" s="129">
        <f>SUM(Month!F219:F221)/3</f>
        <v>86.24666666666667</v>
      </c>
      <c r="F77" s="129">
        <f>SUM(Month!G219:G221)/3</f>
        <v>91.94</v>
      </c>
      <c r="G77" s="129">
        <f>SUM(Month!H219:H221)/3</f>
        <v>32.18333333333333</v>
      </c>
      <c r="H77" s="129">
        <f>SUM(Month!I219:I221)/3</f>
        <v>36.20333333333334</v>
      </c>
      <c r="I77" s="129"/>
      <c r="J77" s="130">
        <f>SUM(Month!K219:K221)/3</f>
        <v>59.672719905049114</v>
      </c>
      <c r="K77" s="130"/>
      <c r="L77" s="214">
        <f t="shared" si="2"/>
        <v>5.693333333333328</v>
      </c>
      <c r="N77" s="130">
        <v>104.44011453011224</v>
      </c>
      <c r="O77" s="130">
        <v>163.82597614163799</v>
      </c>
      <c r="P77" s="161"/>
      <c r="Q77" s="81"/>
    </row>
    <row r="78" spans="1:17" x14ac:dyDescent="0.25">
      <c r="A78" s="159">
        <v>2007</v>
      </c>
      <c r="B78" s="159" t="s">
        <v>9</v>
      </c>
      <c r="C78" s="136" t="s">
        <v>33</v>
      </c>
      <c r="D78" s="129">
        <f>SUM(Month!E222:E224)/3</f>
        <v>94.94</v>
      </c>
      <c r="E78" s="129">
        <f>SUM(Month!F222:F224)/3</f>
        <v>87.156666666666652</v>
      </c>
      <c r="F78" s="129">
        <f>SUM(Month!G222:G224)/3</f>
        <v>91.259999999999991</v>
      </c>
      <c r="G78" s="129">
        <f>SUM(Month!H222:H224)/3</f>
        <v>31.053333333333331</v>
      </c>
      <c r="H78" s="129">
        <f>SUM(Month!I222:I224)/3</f>
        <v>34.756666666666668</v>
      </c>
      <c r="I78" s="129"/>
      <c r="J78" s="130">
        <f>SUM(Month!K222:K224)/3</f>
        <v>57.086162289043706</v>
      </c>
      <c r="K78" s="130"/>
      <c r="L78" s="214">
        <f t="shared" si="2"/>
        <v>4.1033333333333388</v>
      </c>
      <c r="N78" s="130">
        <v>99.940690150650084</v>
      </c>
      <c r="O78" s="130">
        <v>156.65908972738706</v>
      </c>
      <c r="P78" s="161"/>
      <c r="Q78" s="81"/>
    </row>
    <row r="79" spans="1:17" x14ac:dyDescent="0.25">
      <c r="A79" s="159">
        <v>2007</v>
      </c>
      <c r="B79" s="159" t="s">
        <v>10</v>
      </c>
      <c r="C79" s="136" t="s">
        <v>33</v>
      </c>
      <c r="D79" s="129">
        <f>SUM(Month!E225:E227)/3</f>
        <v>100.34333333333335</v>
      </c>
      <c r="E79" s="129">
        <f>SUM(Month!F225:F227)/3</f>
        <v>94.469999999999985</v>
      </c>
      <c r="F79" s="129">
        <f>SUM(Month!G225:G227)/3</f>
        <v>96.053333333333327</v>
      </c>
      <c r="G79" s="129">
        <f>SUM(Month!H225:H227)/3</f>
        <v>33.786666666666669</v>
      </c>
      <c r="H79" s="129">
        <f>SUM(Month!I225:I227)/3</f>
        <v>38.359999999999992</v>
      </c>
      <c r="I79" s="129"/>
      <c r="J79" s="130">
        <f>SUM(Month!K225:K227)/3</f>
        <v>66.92875820546773</v>
      </c>
      <c r="K79" s="130"/>
      <c r="L79" s="214">
        <f t="shared" si="2"/>
        <v>1.5833333333333428</v>
      </c>
      <c r="N79" s="130">
        <v>117.07986348017441</v>
      </c>
      <c r="O79" s="130">
        <v>183.68836457959299</v>
      </c>
      <c r="P79" s="161"/>
      <c r="Q79" s="81"/>
    </row>
    <row r="80" spans="1:17" x14ac:dyDescent="0.25">
      <c r="A80" s="159">
        <v>2007</v>
      </c>
      <c r="B80" s="159" t="s">
        <v>11</v>
      </c>
      <c r="C80" s="136" t="s">
        <v>33</v>
      </c>
      <c r="D80" s="129">
        <f>SUM(Month!E228:E230)/3</f>
        <v>101.34666666666665</v>
      </c>
      <c r="E80" s="129">
        <f>SUM(Month!F228:F230)/3</f>
        <v>95.399999999999991</v>
      </c>
      <c r="F80" s="129">
        <f>SUM(Month!G228:G230)/3</f>
        <v>96.49666666666667</v>
      </c>
      <c r="G80" s="129">
        <f>SUM(Month!H228:H230)/3</f>
        <v>34.910000000000004</v>
      </c>
      <c r="H80" s="129">
        <f>SUM(Month!I228:I230)/3</f>
        <v>40</v>
      </c>
      <c r="I80" s="129"/>
      <c r="J80" s="130">
        <f>SUM(Month!K228:K230)/3</f>
        <v>72.156384917560146</v>
      </c>
      <c r="K80" s="130"/>
      <c r="L80" s="214">
        <f t="shared" si="2"/>
        <v>1.0966666666666782</v>
      </c>
      <c r="N80" s="130">
        <v>126.23627906398174</v>
      </c>
      <c r="O80" s="130">
        <v>198.23333333333335</v>
      </c>
      <c r="P80" s="161"/>
      <c r="Q80" s="81"/>
    </row>
    <row r="81" spans="1:17" x14ac:dyDescent="0.25">
      <c r="A81" s="159">
        <v>2007</v>
      </c>
      <c r="B81" s="159" t="s">
        <v>12</v>
      </c>
      <c r="C81" s="136" t="s">
        <v>33</v>
      </c>
      <c r="D81" s="129">
        <f>SUM(Month!E231:E233)/3</f>
        <v>104.95666666666666</v>
      </c>
      <c r="E81" s="129">
        <f>SUM(Month!F231:F233)/3</f>
        <v>99.95</v>
      </c>
      <c r="F81" s="129">
        <f>SUM(Month!G231:G233)/3</f>
        <v>103.58333333333333</v>
      </c>
      <c r="G81" s="129">
        <f>SUM(Month!H231:H233)/3</f>
        <v>40.383333333333333</v>
      </c>
      <c r="H81" s="129">
        <f>SUM(Month!I231:I233)/3</f>
        <v>46.983333333333327</v>
      </c>
      <c r="I81" s="129"/>
      <c r="J81" s="130">
        <f>SUM(Month!K231:K233)/3</f>
        <v>84.110650853314837</v>
      </c>
      <c r="K81" s="130"/>
      <c r="L81" s="214">
        <f t="shared" si="2"/>
        <v>3.6333333333333258</v>
      </c>
      <c r="N81" s="130">
        <v>147.14960446319745</v>
      </c>
      <c r="O81" s="130">
        <v>231.16666666666666</v>
      </c>
      <c r="P81" s="161"/>
      <c r="Q81" s="81"/>
    </row>
    <row r="82" spans="1:17" x14ac:dyDescent="0.25">
      <c r="A82" s="159">
        <v>2008</v>
      </c>
      <c r="B82" s="159" t="s">
        <v>9</v>
      </c>
      <c r="C82" s="136" t="s">
        <v>33</v>
      </c>
      <c r="D82" s="129">
        <f>SUM(Month!E234:E236)/3</f>
        <v>111.30666666666667</v>
      </c>
      <c r="E82" s="129">
        <f>SUM(Month!F234:F236)/3</f>
        <v>104.52333333333333</v>
      </c>
      <c r="F82" s="129">
        <f>SUM(Month!G234:G236)/3</f>
        <v>110.23333333333335</v>
      </c>
      <c r="G82" s="129">
        <f>SUM(Month!H234:H236)/3</f>
        <v>45.256666666666661</v>
      </c>
      <c r="H82" s="129">
        <f>SUM(Month!I234:I236)/3</f>
        <v>52.859999999999992</v>
      </c>
      <c r="I82" s="129"/>
      <c r="J82" s="130">
        <f>SUM(Month!K234:K236)/3</f>
        <v>94.917155639160754</v>
      </c>
      <c r="K82" s="130"/>
      <c r="L82" s="214">
        <f t="shared" si="2"/>
        <v>5.7100000000000222</v>
      </c>
      <c r="N82" s="130">
        <v>166.06319665528827</v>
      </c>
      <c r="O82" s="130">
        <v>260.2</v>
      </c>
      <c r="P82" s="161"/>
      <c r="Q82" s="81"/>
    </row>
    <row r="83" spans="1:17" x14ac:dyDescent="0.25">
      <c r="A83" s="159">
        <v>2008</v>
      </c>
      <c r="B83" s="159" t="s">
        <v>10</v>
      </c>
      <c r="C83" s="136" t="s">
        <v>33</v>
      </c>
      <c r="D83" s="129">
        <f>SUM(Month!E237:E239)/3</f>
        <v>118.29666666666667</v>
      </c>
      <c r="E83" s="129">
        <f>SUM(Month!F237:F239)/3</f>
        <v>112.58</v>
      </c>
      <c r="F83" s="129">
        <f>SUM(Month!G237:G239)/3</f>
        <v>123.78000000000002</v>
      </c>
      <c r="G83" s="129">
        <f>SUM(Month!H237:H239)/3</f>
        <v>58.423333333333339</v>
      </c>
      <c r="H83" s="129">
        <f>SUM(Month!I237:I239)/3</f>
        <v>65.346666666666678</v>
      </c>
      <c r="I83" s="129"/>
      <c r="J83" s="130">
        <f>SUM(Month!K237:K239)/3</f>
        <v>119.36190773099501</v>
      </c>
      <c r="K83" s="130"/>
      <c r="L83" s="214">
        <f t="shared" si="2"/>
        <v>11.200000000000017</v>
      </c>
      <c r="N83" s="130">
        <v>208.85818265348317</v>
      </c>
      <c r="O83" s="130">
        <v>327.43333333333334</v>
      </c>
      <c r="P83" s="161"/>
      <c r="Q83" s="81"/>
    </row>
    <row r="84" spans="1:17" x14ac:dyDescent="0.25">
      <c r="A84" s="159">
        <v>2008</v>
      </c>
      <c r="B84" s="159" t="s">
        <v>11</v>
      </c>
      <c r="C84" s="136" t="s">
        <v>33</v>
      </c>
      <c r="D84" s="129">
        <f>SUM(Month!E240:E242)/3</f>
        <v>120.96666666666668</v>
      </c>
      <c r="E84" s="129">
        <f>SUM(Month!F240:F242)/3</f>
        <v>114.66000000000001</v>
      </c>
      <c r="F84" s="129">
        <f>SUM(Month!G240:G242)/3</f>
        <v>126.95</v>
      </c>
      <c r="G84" s="129">
        <f>SUM(Month!H240:H242)/3</f>
        <v>57.91</v>
      </c>
      <c r="H84" s="129">
        <f>SUM(Month!I240:I242)/3</f>
        <v>64.716666666666683</v>
      </c>
      <c r="I84" s="129"/>
      <c r="J84" s="129">
        <f>SUM(Month!K240:K242)/3</f>
        <v>118.06693983560393</v>
      </c>
      <c r="K84" s="129"/>
      <c r="L84" s="214">
        <f t="shared" si="2"/>
        <v>12.289999999999992</v>
      </c>
      <c r="N84" s="129">
        <v>206.47337337417113</v>
      </c>
      <c r="O84" s="130">
        <v>323.05258760027891</v>
      </c>
      <c r="P84" s="161"/>
      <c r="Q84" s="81"/>
    </row>
    <row r="85" spans="1:17" x14ac:dyDescent="0.25">
      <c r="A85" s="159">
        <v>2008</v>
      </c>
      <c r="B85" s="159" t="s">
        <v>12</v>
      </c>
      <c r="C85" s="136" t="s">
        <v>33</v>
      </c>
      <c r="D85" s="129">
        <f>SUM(Month!E243:E245)/3</f>
        <v>103.30666666666667</v>
      </c>
      <c r="E85" s="129">
        <f>SUM(Month!F243:F245)/3</f>
        <v>96.54</v>
      </c>
      <c r="F85" s="129">
        <f>SUM(Month!G243:G245)/3</f>
        <v>109.08</v>
      </c>
      <c r="G85" s="129">
        <f>SUM(Month!H243:H245)/3</f>
        <v>42.596666666666664</v>
      </c>
      <c r="H85" s="129">
        <f>SUM(Month!I243:I245)/3</f>
        <v>50.743333333333332</v>
      </c>
      <c r="I85" s="129"/>
      <c r="J85" s="129">
        <f>SUM(Month!K243:K245)/3</f>
        <v>69.077424993058074</v>
      </c>
      <c r="K85" s="129"/>
      <c r="L85" s="214">
        <f t="shared" si="2"/>
        <v>12.539999999999992</v>
      </c>
      <c r="N85" s="129">
        <v>120.74025314720022</v>
      </c>
      <c r="O85" s="130">
        <v>188.59028359312606</v>
      </c>
      <c r="P85" s="161"/>
      <c r="Q85" s="81"/>
    </row>
    <row r="86" spans="1:17" x14ac:dyDescent="0.25">
      <c r="A86" s="159">
        <v>2009</v>
      </c>
      <c r="B86" s="159" t="s">
        <v>9</v>
      </c>
      <c r="C86" s="136" t="s">
        <v>33</v>
      </c>
      <c r="D86" s="129">
        <f>SUM(Month!E246:E248)/3</f>
        <v>95.36999999999999</v>
      </c>
      <c r="E86" s="129">
        <f>SUM(Month!F246:F248)/3</f>
        <v>88.589999999999989</v>
      </c>
      <c r="F86" s="129">
        <f>SUM(Month!G246:G248)/3</f>
        <v>99.626666666666665</v>
      </c>
      <c r="G86" s="129">
        <f>SUM(Month!H246:H248)/3</f>
        <v>33.9</v>
      </c>
      <c r="H86" s="129">
        <f>SUM(Month!I246:I248)/3</f>
        <v>41.769999999999996</v>
      </c>
      <c r="I86" s="136"/>
      <c r="J86" s="129">
        <f>SUM(Month!K246:K248)/3</f>
        <v>59.222606631006023</v>
      </c>
      <c r="K86" s="129"/>
      <c r="L86" s="214">
        <f t="shared" si="2"/>
        <v>11.036666666666676</v>
      </c>
      <c r="N86" s="129">
        <v>103.59094959469969</v>
      </c>
      <c r="O86" s="130">
        <v>162.2045753108047</v>
      </c>
      <c r="P86" s="161"/>
      <c r="Q86" s="81"/>
    </row>
    <row r="87" spans="1:17" x14ac:dyDescent="0.25">
      <c r="A87" s="159">
        <v>2009</v>
      </c>
      <c r="B87" s="159" t="s">
        <v>10</v>
      </c>
      <c r="C87" s="136" t="s">
        <v>33</v>
      </c>
      <c r="D87" s="129">
        <f>SUM(Month!E249:E251)/3</f>
        <v>103.54</v>
      </c>
      <c r="E87" s="129">
        <f>SUM(Month!F249:F251)/3</f>
        <v>97.466666666666654</v>
      </c>
      <c r="F87" s="129">
        <f>SUM(Month!G249:G251)/3</f>
        <v>103.08</v>
      </c>
      <c r="G87" s="129">
        <f>SUM(Month!H249:H251)/3</f>
        <v>34.603333333333332</v>
      </c>
      <c r="H87" s="129">
        <f>SUM(Month!I249:I251)/3</f>
        <v>42.283333333333331</v>
      </c>
      <c r="I87" s="136"/>
      <c r="J87" s="129">
        <f>SUM(Month!K249:K251)/3</f>
        <v>72.596457352037262</v>
      </c>
      <c r="K87" s="129"/>
      <c r="L87" s="214">
        <f t="shared" si="2"/>
        <v>5.6133333333333439</v>
      </c>
      <c r="N87" s="129">
        <v>127.05169573435337</v>
      </c>
      <c r="O87" s="130">
        <v>199.29592536146188</v>
      </c>
      <c r="P87" s="161"/>
      <c r="Q87" s="81"/>
    </row>
    <row r="88" spans="1:17" x14ac:dyDescent="0.25">
      <c r="A88" s="159">
        <v>2009</v>
      </c>
      <c r="B88" s="159" t="s">
        <v>11</v>
      </c>
      <c r="C88" s="136" t="s">
        <v>33</v>
      </c>
      <c r="D88" s="129">
        <f>SUM(Month!E252:E254)/3</f>
        <v>110.43666666666667</v>
      </c>
      <c r="E88" s="129">
        <f>SUM(Month!F252:F254)/3</f>
        <v>104.10666666666667</v>
      </c>
      <c r="F88" s="129">
        <f>SUM(Month!G252:G254)/3</f>
        <v>104.89999999999999</v>
      </c>
      <c r="G88" s="129">
        <f>SUM(Month!H252:H254)/3</f>
        <v>36.81666666666667</v>
      </c>
      <c r="H88" s="129">
        <f>SUM(Month!I252:I254)/3</f>
        <v>44.330000000000005</v>
      </c>
      <c r="I88" s="129"/>
      <c r="J88" s="129">
        <f>SUM(Month!K252:K254)/3</f>
        <v>81.143316727681267</v>
      </c>
      <c r="K88" s="129"/>
      <c r="L88" s="214">
        <f t="shared" si="2"/>
        <v>0.79333333333332234</v>
      </c>
      <c r="N88" s="129">
        <v>141.96231780970052</v>
      </c>
      <c r="O88" s="130">
        <v>222.42876263265597</v>
      </c>
      <c r="P88" s="161"/>
      <c r="Q88" s="81"/>
    </row>
    <row r="89" spans="1:17" x14ac:dyDescent="0.25">
      <c r="A89" s="159">
        <v>2009</v>
      </c>
      <c r="B89" s="159" t="s">
        <v>36</v>
      </c>
      <c r="C89" s="136" t="s">
        <v>33</v>
      </c>
      <c r="D89" s="129">
        <f>SUM(Month!E255:E257)/3</f>
        <v>113.49984278460879</v>
      </c>
      <c r="E89" s="129">
        <f>SUM(Month!F255:F257)/3</f>
        <v>106.99500733333333</v>
      </c>
      <c r="F89" s="129">
        <f>SUM(Month!G255:G257)/3</f>
        <v>108.11304518455664</v>
      </c>
      <c r="G89" s="129">
        <f>SUM(Month!H255:H257)/3</f>
        <v>39.260866204690835</v>
      </c>
      <c r="H89" s="129">
        <f>SUM(Month!I255:I257)/3</f>
        <v>47.598763562957352</v>
      </c>
      <c r="I89" s="136"/>
      <c r="J89" s="129">
        <f>SUM(Month!K255:K257)/3</f>
        <v>88.681662042474201</v>
      </c>
      <c r="K89" s="129"/>
      <c r="L89" s="214">
        <f t="shared" si="2"/>
        <v>1.1180378512233062</v>
      </c>
      <c r="N89" s="129">
        <v>155.18502350809931</v>
      </c>
      <c r="O89" s="130">
        <v>242.2874792583369</v>
      </c>
      <c r="P89" s="161"/>
      <c r="Q89" s="81"/>
    </row>
    <row r="90" spans="1:17" x14ac:dyDescent="0.25">
      <c r="A90" s="159">
        <v>2010</v>
      </c>
      <c r="B90" s="159" t="s">
        <v>9</v>
      </c>
      <c r="C90" s="136" t="s">
        <v>33</v>
      </c>
      <c r="D90" s="129">
        <f>SUM(Month!E258:E260)/3</f>
        <v>119.64286786461717</v>
      </c>
      <c r="E90" s="129">
        <f>SUM(Month!F258:F260)/3</f>
        <v>112.867847</v>
      </c>
      <c r="F90" s="129">
        <f>SUM(Month!G258:G260)/3</f>
        <v>114.30018915287796</v>
      </c>
      <c r="G90" s="129">
        <f>SUM(Month!H258:H260)/3</f>
        <v>43.602052238805982</v>
      </c>
      <c r="H90" s="129">
        <f>SUM(Month!I258:I260)/3</f>
        <v>51.062123932086081</v>
      </c>
      <c r="I90" s="129"/>
      <c r="J90" s="129">
        <f>SUM(Month!K258:K260)/3</f>
        <v>95.492284039962541</v>
      </c>
      <c r="K90" s="129"/>
      <c r="L90" s="214">
        <f t="shared" si="2"/>
        <v>1.4323421528779647</v>
      </c>
      <c r="N90" s="130">
        <v>167.06305063623481</v>
      </c>
      <c r="O90" s="136" t="s">
        <v>33</v>
      </c>
      <c r="P90" s="161"/>
      <c r="Q90" s="81"/>
    </row>
    <row r="91" spans="1:17" x14ac:dyDescent="0.25">
      <c r="A91" s="159">
        <v>2010</v>
      </c>
      <c r="B91" s="159" t="s">
        <v>10</v>
      </c>
      <c r="C91" s="136" t="s">
        <v>33</v>
      </c>
      <c r="D91" s="129">
        <f>SUM(Month!E261:E263)/3</f>
        <v>126.01029876596665</v>
      </c>
      <c r="E91" s="129">
        <f>SUM(Month!F261:F263)/3</f>
        <v>119.56101833333334</v>
      </c>
      <c r="F91" s="129">
        <f>SUM(Month!G261:G263)/3</f>
        <v>121.28531254419461</v>
      </c>
      <c r="G91" s="129">
        <f>SUM(Month!H261:H263)/3</f>
        <v>46.949419864960909</v>
      </c>
      <c r="H91" s="129">
        <f>SUM(Month!I261:I263)/3</f>
        <v>55.631367650769619</v>
      </c>
      <c r="I91" s="129"/>
      <c r="J91" s="129">
        <f>SUM(Month!K261:K263)/3</f>
        <v>101.41860839247317</v>
      </c>
      <c r="K91" s="129"/>
      <c r="L91" s="214">
        <f t="shared" si="2"/>
        <v>1.7242942108612738</v>
      </c>
      <c r="N91" s="130">
        <v>177.45749494106167</v>
      </c>
      <c r="O91" s="136" t="s">
        <v>33</v>
      </c>
      <c r="P91" s="161"/>
      <c r="Q91" s="81"/>
    </row>
    <row r="92" spans="1:17" x14ac:dyDescent="0.25">
      <c r="A92" s="159">
        <v>2010</v>
      </c>
      <c r="B92" s="159" t="s">
        <v>11</v>
      </c>
      <c r="C92" s="136" t="s">
        <v>33</v>
      </c>
      <c r="D92" s="129">
        <f>SUM(Month!E264:E266)/3</f>
        <v>123.18837338529265</v>
      </c>
      <c r="E92" s="129">
        <f>SUM(Month!F264:F266)/3</f>
        <v>116.011186</v>
      </c>
      <c r="F92" s="129">
        <f>SUM(Month!G264:G266)/3</f>
        <v>118.50923843869326</v>
      </c>
      <c r="G92" s="129">
        <f>SUM(Month!H264:H266)/3</f>
        <v>43.855027985074628</v>
      </c>
      <c r="H92" s="129">
        <f>SUM(Month!I264:I266)/3</f>
        <v>53.067317328142458</v>
      </c>
      <c r="I92" s="129"/>
      <c r="J92" s="129">
        <f>SUM(Month!K264:K266)/3</f>
        <v>96.877517211466241</v>
      </c>
      <c r="K92" s="129"/>
      <c r="L92" s="214">
        <f t="shared" si="2"/>
        <v>2.4980524386932643</v>
      </c>
      <c r="N92" s="130">
        <v>169.49923381192696</v>
      </c>
      <c r="O92" s="136" t="s">
        <v>33</v>
      </c>
      <c r="P92" s="161"/>
      <c r="Q92" s="81"/>
    </row>
    <row r="93" spans="1:17" x14ac:dyDescent="0.25">
      <c r="A93" s="159">
        <v>2010</v>
      </c>
      <c r="B93" s="159" t="s">
        <v>36</v>
      </c>
      <c r="C93" s="136" t="s">
        <v>33</v>
      </c>
      <c r="D93" s="129">
        <f>SUM(Month!E267:E269)/3</f>
        <v>126.4925806451613</v>
      </c>
      <c r="E93" s="129">
        <f>SUM(Month!F267:F269)/3</f>
        <v>119.17023266666666</v>
      </c>
      <c r="F93" s="129">
        <f>SUM(Month!G267:G269)/3</f>
        <v>122.93976983453543</v>
      </c>
      <c r="G93" s="129">
        <f>SUM(Month!H267:H269)/3</f>
        <v>47.398616737739871</v>
      </c>
      <c r="H93" s="129">
        <f>SUM(Month!I267:I269)/3</f>
        <v>56.810859377816229</v>
      </c>
      <c r="I93" s="129"/>
      <c r="J93" s="129">
        <f>SUM(Month!K267:K269)/3</f>
        <v>106.21159035609804</v>
      </c>
      <c r="K93" s="129"/>
      <c r="L93" s="214">
        <f t="shared" si="2"/>
        <v>3.7695371678687621</v>
      </c>
      <c r="N93" s="129">
        <v>185.8564300565898</v>
      </c>
      <c r="O93" s="136" t="s">
        <v>33</v>
      </c>
      <c r="P93" s="161"/>
      <c r="Q93" s="81"/>
    </row>
    <row r="94" spans="1:17" x14ac:dyDescent="0.25">
      <c r="A94" s="159">
        <v>2011</v>
      </c>
      <c r="B94" s="159" t="s">
        <v>9</v>
      </c>
      <c r="C94" s="136" t="s">
        <v>33</v>
      </c>
      <c r="D94" s="129">
        <f>SUM(Month!E270:E272)/3</f>
        <v>136.03843031123139</v>
      </c>
      <c r="E94" s="129">
        <f>SUM(Month!F270:F272)/3</f>
        <v>129.26139571312436</v>
      </c>
      <c r="F94" s="129">
        <f>SUM(Month!G270:G272)/3</f>
        <v>134.54994960403164</v>
      </c>
      <c r="G94" s="129">
        <f>SUM(Month!H270:H272)/3</f>
        <v>56.11050176042378</v>
      </c>
      <c r="H94" s="129">
        <f>SUM(Month!I270:I272)/3</f>
        <v>64.398639173990546</v>
      </c>
      <c r="I94" s="129"/>
      <c r="J94" s="129">
        <f>SUM(Month!K270:K272)/3</f>
        <v>127.22504819855367</v>
      </c>
      <c r="K94" s="129"/>
      <c r="L94" s="214">
        <f t="shared" ref="L94:L125" si="3">F94-E94</f>
        <v>5.2885538909072807</v>
      </c>
      <c r="N94" s="130">
        <v>222.58226603978846</v>
      </c>
      <c r="O94" s="136" t="s">
        <v>33</v>
      </c>
      <c r="P94" s="161"/>
      <c r="Q94" s="81"/>
    </row>
    <row r="95" spans="1:17" x14ac:dyDescent="0.25">
      <c r="A95" s="159">
        <v>2011</v>
      </c>
      <c r="B95" s="159" t="s">
        <v>10</v>
      </c>
      <c r="C95" s="136" t="s">
        <v>33</v>
      </c>
      <c r="D95" s="129">
        <f>SUM(Month!E273:E275)/3</f>
        <v>142.98883626522323</v>
      </c>
      <c r="E95" s="129">
        <f>SUM(Month!F273:F275)/3</f>
        <v>135.67100569071837</v>
      </c>
      <c r="F95" s="129">
        <f>SUM(Month!G273:G275)/3</f>
        <v>140.75746857174502</v>
      </c>
      <c r="G95" s="129">
        <f>SUM(Month!H273:H275)/3</f>
        <v>60.15228015832043</v>
      </c>
      <c r="H95" s="129">
        <f>SUM(Month!I273:I275)/3</f>
        <v>69.530992191707057</v>
      </c>
      <c r="I95" s="129"/>
      <c r="J95" s="129">
        <f>SUM(Month!K273:K275)/3</f>
        <v>140.94760474134048</v>
      </c>
      <c r="K95" s="129"/>
      <c r="L95" s="214">
        <f t="shared" si="3"/>
        <v>5.0864628810266481</v>
      </c>
      <c r="N95" s="130">
        <v>246.67040359334922</v>
      </c>
      <c r="O95" s="136" t="s">
        <v>33</v>
      </c>
      <c r="P95" s="161"/>
      <c r="Q95" s="81"/>
    </row>
    <row r="96" spans="1:17" x14ac:dyDescent="0.25">
      <c r="A96" s="159">
        <v>2011</v>
      </c>
      <c r="B96" s="159" t="s">
        <v>11</v>
      </c>
      <c r="C96" s="136" t="s">
        <v>33</v>
      </c>
      <c r="D96" s="129">
        <f>SUM(Month!E276:E278)/3</f>
        <v>142.61204330175914</v>
      </c>
      <c r="E96" s="129">
        <f>SUM(Month!F276:F278)/3</f>
        <v>135.06725774790314</v>
      </c>
      <c r="F96" s="129">
        <f>SUM(Month!G276:G278)/3</f>
        <v>139.47474442044634</v>
      </c>
      <c r="G96" s="129">
        <f>SUM(Month!H276:H278)/3</f>
        <v>57.804945792462568</v>
      </c>
      <c r="H96" s="129">
        <f>SUM(Month!I276:I278)/3</f>
        <v>68.188583737210564</v>
      </c>
      <c r="I96" s="129"/>
      <c r="J96" s="129">
        <f>SUM(Month!K274:K276)/3</f>
        <v>138.36855462067058</v>
      </c>
      <c r="K96" s="129"/>
      <c r="L96" s="214">
        <f t="shared" si="3"/>
        <v>4.4074866725432003</v>
      </c>
      <c r="N96" s="130">
        <v>242.1909985053417</v>
      </c>
      <c r="O96" s="136" t="s">
        <v>33</v>
      </c>
      <c r="P96" s="161"/>
      <c r="Q96" s="81"/>
    </row>
    <row r="97" spans="1:17" x14ac:dyDescent="0.25">
      <c r="A97" s="159">
        <v>2011</v>
      </c>
      <c r="B97" s="159" t="s">
        <v>12</v>
      </c>
      <c r="C97" s="136" t="s">
        <v>33</v>
      </c>
      <c r="D97" s="129">
        <f>SUM(Month!E279:E281)/3</f>
        <v>140.65647722147045</v>
      </c>
      <c r="E97" s="129">
        <f>SUM(Month!F279:F281)/3</f>
        <v>133.07550155652052</v>
      </c>
      <c r="F97" s="129">
        <f>SUM(Month!G279:G281)/3</f>
        <v>140.08234572003468</v>
      </c>
      <c r="G97" s="129">
        <f>SUM(Month!H279:H281)/3</f>
        <v>58.642262949578395</v>
      </c>
      <c r="H97" s="129">
        <f>SUM(Month!I279:I281)/3</f>
        <v>70.298555465805052</v>
      </c>
      <c r="I97" s="129"/>
      <c r="J97" s="129">
        <f>SUM(Month!K279:K281)/3</f>
        <v>137.28485607937634</v>
      </c>
      <c r="K97" s="129"/>
      <c r="L97" s="214">
        <f t="shared" si="3"/>
        <v>7.0068441635141596</v>
      </c>
      <c r="N97" s="130">
        <v>240.24800404522171</v>
      </c>
      <c r="O97" s="136" t="s">
        <v>33</v>
      </c>
      <c r="P97" s="161"/>
      <c r="Q97" s="81"/>
    </row>
    <row r="98" spans="1:17" x14ac:dyDescent="0.25">
      <c r="A98" s="159">
        <v>2012</v>
      </c>
      <c r="B98" s="159" t="s">
        <v>9</v>
      </c>
      <c r="C98" s="136" t="s">
        <v>33</v>
      </c>
      <c r="D98" s="129">
        <f>SUM(Month!E282:E284)/3</f>
        <v>142.3698240866035</v>
      </c>
      <c r="E98" s="129">
        <f>SUM(Month!F282:F284)/3</f>
        <v>135.03902385342931</v>
      </c>
      <c r="F98" s="129">
        <f>SUM(Month!G282:G284)/3</f>
        <v>142.9843381144893</v>
      </c>
      <c r="G98" s="129">
        <f>SUM(Month!H282:H284)/3</f>
        <v>61.943561932388491</v>
      </c>
      <c r="H98" s="129">
        <f>SUM(Month!I282:I284)/3</f>
        <v>71.922886890964847</v>
      </c>
      <c r="I98" s="129"/>
      <c r="J98" s="129">
        <f>SUM(Month!K282:K284)/3</f>
        <v>145.95167851161975</v>
      </c>
      <c r="K98" s="129"/>
      <c r="L98" s="214">
        <f t="shared" si="3"/>
        <v>7.9453142610599912</v>
      </c>
      <c r="N98" s="130">
        <v>255.3726541609781</v>
      </c>
      <c r="O98" s="136" t="s">
        <v>33</v>
      </c>
      <c r="P98" s="161"/>
      <c r="Q98" s="81"/>
    </row>
    <row r="99" spans="1:17" x14ac:dyDescent="0.25">
      <c r="A99" s="159">
        <v>2012</v>
      </c>
      <c r="B99" s="159" t="s">
        <v>10</v>
      </c>
      <c r="C99" s="136" t="s">
        <v>33</v>
      </c>
      <c r="D99" s="129">
        <f>SUM(Month!E285:E287)/3</f>
        <v>144.52425290157171</v>
      </c>
      <c r="E99" s="129">
        <f>SUM(Month!F285:F287)/3</f>
        <v>137.01658174867646</v>
      </c>
      <c r="F99" s="129">
        <f>SUM(Month!G285:G287)/3</f>
        <v>143.07709136513139</v>
      </c>
      <c r="G99" s="129">
        <f>SUM(Month!H285:H287)/3</f>
        <v>59.33336934546373</v>
      </c>
      <c r="H99" s="129">
        <f>SUM(Month!I285:I287)/3</f>
        <v>70.02434129656352</v>
      </c>
      <c r="I99" s="136"/>
      <c r="J99" s="129">
        <f>SUM(Month!K285:K287)/3</f>
        <v>134.59607363099113</v>
      </c>
      <c r="K99" s="129"/>
      <c r="L99" s="214">
        <f t="shared" si="3"/>
        <v>6.0605096164549366</v>
      </c>
      <c r="N99" s="130">
        <v>235.47684784608563</v>
      </c>
      <c r="O99" s="136" t="s">
        <v>33</v>
      </c>
      <c r="P99" s="161"/>
      <c r="Q99" s="81"/>
    </row>
    <row r="100" spans="1:17" x14ac:dyDescent="0.25">
      <c r="A100" s="159">
        <v>2012</v>
      </c>
      <c r="B100" s="159" t="s">
        <v>11</v>
      </c>
      <c r="C100" s="136" t="s">
        <v>33</v>
      </c>
      <c r="D100" s="129">
        <f>SUM(Month!E288:E290)/3</f>
        <v>142.16168229817978</v>
      </c>
      <c r="E100" s="129">
        <f>SUM(Month!F288:F290)/3</f>
        <v>134.78267600000001</v>
      </c>
      <c r="F100" s="129">
        <f>SUM(Month!G288:G290)/3</f>
        <v>139.99199732127909</v>
      </c>
      <c r="G100" s="129">
        <f>SUM(Month!H288:H290)/3</f>
        <v>57.42010424564063</v>
      </c>
      <c r="H100" s="129">
        <f>SUM(Month!I288:I290)/3</f>
        <v>70.451222275666737</v>
      </c>
      <c r="I100" s="129"/>
      <c r="J100" s="129">
        <f>SUM(Month!K288:K290)/3</f>
        <v>133.03523164352964</v>
      </c>
      <c r="K100" s="129"/>
      <c r="L100" s="214">
        <f t="shared" si="3"/>
        <v>5.2093213212790772</v>
      </c>
      <c r="N100" s="130">
        <v>232.89261370096492</v>
      </c>
      <c r="O100" s="136" t="s">
        <v>33</v>
      </c>
      <c r="P100" s="161"/>
      <c r="Q100" s="81"/>
    </row>
    <row r="101" spans="1:17" x14ac:dyDescent="0.25">
      <c r="A101" s="159">
        <v>2012</v>
      </c>
      <c r="B101" s="159" t="s">
        <v>12</v>
      </c>
      <c r="C101" s="136" t="s">
        <v>33</v>
      </c>
      <c r="D101" s="129">
        <f>SUM(Month!E291:E293)/3</f>
        <v>142.41951229679032</v>
      </c>
      <c r="E101" s="129">
        <f>SUM(Month!F291:F293)/3</f>
        <v>134.72390733333333</v>
      </c>
      <c r="F101" s="129">
        <f>SUM(Month!G291:G293)/3</f>
        <v>141.2596122551482</v>
      </c>
      <c r="G101" s="129">
        <f>SUM(Month!H291:H293)/3</f>
        <v>58.45459691685619</v>
      </c>
      <c r="H101" s="129">
        <f>SUM(Month!I291:I293)/3</f>
        <v>70.645220458553794</v>
      </c>
      <c r="I101" s="129"/>
      <c r="J101" s="129">
        <f>SUM(Month!K291:K293)/3</f>
        <v>133.37836772876008</v>
      </c>
      <c r="K101" s="129"/>
      <c r="L101" s="214">
        <f t="shared" si="3"/>
        <v>6.5357049218148688</v>
      </c>
      <c r="N101" s="129">
        <v>233.4003468534186</v>
      </c>
      <c r="O101" s="136" t="s">
        <v>33</v>
      </c>
      <c r="P101" s="161"/>
      <c r="Q101" s="81"/>
    </row>
    <row r="102" spans="1:17" x14ac:dyDescent="0.25">
      <c r="A102" s="159">
        <v>2013</v>
      </c>
      <c r="B102" s="159" t="s">
        <v>9</v>
      </c>
      <c r="C102" s="136" t="s">
        <v>33</v>
      </c>
      <c r="D102" s="129">
        <f>SUM(Month!E294:E296)/3</f>
        <v>142.7907850493261</v>
      </c>
      <c r="E102" s="129">
        <f>SUM(Month!F294:F296)/3</f>
        <v>135.10865133333334</v>
      </c>
      <c r="F102" s="129">
        <f>SUM(Month!G294:G296)/3</f>
        <v>142.65728310731629</v>
      </c>
      <c r="G102" s="129">
        <f>SUM(Month!H294:H296)/3</f>
        <v>61.723555724033361</v>
      </c>
      <c r="H102" s="129">
        <f>SUM(Month!I294:I296)/3</f>
        <v>72.068010795788567</v>
      </c>
      <c r="I102" s="129"/>
      <c r="J102" s="129">
        <f>SUM(Month!K294:K296)/3</f>
        <v>140.80318506874104</v>
      </c>
      <c r="K102" s="129"/>
      <c r="L102" s="214">
        <f t="shared" si="3"/>
        <v>7.5486317739829474</v>
      </c>
      <c r="N102" s="129">
        <v>246.30299015081206</v>
      </c>
      <c r="O102" s="136" t="s">
        <v>33</v>
      </c>
      <c r="P102" s="161"/>
      <c r="Q102" s="81"/>
    </row>
    <row r="103" spans="1:17" x14ac:dyDescent="0.25">
      <c r="A103" s="159">
        <v>2013</v>
      </c>
      <c r="B103" s="159" t="s">
        <v>10</v>
      </c>
      <c r="C103" s="136" t="s">
        <v>33</v>
      </c>
      <c r="D103" s="129">
        <f>SUM(Month!E297:E299)/3</f>
        <v>142.21882346811171</v>
      </c>
      <c r="E103" s="129">
        <f>SUM(Month!F297:F299)/3</f>
        <v>134.53824466666666</v>
      </c>
      <c r="F103" s="129">
        <f>SUM(Month!G297:G299)/3</f>
        <v>139.49476611418049</v>
      </c>
      <c r="G103" s="129">
        <f>SUM(Month!H297:H299)/3</f>
        <v>56.046435430881978</v>
      </c>
      <c r="H103" s="129">
        <f>SUM(Month!I297:I299)/3</f>
        <v>68.660256533589873</v>
      </c>
      <c r="I103" s="129"/>
      <c r="J103" s="129">
        <f>SUM(Month!K297:K299)/3</f>
        <v>130.12874345580585</v>
      </c>
      <c r="K103" s="129"/>
      <c r="L103" s="214">
        <f t="shared" si="3"/>
        <v>4.9565214475138362</v>
      </c>
      <c r="N103" s="129">
        <v>227.64855535045297</v>
      </c>
      <c r="O103" s="136" t="s">
        <v>33</v>
      </c>
      <c r="P103" s="161"/>
      <c r="Q103" s="81"/>
    </row>
    <row r="104" spans="1:17" x14ac:dyDescent="0.25">
      <c r="A104" s="159">
        <v>2013</v>
      </c>
      <c r="B104" s="159" t="s">
        <v>11</v>
      </c>
      <c r="C104" s="136" t="s">
        <v>33</v>
      </c>
      <c r="D104" s="129">
        <f>SUM(Month!E300:E302)/3</f>
        <v>143.9063666066547</v>
      </c>
      <c r="E104" s="129">
        <f>SUM(Month!F300:F302)/3</f>
        <v>136.267065</v>
      </c>
      <c r="F104" s="129">
        <f>SUM(Month!G300:G302)/3</f>
        <v>141.19336166666668</v>
      </c>
      <c r="G104" s="129">
        <f>SUM(Month!H300:H302)/3</f>
        <v>56.299191001095856</v>
      </c>
      <c r="H104" s="129">
        <f>SUM(Month!I300:I302)/3</f>
        <v>70.763947141049712</v>
      </c>
      <c r="I104" s="129"/>
      <c r="J104" s="129">
        <f>SUM(Month!K300:K302)/3</f>
        <v>138.09477215826374</v>
      </c>
      <c r="K104" s="129"/>
      <c r="L104" s="214">
        <f t="shared" si="3"/>
        <v>4.9262966666666728</v>
      </c>
      <c r="N104" s="129">
        <v>241.66233318802929</v>
      </c>
      <c r="O104" s="136" t="s">
        <v>33</v>
      </c>
      <c r="P104" s="161"/>
      <c r="Q104" s="81"/>
    </row>
    <row r="105" spans="1:17" x14ac:dyDescent="0.25">
      <c r="A105" s="159">
        <v>2013</v>
      </c>
      <c r="B105" s="159" t="s">
        <v>12</v>
      </c>
      <c r="C105" s="136" t="s">
        <v>33</v>
      </c>
      <c r="D105" s="129">
        <f>SUM(Month!E303:E305)/3</f>
        <v>138.08007001400281</v>
      </c>
      <c r="E105" s="129">
        <f>SUM(Month!F303:F305)/3</f>
        <v>130.66715100000002</v>
      </c>
      <c r="F105" s="129">
        <f>SUM(Month!G303:G305)/3</f>
        <v>138.27534566666668</v>
      </c>
      <c r="G105" s="129">
        <f>SUM(Month!H303:H305)/3</f>
        <v>54.507043125120866</v>
      </c>
      <c r="H105" s="129">
        <f>SUM(Month!I303:I305)/3</f>
        <v>67.640664873985017</v>
      </c>
      <c r="I105" s="136"/>
      <c r="J105" s="129">
        <f>SUM(Month!K303:K305)/3</f>
        <v>131.44205934055825</v>
      </c>
      <c r="K105" s="129"/>
      <c r="L105" s="214">
        <f t="shared" si="3"/>
        <v>7.6081946666666624</v>
      </c>
      <c r="N105" s="129">
        <v>229.96484976437247</v>
      </c>
      <c r="O105" s="136" t="s">
        <v>33</v>
      </c>
      <c r="P105" s="161"/>
      <c r="Q105" s="81"/>
    </row>
    <row r="106" spans="1:17" x14ac:dyDescent="0.25">
      <c r="A106" s="159">
        <v>2014</v>
      </c>
      <c r="B106" s="159" t="s">
        <v>9</v>
      </c>
      <c r="C106" s="136" t="s">
        <v>33</v>
      </c>
      <c r="D106" s="129">
        <f>SUM(Month!E306:E308)/3</f>
        <v>136.78990331399618</v>
      </c>
      <c r="E106" s="129">
        <f>SUM(Month!F306:F308)/3</f>
        <v>129.25915466666666</v>
      </c>
      <c r="F106" s="129">
        <f>SUM(Month!G306:G308)/3</f>
        <v>136.93008366666666</v>
      </c>
      <c r="G106" s="129">
        <f>SUM(Month!H306:H308)/3</f>
        <v>53.373743956681494</v>
      </c>
      <c r="H106" s="129">
        <f>SUM(Month!I306:I308)/3</f>
        <v>66.03014288727195</v>
      </c>
      <c r="I106" s="129"/>
      <c r="J106" s="129">
        <f>SUM(Month!K306:K308)/3</f>
        <v>127.86814437252963</v>
      </c>
      <c r="K106" s="136"/>
      <c r="L106" s="214">
        <f t="shared" si="3"/>
        <v>7.670929000000001</v>
      </c>
      <c r="N106" s="136" t="s">
        <v>33</v>
      </c>
      <c r="O106" s="136" t="s">
        <v>33</v>
      </c>
      <c r="P106" s="161"/>
      <c r="Q106" s="81"/>
    </row>
    <row r="107" spans="1:17" x14ac:dyDescent="0.25">
      <c r="A107" s="159">
        <v>2014</v>
      </c>
      <c r="B107" s="159" t="s">
        <v>10</v>
      </c>
      <c r="C107" s="136" t="s">
        <v>33</v>
      </c>
      <c r="D107" s="129">
        <f>SUM(Month!E309:E311)/3</f>
        <v>136.94746482629861</v>
      </c>
      <c r="E107" s="129">
        <f>SUM(Month!F309:F311)/3</f>
        <v>129.27065966666666</v>
      </c>
      <c r="F107" s="129">
        <f>SUM(Month!G309:G311)/3</f>
        <v>135.79507466666666</v>
      </c>
      <c r="G107" s="129">
        <f>SUM(Month!H309:H311)/3</f>
        <v>51.105721008186684</v>
      </c>
      <c r="H107" s="129">
        <f>SUM(Month!I309:I311)/3</f>
        <v>64.790673837393228</v>
      </c>
      <c r="I107" s="129"/>
      <c r="J107" s="129">
        <f>SUM(Month!K309:K311)/3</f>
        <v>126.75145827144011</v>
      </c>
      <c r="K107" s="129"/>
      <c r="L107" s="214">
        <f t="shared" si="3"/>
        <v>6.5244150000000047</v>
      </c>
      <c r="N107" s="136" t="s">
        <v>33</v>
      </c>
      <c r="O107" s="136" t="s">
        <v>33</v>
      </c>
      <c r="P107" s="161"/>
      <c r="Q107" s="81"/>
    </row>
    <row r="108" spans="1:17" x14ac:dyDescent="0.25">
      <c r="A108" s="159">
        <v>2014</v>
      </c>
      <c r="B108" s="159" t="s">
        <v>11</v>
      </c>
      <c r="C108" s="136" t="s">
        <v>33</v>
      </c>
      <c r="D108" s="129">
        <f>SUM(Month!E312:E314)/3</f>
        <v>137.21473092575278</v>
      </c>
      <c r="E108" s="129">
        <f>SUM(Month!F312:F314)/3</f>
        <v>129.63464634365823</v>
      </c>
      <c r="F108" s="129">
        <f>SUM(Month!G312:G314)/3</f>
        <v>134.23099996266185</v>
      </c>
      <c r="G108" s="129">
        <f>SUM(Month!H312:H314)/3</f>
        <v>51.16811633333333</v>
      </c>
      <c r="H108" s="129">
        <f>SUM(Month!I312:I314)/3</f>
        <v>62.354121999999997</v>
      </c>
      <c r="I108" s="129"/>
      <c r="J108" s="129">
        <f>SUM(Month!K312:K314)/3</f>
        <v>119.60024555421967</v>
      </c>
      <c r="K108" s="129"/>
      <c r="L108" s="214">
        <f t="shared" si="3"/>
        <v>4.5963536190036223</v>
      </c>
      <c r="N108" s="136" t="s">
        <v>33</v>
      </c>
      <c r="O108" s="136" t="s">
        <v>33</v>
      </c>
      <c r="P108" s="161"/>
      <c r="Q108" s="81"/>
    </row>
    <row r="109" spans="1:17" x14ac:dyDescent="0.25">
      <c r="A109" s="159">
        <v>2014</v>
      </c>
      <c r="B109" s="159" t="s">
        <v>12</v>
      </c>
      <c r="C109" s="136" t="s">
        <v>33</v>
      </c>
      <c r="D109" s="129">
        <f>SUM(Month!E315:E317)/3</f>
        <v>129.32284264602256</v>
      </c>
      <c r="E109" s="129">
        <f>SUM(Month!F315:F317)/3</f>
        <v>121.81895107411891</v>
      </c>
      <c r="F109" s="129">
        <f>SUM(Month!G315:G317)/3</f>
        <v>126.87583720248593</v>
      </c>
      <c r="G109" s="129">
        <f>SUM(Month!H315:H317)/3</f>
        <v>44.932345999999995</v>
      </c>
      <c r="H109" s="129">
        <f>SUM(Month!I315:I317)/3</f>
        <v>55.952528666666666</v>
      </c>
      <c r="I109" s="129"/>
      <c r="J109" s="129">
        <f>SUM(Month!K315:K317)/3</f>
        <v>95.225969971904021</v>
      </c>
      <c r="K109" s="129"/>
      <c r="L109" s="214">
        <f t="shared" si="3"/>
        <v>5.0568861283670117</v>
      </c>
      <c r="N109" s="136" t="s">
        <v>33</v>
      </c>
      <c r="O109" s="136" t="s">
        <v>33</v>
      </c>
      <c r="P109" s="161"/>
      <c r="Q109" s="81"/>
    </row>
    <row r="110" spans="1:17" x14ac:dyDescent="0.25">
      <c r="A110" s="159">
        <v>2015</v>
      </c>
      <c r="B110" s="159" t="s">
        <v>9</v>
      </c>
      <c r="C110" s="136" t="s">
        <v>33</v>
      </c>
      <c r="D110" s="129">
        <f>SUM(Month!E318:E320)/3</f>
        <v>116.61531045569949</v>
      </c>
      <c r="E110" s="129">
        <f>SUM(Month!F318:F320)/3</f>
        <v>108.89413292432017</v>
      </c>
      <c r="F110" s="129">
        <f>SUM(Month!G318:G320)/3</f>
        <v>116.22031175155439</v>
      </c>
      <c r="G110" s="129">
        <f>SUM(Month!H318:H320)/3</f>
        <v>36.84892133333333</v>
      </c>
      <c r="H110" s="129">
        <f>SUM(Month!I318:I320)/3</f>
        <v>47.869543999999991</v>
      </c>
      <c r="I110" s="129"/>
      <c r="J110" s="129">
        <f>SUM(Month!K318:K320)/3</f>
        <v>69.478913673417097</v>
      </c>
      <c r="K110" s="129"/>
      <c r="L110" s="214">
        <f t="shared" si="3"/>
        <v>7.3261788272342159</v>
      </c>
      <c r="N110" s="136" t="s">
        <v>33</v>
      </c>
      <c r="O110" s="136" t="s">
        <v>33</v>
      </c>
      <c r="P110" s="161"/>
      <c r="Q110" s="81"/>
    </row>
    <row r="111" spans="1:17" x14ac:dyDescent="0.25">
      <c r="A111" s="159">
        <v>2015</v>
      </c>
      <c r="B111" s="159" t="s">
        <v>10</v>
      </c>
      <c r="C111" s="136" t="s">
        <v>33</v>
      </c>
      <c r="D111" s="129">
        <f>SUM(Month!E321:E323)/3</f>
        <v>122.45157247419188</v>
      </c>
      <c r="E111" s="129">
        <f>SUM(Month!F321:F323)/3</f>
        <v>114.89777788969479</v>
      </c>
      <c r="F111" s="129">
        <f>SUM(Month!G321:G323)/3</f>
        <v>120.43360539424823</v>
      </c>
      <c r="G111" s="129">
        <f>SUM(Month!H321:H323)/3</f>
        <v>36.818928666666672</v>
      </c>
      <c r="H111" s="129">
        <f>SUM(Month!I321:I323)/3</f>
        <v>49.123513000000003</v>
      </c>
      <c r="I111" s="129"/>
      <c r="J111" s="129">
        <f>SUM(Month!K321:K323)/3</f>
        <v>77.810477521933393</v>
      </c>
      <c r="K111" s="129"/>
      <c r="L111" s="214">
        <f t="shared" si="3"/>
        <v>5.5358275045534384</v>
      </c>
      <c r="N111" s="136" t="s">
        <v>33</v>
      </c>
      <c r="O111" s="136" t="s">
        <v>33</v>
      </c>
      <c r="P111" s="161"/>
      <c r="Q111" s="81"/>
    </row>
    <row r="112" spans="1:17" x14ac:dyDescent="0.25">
      <c r="A112" s="159">
        <v>2015</v>
      </c>
      <c r="B112" s="159" t="s">
        <v>11</v>
      </c>
      <c r="C112" s="136" t="s">
        <v>33</v>
      </c>
      <c r="D112" s="129">
        <f>SUM(Month!E324:E326)/3</f>
        <v>121.75759220516333</v>
      </c>
      <c r="E112" s="129">
        <f>SUM(Month!F324:F326)/3</f>
        <v>114.12628190172275</v>
      </c>
      <c r="F112" s="129">
        <f>SUM(Month!G324:G326)/3</f>
        <v>113.41535001555216</v>
      </c>
      <c r="G112" s="129">
        <f>SUM(Month!H324:H326)/3</f>
        <v>32.656509</v>
      </c>
      <c r="H112" s="129">
        <f>SUM(Month!I324:I326)/3</f>
        <v>44.966460333333337</v>
      </c>
      <c r="I112" s="129"/>
      <c r="J112" s="129">
        <f>SUM(Month!K324:K326)/3</f>
        <v>63.855117061256266</v>
      </c>
      <c r="K112" s="129"/>
      <c r="L112" s="214">
        <f t="shared" si="3"/>
        <v>-0.71093188617058445</v>
      </c>
      <c r="N112" s="136" t="s">
        <v>33</v>
      </c>
      <c r="O112" s="136" t="s">
        <v>33</v>
      </c>
      <c r="P112" s="161"/>
      <c r="Q112" s="81"/>
    </row>
    <row r="113" spans="1:17" x14ac:dyDescent="0.25">
      <c r="A113" s="159">
        <v>2015</v>
      </c>
      <c r="B113" s="159" t="s">
        <v>12</v>
      </c>
      <c r="C113" s="136" t="s">
        <v>33</v>
      </c>
      <c r="D113" s="129">
        <f>SUM(Month!E327:E329)/3</f>
        <v>115.07257684870306</v>
      </c>
      <c r="E113" s="129">
        <f>SUM(Month!F327:F329)/3</f>
        <v>106.60484788699814</v>
      </c>
      <c r="F113" s="129">
        <f>SUM(Month!G327:G329)/3</f>
        <v>109.52455633333335</v>
      </c>
      <c r="G113" s="129">
        <f>SUM(Month!H327:H329)/3</f>
        <v>29.962</v>
      </c>
      <c r="H113" s="129">
        <f>SUM(Month!I327:I329)/3</f>
        <v>41.232641666666673</v>
      </c>
      <c r="I113" s="129"/>
      <c r="J113" s="129">
        <f>SUM(Month!K327:K329)/3</f>
        <v>56.46930305081861</v>
      </c>
      <c r="K113" s="129"/>
      <c r="L113" s="214">
        <f t="shared" si="3"/>
        <v>2.919708446335207</v>
      </c>
      <c r="N113" s="136" t="s">
        <v>33</v>
      </c>
      <c r="O113" s="136" t="s">
        <v>33</v>
      </c>
      <c r="P113" s="161"/>
      <c r="Q113" s="81"/>
    </row>
    <row r="114" spans="1:17" x14ac:dyDescent="0.25">
      <c r="A114" s="159">
        <v>2016</v>
      </c>
      <c r="B114" s="159" t="s">
        <v>9</v>
      </c>
      <c r="C114" s="136" t="s">
        <v>33</v>
      </c>
      <c r="D114" s="129">
        <f>SUM(Month!E330:E332)/3</f>
        <v>110.16359305194362</v>
      </c>
      <c r="E114" s="129">
        <f>SUM(Month!F330:F332)/3</f>
        <v>101.62392762735124</v>
      </c>
      <c r="F114" s="129">
        <f>SUM(Month!G330:G332)/3</f>
        <v>101.98084633333333</v>
      </c>
      <c r="G114" s="129">
        <f>SUM(Month!H330:H332)/3</f>
        <v>23.710999999999999</v>
      </c>
      <c r="H114" s="129">
        <f>SUM(Month!I330:I332)/3</f>
        <v>35.61974566666666</v>
      </c>
      <c r="I114" s="129"/>
      <c r="J114" s="129">
        <f>SUM(Month!K330:K332)/3</f>
        <v>46.30739232697406</v>
      </c>
      <c r="K114" s="129"/>
      <c r="L114" s="214">
        <f t="shared" si="3"/>
        <v>0.35691870598209618</v>
      </c>
      <c r="N114" s="136" t="s">
        <v>33</v>
      </c>
      <c r="O114" s="136" t="s">
        <v>33</v>
      </c>
      <c r="P114" s="161"/>
      <c r="Q114" s="81"/>
    </row>
    <row r="115" spans="1:17" x14ac:dyDescent="0.25">
      <c r="A115" s="159">
        <v>2016</v>
      </c>
      <c r="B115" s="159" t="s">
        <v>10</v>
      </c>
      <c r="C115" s="136" t="s">
        <v>33</v>
      </c>
      <c r="D115" s="129">
        <f>SUM(Month!E333:E335)/3</f>
        <v>117.30632593185305</v>
      </c>
      <c r="E115" s="129">
        <f>SUM(Month!F333:F335)/3</f>
        <v>108.6134573382206</v>
      </c>
      <c r="F115" s="129">
        <f>SUM(Month!G333:G335)/3</f>
        <v>109.290436</v>
      </c>
      <c r="G115" s="129">
        <f>SUM(Month!H333:H335)/3</f>
        <v>29.65366666666667</v>
      </c>
      <c r="H115" s="129">
        <f>SUM(Month!I333:I335)/3</f>
        <v>41.737902666666663</v>
      </c>
      <c r="I115" s="129"/>
      <c r="J115" s="129">
        <f>SUM(Month!K333:K335)/3</f>
        <v>61.272602456097722</v>
      </c>
      <c r="K115" s="129"/>
      <c r="L115" s="214">
        <f t="shared" si="3"/>
        <v>0.67697866177940114</v>
      </c>
      <c r="N115" s="136" t="s">
        <v>33</v>
      </c>
      <c r="O115" s="136" t="s">
        <v>33</v>
      </c>
      <c r="P115" s="161"/>
      <c r="Q115" s="81"/>
    </row>
    <row r="116" spans="1:17" x14ac:dyDescent="0.25">
      <c r="A116" s="159">
        <v>2016</v>
      </c>
      <c r="B116" s="159" t="s">
        <v>11</v>
      </c>
      <c r="C116" s="136" t="s">
        <v>33</v>
      </c>
      <c r="D116" s="129">
        <f>SUM(Month!E336:E338)/3</f>
        <v>119.64668333666732</v>
      </c>
      <c r="E116" s="129">
        <f>SUM(Month!F336:F338)/3</f>
        <v>110.64120302173028</v>
      </c>
      <c r="F116" s="129">
        <f>SUM(Month!G336:G338)/3</f>
        <v>112.18903166666666</v>
      </c>
      <c r="G116" s="129">
        <f>SUM(Month!H336:H338)/3</f>
        <v>31.451666666666668</v>
      </c>
      <c r="H116" s="129">
        <f>SUM(Month!I336:I338)/3</f>
        <v>44.239950999999998</v>
      </c>
      <c r="I116" s="129"/>
      <c r="J116" s="129">
        <f>SUM(Month!K336:K338)/3</f>
        <v>67.741670528548269</v>
      </c>
      <c r="K116" s="129"/>
      <c r="L116" s="214">
        <f t="shared" si="3"/>
        <v>1.5478286449363878</v>
      </c>
      <c r="N116" s="136" t="s">
        <v>33</v>
      </c>
      <c r="O116" s="136" t="s">
        <v>33</v>
      </c>
      <c r="P116" s="161"/>
      <c r="Q116" s="81"/>
    </row>
    <row r="117" spans="1:17" x14ac:dyDescent="0.25">
      <c r="A117" s="159">
        <v>2016</v>
      </c>
      <c r="B117" s="159" t="s">
        <v>12</v>
      </c>
      <c r="C117" s="136" t="s">
        <v>33</v>
      </c>
      <c r="D117" s="129">
        <f>SUM(Month!E339:E341)/3</f>
        <v>124.20373341334933</v>
      </c>
      <c r="E117" s="129">
        <f>SUM(Month!F339:F341)/3</f>
        <v>114.50397327534829</v>
      </c>
      <c r="F117" s="129">
        <f>SUM(Month!G339:G341)/3</f>
        <v>117.05420733333335</v>
      </c>
      <c r="G117" s="129">
        <f>SUM(Month!H339:H341)/3</f>
        <v>37.108666666666664</v>
      </c>
      <c r="H117" s="129">
        <f>SUM(Month!I339:I341)/3</f>
        <v>48.788435333333346</v>
      </c>
      <c r="I117" s="129"/>
      <c r="J117" s="129">
        <f>SUM(Month!K339:K341)/3</f>
        <v>76.631286512517661</v>
      </c>
      <c r="K117" s="129"/>
      <c r="L117" s="214">
        <f t="shared" si="3"/>
        <v>2.5502340579850653</v>
      </c>
      <c r="N117" s="136" t="s">
        <v>33</v>
      </c>
      <c r="O117" s="136" t="s">
        <v>33</v>
      </c>
      <c r="P117" s="161"/>
      <c r="Q117" s="81"/>
    </row>
    <row r="118" spans="1:17" x14ac:dyDescent="0.25">
      <c r="A118" s="159">
        <v>2017</v>
      </c>
      <c r="B118" s="159" t="s">
        <v>9</v>
      </c>
      <c r="C118" s="136" t="s">
        <v>33</v>
      </c>
      <c r="D118" s="129">
        <f>SUM(Month!E342:E344)/3</f>
        <v>128.37332933253319</v>
      </c>
      <c r="E118" s="129">
        <f>SUM(Month!F342:F344)/3</f>
        <v>119.31582521170346</v>
      </c>
      <c r="F118" s="129">
        <f>SUM(Month!G342:G344)/3</f>
        <v>122.37682200000002</v>
      </c>
      <c r="G118" s="129">
        <f>SUM(Month!H342:H344)/3</f>
        <v>40.226666666666667</v>
      </c>
      <c r="H118" s="129">
        <f>SUM(Month!I342:I344)/3</f>
        <v>51.947650000000003</v>
      </c>
      <c r="I118" s="129"/>
      <c r="J118" s="129">
        <f>SUM(Month!K342:K344)/3</f>
        <v>84.084512665352449</v>
      </c>
      <c r="K118" s="129"/>
      <c r="L118" s="214">
        <f t="shared" si="3"/>
        <v>3.0609967882965634</v>
      </c>
      <c r="N118" s="136" t="s">
        <v>33</v>
      </c>
      <c r="O118" s="136" t="s">
        <v>33</v>
      </c>
      <c r="P118" s="161"/>
      <c r="Q118" s="81"/>
    </row>
    <row r="119" spans="1:17" x14ac:dyDescent="0.25">
      <c r="A119" s="159">
        <v>2017</v>
      </c>
      <c r="B119" s="159" t="s">
        <v>10</v>
      </c>
      <c r="C119" s="136" t="s">
        <v>33</v>
      </c>
      <c r="D119" s="129">
        <f>SUM(Month!E345:E347)/3</f>
        <v>125.55800960192039</v>
      </c>
      <c r="E119" s="129">
        <f>SUM(Month!F345:F347)/3</f>
        <v>116.1237463870181</v>
      </c>
      <c r="F119" s="129">
        <f>SUM(Month!G345:G347)/3</f>
        <v>118.27555833333334</v>
      </c>
      <c r="G119" s="129">
        <f>SUM(Month!H345:H347)/3</f>
        <v>37.324999999999996</v>
      </c>
      <c r="H119" s="129">
        <f>SUM(Month!I345:I347)/3</f>
        <v>48.321896333333335</v>
      </c>
      <c r="I119" s="129"/>
      <c r="J119" s="129">
        <f>SUM(Month!K345:K347)/3</f>
        <v>75.58001130383343</v>
      </c>
      <c r="K119" s="129"/>
      <c r="L119" s="214">
        <f t="shared" si="3"/>
        <v>2.1518119463152345</v>
      </c>
      <c r="N119" s="129"/>
      <c r="O119" s="161"/>
      <c r="P119" s="161"/>
      <c r="Q119" s="81"/>
    </row>
    <row r="120" spans="1:17" x14ac:dyDescent="0.25">
      <c r="A120" s="159">
        <v>2017</v>
      </c>
      <c r="B120" s="159" t="s">
        <v>11</v>
      </c>
      <c r="C120" s="136" t="s">
        <v>33</v>
      </c>
      <c r="D120" s="129">
        <f>SUM(Month!E348:E350)/3</f>
        <v>125.59547109421884</v>
      </c>
      <c r="E120" s="129">
        <f>SUM(Month!F348:F350)/3</f>
        <v>116.15967160801002</v>
      </c>
      <c r="F120" s="129">
        <f>SUM(Month!G348:G350)/3</f>
        <v>117.7533376666667</v>
      </c>
      <c r="G120" s="129">
        <f>SUM(Month!H348:H350)/3</f>
        <v>36.801666666666662</v>
      </c>
      <c r="H120" s="129">
        <f>SUM(Month!I348:I350)/3</f>
        <v>48.583680666666673</v>
      </c>
      <c r="I120" s="129"/>
      <c r="J120" s="129">
        <f>SUM(Month!K348:K350)/3</f>
        <v>76.588677323267689</v>
      </c>
      <c r="K120" s="129"/>
      <c r="L120" s="214">
        <f t="shared" si="3"/>
        <v>1.5936660586566802</v>
      </c>
      <c r="N120" s="129"/>
      <c r="O120" s="161"/>
      <c r="P120" s="161"/>
      <c r="Q120" s="81"/>
    </row>
    <row r="121" spans="1:17" x14ac:dyDescent="0.25">
      <c r="A121" s="159">
        <v>2017</v>
      </c>
      <c r="B121" s="159" t="s">
        <v>12</v>
      </c>
      <c r="C121" s="136" t="s">
        <v>33</v>
      </c>
      <c r="D121" s="129">
        <f>SUM(Month!E351:E353)/3</f>
        <v>128.2892516868707</v>
      </c>
      <c r="E121" s="129">
        <f>SUM(Month!F351:F353)/3</f>
        <v>118.75628725644715</v>
      </c>
      <c r="F121" s="129">
        <f>SUM(Month!G351:G353)/3</f>
        <v>122.19123133333336</v>
      </c>
      <c r="G121" s="129">
        <f>SUM(Month!H351:H353)/3</f>
        <v>42.321999999999996</v>
      </c>
      <c r="H121" s="129">
        <f>SUM(Month!I351:I353)/3</f>
        <v>52.990205666666668</v>
      </c>
      <c r="I121" s="129"/>
      <c r="J121" s="129">
        <f>SUM(Month!K351:K353)/3</f>
        <v>89.597894241591334</v>
      </c>
      <c r="K121" s="129"/>
      <c r="L121" s="214">
        <f t="shared" si="3"/>
        <v>3.434944076886211</v>
      </c>
      <c r="N121" s="129"/>
      <c r="O121" s="161"/>
      <c r="P121" s="161"/>
      <c r="Q121" s="81"/>
    </row>
    <row r="122" spans="1:17" x14ac:dyDescent="0.25">
      <c r="A122" s="159">
        <v>2018</v>
      </c>
      <c r="B122" s="159" t="s">
        <v>9</v>
      </c>
      <c r="C122" s="136" t="s">
        <v>33</v>
      </c>
      <c r="D122" s="129">
        <f>SUM(Month!E354:E356)/3</f>
        <v>130.20306100000002</v>
      </c>
      <c r="E122" s="129">
        <f>SUM(Month!F354:F356)/3</f>
        <v>120.57074390413982</v>
      </c>
      <c r="F122" s="129">
        <f>SUM(Month!G354:G356)/3</f>
        <v>124.00354966666669</v>
      </c>
      <c r="G122" s="129">
        <f>SUM(Month!H354:H356)/3</f>
        <v>44.329000000000001</v>
      </c>
      <c r="H122" s="129">
        <f>SUM(Month!I354:I356)/3</f>
        <v>53.318035666666667</v>
      </c>
      <c r="I122" s="129"/>
      <c r="J122" s="129">
        <f>SUM(Month!K354:K356)/3</f>
        <v>93.893271429047502</v>
      </c>
      <c r="K122" s="129"/>
      <c r="L122" s="214">
        <f t="shared" si="3"/>
        <v>3.4328057625268684</v>
      </c>
      <c r="N122" s="129"/>
      <c r="O122" s="161"/>
      <c r="P122" s="161"/>
      <c r="Q122" s="81"/>
    </row>
    <row r="123" spans="1:17" x14ac:dyDescent="0.25">
      <c r="A123" s="159">
        <v>2018</v>
      </c>
      <c r="B123" s="159" t="s">
        <v>10</v>
      </c>
      <c r="C123" s="136" t="s">
        <v>33</v>
      </c>
      <c r="D123" s="129">
        <f>SUM(Month!E357:E359)/3</f>
        <v>134.209609</v>
      </c>
      <c r="E123" s="129">
        <f>SUM(Month!F357:F359)/3</f>
        <v>124.39617603724578</v>
      </c>
      <c r="F123" s="129">
        <f>SUM(Month!G357:G359)/3</f>
        <v>128.10850233333335</v>
      </c>
      <c r="G123" s="129">
        <f>SUM(Month!H357:H359)/3</f>
        <v>48.119</v>
      </c>
      <c r="H123" s="129">
        <f>SUM(Month!I357:I359)/3</f>
        <v>58.973551999999991</v>
      </c>
      <c r="I123" s="129"/>
      <c r="J123" s="129">
        <f>SUM(Month!K357:K359)/3</f>
        <v>105.62492135533653</v>
      </c>
      <c r="K123" s="129"/>
      <c r="L123" s="214">
        <f t="shared" si="3"/>
        <v>3.7123262960875678</v>
      </c>
      <c r="N123" s="129"/>
      <c r="O123" s="161"/>
      <c r="P123" s="161"/>
      <c r="Q123" s="81"/>
    </row>
    <row r="124" spans="1:17" x14ac:dyDescent="0.25">
      <c r="A124" s="159">
        <v>2018</v>
      </c>
      <c r="B124" s="159" t="s">
        <v>11</v>
      </c>
      <c r="C124" s="136" t="s">
        <v>33</v>
      </c>
      <c r="D124" s="129">
        <f>SUM(Month!E360:E362)/3</f>
        <v>139.103126</v>
      </c>
      <c r="E124" s="129">
        <f>SUM(Month!F360:F362)/3</f>
        <v>128.99505163425766</v>
      </c>
      <c r="F124" s="129">
        <f>SUM(Month!G360:G362)/3</f>
        <v>132.92345400000002</v>
      </c>
      <c r="G124" s="129">
        <f>SUM(Month!H360:H362)/3</f>
        <v>49.620333333333328</v>
      </c>
      <c r="H124" s="129">
        <f>SUM(Month!I360:I362)/3</f>
        <v>62.17542233333333</v>
      </c>
      <c r="I124" s="129"/>
      <c r="J124" s="129">
        <f>SUM(Month!K360:K362)/3</f>
        <v>111.60033056531307</v>
      </c>
      <c r="K124" s="129"/>
      <c r="L124" s="214">
        <f t="shared" si="3"/>
        <v>3.9284023657423575</v>
      </c>
      <c r="N124" s="129"/>
      <c r="O124" s="161"/>
      <c r="P124" s="161"/>
      <c r="Q124" s="81"/>
    </row>
    <row r="125" spans="1:17" x14ac:dyDescent="0.25">
      <c r="A125" s="159">
        <v>2018</v>
      </c>
      <c r="B125" s="159" t="s">
        <v>12</v>
      </c>
      <c r="C125" s="136" t="s">
        <v>33</v>
      </c>
      <c r="D125" s="129">
        <f>SUM(Month!E363:E365)/3</f>
        <v>137.22899766666669</v>
      </c>
      <c r="E125" s="129">
        <f>SUM(Month!F363:F365)/3</f>
        <v>126.82191322180535</v>
      </c>
      <c r="F125" s="129">
        <f>SUM(Month!G363:G365)/3</f>
        <v>134.89315966666666</v>
      </c>
      <c r="G125" s="129">
        <f>SUM(Month!H363:H365)/3</f>
        <v>50.707333333333338</v>
      </c>
      <c r="H125" s="129">
        <f>SUM(Month!I363:I365)/3</f>
        <v>63.086894999999998</v>
      </c>
      <c r="I125" s="129"/>
      <c r="J125" s="129">
        <f>SUM(Month!K363:K365)/3</f>
        <v>104.50085321376706</v>
      </c>
      <c r="K125" s="129"/>
      <c r="L125" s="214">
        <f t="shared" si="3"/>
        <v>8.0712464448613161</v>
      </c>
      <c r="N125" s="129"/>
      <c r="O125" s="161"/>
      <c r="P125" s="161"/>
      <c r="Q125" s="81"/>
    </row>
    <row r="126" spans="1:17" x14ac:dyDescent="0.25">
      <c r="A126" s="159">
        <v>2019</v>
      </c>
      <c r="B126" s="159" t="s">
        <v>9</v>
      </c>
      <c r="C126" s="136" t="s">
        <v>33</v>
      </c>
      <c r="D126" s="129">
        <f>SUM(Month!E366:E368)/3</f>
        <v>130.2202216666667</v>
      </c>
      <c r="E126" s="244">
        <f>SUM(Month!F366:F368)/3</f>
        <v>119.57447136938447</v>
      </c>
      <c r="F126" s="244">
        <f>SUM(Month!G366:G368)/3</f>
        <v>129.63977666666668</v>
      </c>
      <c r="G126" s="244">
        <f>SUM(Month!H366:H368)/3</f>
        <v>46.798999999999999</v>
      </c>
      <c r="H126" s="244">
        <f>SUM(Month!I366:I368)/3</f>
        <v>58.067173999999994</v>
      </c>
      <c r="I126" s="129"/>
      <c r="J126" s="129">
        <f>SUM(Month!K366:K368)/3</f>
        <v>94.432334192716993</v>
      </c>
      <c r="K126" s="129"/>
      <c r="L126" s="214">
        <f t="shared" ref="L126:L132" si="4">F126-E126</f>
        <v>10.065305297282208</v>
      </c>
      <c r="N126" s="129"/>
      <c r="O126" s="161"/>
      <c r="P126" s="161"/>
      <c r="Q126" s="81"/>
    </row>
    <row r="127" spans="1:17" x14ac:dyDescent="0.25">
      <c r="A127" s="159">
        <v>2019</v>
      </c>
      <c r="B127" s="159" t="s">
        <v>10</v>
      </c>
      <c r="C127" s="136" t="s">
        <v>33</v>
      </c>
      <c r="D127" s="244">
        <f>SUM(Month!E369:E371)/3</f>
        <v>137.88582733333334</v>
      </c>
      <c r="E127" s="244">
        <f>SUM(Month!F369:F371)/3</f>
        <v>126.59838984441785</v>
      </c>
      <c r="F127" s="244">
        <f>SUM(Month!G369:G371)/3</f>
        <v>133.85721000000004</v>
      </c>
      <c r="G127" s="244">
        <f>SUM(Month!H369:H371)/3</f>
        <v>46.657666666666664</v>
      </c>
      <c r="H127" s="244">
        <f>SUM(Month!I369:I371)/3</f>
        <v>59.416411000000004</v>
      </c>
      <c r="I127" s="244"/>
      <c r="J127" s="244">
        <f>SUM(Month!K369:K371)/3</f>
        <v>105.14926402358292</v>
      </c>
      <c r="K127" s="129"/>
      <c r="L127" s="214">
        <f t="shared" si="4"/>
        <v>7.2588201555821854</v>
      </c>
      <c r="N127" s="129"/>
      <c r="O127" s="161"/>
      <c r="P127" s="161"/>
      <c r="Q127" s="81"/>
    </row>
    <row r="128" spans="1:17" x14ac:dyDescent="0.25">
      <c r="A128" s="159">
        <v>2019</v>
      </c>
      <c r="B128" s="159" t="s">
        <v>11</v>
      </c>
      <c r="C128" s="136" t="s">
        <v>33</v>
      </c>
      <c r="D128" s="244">
        <f>SUM(Month!E372:E374)/3</f>
        <v>138.97756666666666</v>
      </c>
      <c r="E128" s="244">
        <f>SUM(Month!F372:F374)/3</f>
        <v>127.62954560371263</v>
      </c>
      <c r="F128" s="244">
        <f>SUM(Month!G372:G374)/3</f>
        <v>131.86925966666669</v>
      </c>
      <c r="G128" s="244">
        <f>SUM(Month!H372:H374)/3</f>
        <v>47.205333333333328</v>
      </c>
      <c r="H128" s="244">
        <f>SUM(Month!I372:I374)/3</f>
        <v>59.520530000000001</v>
      </c>
      <c r="I128" s="244"/>
      <c r="J128" s="244">
        <f>SUM(Month!K372:K374)/3</f>
        <v>98.871626182639247</v>
      </c>
      <c r="K128" s="129"/>
      <c r="L128" s="214">
        <f t="shared" si="4"/>
        <v>4.2397140629540644</v>
      </c>
      <c r="N128" s="129"/>
      <c r="O128" s="161"/>
      <c r="P128" s="161"/>
      <c r="Q128" s="81"/>
    </row>
    <row r="129" spans="1:17" x14ac:dyDescent="0.25">
      <c r="A129" s="159">
        <v>2019</v>
      </c>
      <c r="B129" s="159" t="s">
        <v>12</v>
      </c>
      <c r="C129" s="136" t="s">
        <v>33</v>
      </c>
      <c r="D129" s="244">
        <f>SUM(Month!E375:E377)/3</f>
        <v>137.63993866666667</v>
      </c>
      <c r="E129" s="244">
        <f>SUM(Month!F375:F377)/3</f>
        <v>125.7095871658009</v>
      </c>
      <c r="F129" s="244">
        <f>SUM(Month!G375:G377)/3</f>
        <v>130.53560533333334</v>
      </c>
      <c r="G129" s="244">
        <f>SUM(Month!H375:H377)/3</f>
        <v>47.043333333333329</v>
      </c>
      <c r="H129" s="244">
        <f>SUM(Month!I375:I377)/3</f>
        <v>58.390161333333332</v>
      </c>
      <c r="I129" s="244"/>
      <c r="J129" s="244">
        <f>SUM(Month!K375:K377)/3</f>
        <v>96.805406935495043</v>
      </c>
      <c r="K129" s="129"/>
      <c r="L129" s="214">
        <f t="shared" si="4"/>
        <v>4.826018167532439</v>
      </c>
      <c r="N129" s="129"/>
      <c r="O129" s="161"/>
      <c r="P129" s="161"/>
      <c r="Q129" s="81"/>
    </row>
    <row r="130" spans="1:17" x14ac:dyDescent="0.25">
      <c r="A130" s="159">
        <v>2020</v>
      </c>
      <c r="B130" s="159" t="s">
        <v>9</v>
      </c>
      <c r="C130" s="136" t="s">
        <v>33</v>
      </c>
      <c r="D130" s="244">
        <f>SUM(Month!E378:E380)/3</f>
        <v>136.01687566666666</v>
      </c>
      <c r="E130" s="244">
        <f>SUM(Month!F378:F380)/3</f>
        <v>123.65227701581381</v>
      </c>
      <c r="F130" s="244">
        <f>SUM(Month!G378:G380)/3</f>
        <v>128.17054900000002</v>
      </c>
      <c r="G130" s="244">
        <f>SUM(Month!H378:H380)/3</f>
        <v>40.4</v>
      </c>
      <c r="H130" s="244">
        <f>SUM(Month!I378:I380)/3</f>
        <v>53.415166999999997</v>
      </c>
      <c r="I130" s="244"/>
      <c r="J130" s="244">
        <f>SUM(Month!K378:K380)/3</f>
        <v>82.441099977506852</v>
      </c>
      <c r="K130" s="129"/>
      <c r="L130" s="214">
        <f t="shared" si="4"/>
        <v>4.5182719841862138</v>
      </c>
      <c r="N130" s="129"/>
      <c r="O130" s="161"/>
      <c r="P130" s="161"/>
      <c r="Q130" s="81"/>
    </row>
    <row r="131" spans="1:17" x14ac:dyDescent="0.25">
      <c r="A131" s="159">
        <v>2020</v>
      </c>
      <c r="B131" s="159" t="s">
        <v>10</v>
      </c>
      <c r="C131" s="136" t="s">
        <v>33</v>
      </c>
      <c r="D131" s="244">
        <f>SUM(Month!E381:E383)/3</f>
        <v>120.68816</v>
      </c>
      <c r="E131" s="244">
        <f>SUM(Month!F381:F383)/3</f>
        <v>106.52817998564346</v>
      </c>
      <c r="F131" s="244">
        <f>SUM(Month!G381:G383)/3</f>
        <v>113.110229</v>
      </c>
      <c r="G131" s="244">
        <f>SUM(Month!H381:H383)/3</f>
        <v>22.965333333333334</v>
      </c>
      <c r="H131" s="244">
        <f>SUM(Month!I381:I383)/3</f>
        <v>40.954045666666666</v>
      </c>
      <c r="I131" s="244"/>
      <c r="J131" s="244">
        <f>SUM(Month!K381:K383)/3</f>
        <v>46.988337963849972</v>
      </c>
      <c r="K131" s="129"/>
      <c r="L131" s="214">
        <f t="shared" si="4"/>
        <v>6.5820490143565422</v>
      </c>
      <c r="N131" s="129"/>
      <c r="O131" s="161"/>
      <c r="P131" s="161"/>
      <c r="Q131" s="81"/>
    </row>
    <row r="132" spans="1:17" x14ac:dyDescent="0.25">
      <c r="A132" s="159">
        <v>2020</v>
      </c>
      <c r="B132" s="159" t="s">
        <v>11</v>
      </c>
      <c r="C132" s="136" t="s">
        <v>33</v>
      </c>
      <c r="D132" s="244">
        <f>SUM(Month!E384:E386)/3</f>
        <v>125.81285233333334</v>
      </c>
      <c r="E132" s="244">
        <f>SUM(Month!F384:F386)/3</f>
        <v>112.37485752598816</v>
      </c>
      <c r="F132" s="244">
        <f>SUM(Month!G384:G386)/3</f>
        <v>117.40638566666668</v>
      </c>
      <c r="G132" s="244">
        <f>SUM(Month!H384:H386)/3</f>
        <v>26.647000000000002</v>
      </c>
      <c r="H132" s="244">
        <f>SUM(Month!I384:I386)/3</f>
        <v>44.846106666666664</v>
      </c>
      <c r="I132" s="244"/>
      <c r="J132" s="244">
        <f>SUM(Month!K384:K386)/3</f>
        <v>65.781352996585071</v>
      </c>
      <c r="K132" s="129"/>
      <c r="L132" s="214">
        <f t="shared" si="4"/>
        <v>5.0315281406785175</v>
      </c>
      <c r="N132" s="129"/>
      <c r="O132" s="161"/>
      <c r="P132" s="161"/>
      <c r="Q132" s="81"/>
    </row>
    <row r="133" spans="1:17" x14ac:dyDescent="0.25">
      <c r="A133" s="159">
        <v>2020</v>
      </c>
      <c r="B133" s="159" t="s">
        <v>12</v>
      </c>
      <c r="C133" s="136" t="s">
        <v>33</v>
      </c>
      <c r="D133" s="393">
        <f>SUM(Month!E387:E389)/3</f>
        <v>126.59820066666668</v>
      </c>
      <c r="E133" s="393">
        <f>SUM(Month!F387:F389)/3</f>
        <v>113.23385663488797</v>
      </c>
      <c r="F133" s="393">
        <f>SUM(Month!G387:G389)/3</f>
        <v>117.85372933333333</v>
      </c>
      <c r="G133" s="393">
        <f>SUM(Month!H387:H389)/3</f>
        <v>28.343333333333334</v>
      </c>
      <c r="H133" s="393">
        <f>SUM(Month!I387:I389)/3</f>
        <v>45.184465333333328</v>
      </c>
      <c r="I133" s="393"/>
      <c r="J133" s="393">
        <f>SUM(Month!K387:K389)/3</f>
        <v>65.347846695832118</v>
      </c>
      <c r="K133" s="129"/>
      <c r="L133" s="214">
        <f t="shared" ref="L133" si="5">F133-E133</f>
        <v>4.6198726984453629</v>
      </c>
      <c r="N133" s="129"/>
      <c r="O133" s="161"/>
      <c r="P133" s="161"/>
      <c r="Q133" s="81"/>
    </row>
    <row r="134" spans="1:17" x14ac:dyDescent="0.25">
      <c r="A134" s="159">
        <v>2021</v>
      </c>
      <c r="B134" s="159" t="s">
        <v>9</v>
      </c>
      <c r="C134" s="136" t="s">
        <v>33</v>
      </c>
      <c r="D134" s="393">
        <f>SUM(Month!E390:E392)/3</f>
        <v>133.63544333333334</v>
      </c>
      <c r="E134" s="393">
        <f>SUM(Month!F390:F392)/3</f>
        <v>120.66068487205075</v>
      </c>
      <c r="F134" s="393">
        <f>SUM(Month!G390:G392)/3</f>
        <v>124.91856566666668</v>
      </c>
      <c r="G134" s="393">
        <f>SUM(Month!H390:H392)/3</f>
        <v>36.829333333333331</v>
      </c>
      <c r="H134" s="393">
        <f>SUM(Month!I390:I392)/3</f>
        <v>52.803205666666663</v>
      </c>
      <c r="I134" s="393"/>
      <c r="J134" s="393">
        <f>SUM(Month!K390:K392)/3</f>
        <v>84.433396664143388</v>
      </c>
      <c r="K134" s="129"/>
      <c r="L134" s="214">
        <f t="shared" ref="L134" si="6">F134-E134</f>
        <v>4.2578807946159287</v>
      </c>
      <c r="N134" s="129"/>
      <c r="O134" s="161"/>
      <c r="P134" s="161"/>
      <c r="Q134" s="81"/>
    </row>
    <row r="135" spans="1:17" x14ac:dyDescent="0.25">
      <c r="A135" s="159">
        <v>2021</v>
      </c>
      <c r="B135" s="159" t="s">
        <v>10</v>
      </c>
      <c r="C135" s="136" t="s">
        <v>33</v>
      </c>
      <c r="D135" s="393">
        <f>SUM(Month!E393:E395)/3</f>
        <v>140.50267704966666</v>
      </c>
      <c r="E135" s="393">
        <f>SUM(Month!F393:F395)/3</f>
        <v>127.36637726945541</v>
      </c>
      <c r="F135" s="393">
        <f>SUM(Month!G393:G395)/3</f>
        <v>131.02139240000005</v>
      </c>
      <c r="G135" s="393">
        <f>SUM(Month!H393:H395)/3</f>
        <v>40.228666666666669</v>
      </c>
      <c r="H135" s="393">
        <f>SUM(Month!I393:I395)/3</f>
        <v>55.801948333333335</v>
      </c>
      <c r="I135" s="393"/>
      <c r="J135" s="393">
        <f>SUM(Month!K393:K395)/3</f>
        <v>93.449904502066943</v>
      </c>
      <c r="K135" s="129"/>
      <c r="L135" s="214">
        <f t="shared" ref="L135" si="7">F135-E135</f>
        <v>3.6550151305446406</v>
      </c>
      <c r="N135" s="129"/>
      <c r="O135" s="161"/>
      <c r="P135" s="161"/>
      <c r="Q135" s="81"/>
    </row>
    <row r="136" spans="1:17" x14ac:dyDescent="0.25">
      <c r="A136" s="97"/>
      <c r="B136" s="97"/>
      <c r="C136" s="92"/>
      <c r="D136" s="92"/>
      <c r="E136" s="92"/>
      <c r="F136" s="92"/>
      <c r="G136" s="92"/>
      <c r="H136" s="92"/>
      <c r="I136" s="92"/>
      <c r="J136" s="92"/>
      <c r="K136" s="92"/>
      <c r="N136" s="92"/>
      <c r="O136" s="81"/>
      <c r="P136" s="81"/>
      <c r="Q136" s="81"/>
    </row>
    <row r="137" spans="1:17" x14ac:dyDescent="0.25">
      <c r="A137" s="97"/>
      <c r="B137" s="97"/>
      <c r="C137" s="92"/>
      <c r="D137" s="92"/>
      <c r="E137" s="92"/>
      <c r="F137" s="92"/>
      <c r="G137" s="92"/>
      <c r="H137" s="92"/>
      <c r="I137" s="92"/>
      <c r="J137" s="92"/>
      <c r="K137" s="92"/>
      <c r="N137" s="92"/>
      <c r="O137" s="81"/>
      <c r="P137" s="81"/>
      <c r="Q137" s="81"/>
    </row>
    <row r="138" spans="1:17" ht="14" x14ac:dyDescent="0.3">
      <c r="A138" s="346" t="s">
        <v>62</v>
      </c>
      <c r="B138" s="97"/>
      <c r="C138" s="92"/>
      <c r="D138" s="92"/>
      <c r="E138" s="92"/>
      <c r="F138" s="92"/>
      <c r="G138" s="92"/>
      <c r="H138" s="92"/>
      <c r="I138" s="92"/>
      <c r="J138" s="92"/>
      <c r="K138" s="92"/>
      <c r="N138" s="92"/>
      <c r="O138" s="81"/>
      <c r="P138" s="81"/>
      <c r="Q138" s="81"/>
    </row>
    <row r="139" spans="1:17" x14ac:dyDescent="0.25">
      <c r="A139" s="81"/>
      <c r="B139" s="97"/>
      <c r="C139" s="92"/>
      <c r="D139" s="92"/>
      <c r="E139" s="92"/>
      <c r="F139" s="92"/>
      <c r="G139" s="92"/>
      <c r="H139" s="92"/>
      <c r="I139" s="92"/>
      <c r="J139" s="92"/>
      <c r="K139" s="92"/>
      <c r="N139" s="92"/>
      <c r="O139" s="81"/>
      <c r="P139" s="81"/>
      <c r="Q139" s="81"/>
    </row>
  </sheetData>
  <phoneticPr fontId="9" type="noConversion"/>
  <hyperlinks>
    <hyperlink ref="A138" location="Contents!A1" display="Return to Contents Page" xr:uid="{64940E1E-EFD0-443A-B8E2-25346DCACC84}"/>
  </hyperlinks>
  <pageMargins left="0.19685039370078741" right="0.15748031496062992" top="0.98425196850393704" bottom="0.98425196850393704" header="0.51181102362204722" footer="0.51181102362204722"/>
  <pageSetup paperSize="9"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3">
    <tabColor theme="4" tint="0.39997558519241921"/>
  </sheetPr>
  <dimension ref="A1:Q57"/>
  <sheetViews>
    <sheetView showGridLines="0" zoomScaleNormal="100" workbookViewId="0">
      <pane xSplit="2" ySplit="5" topLeftCell="C6" activePane="bottomRight" state="frozen"/>
      <selection activeCell="C4" sqref="C4"/>
      <selection pane="topRight" activeCell="C4" sqref="C4"/>
      <selection pane="bottomLeft" activeCell="C4" sqref="C4"/>
      <selection pane="bottomRight" activeCell="C6" sqref="C6"/>
    </sheetView>
  </sheetViews>
  <sheetFormatPr defaultColWidth="9.26953125" defaultRowHeight="12.5" x14ac:dyDescent="0.25"/>
  <cols>
    <col min="1" max="1" width="5" bestFit="1" customWidth="1"/>
    <col min="2" max="2" width="10.36328125" bestFit="1" customWidth="1"/>
    <col min="3" max="8" width="12.7265625" customWidth="1"/>
    <col min="9" max="9" width="3.7265625" customWidth="1"/>
    <col min="10" max="10" width="12.7265625" customWidth="1"/>
    <col min="11" max="11" width="3.7265625" customWidth="1"/>
    <col min="12" max="12" width="12.7265625" customWidth="1"/>
    <col min="13" max="13" width="3.7265625" customWidth="1"/>
    <col min="14" max="16" width="12.7265625" customWidth="1"/>
    <col min="17" max="17" width="3.7265625" customWidth="1"/>
  </cols>
  <sheetData>
    <row r="1" spans="1:17" ht="18" customHeight="1" x14ac:dyDescent="0.25">
      <c r="A1" s="107" t="s">
        <v>96</v>
      </c>
      <c r="B1" s="107"/>
      <c r="C1" s="107"/>
      <c r="D1" s="107"/>
      <c r="E1" s="107"/>
      <c r="F1" s="107"/>
      <c r="G1" s="107"/>
      <c r="H1" s="107"/>
      <c r="I1" s="107"/>
      <c r="J1" s="107"/>
      <c r="M1" s="80"/>
      <c r="N1" s="80"/>
      <c r="O1" s="81"/>
      <c r="P1" s="81"/>
      <c r="Q1" s="81"/>
    </row>
    <row r="2" spans="1:17" ht="18" customHeight="1" x14ac:dyDescent="0.25">
      <c r="A2" s="68"/>
      <c r="B2" s="97"/>
      <c r="C2" s="157" t="s">
        <v>15</v>
      </c>
      <c r="D2" s="146"/>
      <c r="E2" s="145"/>
      <c r="F2" s="147" t="s">
        <v>16</v>
      </c>
      <c r="G2" s="85" t="s">
        <v>0</v>
      </c>
      <c r="H2" s="147" t="s">
        <v>17</v>
      </c>
      <c r="I2" s="105"/>
      <c r="J2" s="87" t="s">
        <v>1</v>
      </c>
      <c r="L2" s="211"/>
      <c r="M2" s="96"/>
      <c r="N2" s="96"/>
      <c r="O2" s="105"/>
      <c r="P2" s="90" t="s">
        <v>1</v>
      </c>
      <c r="Q2" s="81"/>
    </row>
    <row r="3" spans="1:17" ht="18" customHeight="1" x14ac:dyDescent="0.25">
      <c r="A3" s="117"/>
      <c r="B3" s="97"/>
      <c r="C3" s="147" t="s">
        <v>94</v>
      </c>
      <c r="D3" s="147" t="s">
        <v>2</v>
      </c>
      <c r="E3" s="147" t="s">
        <v>3</v>
      </c>
      <c r="F3" s="147"/>
      <c r="G3" s="126" t="s">
        <v>95</v>
      </c>
      <c r="H3" s="147"/>
      <c r="I3" s="105"/>
      <c r="J3" s="127" t="s">
        <v>4</v>
      </c>
      <c r="L3" s="218" t="s">
        <v>97</v>
      </c>
      <c r="M3" s="96"/>
      <c r="N3" s="96"/>
      <c r="O3" s="105"/>
      <c r="P3" s="220" t="s">
        <v>4</v>
      </c>
      <c r="Q3" s="81"/>
    </row>
    <row r="4" spans="1:17" x14ac:dyDescent="0.25">
      <c r="A4" s="97"/>
      <c r="B4" s="97"/>
      <c r="C4" s="146"/>
      <c r="D4" s="158" t="s">
        <v>5</v>
      </c>
      <c r="E4" s="158" t="s">
        <v>5</v>
      </c>
      <c r="F4" s="146"/>
      <c r="G4" s="146"/>
      <c r="H4" s="146"/>
      <c r="I4" s="149"/>
      <c r="J4" s="150"/>
      <c r="L4" s="219" t="s">
        <v>37</v>
      </c>
      <c r="M4" s="96"/>
      <c r="N4" s="150"/>
      <c r="O4" s="149"/>
      <c r="P4" s="170" t="s">
        <v>104</v>
      </c>
      <c r="Q4" s="81"/>
    </row>
    <row r="5" spans="1:17" x14ac:dyDescent="0.25">
      <c r="A5" s="97"/>
      <c r="B5" s="97"/>
      <c r="C5" s="169" t="s">
        <v>6</v>
      </c>
      <c r="D5" s="146"/>
      <c r="E5" s="145"/>
      <c r="F5" s="145"/>
      <c r="G5" s="146"/>
      <c r="H5" s="146"/>
      <c r="I5" s="105"/>
      <c r="J5" s="170" t="s">
        <v>56</v>
      </c>
      <c r="L5" s="212"/>
      <c r="M5" s="210"/>
      <c r="N5" s="170" t="s">
        <v>38</v>
      </c>
      <c r="O5" s="170" t="s">
        <v>31</v>
      </c>
      <c r="P5" s="170" t="s">
        <v>32</v>
      </c>
      <c r="Q5" s="81"/>
    </row>
    <row r="6" spans="1:17" x14ac:dyDescent="0.25">
      <c r="A6" s="159">
        <v>1977</v>
      </c>
      <c r="B6" s="128"/>
      <c r="C6" s="129">
        <v>17.64</v>
      </c>
      <c r="D6" s="129" t="s">
        <v>7</v>
      </c>
      <c r="E6" s="129" t="s">
        <v>7</v>
      </c>
      <c r="F6" s="129">
        <v>18.21</v>
      </c>
      <c r="G6" s="129">
        <v>8.4</v>
      </c>
      <c r="H6" s="129">
        <v>8.3699999999999992</v>
      </c>
      <c r="I6" s="137"/>
      <c r="J6" s="139" t="s">
        <v>7</v>
      </c>
      <c r="L6" s="213"/>
      <c r="M6" s="139"/>
      <c r="N6" s="139"/>
      <c r="O6" s="161"/>
      <c r="P6" s="161"/>
      <c r="Q6" s="81"/>
    </row>
    <row r="7" spans="1:17" x14ac:dyDescent="0.25">
      <c r="A7" s="159">
        <v>1978</v>
      </c>
      <c r="B7" s="128"/>
      <c r="C7" s="129">
        <v>16.77</v>
      </c>
      <c r="D7" s="129" t="s">
        <v>7</v>
      </c>
      <c r="E7" s="129" t="s">
        <v>7</v>
      </c>
      <c r="F7" s="129">
        <v>18.46</v>
      </c>
      <c r="G7" s="129">
        <v>8.39</v>
      </c>
      <c r="H7" s="129">
        <v>8.42</v>
      </c>
      <c r="I7" s="137"/>
      <c r="J7" s="139" t="s">
        <v>7</v>
      </c>
      <c r="L7" s="213"/>
      <c r="M7" s="139"/>
      <c r="N7" s="139"/>
      <c r="O7" s="161"/>
      <c r="P7" s="161"/>
      <c r="Q7" s="81"/>
    </row>
    <row r="8" spans="1:17" x14ac:dyDescent="0.25">
      <c r="A8" s="159">
        <v>1979</v>
      </c>
      <c r="B8" s="128"/>
      <c r="C8" s="129">
        <v>22.66</v>
      </c>
      <c r="D8" s="129" t="s">
        <v>7</v>
      </c>
      <c r="E8" s="129" t="s">
        <v>7</v>
      </c>
      <c r="F8" s="129">
        <v>23.65</v>
      </c>
      <c r="G8" s="129">
        <v>10.89</v>
      </c>
      <c r="H8" s="129">
        <v>10.9</v>
      </c>
      <c r="I8" s="137"/>
      <c r="J8" s="139" t="s">
        <v>7</v>
      </c>
      <c r="L8" s="213"/>
      <c r="M8" s="139"/>
      <c r="N8" s="139"/>
      <c r="O8" s="161"/>
      <c r="P8" s="161"/>
      <c r="Q8" s="81"/>
    </row>
    <row r="9" spans="1:17" x14ac:dyDescent="0.25">
      <c r="A9" s="159">
        <v>1980</v>
      </c>
      <c r="B9" s="128"/>
      <c r="C9" s="129">
        <v>28.32</v>
      </c>
      <c r="D9" s="129" t="s">
        <v>7</v>
      </c>
      <c r="E9" s="129" t="s">
        <v>7</v>
      </c>
      <c r="F9" s="129">
        <v>29.67</v>
      </c>
      <c r="G9" s="129">
        <v>14.78</v>
      </c>
      <c r="H9" s="129">
        <v>14.77</v>
      </c>
      <c r="I9" s="137"/>
      <c r="J9" s="139" t="s">
        <v>7</v>
      </c>
      <c r="L9" s="213"/>
      <c r="M9" s="139"/>
      <c r="N9" s="139"/>
      <c r="O9" s="161"/>
      <c r="P9" s="161"/>
      <c r="Q9" s="81"/>
    </row>
    <row r="10" spans="1:17" x14ac:dyDescent="0.25">
      <c r="A10" s="159">
        <v>1981</v>
      </c>
      <c r="B10" s="128"/>
      <c r="C10" s="129">
        <v>34.29</v>
      </c>
      <c r="D10" s="129" t="s">
        <v>7</v>
      </c>
      <c r="E10" s="129" t="s">
        <v>7</v>
      </c>
      <c r="F10" s="129">
        <v>34.01</v>
      </c>
      <c r="G10" s="129">
        <v>18.010000000000002</v>
      </c>
      <c r="H10" s="129">
        <v>17.510000000000002</v>
      </c>
      <c r="I10" s="137"/>
      <c r="J10" s="139" t="s">
        <v>7</v>
      </c>
      <c r="L10" s="213"/>
      <c r="M10" s="139"/>
      <c r="N10" s="139"/>
      <c r="O10" s="161"/>
      <c r="P10" s="161"/>
      <c r="Q10" s="81"/>
    </row>
    <row r="11" spans="1:17" x14ac:dyDescent="0.25">
      <c r="A11" s="159">
        <v>1982</v>
      </c>
      <c r="B11" s="128"/>
      <c r="C11" s="129">
        <v>36.619999999999997</v>
      </c>
      <c r="D11" s="129" t="s">
        <v>7</v>
      </c>
      <c r="E11" s="129" t="s">
        <v>7</v>
      </c>
      <c r="F11" s="129">
        <v>35.86</v>
      </c>
      <c r="G11" s="129">
        <v>20.75</v>
      </c>
      <c r="H11" s="129">
        <v>20.11</v>
      </c>
      <c r="I11" s="137"/>
      <c r="J11" s="139" t="s">
        <v>7</v>
      </c>
      <c r="L11" s="213"/>
      <c r="M11" s="139"/>
      <c r="N11" s="139"/>
      <c r="O11" s="161"/>
      <c r="P11" s="161"/>
      <c r="Q11" s="81"/>
    </row>
    <row r="12" spans="1:17" x14ac:dyDescent="0.25">
      <c r="A12" s="159">
        <v>1983</v>
      </c>
      <c r="B12" s="128"/>
      <c r="C12" s="129">
        <v>39.28</v>
      </c>
      <c r="D12" s="129" t="s">
        <v>7</v>
      </c>
      <c r="E12" s="129" t="s">
        <v>7</v>
      </c>
      <c r="F12" s="129">
        <v>37.299999999999997</v>
      </c>
      <c r="G12" s="129">
        <v>21.19</v>
      </c>
      <c r="H12" s="129">
        <v>20.71</v>
      </c>
      <c r="I12" s="137"/>
      <c r="J12" s="139" t="s">
        <v>7</v>
      </c>
      <c r="L12" s="213"/>
      <c r="M12" s="139"/>
      <c r="N12" s="139"/>
      <c r="O12" s="161"/>
      <c r="P12" s="161"/>
      <c r="Q12" s="81"/>
    </row>
    <row r="13" spans="1:17" x14ac:dyDescent="0.25">
      <c r="A13" s="159">
        <v>1984</v>
      </c>
      <c r="B13" s="128"/>
      <c r="C13" s="129">
        <v>40.619999999999997</v>
      </c>
      <c r="D13" s="129" t="s">
        <v>7</v>
      </c>
      <c r="E13" s="129" t="s">
        <v>7</v>
      </c>
      <c r="F13" s="129">
        <v>38.33</v>
      </c>
      <c r="G13" s="129">
        <v>19.670000000000002</v>
      </c>
      <c r="H13" s="129">
        <v>20.440000000000001</v>
      </c>
      <c r="I13" s="137"/>
      <c r="J13" s="139" t="s">
        <v>7</v>
      </c>
      <c r="L13" s="213"/>
      <c r="M13" s="139"/>
      <c r="N13" s="139"/>
      <c r="O13" s="161"/>
      <c r="P13" s="161"/>
      <c r="Q13" s="81"/>
    </row>
    <row r="14" spans="1:17" x14ac:dyDescent="0.25">
      <c r="A14" s="159">
        <v>1985</v>
      </c>
      <c r="B14" s="128"/>
      <c r="C14" s="129">
        <v>43.14</v>
      </c>
      <c r="D14" s="129" t="s">
        <v>7</v>
      </c>
      <c r="E14" s="129" t="s">
        <v>7</v>
      </c>
      <c r="F14" s="129">
        <v>41.94</v>
      </c>
      <c r="G14" s="129">
        <v>21.12</v>
      </c>
      <c r="H14" s="129">
        <v>21.58</v>
      </c>
      <c r="I14" s="137"/>
      <c r="J14" s="139" t="s">
        <v>7</v>
      </c>
      <c r="L14" s="213"/>
      <c r="M14" s="139"/>
      <c r="N14" s="139"/>
      <c r="O14" s="161"/>
      <c r="P14" s="161"/>
      <c r="Q14" s="81"/>
    </row>
    <row r="15" spans="1:17" x14ac:dyDescent="0.25">
      <c r="A15" s="159">
        <v>1986</v>
      </c>
      <c r="B15" s="128"/>
      <c r="C15" s="129">
        <v>37.35</v>
      </c>
      <c r="D15" s="129" t="s">
        <v>7</v>
      </c>
      <c r="E15" s="129" t="s">
        <v>7</v>
      </c>
      <c r="F15" s="129">
        <v>35.6</v>
      </c>
      <c r="G15" s="129">
        <v>13.95</v>
      </c>
      <c r="H15" s="129">
        <v>13.77</v>
      </c>
      <c r="I15" s="137"/>
      <c r="J15" s="139" t="s">
        <v>7</v>
      </c>
      <c r="L15" s="213"/>
      <c r="M15" s="139"/>
      <c r="N15" s="139"/>
      <c r="O15" s="161"/>
      <c r="P15" s="161"/>
      <c r="Q15" s="81"/>
    </row>
    <row r="16" spans="1:17" x14ac:dyDescent="0.25">
      <c r="A16" s="159">
        <v>1987</v>
      </c>
      <c r="B16" s="128"/>
      <c r="C16" s="129">
        <v>37.9</v>
      </c>
      <c r="D16" s="129" t="s">
        <v>7</v>
      </c>
      <c r="E16" s="129" t="s">
        <v>7</v>
      </c>
      <c r="F16" s="129">
        <v>34.58</v>
      </c>
      <c r="G16" s="129">
        <v>12.55</v>
      </c>
      <c r="H16" s="129">
        <v>13.16</v>
      </c>
      <c r="I16" s="137"/>
      <c r="J16" s="139" t="s">
        <v>7</v>
      </c>
      <c r="L16" s="213"/>
      <c r="M16" s="139"/>
      <c r="N16" s="139"/>
      <c r="O16" s="161"/>
      <c r="P16" s="161"/>
      <c r="Q16" s="81"/>
    </row>
    <row r="17" spans="1:17" x14ac:dyDescent="0.25">
      <c r="A17" s="159">
        <v>1988</v>
      </c>
      <c r="B17" s="128"/>
      <c r="C17" s="129">
        <v>37.380000000000003</v>
      </c>
      <c r="D17" s="129" t="s">
        <v>7</v>
      </c>
      <c r="E17" s="129" t="s">
        <v>7</v>
      </c>
      <c r="F17" s="129">
        <v>34</v>
      </c>
      <c r="G17" s="129">
        <v>10.65</v>
      </c>
      <c r="H17" s="129">
        <v>10.88</v>
      </c>
      <c r="I17" s="137"/>
      <c r="J17" s="139" t="s">
        <v>7</v>
      </c>
      <c r="L17" s="213"/>
      <c r="M17" s="139"/>
      <c r="N17" s="139"/>
      <c r="O17" s="161"/>
      <c r="P17" s="161"/>
      <c r="Q17" s="81"/>
    </row>
    <row r="18" spans="1:17" x14ac:dyDescent="0.25">
      <c r="A18" s="159">
        <v>1989</v>
      </c>
      <c r="B18" s="128"/>
      <c r="C18" s="129">
        <v>40.39</v>
      </c>
      <c r="D18" s="129" t="s">
        <v>7</v>
      </c>
      <c r="E18" s="129">
        <f>SUM(Month!F6:F17)/12</f>
        <v>38.287500000000001</v>
      </c>
      <c r="F18" s="129">
        <v>36.18</v>
      </c>
      <c r="G18" s="129">
        <v>12.04</v>
      </c>
      <c r="H18" s="129">
        <v>11.64</v>
      </c>
      <c r="I18" s="137"/>
      <c r="J18" s="139" t="s">
        <v>7</v>
      </c>
      <c r="L18" s="213"/>
      <c r="M18" s="139"/>
      <c r="N18" s="139"/>
      <c r="O18" s="161"/>
      <c r="P18" s="161"/>
      <c r="Q18" s="81"/>
    </row>
    <row r="19" spans="1:17" x14ac:dyDescent="0.25">
      <c r="A19" s="159">
        <v>1990</v>
      </c>
      <c r="B19" s="128"/>
      <c r="C19" s="129">
        <f>SUM(Month!D18:D29)/12</f>
        <v>44.874166666666667</v>
      </c>
      <c r="D19" s="129" t="s">
        <v>7</v>
      </c>
      <c r="E19" s="129">
        <f>SUM(Month!F18:F29)/12</f>
        <v>42.031666666666659</v>
      </c>
      <c r="F19" s="129">
        <f>SUM(Month!G18:G29)/12</f>
        <v>40.481666666666662</v>
      </c>
      <c r="G19" s="129">
        <f>SUM(Month!H18:H29)/12</f>
        <v>15.560000000000002</v>
      </c>
      <c r="H19" s="129">
        <f>SUM(Month!I18:I29)/12</f>
        <v>14.639166666666666</v>
      </c>
      <c r="I19" s="137"/>
      <c r="J19" s="139" t="s">
        <v>7</v>
      </c>
      <c r="L19" s="214">
        <f t="shared" ref="L19:L39" si="0">F19-E19</f>
        <v>-1.5499999999999972</v>
      </c>
      <c r="M19" s="139"/>
      <c r="N19" s="139"/>
      <c r="O19" s="161"/>
      <c r="P19" s="161"/>
      <c r="Q19" s="91"/>
    </row>
    <row r="20" spans="1:17" x14ac:dyDescent="0.25">
      <c r="A20" s="159">
        <v>1991</v>
      </c>
      <c r="B20" s="128"/>
      <c r="C20" s="129">
        <f>SUM(Month!D30:D41)/12</f>
        <v>48.481666666666676</v>
      </c>
      <c r="D20" s="129">
        <f>SUM(Month!E30:E41)/12</f>
        <v>47.305833333333332</v>
      </c>
      <c r="E20" s="129">
        <f>SUM(Month!F30:F41)/12</f>
        <v>45.073333333333331</v>
      </c>
      <c r="F20" s="129">
        <f>SUM(Month!G30:G41)/12</f>
        <v>43.818333333333335</v>
      </c>
      <c r="G20" s="129">
        <f>SUM(Month!H30:H41)/12</f>
        <v>14.11166666666667</v>
      </c>
      <c r="H20" s="129">
        <f>SUM(Month!I30:I41)/12</f>
        <v>13.65</v>
      </c>
      <c r="I20" s="137"/>
      <c r="J20" s="139" t="s">
        <v>7</v>
      </c>
      <c r="L20" s="214">
        <f t="shared" si="0"/>
        <v>-1.2549999999999955</v>
      </c>
      <c r="M20" s="139"/>
      <c r="N20" s="139">
        <v>38.922892280110482</v>
      </c>
      <c r="O20" s="139">
        <v>61.03759521822402</v>
      </c>
      <c r="P20" s="139">
        <f>SUM(Datasheet!Q30:Q41)/12</f>
        <v>105.43583333333333</v>
      </c>
      <c r="Q20" s="91"/>
    </row>
    <row r="21" spans="1:17" x14ac:dyDescent="0.25">
      <c r="A21" s="159">
        <v>1992</v>
      </c>
      <c r="B21" s="128"/>
      <c r="C21" s="129">
        <f>SUM(Month!D42:D53)/12</f>
        <v>50.28</v>
      </c>
      <c r="D21" s="129">
        <f>SUM(Month!E42:E53)/12</f>
        <v>48.375833333333333</v>
      </c>
      <c r="E21" s="129">
        <f>SUM(Month!F42:F53)/12</f>
        <v>46.070833333333333</v>
      </c>
      <c r="F21" s="129">
        <f>SUM(Month!G42:G53)/12</f>
        <v>45.010833333333331</v>
      </c>
      <c r="G21" s="129">
        <f>SUM(Month!H42:H53)/12</f>
        <v>13.055000000000001</v>
      </c>
      <c r="H21" s="129">
        <f>SUM(Month!I42:I53)/12</f>
        <v>12.4925</v>
      </c>
      <c r="I21" s="137"/>
      <c r="J21" s="139" t="s">
        <v>7</v>
      </c>
      <c r="L21" s="214">
        <f t="shared" si="0"/>
        <v>-1.0600000000000023</v>
      </c>
      <c r="M21" s="139"/>
      <c r="N21" s="139">
        <v>36.736838578076352</v>
      </c>
      <c r="O21" s="139">
        <v>57.609497942466248</v>
      </c>
      <c r="P21" s="139">
        <f>SUM(Datasheet!Q42:Q53)/12</f>
        <v>99.514166666666668</v>
      </c>
      <c r="Q21" s="91"/>
    </row>
    <row r="22" spans="1:17" x14ac:dyDescent="0.25">
      <c r="A22" s="159">
        <v>1993</v>
      </c>
      <c r="B22" s="128"/>
      <c r="C22" s="129">
        <f>SUM(Month!D54:D65)/12</f>
        <v>54.12083333333333</v>
      </c>
      <c r="D22" s="129">
        <f>SUM(Month!E54:E65)/12</f>
        <v>52.905833333333341</v>
      </c>
      <c r="E22" s="129">
        <f>SUM(Month!F54:F65)/12</f>
        <v>49.443333333333335</v>
      </c>
      <c r="F22" s="129">
        <f>SUM(Month!G54:G65)/12</f>
        <v>49.195</v>
      </c>
      <c r="G22" s="129">
        <f>SUM(Month!H54:H65)/12</f>
        <v>13.637500000000001</v>
      </c>
      <c r="H22" s="129">
        <f>SUM(Month!I54:I65)/12</f>
        <v>13.419166666666664</v>
      </c>
      <c r="I22" s="137"/>
      <c r="J22" s="139" t="s">
        <v>7</v>
      </c>
      <c r="L22" s="214">
        <f t="shared" si="0"/>
        <v>-0.24833333333333485</v>
      </c>
      <c r="M22" s="139"/>
      <c r="N22" s="139">
        <v>38.256247420511833</v>
      </c>
      <c r="O22" s="139">
        <v>59.992184748681787</v>
      </c>
      <c r="P22" s="139">
        <f>SUM(Datasheet!Q54:Q65)/12</f>
        <v>103.63</v>
      </c>
      <c r="Q22" s="91"/>
    </row>
    <row r="23" spans="1:17" x14ac:dyDescent="0.25">
      <c r="A23" s="159">
        <v>1994</v>
      </c>
      <c r="B23" s="128"/>
      <c r="C23" s="129">
        <f>SUM(Month!D66:D77)/12</f>
        <v>56.874166666666667</v>
      </c>
      <c r="D23" s="129">
        <f>SUM(Month!E66:E77)/12</f>
        <v>55.979166666666664</v>
      </c>
      <c r="E23" s="129">
        <f>SUM(Month!F66:F77)/12</f>
        <v>51.577499999999993</v>
      </c>
      <c r="F23" s="129">
        <f>SUM(Month!G66:G77)/12</f>
        <v>51.530833333333334</v>
      </c>
      <c r="G23" s="129">
        <f>SUM(Month!H66:H77)/12</f>
        <v>13.365</v>
      </c>
      <c r="H23" s="129">
        <f>SUM(Month!I66:I77)/12</f>
        <v>13.265000000000001</v>
      </c>
      <c r="I23" s="137"/>
      <c r="J23" s="139" t="s">
        <v>7</v>
      </c>
      <c r="L23" s="214">
        <f t="shared" si="0"/>
        <v>-4.6666666666659751E-2</v>
      </c>
      <c r="M23" s="139"/>
      <c r="N23" s="139">
        <v>35.104835356954609</v>
      </c>
      <c r="O23" s="139">
        <v>55.050244347209436</v>
      </c>
      <c r="P23" s="139">
        <f>SUM(Datasheet!Q66:Q77)/12</f>
        <v>95.09333333333332</v>
      </c>
      <c r="Q23" s="91"/>
    </row>
    <row r="24" spans="1:17" x14ac:dyDescent="0.25">
      <c r="A24" s="159">
        <f>+Datasheet!B78</f>
        <v>1995</v>
      </c>
      <c r="B24" s="128"/>
      <c r="C24" s="129">
        <f>SUM(Month!D78:D89)/12</f>
        <v>59.698333333333331</v>
      </c>
      <c r="D24" s="129">
        <f>SUM(Month!E78:E89)/12</f>
        <v>58.552500000000009</v>
      </c>
      <c r="E24" s="129">
        <f>SUM(Month!F78:F89)/12</f>
        <v>53.769166666666671</v>
      </c>
      <c r="F24" s="129">
        <f>SUM(Month!G78:G89)/12</f>
        <v>54.24083333333332</v>
      </c>
      <c r="G24" s="129">
        <f>SUM(Month!H78:H89)/12</f>
        <v>13.799999999999999</v>
      </c>
      <c r="H24" s="129">
        <f>SUM(Month!I78:I89)/12</f>
        <v>13.87083333333333</v>
      </c>
      <c r="I24" s="148"/>
      <c r="J24" s="139" t="s">
        <v>7</v>
      </c>
      <c r="L24" s="214">
        <f t="shared" si="0"/>
        <v>0.4716666666666498</v>
      </c>
      <c r="M24" s="139"/>
      <c r="N24" s="139">
        <v>36.916189733196802</v>
      </c>
      <c r="O24" s="139">
        <v>57.890750505338026</v>
      </c>
      <c r="P24" s="139">
        <f>SUM(Datasheet!Q78:Q89)/12</f>
        <v>100</v>
      </c>
      <c r="Q24" s="91"/>
    </row>
    <row r="25" spans="1:17" x14ac:dyDescent="0.25">
      <c r="A25" s="159">
        <f>+Datasheet!B90</f>
        <v>1996</v>
      </c>
      <c r="B25" s="128"/>
      <c r="C25" s="129">
        <f>SUM(Month!D90:D101)/12</f>
        <v>61.631666666666668</v>
      </c>
      <c r="D25" s="129">
        <f>SUM(Month!E90:E101)/12</f>
        <v>63.674166666666672</v>
      </c>
      <c r="E25" s="129">
        <f>SUM(Month!F90:F101)/12</f>
        <v>56.520833333333336</v>
      </c>
      <c r="F25" s="129">
        <f>SUM(Month!G90:G101)/12</f>
        <v>57.705833333333345</v>
      </c>
      <c r="G25" s="129">
        <f>SUM(Month!H90:H101)/12</f>
        <v>15.93166666666667</v>
      </c>
      <c r="H25" s="129">
        <f>SUM(Month!I90:I101)/12</f>
        <v>16.529166666666665</v>
      </c>
      <c r="I25" s="148"/>
      <c r="J25" s="139">
        <f>SUM(Month!K90:K101)/12</f>
        <v>25.877914663794527</v>
      </c>
      <c r="L25" s="214">
        <f t="shared" si="0"/>
        <v>1.1850000000000094</v>
      </c>
      <c r="M25" s="139"/>
      <c r="N25" s="139">
        <v>45.258664356907879</v>
      </c>
      <c r="O25" s="139">
        <v>70.973143908579161</v>
      </c>
      <c r="P25" s="139">
        <f>SUM(Datasheet!Q90:Q101)/12</f>
        <v>122.4575</v>
      </c>
      <c r="Q25" s="91"/>
    </row>
    <row r="26" spans="1:17" x14ac:dyDescent="0.25">
      <c r="A26" s="159">
        <f>+Datasheet!B102</f>
        <v>1997</v>
      </c>
      <c r="B26" s="128"/>
      <c r="C26" s="129">
        <f>SUM(Month!D102:D113)/12</f>
        <v>67.217499999999987</v>
      </c>
      <c r="D26" s="129">
        <f>SUM(Month!E102:E113)/12</f>
        <v>71.306666666666672</v>
      </c>
      <c r="E26" s="129">
        <f>SUM(Month!F102:F113)/12</f>
        <v>61.82</v>
      </c>
      <c r="F26" s="129">
        <f>SUM(Month!G102:G113)/12</f>
        <v>62.471666666666671</v>
      </c>
      <c r="G26" s="129">
        <f>SUM(Month!H102:H113)/12</f>
        <v>14.355833333333335</v>
      </c>
      <c r="H26" s="129">
        <f>SUM(Month!I102:I113)/12</f>
        <v>15.450833333333334</v>
      </c>
      <c r="I26" s="148"/>
      <c r="J26" s="139">
        <f>SUM(Month!K102:K113)/12</f>
        <v>22.722815289864542</v>
      </c>
      <c r="L26" s="214">
        <f t="shared" si="0"/>
        <v>0.65166666666667084</v>
      </c>
      <c r="M26" s="139"/>
      <c r="N26" s="139">
        <v>39.799140778926628</v>
      </c>
      <c r="O26" s="139">
        <v>62.41169919786703</v>
      </c>
      <c r="P26" s="139">
        <f>SUM(Datasheet!Q102:Q113)/12</f>
        <v>107.86250000000001</v>
      </c>
      <c r="Q26" s="91"/>
    </row>
    <row r="27" spans="1:17" x14ac:dyDescent="0.25">
      <c r="A27" s="160">
        <f>+Datasheet!B114</f>
        <v>1998</v>
      </c>
      <c r="B27" s="128"/>
      <c r="C27" s="129">
        <f>SUM(Month!D114:D125)/12</f>
        <v>71.106666666666669</v>
      </c>
      <c r="D27" s="129">
        <f>SUM(Month!E114:E125)/12</f>
        <v>77.796666666666667</v>
      </c>
      <c r="E27" s="129">
        <f>SUM(Month!F114:F125)/12</f>
        <v>64.795833333333334</v>
      </c>
      <c r="F27" s="129">
        <f>SUM(Month!G114:G125)/12</f>
        <v>65.503333333333345</v>
      </c>
      <c r="G27" s="129">
        <f>SUM(Month!H114:H125)/12</f>
        <v>11.247500000000002</v>
      </c>
      <c r="H27" s="129">
        <f>SUM(Month!I114:I125)/12</f>
        <v>12.468333333333334</v>
      </c>
      <c r="I27" s="148"/>
      <c r="J27" s="139">
        <f>SUM(Month!K114:K125)/12</f>
        <v>14.79787482194817</v>
      </c>
      <c r="L27" s="214">
        <f t="shared" si="0"/>
        <v>0.70750000000001023</v>
      </c>
      <c r="M27" s="139"/>
      <c r="N27" s="139">
        <v>25.966926467052655</v>
      </c>
      <c r="O27" s="139">
        <v>40.720477177058555</v>
      </c>
      <c r="P27" s="139">
        <f>SUM(Datasheet!Q114:Q125)/12</f>
        <v>70.483333333333334</v>
      </c>
      <c r="Q27" s="91"/>
    </row>
    <row r="28" spans="1:17" x14ac:dyDescent="0.25">
      <c r="A28" s="159">
        <f>+Datasheet!B126</f>
        <v>1999</v>
      </c>
      <c r="B28" s="128"/>
      <c r="C28" s="129">
        <f>SUM(Month!D126:D137)/12</f>
        <v>77.202500000000001</v>
      </c>
      <c r="D28" s="129">
        <f>SUM(Month!E126:E137)/12</f>
        <v>82.922499999999985</v>
      </c>
      <c r="E28" s="129">
        <f>SUM(Month!F126:F137)/12</f>
        <v>70.161666666666676</v>
      </c>
      <c r="F28" s="129">
        <f>SUM(Month!G126:G137)/12</f>
        <v>72.485833333333332</v>
      </c>
      <c r="G28" s="129">
        <f>SUM(Month!H126:H137)/12</f>
        <v>12.729166666666666</v>
      </c>
      <c r="H28" s="129">
        <f>SUM(Month!I126:I137)/12</f>
        <v>13.8925</v>
      </c>
      <c r="I28" s="148"/>
      <c r="J28" s="139">
        <f>SUM(Month!K126:K137)/12</f>
        <v>21.306581100018246</v>
      </c>
      <c r="L28" s="214">
        <f t="shared" si="0"/>
        <v>2.3241666666666561</v>
      </c>
      <c r="M28" s="139"/>
      <c r="N28" s="139">
        <v>37.266102875800563</v>
      </c>
      <c r="O28" s="139">
        <v>58.43947274843557</v>
      </c>
      <c r="P28" s="139">
        <f>SUM(Datasheet!Q126:Q137)/12</f>
        <v>100.77416666666666</v>
      </c>
      <c r="Q28" s="91"/>
    </row>
    <row r="29" spans="1:17" x14ac:dyDescent="0.25">
      <c r="A29" s="160" t="s">
        <v>13</v>
      </c>
      <c r="B29" s="128"/>
      <c r="C29" s="129">
        <f>SUM(Month!D138:D149)/12</f>
        <v>84.892499999999998</v>
      </c>
      <c r="D29" s="129">
        <f>SUM(Month!E138:E149)/12</f>
        <v>87.31583333333333</v>
      </c>
      <c r="E29" s="129">
        <f>SUM(Month!F138:F149)/12</f>
        <v>79.926666666666662</v>
      </c>
      <c r="F29" s="129">
        <f>SUM(Month!G138:G149)/12</f>
        <v>81.343333333333348</v>
      </c>
      <c r="G29" s="129">
        <f>SUM(Month!H138:H149)/12</f>
        <v>20.572499999999998</v>
      </c>
      <c r="H29" s="129">
        <f>SUM(Month!I138:I149)/12</f>
        <v>21.510833333333334</v>
      </c>
      <c r="I29" s="167"/>
      <c r="J29" s="139">
        <f>SUM(Month!K138:K149)/12</f>
        <v>36.453614332151766</v>
      </c>
      <c r="L29" s="214">
        <f t="shared" si="0"/>
        <v>1.4166666666666856</v>
      </c>
      <c r="M29" s="139"/>
      <c r="N29" s="139">
        <v>63.767439422317516</v>
      </c>
      <c r="O29" s="139">
        <v>99.997994176577379</v>
      </c>
      <c r="P29" s="139">
        <f>SUM(Datasheet!Q138:Q149)/12</f>
        <v>172.73916666666665</v>
      </c>
      <c r="Q29" s="91"/>
    </row>
    <row r="30" spans="1:17" x14ac:dyDescent="0.25">
      <c r="A30" s="159">
        <v>2001</v>
      </c>
      <c r="B30" s="128"/>
      <c r="C30" s="129">
        <f>SUM(Month!D150:D161)/12</f>
        <v>79.714166666666671</v>
      </c>
      <c r="D30" s="129">
        <f>SUM(Month!E150:E161)/12</f>
        <v>82.74166666666666</v>
      </c>
      <c r="E30" s="129">
        <f>SUM(Month!F150:F161)/12</f>
        <v>75.716666666666654</v>
      </c>
      <c r="F30" s="129">
        <f>SUM(Month!G150:G161)/12</f>
        <v>77.835833333333326</v>
      </c>
      <c r="G30" s="129">
        <f>SUM(Month!H150:H161)/12</f>
        <v>18.127500000000001</v>
      </c>
      <c r="H30" s="129">
        <f>SUM(Month!I150:I161)/12</f>
        <v>19.115000000000006</v>
      </c>
      <c r="I30" s="129"/>
      <c r="J30" s="139">
        <f>SUM(Month!K150:K161)/12</f>
        <v>32.791852466223069</v>
      </c>
      <c r="L30" s="214">
        <f t="shared" si="0"/>
        <v>2.119166666666672</v>
      </c>
      <c r="M30" s="139"/>
      <c r="N30" s="139">
        <v>57.352716786462459</v>
      </c>
      <c r="O30" s="139">
        <v>89.93863782487648</v>
      </c>
      <c r="P30" s="139">
        <f>SUM(Datasheet!Q150:Q161)/12</f>
        <v>155.45166666666668</v>
      </c>
      <c r="Q30" s="91"/>
    </row>
    <row r="31" spans="1:17" x14ac:dyDescent="0.25">
      <c r="A31" s="159">
        <v>2002</v>
      </c>
      <c r="B31" s="128"/>
      <c r="C31" s="129">
        <f>SUM(Month!D162:D173)/12</f>
        <v>77.034166666666664</v>
      </c>
      <c r="D31" s="129">
        <f>SUM(Month!E162:E173)/12</f>
        <v>79.788333333333341</v>
      </c>
      <c r="E31" s="129">
        <f>SUM(Month!F162:F173)/12</f>
        <v>73.236666666666679</v>
      </c>
      <c r="F31" s="129">
        <f>SUM(Month!G162:G173)/12</f>
        <v>75.459166666666661</v>
      </c>
      <c r="G31" s="129">
        <f>SUM(Month!H162:H173)/12</f>
        <v>15.656666666666666</v>
      </c>
      <c r="H31" s="129">
        <f>SUM(Month!I162:I173)/12</f>
        <v>15.930833333333332</v>
      </c>
      <c r="I31" s="161"/>
      <c r="J31" s="139">
        <f>SUM(Month!K162:K173)/12</f>
        <v>31.61399457253</v>
      </c>
      <c r="L31" s="214">
        <f t="shared" si="0"/>
        <v>2.2224999999999824</v>
      </c>
      <c r="M31" s="139"/>
      <c r="N31" s="139">
        <v>55.35206693770683</v>
      </c>
      <c r="O31" s="139">
        <v>86.801284753502898</v>
      </c>
      <c r="P31" s="139">
        <f>SUM(Datasheet!Q162:Q173)/12</f>
        <v>149.89166666666668</v>
      </c>
      <c r="Q31" s="91"/>
    </row>
    <row r="32" spans="1:17" x14ac:dyDescent="0.25">
      <c r="A32" s="159">
        <v>2003</v>
      </c>
      <c r="B32" s="128"/>
      <c r="C32" s="129">
        <f>SUM(Month!D174:D185)/12</f>
        <v>79.941666666666663</v>
      </c>
      <c r="D32" s="129">
        <f>SUM(Month!E174:E185)/12</f>
        <v>81.364166666666662</v>
      </c>
      <c r="E32" s="129">
        <f>SUM(Month!F174:F185)/12</f>
        <v>76.039166666666674</v>
      </c>
      <c r="F32" s="129">
        <f>SUM(Month!G174:G185)/12</f>
        <v>77.919166666666669</v>
      </c>
      <c r="G32" s="129">
        <f>SUM(Month!H174:H185)/12</f>
        <v>17.570833333333333</v>
      </c>
      <c r="H32" s="129">
        <f>SUM(Month!I174:I185)/12</f>
        <v>18.581666666666667</v>
      </c>
      <c r="I32" s="165"/>
      <c r="J32" s="166">
        <f>SUM(Month!K174:K185)/12</f>
        <v>34.261477664501861</v>
      </c>
      <c r="L32" s="214">
        <f t="shared" si="0"/>
        <v>1.8799999999999955</v>
      </c>
      <c r="M32" s="165"/>
      <c r="N32" s="139">
        <v>59.955045744084011</v>
      </c>
      <c r="O32" s="139">
        <v>94.013621647469435</v>
      </c>
      <c r="P32" s="161"/>
      <c r="Q32" s="81"/>
    </row>
    <row r="33" spans="1:17" x14ac:dyDescent="0.25">
      <c r="A33" s="159">
        <v>2004</v>
      </c>
      <c r="B33" s="128"/>
      <c r="C33" s="129">
        <f>SUM(Month!D186:D197)/12</f>
        <v>84.418333333333337</v>
      </c>
      <c r="D33" s="129">
        <f>SUM(Month!E186:E197)/12</f>
        <v>85.75</v>
      </c>
      <c r="E33" s="129">
        <f>SUM(Month!F186:F197)/12</f>
        <v>80.224166666666648</v>
      </c>
      <c r="F33" s="129">
        <f>SUM(Month!G186:G197)/12</f>
        <v>81.912500000000009</v>
      </c>
      <c r="G33" s="129">
        <f>SUM(Month!H186:H197)/12</f>
        <v>21.264166666666668</v>
      </c>
      <c r="H33" s="129">
        <f>SUM(Month!I186:I197)/12</f>
        <v>21.959999999999997</v>
      </c>
      <c r="I33" s="130"/>
      <c r="J33" s="139">
        <f>SUM(Month!K186:K197)/12</f>
        <v>39.736946272148806</v>
      </c>
      <c r="L33" s="214">
        <f t="shared" si="0"/>
        <v>1.688333333333361</v>
      </c>
      <c r="M33" s="130"/>
      <c r="N33" s="139">
        <v>69.572102653283665</v>
      </c>
      <c r="O33" s="139">
        <v>109.10000000000001</v>
      </c>
      <c r="P33" s="161"/>
      <c r="Q33" s="81"/>
    </row>
    <row r="34" spans="1:17" x14ac:dyDescent="0.25">
      <c r="A34" s="159">
        <v>2005</v>
      </c>
      <c r="B34" s="128"/>
      <c r="C34" s="136"/>
      <c r="D34" s="129">
        <f>SUM(Month!E198:E209)/12</f>
        <v>93.404166666666654</v>
      </c>
      <c r="E34" s="129">
        <f>SUM(Month!F198:F209)/12</f>
        <v>86.74499999999999</v>
      </c>
      <c r="F34" s="129">
        <f>SUM(Month!G198:G209)/12</f>
        <v>90.860000000000014</v>
      </c>
      <c r="G34" s="129">
        <f>SUM(Month!H198:H209)/12</f>
        <v>29.031666666666666</v>
      </c>
      <c r="H34" s="129">
        <f>SUM(Month!I198:I209)/12</f>
        <v>30.529166666666672</v>
      </c>
      <c r="I34" s="130"/>
      <c r="J34" s="139">
        <f>SUM(Month!K198:K209)/12</f>
        <v>57.117694823105715</v>
      </c>
      <c r="L34" s="214">
        <f t="shared" si="0"/>
        <v>4.1150000000000233</v>
      </c>
      <c r="M34" s="130"/>
      <c r="N34" s="139">
        <v>100.0000706069175</v>
      </c>
      <c r="O34" s="139">
        <v>156.81666666666666</v>
      </c>
      <c r="P34" s="161"/>
      <c r="Q34" s="81"/>
    </row>
    <row r="35" spans="1:17" x14ac:dyDescent="0.25">
      <c r="A35" s="159">
        <v>2006</v>
      </c>
      <c r="B35" s="128"/>
      <c r="C35" s="136"/>
      <c r="D35" s="129">
        <f>SUM(Month!E210:E221)/12</f>
        <v>98.048333333333332</v>
      </c>
      <c r="E35" s="129">
        <f>SUM(Month!F210:F221)/12</f>
        <v>91.319166666666661</v>
      </c>
      <c r="F35" s="129">
        <f>SUM(Month!G210:G221)/12</f>
        <v>95.209166666666661</v>
      </c>
      <c r="G35" s="129">
        <f>SUM(Month!H210:H221)/12</f>
        <v>33.659166666666664</v>
      </c>
      <c r="H35" s="129">
        <f>SUM(Month!I210:I221)/12</f>
        <v>36.579166666666673</v>
      </c>
      <c r="I35" s="130"/>
      <c r="J35" s="139">
        <f>SUM(Month!K210:K221)/12</f>
        <v>67.675321694116676</v>
      </c>
      <c r="L35" s="214">
        <f t="shared" si="0"/>
        <v>3.8900000000000006</v>
      </c>
      <c r="M35" s="139"/>
      <c r="N35" s="139">
        <v>118.44173702747497</v>
      </c>
      <c r="O35" s="139">
        <v>185.77316070207613</v>
      </c>
      <c r="P35" s="161"/>
      <c r="Q35" s="81"/>
    </row>
    <row r="36" spans="1:17" x14ac:dyDescent="0.25">
      <c r="A36" s="159">
        <v>2007</v>
      </c>
      <c r="B36" s="128"/>
      <c r="C36" s="136"/>
      <c r="D36" s="129">
        <f>SUM(Month!E222:E233)/12</f>
        <v>100.39666666666669</v>
      </c>
      <c r="E36" s="129">
        <f>SUM(Month!F222:F233)/12</f>
        <v>94.244166666666658</v>
      </c>
      <c r="F36" s="129">
        <f>SUM(Month!G222:G233)/12</f>
        <v>96.848333333333315</v>
      </c>
      <c r="G36" s="129">
        <f>SUM(Month!H222:H233)/12</f>
        <v>35.033333333333339</v>
      </c>
      <c r="H36" s="129">
        <f>SUM(Month!I222:I233)/12</f>
        <v>40.024999999999991</v>
      </c>
      <c r="I36" s="130"/>
      <c r="J36" s="139">
        <f>SUM(Month!K222:K233)/12</f>
        <v>70.07048906634661</v>
      </c>
      <c r="L36" s="214">
        <f t="shared" si="0"/>
        <v>2.6041666666666572</v>
      </c>
      <c r="M36" s="139"/>
      <c r="N36" s="139">
        <v>122.60160928950091</v>
      </c>
      <c r="O36" s="139">
        <v>192.43686357674503</v>
      </c>
      <c r="P36" s="161"/>
      <c r="Q36" s="81"/>
    </row>
    <row r="37" spans="1:17" x14ac:dyDescent="0.25">
      <c r="A37" s="159">
        <v>2008</v>
      </c>
      <c r="B37" s="128"/>
      <c r="C37" s="136"/>
      <c r="D37" s="129">
        <f>SUM(Month!E234:E245)/12</f>
        <v>113.46916666666668</v>
      </c>
      <c r="E37" s="129">
        <f>SUM(Month!F234:F245)/12</f>
        <v>107.07583333333334</v>
      </c>
      <c r="F37" s="129">
        <f>SUM(Month!G234:G245)/12</f>
        <v>117.51083333333332</v>
      </c>
      <c r="G37" s="129">
        <f>SUM(Month!H234:H245)/12</f>
        <v>51.04666666666666</v>
      </c>
      <c r="H37" s="129">
        <f>SUM(Month!I234:I245)/12</f>
        <v>58.416666666666664</v>
      </c>
      <c r="I37" s="129"/>
      <c r="J37" s="139">
        <f>SUM(Month!K234:K245)/12</f>
        <v>100.35585704970445</v>
      </c>
      <c r="L37" s="214">
        <f t="shared" si="0"/>
        <v>10.434999999999988</v>
      </c>
      <c r="M37" s="139"/>
      <c r="N37" s="139">
        <v>175.53375145753571</v>
      </c>
      <c r="O37" s="139">
        <v>274.81905113168455</v>
      </c>
      <c r="P37" s="161"/>
      <c r="Q37" s="81"/>
    </row>
    <row r="38" spans="1:17" x14ac:dyDescent="0.25">
      <c r="A38" s="159">
        <v>2009</v>
      </c>
      <c r="B38" s="128"/>
      <c r="C38" s="136"/>
      <c r="D38" s="129">
        <f>SUM(Month!E246:E257)/12</f>
        <v>105.71162736281885</v>
      </c>
      <c r="E38" s="129">
        <f>SUM(Month!F246:F257)/12</f>
        <v>99.289585166666669</v>
      </c>
      <c r="F38" s="129">
        <f>SUM(Month!G246:G257)/12</f>
        <v>103.92992796280583</v>
      </c>
      <c r="G38" s="129">
        <f>SUM(Month!H246:H257)/12</f>
        <v>36.145216551172702</v>
      </c>
      <c r="H38" s="129">
        <f>SUM(Month!I246:I257)/12</f>
        <v>43.995524224072675</v>
      </c>
      <c r="I38" s="129"/>
      <c r="J38" s="139">
        <f>SUM(Month!K246:K257)/12</f>
        <v>75.411010688299697</v>
      </c>
      <c r="L38" s="214">
        <f t="shared" si="0"/>
        <v>4.6403427961391657</v>
      </c>
      <c r="M38" s="139"/>
      <c r="N38" s="139">
        <v>131.94749666171322</v>
      </c>
      <c r="O38" s="139">
        <v>206.55418564081484</v>
      </c>
      <c r="P38" s="161"/>
      <c r="Q38" s="81"/>
    </row>
    <row r="39" spans="1:17" x14ac:dyDescent="0.25">
      <c r="A39" s="159">
        <v>2010</v>
      </c>
      <c r="B39" s="128"/>
      <c r="C39" s="136"/>
      <c r="D39" s="129">
        <f>SUM(Month!E258:E269)/12</f>
        <v>123.83353016525945</v>
      </c>
      <c r="E39" s="129">
        <f>SUM(Month!F258:F269)/12</f>
        <v>116.90257100000001</v>
      </c>
      <c r="F39" s="129">
        <f>SUM(Month!G258:G269)/12</f>
        <v>119.25862749257533</v>
      </c>
      <c r="G39" s="129">
        <f>SUM(Month!H258:H269)/12</f>
        <v>45.451279206645346</v>
      </c>
      <c r="H39" s="129">
        <f>SUM(Month!I258:I269)/12</f>
        <v>54.142917072203602</v>
      </c>
      <c r="I39" s="129"/>
      <c r="J39" s="139">
        <f>SUM(Month!K258:K269)/12</f>
        <v>100.00000000000001</v>
      </c>
      <c r="L39" s="214">
        <f t="shared" si="0"/>
        <v>2.3560564925753198</v>
      </c>
      <c r="M39" s="139"/>
      <c r="N39" s="139">
        <v>174.96905236145332</v>
      </c>
      <c r="O39" s="139"/>
      <c r="P39" s="161"/>
      <c r="Q39" s="81"/>
    </row>
    <row r="40" spans="1:17" x14ac:dyDescent="0.25">
      <c r="A40" s="159">
        <v>2011</v>
      </c>
      <c r="B40" s="128"/>
      <c r="C40" s="136"/>
      <c r="D40" s="129">
        <f>SUM(Month!E270:E281)/12</f>
        <v>140.57394677492104</v>
      </c>
      <c r="E40" s="129">
        <f>SUM(Month!F270:F281)/12</f>
        <v>133.26879017706662</v>
      </c>
      <c r="F40" s="129">
        <f>SUM(Month!G270:G281)/12</f>
        <v>138.71612707906442</v>
      </c>
      <c r="G40" s="129">
        <f>SUM(Month!H270:H281)/12</f>
        <v>58.177497665196292</v>
      </c>
      <c r="H40" s="129">
        <f>SUM(Month!I270:I281)/12</f>
        <v>68.10419264217829</v>
      </c>
      <c r="I40" s="129"/>
      <c r="J40" s="139">
        <f>SUM(Month!K270:K281)/12</f>
        <v>135.72352244213531</v>
      </c>
      <c r="L40" s="214">
        <f t="shared" ref="L40:L45" si="1">F40-E40</f>
        <v>5.4473369019978009</v>
      </c>
      <c r="M40" s="139"/>
      <c r="N40" s="139">
        <v>237.5117913322899</v>
      </c>
      <c r="O40" s="139"/>
      <c r="P40" s="161"/>
      <c r="Q40" s="81"/>
    </row>
    <row r="41" spans="1:17" x14ac:dyDescent="0.25">
      <c r="A41" s="159">
        <v>2012</v>
      </c>
      <c r="B41" s="128"/>
      <c r="C41" s="136"/>
      <c r="D41" s="129">
        <f>SUM(Month!E282:E293)/12</f>
        <v>142.86881789578635</v>
      </c>
      <c r="E41" s="129">
        <f>SUM(Month!F282:F293)/12</f>
        <v>135.39054723385979</v>
      </c>
      <c r="F41" s="129">
        <f>SUM(Month!G282:G293)/12</f>
        <v>141.82825976401202</v>
      </c>
      <c r="G41" s="129">
        <f>SUM(Month!H282:H293)/12</f>
        <v>59.287908110087265</v>
      </c>
      <c r="H41" s="129">
        <f>SUM(Month!I282:I293)/12</f>
        <v>70.760917730437214</v>
      </c>
      <c r="I41" s="129"/>
      <c r="J41" s="139">
        <f>SUM(Month!K282:K293)/12</f>
        <v>136.74033787872514</v>
      </c>
      <c r="L41" s="214">
        <f t="shared" si="1"/>
        <v>6.4377125301522256</v>
      </c>
      <c r="M41" s="139"/>
      <c r="N41" s="139">
        <v>239.28561564036184</v>
      </c>
      <c r="O41" s="139"/>
      <c r="P41" s="161"/>
      <c r="Q41" s="81"/>
    </row>
    <row r="42" spans="1:17" x14ac:dyDescent="0.25">
      <c r="A42" s="159">
        <v>2013</v>
      </c>
      <c r="B42" s="128"/>
      <c r="C42" s="136"/>
      <c r="D42" s="129">
        <f>SUM(Month!E294:E305)/12</f>
        <v>141.74901128452385</v>
      </c>
      <c r="E42" s="129">
        <f>SUM(Month!F294:F305)/12</f>
        <v>134.14527800000002</v>
      </c>
      <c r="F42" s="129">
        <f>SUM(Month!G294:G305)/12</f>
        <v>140.40518913870753</v>
      </c>
      <c r="G42" s="129">
        <f>SUM(Month!H294:H305)/12</f>
        <v>57.144056320283006</v>
      </c>
      <c r="H42" s="129">
        <f>SUM(Month!I294:I305)/12</f>
        <v>69.783219836103299</v>
      </c>
      <c r="I42" s="136"/>
      <c r="J42" s="139">
        <f>SUM(Month!K294:K305)/12</f>
        <v>135.11719000584219</v>
      </c>
      <c r="L42" s="214">
        <f t="shared" si="1"/>
        <v>6.2599111387075084</v>
      </c>
      <c r="M42" s="139"/>
      <c r="N42" s="139">
        <v>236.39468211341671</v>
      </c>
      <c r="O42" s="139"/>
      <c r="P42" s="161"/>
      <c r="Q42" s="81"/>
    </row>
    <row r="43" spans="1:17" x14ac:dyDescent="0.25">
      <c r="A43" s="159">
        <v>2014</v>
      </c>
      <c r="B43" s="128"/>
      <c r="C43" s="136"/>
      <c r="D43" s="129">
        <f>SUM(Month!E306:E317)/12</f>
        <v>135.06873542801753</v>
      </c>
      <c r="E43" s="129">
        <f>SUM(Month!F306:F317)/12</f>
        <v>127.49585293777761</v>
      </c>
      <c r="F43" s="129">
        <f>SUM(Month!G306:G317)/12</f>
        <v>133.45799887462027</v>
      </c>
      <c r="G43" s="129">
        <f>SUM(Month!H306:H317)/12</f>
        <v>50.144981824550378</v>
      </c>
      <c r="H43" s="129">
        <f>SUM(Month!I306:I317)/12</f>
        <v>62.281866847832966</v>
      </c>
      <c r="I43" s="129"/>
      <c r="J43" s="139">
        <f>SUM(Month!K306:K317)/12</f>
        <v>117.36145454252335</v>
      </c>
      <c r="L43" s="214">
        <f t="shared" si="1"/>
        <v>5.9621459368426599</v>
      </c>
      <c r="M43" s="139"/>
      <c r="N43" s="139"/>
      <c r="O43" s="139"/>
      <c r="P43" s="161"/>
      <c r="Q43" s="81"/>
    </row>
    <row r="44" spans="1:17" x14ac:dyDescent="0.25">
      <c r="A44" s="159">
        <v>2015</v>
      </c>
      <c r="B44" s="128"/>
      <c r="C44" s="136"/>
      <c r="D44" s="129">
        <f>SUM(Month!E318:E329)/12</f>
        <v>118.97426299593944</v>
      </c>
      <c r="E44" s="129">
        <f>SUM(Month!F318:F329)/12</f>
        <v>111.130760150684</v>
      </c>
      <c r="F44" s="129">
        <f>SUM(Month!G318:G329)/12</f>
        <v>114.89845587367203</v>
      </c>
      <c r="G44" s="129">
        <f>SUM(Month!H318:H329)/12</f>
        <v>34.071589749999994</v>
      </c>
      <c r="H44" s="129">
        <f>SUM(Month!I318:I329)/12</f>
        <v>45.798039749999994</v>
      </c>
      <c r="I44" s="129"/>
      <c r="J44" s="139">
        <f>SUM(Month!K318:K329)/12</f>
        <v>66.903452826856338</v>
      </c>
      <c r="L44" s="214">
        <f t="shared" si="1"/>
        <v>3.7676957229880372</v>
      </c>
      <c r="M44" s="139"/>
      <c r="N44" s="139"/>
      <c r="O44" s="139"/>
      <c r="P44" s="161"/>
      <c r="Q44" s="81"/>
    </row>
    <row r="45" spans="1:17" x14ac:dyDescent="0.25">
      <c r="A45" s="159">
        <v>2016</v>
      </c>
      <c r="B45" s="128"/>
      <c r="C45" s="136"/>
      <c r="D45" s="129">
        <f>SUM(Month!E330:E341)/12</f>
        <v>117.83008393345334</v>
      </c>
      <c r="E45" s="129">
        <f>SUM(Month!F330:F341)/12</f>
        <v>108.84564031566259</v>
      </c>
      <c r="F45" s="129">
        <f>SUM(Month!G330:G341)/12</f>
        <v>110.12863033333333</v>
      </c>
      <c r="G45" s="129">
        <f>SUM(Month!H330:H341)/12</f>
        <v>30.481249999999999</v>
      </c>
      <c r="H45" s="129">
        <f>SUM(Month!I330:I341)/12</f>
        <v>42.596508666666665</v>
      </c>
      <c r="I45" s="129"/>
      <c r="J45" s="166">
        <f>SUM(Month!K330:K341)/12</f>
        <v>62.988237956034446</v>
      </c>
      <c r="L45" s="214">
        <f t="shared" si="1"/>
        <v>1.2829900176707412</v>
      </c>
      <c r="M45" s="139"/>
      <c r="N45" s="139"/>
      <c r="O45" s="139"/>
      <c r="P45" s="168"/>
      <c r="Q45" s="156"/>
    </row>
    <row r="46" spans="1:17" x14ac:dyDescent="0.25">
      <c r="A46" s="159">
        <v>2017</v>
      </c>
      <c r="B46" s="128"/>
      <c r="C46" s="136"/>
      <c r="D46" s="129">
        <f>SUM(Month!E342:E353)/12</f>
        <v>126.95401542888577</v>
      </c>
      <c r="E46" s="129">
        <f>SUM(Month!F342:F353)/12</f>
        <v>117.58888261579467</v>
      </c>
      <c r="F46" s="129">
        <f>SUM(Month!G342:G353)/12</f>
        <v>120.14923733333336</v>
      </c>
      <c r="G46" s="129">
        <f>SUM(Month!H342:H353)/12</f>
        <v>39.168833333333332</v>
      </c>
      <c r="H46" s="129">
        <f>SUM(Month!I342:I353)/12</f>
        <v>50.460858166666668</v>
      </c>
      <c r="I46" s="129"/>
      <c r="J46" s="166">
        <f>SUM(Month!K342:K353)/12</f>
        <v>81.462773883511247</v>
      </c>
      <c r="L46" s="214">
        <f>F46-E46</f>
        <v>2.5603547175386865</v>
      </c>
      <c r="M46" s="139"/>
      <c r="N46" s="139"/>
      <c r="O46" s="139"/>
      <c r="P46" s="168"/>
      <c r="Q46" s="156"/>
    </row>
    <row r="47" spans="1:17" x14ac:dyDescent="0.25">
      <c r="A47" s="159">
        <v>2018</v>
      </c>
      <c r="B47" s="128"/>
      <c r="C47" s="136"/>
      <c r="D47" s="129">
        <f>SUM(Month!E354:E365)/12</f>
        <v>135.18619841666666</v>
      </c>
      <c r="E47" s="129">
        <f>SUM(Month!F354:F365)/12</f>
        <v>125.19597119936215</v>
      </c>
      <c r="F47" s="129">
        <f>SUM(Month!G354:G365)/12</f>
        <v>129.98216641666667</v>
      </c>
      <c r="G47" s="129">
        <f>SUM(Month!H354:H365)/12</f>
        <v>48.193916666666667</v>
      </c>
      <c r="H47" s="129">
        <f>SUM(Month!I354:I365)/12</f>
        <v>59.388476250000004</v>
      </c>
      <c r="I47" s="129"/>
      <c r="J47" s="166">
        <f>SUM(Month!K354:K365)/12</f>
        <v>103.90484414086602</v>
      </c>
      <c r="L47" s="214">
        <f>F47-E47</f>
        <v>4.7861952173045239</v>
      </c>
      <c r="M47" s="139"/>
      <c r="N47" s="139"/>
      <c r="O47" s="139"/>
      <c r="P47" s="168"/>
      <c r="Q47" s="156"/>
    </row>
    <row r="48" spans="1:17" x14ac:dyDescent="0.25">
      <c r="A48" s="159">
        <v>2019</v>
      </c>
      <c r="B48" s="128"/>
      <c r="C48" s="136"/>
      <c r="D48" s="129">
        <f>SUM(Month!E366:E377)/12</f>
        <v>136.18088858333337</v>
      </c>
      <c r="E48" s="129">
        <f>SUM(Month!F366:F377)/12</f>
        <v>124.87799849582898</v>
      </c>
      <c r="F48" s="129">
        <f>SUM(Month!G366:G377)/12</f>
        <v>131.47546291666666</v>
      </c>
      <c r="G48" s="129">
        <f>SUM(Month!H366:H377)/12</f>
        <v>46.926333333333339</v>
      </c>
      <c r="H48" s="129">
        <f>SUM(Month!I366:I377)/12</f>
        <v>58.848569083333331</v>
      </c>
      <c r="I48" s="129"/>
      <c r="J48" s="166">
        <f>SUM(Month!K366:K377)/12</f>
        <v>98.814657833608535</v>
      </c>
      <c r="L48" s="214">
        <f>F48-E48</f>
        <v>6.5974644208376816</v>
      </c>
      <c r="M48" s="139"/>
      <c r="N48" s="139"/>
      <c r="O48" s="139"/>
      <c r="P48" s="168"/>
      <c r="Q48" s="156"/>
    </row>
    <row r="49" spans="1:17" x14ac:dyDescent="0.25">
      <c r="A49" s="159">
        <v>2020</v>
      </c>
      <c r="B49" s="128"/>
      <c r="C49" s="136"/>
      <c r="D49" s="393">
        <f>SUM(Month!E378:E389)/12</f>
        <v>127.27902216666668</v>
      </c>
      <c r="E49" s="393">
        <f>SUM(Month!F378:F389)/12</f>
        <v>113.94729279058333</v>
      </c>
      <c r="F49" s="393">
        <f>SUM(Month!G378:G389)/12</f>
        <v>119.13522325000002</v>
      </c>
      <c r="G49" s="393">
        <f>SUM(Month!H378:H389)/12</f>
        <v>29.588916666666666</v>
      </c>
      <c r="H49" s="393">
        <f>SUM(Month!I378:I389)/12</f>
        <v>46.099946166666662</v>
      </c>
      <c r="I49" s="393"/>
      <c r="J49" s="166">
        <f>SUM(Month!K378:K389)/12</f>
        <v>65.139659408443507</v>
      </c>
      <c r="L49" s="214">
        <f>F49-E49</f>
        <v>5.1879304594166911</v>
      </c>
      <c r="M49" s="139"/>
      <c r="N49" s="139"/>
      <c r="O49" s="139"/>
      <c r="P49" s="168"/>
      <c r="Q49" s="156"/>
    </row>
    <row r="50" spans="1:17" x14ac:dyDescent="0.25">
      <c r="A50" s="81"/>
      <c r="B50" s="81"/>
      <c r="C50" s="153"/>
      <c r="D50" s="81"/>
      <c r="E50" s="81"/>
      <c r="F50" s="81"/>
      <c r="G50" s="81"/>
      <c r="H50" s="81"/>
      <c r="I50" s="81"/>
      <c r="J50" s="99"/>
      <c r="L50" s="395"/>
      <c r="M50" s="91"/>
      <c r="N50" s="91"/>
      <c r="O50" s="81"/>
      <c r="P50" s="81"/>
      <c r="Q50" s="81"/>
    </row>
    <row r="51" spans="1:17" ht="13" x14ac:dyDescent="0.3">
      <c r="A51" s="97"/>
      <c r="B51" s="97"/>
      <c r="C51" s="92"/>
      <c r="D51" s="93"/>
      <c r="E51" s="224"/>
      <c r="F51" s="224"/>
      <c r="G51" s="93"/>
      <c r="H51" s="93"/>
      <c r="I51" s="93"/>
      <c r="J51" s="93"/>
      <c r="L51" s="395"/>
      <c r="M51" s="96"/>
      <c r="N51" s="96"/>
      <c r="O51" s="97"/>
      <c r="P51" s="97"/>
      <c r="Q51" s="97"/>
    </row>
    <row r="52" spans="1:17" ht="13" x14ac:dyDescent="0.3">
      <c r="A52" s="221"/>
      <c r="B52" s="222" t="s">
        <v>102</v>
      </c>
      <c r="C52" s="223"/>
      <c r="D52" s="224">
        <f>(D49-D48)/D48</f>
        <v>-6.5367956614700462E-2</v>
      </c>
      <c r="E52" s="224">
        <f>(E49-E48)/E48</f>
        <v>-8.7531077026436629E-2</v>
      </c>
      <c r="F52" s="224">
        <f t="shared" ref="F52:J52" si="2">(F49-F48)/F48</f>
        <v>-9.3859640368699607E-2</v>
      </c>
      <c r="G52" s="224">
        <f t="shared" si="2"/>
        <v>-0.36946028882148624</v>
      </c>
      <c r="H52" s="224">
        <f t="shared" si="2"/>
        <v>-0.2166343738726052</v>
      </c>
      <c r="I52" s="224"/>
      <c r="J52" s="224">
        <f t="shared" si="2"/>
        <v>-0.34078950596448448</v>
      </c>
      <c r="K52" s="225"/>
      <c r="L52" s="214"/>
      <c r="M52" s="96"/>
      <c r="N52" s="96"/>
      <c r="O52" s="97"/>
      <c r="P52" s="97"/>
      <c r="Q52" s="97"/>
    </row>
    <row r="53" spans="1:17" ht="13" x14ac:dyDescent="0.3">
      <c r="A53" s="221"/>
      <c r="B53" s="222" t="s">
        <v>103</v>
      </c>
      <c r="C53" s="223"/>
      <c r="D53" s="224">
        <f>(D49-D44)/D44</f>
        <v>6.9802988996121598E-2</v>
      </c>
      <c r="E53" s="224">
        <f>(E49-E44)/E44</f>
        <v>2.5344311836617995E-2</v>
      </c>
      <c r="F53" s="224">
        <f t="shared" ref="F53:J53" si="3">(F49-F44)/F44</f>
        <v>3.6874014921368561E-2</v>
      </c>
      <c r="G53" s="224">
        <f t="shared" si="3"/>
        <v>-0.13156630248910908</v>
      </c>
      <c r="H53" s="224">
        <f t="shared" si="3"/>
        <v>6.5921253030631751E-3</v>
      </c>
      <c r="I53" s="224"/>
      <c r="J53" s="224">
        <f t="shared" si="3"/>
        <v>-2.6363264433862083E-2</v>
      </c>
      <c r="K53" s="225"/>
      <c r="L53" s="226"/>
      <c r="M53" s="96"/>
      <c r="N53" s="96"/>
      <c r="O53" s="97"/>
      <c r="P53" s="97"/>
      <c r="Q53" s="97"/>
    </row>
    <row r="54" spans="1:17" x14ac:dyDescent="0.25">
      <c r="A54" s="97"/>
      <c r="B54" s="97"/>
      <c r="C54" s="92"/>
      <c r="D54" s="92"/>
      <c r="E54" s="93"/>
      <c r="F54" s="93"/>
      <c r="G54" s="92"/>
      <c r="H54" s="92"/>
      <c r="I54" s="97"/>
      <c r="J54" s="93"/>
      <c r="L54" s="96"/>
      <c r="M54" s="96"/>
      <c r="N54" s="96"/>
      <c r="O54" s="97"/>
      <c r="P54" s="97"/>
      <c r="Q54" s="97"/>
    </row>
    <row r="55" spans="1:17" x14ac:dyDescent="0.25">
      <c r="A55" s="81"/>
      <c r="B55" s="81"/>
      <c r="C55" s="154"/>
      <c r="D55" s="154"/>
      <c r="E55" s="154"/>
      <c r="F55" s="154"/>
      <c r="G55" s="154"/>
      <c r="H55" s="154"/>
      <c r="I55" s="81"/>
      <c r="J55" s="91"/>
      <c r="L55" s="91"/>
      <c r="M55" s="91"/>
      <c r="N55" s="91"/>
      <c r="O55" s="81"/>
      <c r="P55" s="81"/>
      <c r="Q55" s="81"/>
    </row>
    <row r="56" spans="1:17" ht="14" x14ac:dyDescent="0.3">
      <c r="A56" s="346" t="s">
        <v>62</v>
      </c>
      <c r="B56" s="81"/>
      <c r="C56" s="154"/>
      <c r="D56" s="154"/>
      <c r="E56" s="325"/>
      <c r="F56" s="325"/>
      <c r="G56" s="154"/>
      <c r="H56" s="154"/>
      <c r="I56" s="81"/>
      <c r="J56" s="324"/>
      <c r="L56" s="325"/>
      <c r="M56" s="91"/>
      <c r="N56" s="91"/>
      <c r="O56" s="81"/>
      <c r="P56" s="81"/>
      <c r="Q56" s="81"/>
    </row>
    <row r="57" spans="1:17" x14ac:dyDescent="0.25">
      <c r="A57" s="70"/>
      <c r="B57" s="81"/>
      <c r="C57" s="154"/>
      <c r="D57" s="154"/>
      <c r="E57" s="154"/>
      <c r="F57" s="154"/>
      <c r="G57" s="154"/>
      <c r="H57" s="154"/>
      <c r="I57" s="81"/>
      <c r="J57" s="91"/>
      <c r="L57" s="91"/>
      <c r="M57" s="91"/>
      <c r="N57" s="91"/>
      <c r="O57" s="81"/>
      <c r="P57" s="81"/>
      <c r="Q57" s="81"/>
    </row>
  </sheetData>
  <phoneticPr fontId="9" type="noConversion"/>
  <hyperlinks>
    <hyperlink ref="A56" location="Contents!A1" display="Return to Contents Page" xr:uid="{0E90730D-FFA1-4203-9C12-E9094CC4DAD8}"/>
  </hyperlinks>
  <pageMargins left="0.75" right="0.75" top="1" bottom="1" header="0.5" footer="0.5"/>
  <pageSetup paperSize="9" orientation="landscape"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7">
    <tabColor theme="4" tint="0.39997558519241921"/>
    <pageSetUpPr fitToPage="1"/>
  </sheetPr>
  <dimension ref="A1:AB388"/>
  <sheetViews>
    <sheetView showGridLines="0" zoomScaleNormal="100" workbookViewId="0">
      <pane xSplit="2" ySplit="3" topLeftCell="C4" activePane="bottomRight" state="frozen"/>
      <selection activeCell="C4" sqref="C4"/>
      <selection pane="topRight" activeCell="C4" sqref="C4"/>
      <selection pane="bottomLeft" activeCell="C4" sqref="C4"/>
      <selection pane="bottomRight" activeCell="C4" sqref="C4"/>
    </sheetView>
  </sheetViews>
  <sheetFormatPr defaultRowHeight="12.5" x14ac:dyDescent="0.25"/>
  <cols>
    <col min="1" max="1" width="5.26953125" bestFit="1" customWidth="1"/>
    <col min="2" max="2" width="10.36328125" bestFit="1" customWidth="1"/>
    <col min="3" max="14" width="11.7265625" customWidth="1"/>
    <col min="15" max="15" width="3.7265625" customWidth="1"/>
    <col min="16" max="18" width="11.7265625" customWidth="1"/>
    <col min="19" max="19" width="3.7265625" customWidth="1"/>
    <col min="20" max="20" width="6.36328125" customWidth="1"/>
    <col min="21" max="21" width="5.36328125" customWidth="1"/>
    <col min="22" max="23" width="9.7265625" customWidth="1"/>
    <col min="24" max="24" width="3.7265625" customWidth="1"/>
    <col min="25" max="26" width="9.7265625" customWidth="1"/>
    <col min="27" max="27" width="3.7265625" customWidth="1"/>
  </cols>
  <sheetData>
    <row r="1" spans="1:28" ht="18" customHeight="1" x14ac:dyDescent="0.25">
      <c r="A1" s="107" t="s">
        <v>52</v>
      </c>
      <c r="B1" s="107"/>
      <c r="C1" s="107"/>
      <c r="D1" s="107"/>
      <c r="E1" s="107"/>
      <c r="F1" s="107"/>
      <c r="G1" s="107"/>
      <c r="H1" s="107"/>
      <c r="I1" s="107"/>
      <c r="J1" s="107"/>
      <c r="K1" s="107"/>
      <c r="L1" s="107"/>
      <c r="M1" s="94"/>
      <c r="N1" s="94"/>
      <c r="O1" s="94"/>
      <c r="P1" s="250"/>
      <c r="Q1" s="94"/>
      <c r="R1" s="94"/>
      <c r="S1" s="97"/>
      <c r="T1" s="207"/>
      <c r="U1" s="97"/>
      <c r="V1" s="253"/>
      <c r="W1" s="97"/>
      <c r="X1" s="97"/>
      <c r="Y1" s="253"/>
      <c r="Z1" s="97"/>
      <c r="AA1" s="25"/>
      <c r="AB1" s="252"/>
    </row>
    <row r="2" spans="1:28" ht="18" customHeight="1" x14ac:dyDescent="0.3">
      <c r="A2" s="41"/>
      <c r="B2" s="174"/>
      <c r="C2" s="193" t="s">
        <v>51</v>
      </c>
      <c r="D2" s="175"/>
      <c r="E2" s="175"/>
      <c r="F2" s="194" t="s">
        <v>50</v>
      </c>
      <c r="G2" s="175"/>
      <c r="H2" s="175"/>
      <c r="I2" s="194" t="s">
        <v>84</v>
      </c>
      <c r="J2" s="175"/>
      <c r="K2" s="71"/>
      <c r="L2" s="195" t="s">
        <v>49</v>
      </c>
      <c r="M2" s="176"/>
      <c r="N2" s="176"/>
      <c r="O2" s="191"/>
      <c r="P2" s="195" t="s">
        <v>18</v>
      </c>
      <c r="Q2" s="176"/>
      <c r="R2" s="176"/>
      <c r="S2" s="174"/>
      <c r="T2" s="205" t="s">
        <v>48</v>
      </c>
      <c r="U2" s="200"/>
      <c r="V2" s="255"/>
      <c r="W2" s="208" t="s">
        <v>99</v>
      </c>
      <c r="X2" s="200"/>
      <c r="Y2" s="194"/>
      <c r="Z2" s="208" t="s">
        <v>100</v>
      </c>
      <c r="AA2" s="202"/>
      <c r="AB2" s="256"/>
    </row>
    <row r="3" spans="1:28" ht="18" customHeight="1" x14ac:dyDescent="0.3">
      <c r="A3" s="177" t="s">
        <v>6</v>
      </c>
      <c r="B3" s="177"/>
      <c r="C3" s="179" t="s">
        <v>46</v>
      </c>
      <c r="D3" s="179" t="s">
        <v>45</v>
      </c>
      <c r="E3" s="179"/>
      <c r="F3" s="178" t="s">
        <v>46</v>
      </c>
      <c r="G3" s="179" t="s">
        <v>45</v>
      </c>
      <c r="H3" s="179" t="s">
        <v>83</v>
      </c>
      <c r="I3" s="178" t="s">
        <v>46</v>
      </c>
      <c r="J3" s="179" t="s">
        <v>45</v>
      </c>
      <c r="K3" s="41"/>
      <c r="L3" s="178" t="s">
        <v>46</v>
      </c>
      <c r="M3" s="179" t="s">
        <v>45</v>
      </c>
      <c r="N3" s="179" t="s">
        <v>83</v>
      </c>
      <c r="O3" s="192"/>
      <c r="P3" s="178" t="s">
        <v>46</v>
      </c>
      <c r="Q3" s="179" t="s">
        <v>45</v>
      </c>
      <c r="R3" s="179" t="s">
        <v>83</v>
      </c>
      <c r="S3" s="174"/>
      <c r="T3" s="206" t="s">
        <v>47</v>
      </c>
      <c r="U3" s="196"/>
      <c r="V3" s="178" t="s">
        <v>46</v>
      </c>
      <c r="W3" s="179" t="s">
        <v>45</v>
      </c>
      <c r="X3" s="200"/>
      <c r="Y3" s="178" t="s">
        <v>46</v>
      </c>
      <c r="Z3" s="179" t="s">
        <v>45</v>
      </c>
      <c r="AA3" s="202"/>
      <c r="AB3" s="256"/>
    </row>
    <row r="4" spans="1:28" x14ac:dyDescent="0.25">
      <c r="A4" s="97">
        <v>1990</v>
      </c>
      <c r="B4" s="104">
        <v>32874</v>
      </c>
      <c r="C4" s="94">
        <v>35.58</v>
      </c>
      <c r="D4" s="94">
        <v>15.14</v>
      </c>
      <c r="E4" s="94"/>
      <c r="F4" s="173">
        <v>34.1</v>
      </c>
      <c r="G4" s="94">
        <v>16.809999999999999</v>
      </c>
      <c r="H4" s="94"/>
      <c r="I4" s="173">
        <v>33.369999999999997</v>
      </c>
      <c r="J4" s="94">
        <v>15.65</v>
      </c>
      <c r="K4" s="94"/>
      <c r="L4" s="173">
        <f>Month!H18</f>
        <v>15.45</v>
      </c>
      <c r="M4" s="94">
        <f t="shared" ref="M4:M67" si="0">L4-0</f>
        <v>15.45</v>
      </c>
      <c r="N4" s="94"/>
      <c r="O4" s="94"/>
      <c r="P4" s="173">
        <f>Month!I18</f>
        <v>15.46</v>
      </c>
      <c r="Q4" s="94">
        <f>P4-1.1</f>
        <v>14.360000000000001</v>
      </c>
      <c r="R4" s="94"/>
      <c r="S4" s="97"/>
      <c r="T4" s="207"/>
      <c r="U4" s="198"/>
      <c r="V4" s="253"/>
      <c r="W4" s="97"/>
      <c r="X4" s="198"/>
      <c r="Y4" s="253"/>
      <c r="Z4" s="97"/>
      <c r="AA4" s="203"/>
      <c r="AB4" s="252"/>
    </row>
    <row r="5" spans="1:28" x14ac:dyDescent="0.25">
      <c r="A5" s="97"/>
      <c r="B5" s="104">
        <v>32905</v>
      </c>
      <c r="C5" s="94">
        <v>35.520000000000003</v>
      </c>
      <c r="D5" s="94">
        <v>15.08</v>
      </c>
      <c r="E5" s="94"/>
      <c r="F5" s="173">
        <v>32.71</v>
      </c>
      <c r="G5" s="94">
        <v>15.42</v>
      </c>
      <c r="H5" s="94"/>
      <c r="I5" s="173">
        <v>33.270000000000003</v>
      </c>
      <c r="J5" s="94">
        <v>15.55</v>
      </c>
      <c r="K5" s="94"/>
      <c r="L5" s="173">
        <f>Month!H19</f>
        <v>13.64</v>
      </c>
      <c r="M5" s="94">
        <f t="shared" si="0"/>
        <v>13.64</v>
      </c>
      <c r="N5" s="94"/>
      <c r="O5" s="94"/>
      <c r="P5" s="173">
        <f>Month!I19</f>
        <v>12.96</v>
      </c>
      <c r="Q5" s="94">
        <f>P5-1.1</f>
        <v>11.860000000000001</v>
      </c>
      <c r="R5" s="94"/>
      <c r="S5" s="97"/>
      <c r="T5" s="207"/>
      <c r="U5" s="198"/>
      <c r="V5" s="253"/>
      <c r="W5" s="97"/>
      <c r="X5" s="198"/>
      <c r="Y5" s="253"/>
      <c r="Z5" s="97"/>
      <c r="AA5" s="203"/>
      <c r="AB5" s="252"/>
    </row>
    <row r="6" spans="1:28" x14ac:dyDescent="0.25">
      <c r="A6" s="97"/>
      <c r="B6" s="104">
        <v>32933</v>
      </c>
      <c r="C6" s="94">
        <v>35.56</v>
      </c>
      <c r="D6" s="94">
        <v>15.13</v>
      </c>
      <c r="E6" s="94">
        <f>SUM(D4:D6)/3</f>
        <v>15.116666666666667</v>
      </c>
      <c r="F6" s="173">
        <v>32.5</v>
      </c>
      <c r="G6" s="94">
        <v>15.21</v>
      </c>
      <c r="H6" s="94">
        <f>SUM(G4:G6)/3</f>
        <v>15.813333333333333</v>
      </c>
      <c r="I6" s="173">
        <v>33.29</v>
      </c>
      <c r="J6" s="94">
        <v>15.57</v>
      </c>
      <c r="K6" s="94">
        <f>SUM(J4:J6)/3</f>
        <v>15.590000000000002</v>
      </c>
      <c r="L6" s="173">
        <f>Month!H20</f>
        <v>13.04</v>
      </c>
      <c r="M6" s="94">
        <f t="shared" si="0"/>
        <v>13.04</v>
      </c>
      <c r="N6" s="94">
        <f>SUM(M4:M6)/3</f>
        <v>14.043333333333331</v>
      </c>
      <c r="O6" s="94"/>
      <c r="P6" s="173">
        <f>Month!I20</f>
        <v>12.56</v>
      </c>
      <c r="Q6" s="94">
        <f>P6-1.1</f>
        <v>11.46</v>
      </c>
      <c r="R6" s="94">
        <f>SUM(Q4:Q6)/3</f>
        <v>12.560000000000002</v>
      </c>
      <c r="S6" s="97"/>
      <c r="T6" s="207"/>
      <c r="U6" s="198"/>
      <c r="V6" s="253"/>
      <c r="W6" s="97"/>
      <c r="X6" s="198"/>
      <c r="Y6" s="253"/>
      <c r="Z6" s="97"/>
      <c r="AA6" s="203"/>
      <c r="AB6" s="252"/>
    </row>
    <row r="7" spans="1:28" x14ac:dyDescent="0.25">
      <c r="A7" s="97"/>
      <c r="B7" s="104">
        <v>32964</v>
      </c>
      <c r="C7" s="94">
        <v>38.5</v>
      </c>
      <c r="D7" s="94">
        <v>16.02</v>
      </c>
      <c r="E7" s="94"/>
      <c r="F7" s="173">
        <v>34.08</v>
      </c>
      <c r="G7" s="94">
        <v>12.21</v>
      </c>
      <c r="H7" s="94"/>
      <c r="I7" s="173">
        <v>35.97</v>
      </c>
      <c r="J7" s="94">
        <v>16.48</v>
      </c>
      <c r="K7" s="94"/>
      <c r="L7" s="173">
        <f>Month!H21</f>
        <v>12.47</v>
      </c>
      <c r="M7" s="94">
        <f t="shared" si="0"/>
        <v>12.47</v>
      </c>
      <c r="N7" s="94"/>
      <c r="O7" s="94"/>
      <c r="P7" s="173">
        <f>Month!I21</f>
        <v>12.37</v>
      </c>
      <c r="Q7" s="94">
        <f t="shared" ref="Q7:Q18" si="1">P7-1.8</f>
        <v>10.569999999999999</v>
      </c>
      <c r="R7" s="94"/>
      <c r="S7" s="97"/>
      <c r="T7" s="207"/>
      <c r="U7" s="198"/>
      <c r="V7" s="253"/>
      <c r="W7" s="97"/>
      <c r="X7" s="198"/>
      <c r="Y7" s="253"/>
      <c r="Z7" s="97"/>
      <c r="AA7" s="203"/>
      <c r="AB7" s="252"/>
    </row>
    <row r="8" spans="1:28" x14ac:dyDescent="0.25">
      <c r="A8" s="97"/>
      <c r="B8" s="104">
        <v>32994</v>
      </c>
      <c r="C8" s="94">
        <v>38.119999999999997</v>
      </c>
      <c r="D8" s="94">
        <v>15.64</v>
      </c>
      <c r="E8" s="94"/>
      <c r="F8" s="173">
        <v>34.5</v>
      </c>
      <c r="G8" s="94">
        <v>12.63</v>
      </c>
      <c r="H8" s="94"/>
      <c r="I8" s="173">
        <v>35.630000000000003</v>
      </c>
      <c r="J8" s="94">
        <v>16.149999999999999</v>
      </c>
      <c r="K8" s="94"/>
      <c r="L8" s="173">
        <f>Month!H22</f>
        <v>12.19</v>
      </c>
      <c r="M8" s="94">
        <f t="shared" si="0"/>
        <v>12.19</v>
      </c>
      <c r="N8" s="94"/>
      <c r="O8" s="94"/>
      <c r="P8" s="173">
        <f>Month!I22</f>
        <v>11.92</v>
      </c>
      <c r="Q8" s="94">
        <f t="shared" si="1"/>
        <v>10.119999999999999</v>
      </c>
      <c r="R8" s="94"/>
      <c r="S8" s="97"/>
      <c r="T8" s="207"/>
      <c r="U8" s="198"/>
      <c r="V8" s="253"/>
      <c r="W8" s="97"/>
      <c r="X8" s="198"/>
      <c r="Y8" s="253"/>
      <c r="Z8" s="97"/>
      <c r="AA8" s="203"/>
      <c r="AB8" s="252"/>
    </row>
    <row r="9" spans="1:28" x14ac:dyDescent="0.25">
      <c r="A9" s="97"/>
      <c r="B9" s="104">
        <v>33025</v>
      </c>
      <c r="C9" s="94">
        <v>38.03</v>
      </c>
      <c r="D9" s="94">
        <v>15.55</v>
      </c>
      <c r="E9" s="94">
        <f>SUM(D7:D9)/3</f>
        <v>15.736666666666666</v>
      </c>
      <c r="F9" s="173">
        <v>33.159999999999997</v>
      </c>
      <c r="G9" s="94">
        <v>11.29</v>
      </c>
      <c r="H9" s="94">
        <f>SUM(G7:G9)/3</f>
        <v>12.043333333333335</v>
      </c>
      <c r="I9" s="173">
        <v>35.5</v>
      </c>
      <c r="J9" s="94">
        <v>16.010000000000002</v>
      </c>
      <c r="K9" s="94">
        <f>SUM(J7:J9)/3</f>
        <v>16.213333333333335</v>
      </c>
      <c r="L9" s="173">
        <f>Month!H23</f>
        <v>11.84</v>
      </c>
      <c r="M9" s="94">
        <f t="shared" si="0"/>
        <v>11.84</v>
      </c>
      <c r="N9" s="94">
        <f>SUM(M7:M9)/3</f>
        <v>12.166666666666666</v>
      </c>
      <c r="O9" s="94"/>
      <c r="P9" s="173">
        <f>Month!I23</f>
        <v>11.51</v>
      </c>
      <c r="Q9" s="94">
        <f t="shared" si="1"/>
        <v>9.7099999999999991</v>
      </c>
      <c r="R9" s="94">
        <f>SUM(Q7:Q9)/3</f>
        <v>10.133333333333333</v>
      </c>
      <c r="S9" s="97"/>
      <c r="T9" s="207"/>
      <c r="U9" s="198"/>
      <c r="V9" s="253"/>
      <c r="W9" s="97"/>
      <c r="X9" s="198"/>
      <c r="Y9" s="253"/>
      <c r="Z9" s="97"/>
      <c r="AA9" s="203"/>
      <c r="AB9" s="252"/>
    </row>
    <row r="10" spans="1:28" x14ac:dyDescent="0.25">
      <c r="A10" s="97"/>
      <c r="B10" s="104">
        <v>33055</v>
      </c>
      <c r="C10" s="94">
        <v>37.619999999999997</v>
      </c>
      <c r="D10" s="94">
        <v>15.14</v>
      </c>
      <c r="E10" s="94"/>
      <c r="F10" s="173">
        <v>32.68</v>
      </c>
      <c r="G10" s="94">
        <v>10.81</v>
      </c>
      <c r="H10" s="94"/>
      <c r="I10" s="173">
        <v>35.07</v>
      </c>
      <c r="J10" s="94">
        <v>15.58</v>
      </c>
      <c r="K10" s="94"/>
      <c r="L10" s="173">
        <f>Month!H24</f>
        <v>12.17</v>
      </c>
      <c r="M10" s="94">
        <f t="shared" si="0"/>
        <v>12.17</v>
      </c>
      <c r="N10" s="94"/>
      <c r="O10" s="94"/>
      <c r="P10" s="173">
        <f>Month!I24</f>
        <v>11.9</v>
      </c>
      <c r="Q10" s="94">
        <f t="shared" si="1"/>
        <v>10.1</v>
      </c>
      <c r="R10" s="94"/>
      <c r="S10" s="97"/>
      <c r="T10" s="207"/>
      <c r="U10" s="198"/>
      <c r="V10" s="253"/>
      <c r="W10" s="97"/>
      <c r="X10" s="198"/>
      <c r="Y10" s="253"/>
      <c r="Z10" s="97"/>
      <c r="AA10" s="203"/>
      <c r="AB10" s="252"/>
    </row>
    <row r="11" spans="1:28" x14ac:dyDescent="0.25">
      <c r="A11" s="97"/>
      <c r="B11" s="104">
        <v>33086</v>
      </c>
      <c r="C11" s="94">
        <v>40.71</v>
      </c>
      <c r="D11" s="94">
        <v>18.23</v>
      </c>
      <c r="E11" s="94"/>
      <c r="F11" s="173">
        <v>35.01</v>
      </c>
      <c r="G11" s="94">
        <v>13.14</v>
      </c>
      <c r="H11" s="94"/>
      <c r="I11" s="173">
        <v>38.17</v>
      </c>
      <c r="J11" s="94">
        <v>18.670000000000002</v>
      </c>
      <c r="K11" s="94"/>
      <c r="L11" s="173">
        <f>Month!H25</f>
        <v>15.39</v>
      </c>
      <c r="M11" s="94">
        <f t="shared" si="0"/>
        <v>15.39</v>
      </c>
      <c r="N11" s="94"/>
      <c r="O11" s="94"/>
      <c r="P11" s="173">
        <f>Month!I25</f>
        <v>14.93</v>
      </c>
      <c r="Q11" s="94">
        <f t="shared" si="1"/>
        <v>13.129999999999999</v>
      </c>
      <c r="R11" s="94"/>
      <c r="S11" s="97"/>
      <c r="T11" s="207"/>
      <c r="U11" s="198"/>
      <c r="V11" s="253"/>
      <c r="W11" s="97"/>
      <c r="X11" s="198"/>
      <c r="Y11" s="253"/>
      <c r="Z11" s="97"/>
      <c r="AA11" s="203"/>
      <c r="AB11" s="252"/>
    </row>
    <row r="12" spans="1:28" x14ac:dyDescent="0.25">
      <c r="A12" s="97"/>
      <c r="B12" s="104">
        <v>33117</v>
      </c>
      <c r="C12" s="94">
        <v>44.03</v>
      </c>
      <c r="D12" s="94">
        <v>21.56</v>
      </c>
      <c r="E12" s="94">
        <f>SUM(D10:D12)/3</f>
        <v>18.310000000000002</v>
      </c>
      <c r="F12" s="173">
        <v>37.1</v>
      </c>
      <c r="G12" s="94">
        <v>15.23</v>
      </c>
      <c r="H12" s="94">
        <f>SUM(G10:G12)/3</f>
        <v>13.060000000000002</v>
      </c>
      <c r="I12" s="173">
        <v>41.49</v>
      </c>
      <c r="J12" s="94">
        <v>22</v>
      </c>
      <c r="K12" s="94">
        <f>SUM(J10:J12)/3</f>
        <v>18.75</v>
      </c>
      <c r="L12" s="173">
        <f>Month!H26</f>
        <v>18.309999999999999</v>
      </c>
      <c r="M12" s="94">
        <f t="shared" si="0"/>
        <v>18.309999999999999</v>
      </c>
      <c r="N12" s="94">
        <f>SUM(M10:M12)/3</f>
        <v>15.290000000000001</v>
      </c>
      <c r="O12" s="94"/>
      <c r="P12" s="173">
        <f>Month!I26</f>
        <v>16.940000000000001</v>
      </c>
      <c r="Q12" s="94">
        <f t="shared" si="1"/>
        <v>15.14</v>
      </c>
      <c r="R12" s="94">
        <f>SUM(Q10:Q12)/3</f>
        <v>12.79</v>
      </c>
      <c r="S12" s="97"/>
      <c r="T12" s="207"/>
      <c r="U12" s="198"/>
      <c r="V12" s="253"/>
      <c r="W12" s="97"/>
      <c r="X12" s="198"/>
      <c r="Y12" s="253"/>
      <c r="Z12" s="97"/>
      <c r="AA12" s="203"/>
      <c r="AB12" s="252"/>
    </row>
    <row r="13" spans="1:28" x14ac:dyDescent="0.25">
      <c r="A13" s="97"/>
      <c r="B13" s="104">
        <v>33147</v>
      </c>
      <c r="C13" s="94">
        <v>44.74</v>
      </c>
      <c r="D13" s="94">
        <v>22.26</v>
      </c>
      <c r="E13" s="94"/>
      <c r="F13" s="173">
        <v>39.869999999999997</v>
      </c>
      <c r="G13" s="94">
        <v>18</v>
      </c>
      <c r="H13" s="94"/>
      <c r="I13" s="173">
        <v>42.19</v>
      </c>
      <c r="J13" s="94">
        <v>22.7</v>
      </c>
      <c r="K13" s="94"/>
      <c r="L13" s="173">
        <f>Month!H27</f>
        <v>23.91</v>
      </c>
      <c r="M13" s="94">
        <f t="shared" si="0"/>
        <v>23.91</v>
      </c>
      <c r="N13" s="94"/>
      <c r="O13" s="94"/>
      <c r="P13" s="173">
        <f>Month!I27</f>
        <v>19.66</v>
      </c>
      <c r="Q13" s="94">
        <f t="shared" si="1"/>
        <v>17.86</v>
      </c>
      <c r="R13" s="94"/>
      <c r="S13" s="97"/>
      <c r="T13" s="207"/>
      <c r="U13" s="198"/>
      <c r="V13" s="253"/>
      <c r="W13" s="97"/>
      <c r="X13" s="198"/>
      <c r="Y13" s="253"/>
      <c r="Z13" s="97"/>
      <c r="AA13" s="203"/>
      <c r="AB13" s="252"/>
    </row>
    <row r="14" spans="1:28" x14ac:dyDescent="0.25">
      <c r="A14" s="97"/>
      <c r="B14" s="104">
        <v>33178</v>
      </c>
      <c r="C14" s="94">
        <v>41.33</v>
      </c>
      <c r="D14" s="94">
        <v>18.850000000000001</v>
      </c>
      <c r="E14" s="94"/>
      <c r="F14" s="173">
        <v>38.71</v>
      </c>
      <c r="G14" s="94">
        <v>16.84</v>
      </c>
      <c r="H14" s="94"/>
      <c r="I14" s="173">
        <v>38.74</v>
      </c>
      <c r="J14" s="94">
        <v>19.25</v>
      </c>
      <c r="K14" s="94"/>
      <c r="L14" s="173">
        <f>Month!H28</f>
        <v>20.64</v>
      </c>
      <c r="M14" s="94">
        <f t="shared" si="0"/>
        <v>20.64</v>
      </c>
      <c r="N14" s="94"/>
      <c r="O14" s="94"/>
      <c r="P14" s="173">
        <f>Month!I28</f>
        <v>18.11</v>
      </c>
      <c r="Q14" s="94">
        <f t="shared" si="1"/>
        <v>16.309999999999999</v>
      </c>
      <c r="R14" s="94"/>
      <c r="S14" s="97"/>
      <c r="T14" s="207"/>
      <c r="U14" s="198"/>
      <c r="V14" s="253"/>
      <c r="W14" s="97"/>
      <c r="X14" s="198"/>
      <c r="Y14" s="253"/>
      <c r="Z14" s="97"/>
      <c r="AA14" s="203"/>
      <c r="AB14" s="252"/>
    </row>
    <row r="15" spans="1:28" x14ac:dyDescent="0.25">
      <c r="A15" s="97"/>
      <c r="B15" s="104">
        <v>33208</v>
      </c>
      <c r="C15" s="94">
        <v>38.5</v>
      </c>
      <c r="D15" s="94">
        <v>16.02</v>
      </c>
      <c r="E15" s="94">
        <f>SUM(D13:D15)/3</f>
        <v>19.043333333333333</v>
      </c>
      <c r="F15" s="173">
        <v>38</v>
      </c>
      <c r="G15" s="94">
        <v>16.13</v>
      </c>
      <c r="H15" s="94">
        <f>SUM(G13:G15)/3</f>
        <v>16.989999999999998</v>
      </c>
      <c r="I15" s="173">
        <v>35.9</v>
      </c>
      <c r="J15" s="94">
        <v>16.41</v>
      </c>
      <c r="K15" s="94">
        <f>SUM(J13:J15)/3</f>
        <v>19.453333333333333</v>
      </c>
      <c r="L15" s="173">
        <f>Month!H29</f>
        <v>17.670000000000002</v>
      </c>
      <c r="M15" s="94">
        <f t="shared" si="0"/>
        <v>17.670000000000002</v>
      </c>
      <c r="N15" s="94">
        <f>SUM(M13:M15)/3</f>
        <v>20.74</v>
      </c>
      <c r="O15" s="94"/>
      <c r="P15" s="173">
        <f>Month!I29</f>
        <v>17.350000000000001</v>
      </c>
      <c r="Q15" s="94">
        <f t="shared" si="1"/>
        <v>15.55</v>
      </c>
      <c r="R15" s="94">
        <f>SUM(Q13:Q15)/3</f>
        <v>16.573333333333334</v>
      </c>
      <c r="S15" s="97"/>
      <c r="T15" s="207"/>
      <c r="U15" s="198"/>
      <c r="V15" s="253"/>
      <c r="W15" s="97"/>
      <c r="X15" s="198"/>
      <c r="Y15" s="253"/>
      <c r="Z15" s="97"/>
      <c r="AA15" s="203"/>
      <c r="AB15" s="252"/>
    </row>
    <row r="16" spans="1:28" x14ac:dyDescent="0.25">
      <c r="A16" s="97">
        <v>1991</v>
      </c>
      <c r="B16" s="104">
        <v>33239</v>
      </c>
      <c r="C16" s="94">
        <v>39.24</v>
      </c>
      <c r="D16" s="94">
        <v>16.760000000000002</v>
      </c>
      <c r="E16" s="94"/>
      <c r="F16" s="173">
        <v>37.659999999999997</v>
      </c>
      <c r="G16" s="94">
        <v>15.79</v>
      </c>
      <c r="H16" s="94"/>
      <c r="I16" s="173">
        <v>36.64</v>
      </c>
      <c r="J16" s="94">
        <v>17.149999999999999</v>
      </c>
      <c r="K16" s="94"/>
      <c r="L16" s="173">
        <f>Month!H30</f>
        <v>17.52</v>
      </c>
      <c r="M16" s="94">
        <f t="shared" si="0"/>
        <v>17.52</v>
      </c>
      <c r="N16" s="94"/>
      <c r="O16" s="94"/>
      <c r="P16" s="173">
        <f>Month!I30</f>
        <v>17.13</v>
      </c>
      <c r="Q16" s="94">
        <f t="shared" si="1"/>
        <v>15.329999999999998</v>
      </c>
      <c r="R16" s="94"/>
      <c r="S16" s="97"/>
      <c r="T16" s="207"/>
      <c r="U16" s="198"/>
      <c r="V16" s="253"/>
      <c r="W16" s="97"/>
      <c r="X16" s="198"/>
      <c r="Y16" s="253"/>
      <c r="Z16" s="97"/>
      <c r="AA16" s="203"/>
      <c r="AB16" s="252"/>
    </row>
    <row r="17" spans="1:28" x14ac:dyDescent="0.25">
      <c r="A17" s="97"/>
      <c r="B17" s="104">
        <v>33270</v>
      </c>
      <c r="C17" s="94">
        <v>37.93</v>
      </c>
      <c r="D17" s="94">
        <v>15.45</v>
      </c>
      <c r="E17" s="94"/>
      <c r="F17" s="173">
        <v>37.56</v>
      </c>
      <c r="G17" s="94">
        <v>15.69</v>
      </c>
      <c r="H17" s="94"/>
      <c r="I17" s="173">
        <v>35.31</v>
      </c>
      <c r="J17" s="94">
        <v>15.82</v>
      </c>
      <c r="K17" s="94"/>
      <c r="L17" s="173">
        <f>Month!H31</f>
        <v>16.68</v>
      </c>
      <c r="M17" s="94">
        <f t="shared" si="0"/>
        <v>16.68</v>
      </c>
      <c r="N17" s="94"/>
      <c r="O17" s="94"/>
      <c r="P17" s="173">
        <f>Month!I31</f>
        <v>15.39</v>
      </c>
      <c r="Q17" s="94">
        <f t="shared" si="1"/>
        <v>13.59</v>
      </c>
      <c r="R17" s="94"/>
      <c r="S17" s="97"/>
      <c r="T17" s="207"/>
      <c r="U17" s="198"/>
      <c r="V17" s="253"/>
      <c r="W17" s="97"/>
      <c r="X17" s="198"/>
      <c r="Y17" s="253"/>
      <c r="Z17" s="97"/>
      <c r="AA17" s="203"/>
      <c r="AB17" s="252"/>
    </row>
    <row r="18" spans="1:28" x14ac:dyDescent="0.25">
      <c r="A18" s="97"/>
      <c r="B18" s="104">
        <v>33298</v>
      </c>
      <c r="C18" s="94">
        <v>38.9</v>
      </c>
      <c r="D18" s="94">
        <v>16.420000000000002</v>
      </c>
      <c r="E18" s="94">
        <f>SUM(D16:D18)/3</f>
        <v>16.21</v>
      </c>
      <c r="F18" s="173">
        <v>35.049999999999997</v>
      </c>
      <c r="G18" s="94">
        <v>13.18</v>
      </c>
      <c r="H18" s="94">
        <f>SUM(G16:G18)/3</f>
        <v>14.886666666666665</v>
      </c>
      <c r="I18" s="173">
        <v>36.229999999999997</v>
      </c>
      <c r="J18" s="94">
        <v>16.739999999999998</v>
      </c>
      <c r="K18" s="94">
        <f>SUM(J16:J18)/3</f>
        <v>16.569999999999997</v>
      </c>
      <c r="L18" s="173">
        <f>Month!H32</f>
        <v>13.54</v>
      </c>
      <c r="M18" s="94">
        <f t="shared" si="0"/>
        <v>13.54</v>
      </c>
      <c r="N18" s="94">
        <f>SUM(M16:M18)/3</f>
        <v>15.913333333333334</v>
      </c>
      <c r="O18" s="94"/>
      <c r="P18" s="173">
        <f>Month!I32</f>
        <v>13.4</v>
      </c>
      <c r="Q18" s="94">
        <f t="shared" si="1"/>
        <v>11.6</v>
      </c>
      <c r="R18" s="94">
        <f>SUM(Q16:Q18)/3</f>
        <v>13.506666666666666</v>
      </c>
      <c r="S18" s="97"/>
      <c r="T18" s="207"/>
      <c r="U18" s="198"/>
      <c r="V18" s="253"/>
      <c r="W18" s="97"/>
      <c r="X18" s="198"/>
      <c r="Y18" s="253"/>
      <c r="Z18" s="97"/>
      <c r="AA18" s="203"/>
      <c r="AB18" s="252"/>
    </row>
    <row r="19" spans="1:28" x14ac:dyDescent="0.25">
      <c r="A19" s="97"/>
      <c r="B19" s="104">
        <v>33329</v>
      </c>
      <c r="C19" s="94">
        <v>41.73</v>
      </c>
      <c r="D19" s="94">
        <v>15.88</v>
      </c>
      <c r="E19" s="94"/>
      <c r="F19" s="173">
        <v>36.94</v>
      </c>
      <c r="G19" s="94">
        <v>15.07</v>
      </c>
      <c r="H19" s="94"/>
      <c r="I19" s="173">
        <v>38.65</v>
      </c>
      <c r="J19" s="94">
        <v>16.239999999999998</v>
      </c>
      <c r="K19" s="94"/>
      <c r="L19" s="173">
        <f>Month!H33</f>
        <v>12.49</v>
      </c>
      <c r="M19" s="94">
        <f t="shared" si="0"/>
        <v>12.49</v>
      </c>
      <c r="N19" s="94"/>
      <c r="O19" s="94"/>
      <c r="P19" s="173">
        <f>Month!I33</f>
        <v>12.16</v>
      </c>
      <c r="Q19" s="94">
        <f t="shared" ref="Q19:Q29" si="2">P19-1.29</f>
        <v>10.870000000000001</v>
      </c>
      <c r="R19" s="94"/>
      <c r="S19" s="97"/>
      <c r="T19" s="207"/>
      <c r="U19" s="198"/>
      <c r="V19" s="253"/>
      <c r="W19" s="97"/>
      <c r="X19" s="198"/>
      <c r="Y19" s="253"/>
      <c r="Z19" s="97"/>
      <c r="AA19" s="203"/>
      <c r="AB19" s="252"/>
    </row>
    <row r="20" spans="1:28" x14ac:dyDescent="0.25">
      <c r="A20" s="97"/>
      <c r="B20" s="104">
        <v>33359</v>
      </c>
      <c r="C20" s="94">
        <v>42.69</v>
      </c>
      <c r="D20" s="94">
        <v>16.84</v>
      </c>
      <c r="E20" s="94"/>
      <c r="F20" s="173">
        <v>37.14</v>
      </c>
      <c r="G20" s="94">
        <v>15.27</v>
      </c>
      <c r="H20" s="94"/>
      <c r="I20" s="173">
        <v>39.69</v>
      </c>
      <c r="J20" s="94">
        <v>17.28</v>
      </c>
      <c r="K20" s="94"/>
      <c r="L20" s="173">
        <f>Month!H34</f>
        <v>13.15</v>
      </c>
      <c r="M20" s="94">
        <f t="shared" si="0"/>
        <v>13.15</v>
      </c>
      <c r="N20" s="94"/>
      <c r="O20" s="94"/>
      <c r="P20" s="173">
        <f>Month!I34</f>
        <v>12.91</v>
      </c>
      <c r="Q20" s="94">
        <f t="shared" si="2"/>
        <v>11.620000000000001</v>
      </c>
      <c r="R20" s="94"/>
      <c r="S20" s="97"/>
      <c r="T20" s="207"/>
      <c r="U20" s="198"/>
      <c r="V20" s="253"/>
      <c r="W20" s="97"/>
      <c r="X20" s="198"/>
      <c r="Y20" s="253"/>
      <c r="Z20" s="97"/>
      <c r="AA20" s="203"/>
      <c r="AB20" s="252"/>
    </row>
    <row r="21" spans="1:28" x14ac:dyDescent="0.25">
      <c r="A21" s="97"/>
      <c r="B21" s="104">
        <v>33390</v>
      </c>
      <c r="C21" s="94">
        <v>42.59</v>
      </c>
      <c r="D21" s="94">
        <v>16.739999999999998</v>
      </c>
      <c r="E21" s="94">
        <f>SUM(D19:D21)/3</f>
        <v>16.486666666666665</v>
      </c>
      <c r="F21" s="173">
        <v>37.14</v>
      </c>
      <c r="G21" s="94">
        <v>15.27</v>
      </c>
      <c r="H21" s="94">
        <f>SUM(G19:G21)/3</f>
        <v>15.203333333333333</v>
      </c>
      <c r="I21" s="173">
        <v>39.6</v>
      </c>
      <c r="J21" s="94">
        <v>17.190000000000001</v>
      </c>
      <c r="K21" s="94">
        <f>SUM(J19:J21)/3</f>
        <v>16.903333333333332</v>
      </c>
      <c r="L21" s="173">
        <f>Month!H35</f>
        <v>13.38</v>
      </c>
      <c r="M21" s="94">
        <f t="shared" si="0"/>
        <v>13.38</v>
      </c>
      <c r="N21" s="94">
        <f>SUM(M19:M21)/3</f>
        <v>13.006666666666668</v>
      </c>
      <c r="O21" s="94"/>
      <c r="P21" s="173">
        <f>Month!I35</f>
        <v>13.05</v>
      </c>
      <c r="Q21" s="94">
        <f t="shared" si="2"/>
        <v>11.760000000000002</v>
      </c>
      <c r="R21" s="94">
        <f>SUM(Q19:Q21)/3</f>
        <v>11.416666666666666</v>
      </c>
      <c r="S21" s="97"/>
      <c r="T21" s="207"/>
      <c r="U21" s="198"/>
      <c r="V21" s="253"/>
      <c r="W21" s="97"/>
      <c r="X21" s="198"/>
      <c r="Y21" s="253"/>
      <c r="Z21" s="97"/>
      <c r="AA21" s="203"/>
      <c r="AB21" s="252"/>
    </row>
    <row r="22" spans="1:28" x14ac:dyDescent="0.25">
      <c r="A22" s="97"/>
      <c r="B22" s="104">
        <v>33420</v>
      </c>
      <c r="C22" s="94">
        <v>43.11</v>
      </c>
      <c r="D22" s="94">
        <v>17.260000000000002</v>
      </c>
      <c r="E22" s="94"/>
      <c r="F22" s="173">
        <v>37.67</v>
      </c>
      <c r="G22" s="94">
        <v>15.8</v>
      </c>
      <c r="H22" s="94"/>
      <c r="I22" s="173">
        <v>40.07</v>
      </c>
      <c r="J22" s="94">
        <v>17.66</v>
      </c>
      <c r="K22" s="94"/>
      <c r="L22" s="173">
        <f>Month!H36</f>
        <v>13.67</v>
      </c>
      <c r="M22" s="94">
        <f t="shared" si="0"/>
        <v>13.67</v>
      </c>
      <c r="N22" s="94"/>
      <c r="O22" s="94"/>
      <c r="P22" s="173">
        <f>Month!I36</f>
        <v>12.97</v>
      </c>
      <c r="Q22" s="94">
        <f t="shared" si="2"/>
        <v>11.68</v>
      </c>
      <c r="R22" s="94"/>
      <c r="S22" s="97"/>
      <c r="T22" s="207"/>
      <c r="U22" s="198"/>
      <c r="V22" s="253"/>
      <c r="W22" s="97"/>
      <c r="X22" s="198"/>
      <c r="Y22" s="253"/>
      <c r="Z22" s="97"/>
      <c r="AA22" s="203"/>
      <c r="AB22" s="252"/>
    </row>
    <row r="23" spans="1:28" x14ac:dyDescent="0.25">
      <c r="A23" s="97"/>
      <c r="B23" s="104">
        <v>33451</v>
      </c>
      <c r="C23" s="94">
        <v>42.75</v>
      </c>
      <c r="D23" s="94">
        <v>16.899999999999999</v>
      </c>
      <c r="E23" s="94"/>
      <c r="F23" s="173">
        <v>37.590000000000003</v>
      </c>
      <c r="G23" s="94">
        <v>15.72</v>
      </c>
      <c r="H23" s="94"/>
      <c r="I23" s="173">
        <v>39.75</v>
      </c>
      <c r="J23" s="94">
        <v>17.34</v>
      </c>
      <c r="K23" s="94"/>
      <c r="L23" s="173">
        <f>Month!H37</f>
        <v>13.33</v>
      </c>
      <c r="M23" s="94">
        <f t="shared" si="0"/>
        <v>13.33</v>
      </c>
      <c r="N23" s="94"/>
      <c r="O23" s="94"/>
      <c r="P23" s="173">
        <f>Month!I37</f>
        <v>12.71</v>
      </c>
      <c r="Q23" s="94">
        <f t="shared" si="2"/>
        <v>11.420000000000002</v>
      </c>
      <c r="R23" s="94"/>
      <c r="S23" s="97"/>
      <c r="T23" s="207"/>
      <c r="U23" s="198"/>
      <c r="V23" s="253"/>
      <c r="W23" s="97"/>
      <c r="X23" s="198"/>
      <c r="Y23" s="253"/>
      <c r="Z23" s="97"/>
      <c r="AA23" s="203"/>
      <c r="AB23" s="252"/>
    </row>
    <row r="24" spans="1:28" x14ac:dyDescent="0.25">
      <c r="A24" s="97"/>
      <c r="B24" s="104">
        <v>33482</v>
      </c>
      <c r="C24" s="94">
        <v>42.65</v>
      </c>
      <c r="D24" s="94">
        <v>16.8</v>
      </c>
      <c r="E24" s="94">
        <f>SUM(D22:D24)/3</f>
        <v>16.986666666666665</v>
      </c>
      <c r="F24" s="173">
        <v>37.65</v>
      </c>
      <c r="G24" s="94">
        <v>15.78</v>
      </c>
      <c r="H24" s="94">
        <f>SUM(G22:G24)/3</f>
        <v>15.766666666666667</v>
      </c>
      <c r="I24" s="173">
        <v>39.64</v>
      </c>
      <c r="J24" s="94">
        <v>17.23</v>
      </c>
      <c r="K24" s="94">
        <f>SUM(J22:J24)/3</f>
        <v>17.41</v>
      </c>
      <c r="L24" s="173">
        <f>Month!H38</f>
        <v>13.64</v>
      </c>
      <c r="M24" s="94">
        <f t="shared" si="0"/>
        <v>13.64</v>
      </c>
      <c r="N24" s="94">
        <f>SUM(M22:M24)/3</f>
        <v>13.546666666666667</v>
      </c>
      <c r="O24" s="94"/>
      <c r="P24" s="173">
        <f>Month!I38</f>
        <v>13.01</v>
      </c>
      <c r="Q24" s="94">
        <f t="shared" si="2"/>
        <v>11.719999999999999</v>
      </c>
      <c r="R24" s="94">
        <f>SUM(Q22:Q24)/3</f>
        <v>11.606666666666667</v>
      </c>
      <c r="S24" s="97"/>
      <c r="T24" s="207"/>
      <c r="U24" s="198"/>
      <c r="V24" s="253"/>
      <c r="W24" s="97"/>
      <c r="X24" s="198"/>
      <c r="Y24" s="253"/>
      <c r="Z24" s="97"/>
      <c r="AA24" s="203"/>
      <c r="AB24" s="252"/>
    </row>
    <row r="25" spans="1:28" x14ac:dyDescent="0.25">
      <c r="A25" s="97"/>
      <c r="B25" s="104">
        <v>33512</v>
      </c>
      <c r="C25" s="94">
        <v>42.54</v>
      </c>
      <c r="D25" s="94">
        <v>16.690000000000001</v>
      </c>
      <c r="E25" s="94"/>
      <c r="F25" s="173">
        <v>38.380000000000003</v>
      </c>
      <c r="G25" s="94">
        <v>16.510000000000002</v>
      </c>
      <c r="H25" s="94"/>
      <c r="I25" s="173">
        <v>39.56</v>
      </c>
      <c r="J25" s="94">
        <v>17.149999999999999</v>
      </c>
      <c r="K25" s="94"/>
      <c r="L25" s="173">
        <f>Month!H39</f>
        <v>14.18</v>
      </c>
      <c r="M25" s="94">
        <f t="shared" si="0"/>
        <v>14.18</v>
      </c>
      <c r="N25" s="94"/>
      <c r="O25" s="94"/>
      <c r="P25" s="173">
        <f>Month!I39</f>
        <v>13.66</v>
      </c>
      <c r="Q25" s="94">
        <f t="shared" si="2"/>
        <v>12.370000000000001</v>
      </c>
      <c r="R25" s="94"/>
      <c r="S25" s="97"/>
      <c r="T25" s="207"/>
      <c r="U25" s="198"/>
      <c r="V25" s="253"/>
      <c r="W25" s="97"/>
      <c r="X25" s="198"/>
      <c r="Y25" s="253"/>
      <c r="Z25" s="97"/>
      <c r="AA25" s="203"/>
      <c r="AB25" s="252"/>
    </row>
    <row r="26" spans="1:28" x14ac:dyDescent="0.25">
      <c r="A26" s="97"/>
      <c r="B26" s="104">
        <v>33543</v>
      </c>
      <c r="C26" s="94">
        <v>42.29</v>
      </c>
      <c r="D26" s="94">
        <v>16.440000000000001</v>
      </c>
      <c r="E26" s="94"/>
      <c r="F26" s="173">
        <v>39.19</v>
      </c>
      <c r="G26" s="94">
        <v>17.32</v>
      </c>
      <c r="H26" s="94"/>
      <c r="I26" s="173">
        <v>39.299999999999997</v>
      </c>
      <c r="J26" s="94">
        <v>16.89</v>
      </c>
      <c r="K26" s="94"/>
      <c r="L26" s="173">
        <f>Month!H40</f>
        <v>14.33</v>
      </c>
      <c r="M26" s="94">
        <f t="shared" si="0"/>
        <v>14.33</v>
      </c>
      <c r="N26" s="94"/>
      <c r="O26" s="94"/>
      <c r="P26" s="173">
        <f>Month!I40</f>
        <v>14.25</v>
      </c>
      <c r="Q26" s="94">
        <f t="shared" si="2"/>
        <v>12.96</v>
      </c>
      <c r="R26" s="94"/>
      <c r="S26" s="97"/>
      <c r="T26" s="207"/>
      <c r="U26" s="198"/>
      <c r="V26" s="253"/>
      <c r="W26" s="97"/>
      <c r="X26" s="198"/>
      <c r="Y26" s="253"/>
      <c r="Z26" s="97"/>
      <c r="AA26" s="203"/>
      <c r="AB26" s="252"/>
    </row>
    <row r="27" spans="1:28" x14ac:dyDescent="0.25">
      <c r="A27" s="97"/>
      <c r="B27" s="104">
        <v>33573</v>
      </c>
      <c r="C27" s="94">
        <v>41.18</v>
      </c>
      <c r="D27" s="94">
        <v>15.33</v>
      </c>
      <c r="E27" s="94">
        <f>SUM(D25:D27)/3</f>
        <v>16.153333333333332</v>
      </c>
      <c r="F27" s="173">
        <v>37.869999999999997</v>
      </c>
      <c r="G27" s="94">
        <v>16</v>
      </c>
      <c r="H27" s="94">
        <f>SUM(G25:G27)/3</f>
        <v>16.61</v>
      </c>
      <c r="I27" s="173">
        <v>38.18</v>
      </c>
      <c r="J27" s="94">
        <v>15.77</v>
      </c>
      <c r="K27" s="94">
        <f>SUM(J25:J27)/3</f>
        <v>16.603333333333335</v>
      </c>
      <c r="L27" s="173">
        <f>Month!H41</f>
        <v>13.43</v>
      </c>
      <c r="M27" s="94">
        <f t="shared" si="0"/>
        <v>13.43</v>
      </c>
      <c r="N27" s="94">
        <f>SUM(M25:M27)/3</f>
        <v>13.979999999999999</v>
      </c>
      <c r="O27" s="94"/>
      <c r="P27" s="173">
        <f>Month!I41</f>
        <v>13.16</v>
      </c>
      <c r="Q27" s="94">
        <f t="shared" si="2"/>
        <v>11.870000000000001</v>
      </c>
      <c r="R27" s="94">
        <f>SUM(Q25:Q27)/3</f>
        <v>12.4</v>
      </c>
      <c r="S27" s="97"/>
      <c r="T27" s="207"/>
      <c r="U27" s="198"/>
      <c r="V27" s="253"/>
      <c r="W27" s="97"/>
      <c r="X27" s="198"/>
      <c r="Y27" s="253"/>
      <c r="Z27" s="97"/>
      <c r="AA27" s="203"/>
      <c r="AB27" s="252"/>
    </row>
    <row r="28" spans="1:28" x14ac:dyDescent="0.25">
      <c r="A28" s="97">
        <v>1992</v>
      </c>
      <c r="B28" s="104">
        <v>33604</v>
      </c>
      <c r="C28" s="94">
        <v>39.94</v>
      </c>
      <c r="D28" s="94">
        <v>14.09</v>
      </c>
      <c r="E28" s="94"/>
      <c r="F28" s="173">
        <v>36.76</v>
      </c>
      <c r="G28" s="94">
        <v>14.89</v>
      </c>
      <c r="H28" s="94"/>
      <c r="I28" s="173">
        <v>36.96</v>
      </c>
      <c r="J28" s="94">
        <v>14.55</v>
      </c>
      <c r="K28" s="94"/>
      <c r="L28" s="173">
        <f>Month!H42</f>
        <v>12.47</v>
      </c>
      <c r="M28" s="94">
        <f t="shared" si="0"/>
        <v>12.47</v>
      </c>
      <c r="N28" s="94"/>
      <c r="O28" s="94"/>
      <c r="P28" s="173">
        <f>Month!I42</f>
        <v>12.02</v>
      </c>
      <c r="Q28" s="94">
        <f t="shared" si="2"/>
        <v>10.73</v>
      </c>
      <c r="R28" s="94"/>
      <c r="S28" s="97"/>
      <c r="T28" s="207"/>
      <c r="U28" s="198"/>
      <c r="V28" s="253"/>
      <c r="W28" s="97"/>
      <c r="X28" s="198"/>
      <c r="Y28" s="253"/>
      <c r="Z28" s="97"/>
      <c r="AA28" s="203"/>
      <c r="AB28" s="252"/>
    </row>
    <row r="29" spans="1:28" x14ac:dyDescent="0.25">
      <c r="A29" s="97"/>
      <c r="B29" s="104">
        <v>33635</v>
      </c>
      <c r="C29" s="94">
        <v>40.65</v>
      </c>
      <c r="D29" s="94">
        <v>14.8</v>
      </c>
      <c r="E29" s="94"/>
      <c r="F29" s="173">
        <v>37.18</v>
      </c>
      <c r="G29" s="94">
        <v>15.31</v>
      </c>
      <c r="H29" s="94"/>
      <c r="I29" s="173">
        <v>37.64</v>
      </c>
      <c r="J29" s="94">
        <v>15.23</v>
      </c>
      <c r="K29" s="94"/>
      <c r="L29" s="173">
        <f>Month!H43</f>
        <v>12.88</v>
      </c>
      <c r="M29" s="94">
        <f t="shared" si="0"/>
        <v>12.88</v>
      </c>
      <c r="N29" s="94"/>
      <c r="O29" s="94"/>
      <c r="P29" s="173">
        <f>Month!I43</f>
        <v>12.31</v>
      </c>
      <c r="Q29" s="94">
        <f t="shared" si="2"/>
        <v>11.02</v>
      </c>
      <c r="R29" s="94"/>
      <c r="S29" s="97"/>
      <c r="T29" s="207"/>
      <c r="U29" s="198"/>
      <c r="V29" s="253"/>
      <c r="W29" s="97"/>
      <c r="X29" s="198"/>
      <c r="Y29" s="253"/>
      <c r="Z29" s="97"/>
      <c r="AA29" s="203"/>
      <c r="AB29" s="252"/>
    </row>
    <row r="30" spans="1:28" x14ac:dyDescent="0.25">
      <c r="A30" s="97"/>
      <c r="B30" s="104">
        <v>33664</v>
      </c>
      <c r="C30" s="94">
        <v>42.87</v>
      </c>
      <c r="D30" s="94">
        <v>15.08</v>
      </c>
      <c r="E30" s="94">
        <f>SUM(D28:D30)/3</f>
        <v>14.656666666666666</v>
      </c>
      <c r="F30" s="173">
        <v>37.770000000000003</v>
      </c>
      <c r="G30" s="94">
        <v>14.92</v>
      </c>
      <c r="H30" s="94">
        <f>SUM(G28:G30)/3</f>
        <v>15.040000000000001</v>
      </c>
      <c r="I30" s="173">
        <v>39.17</v>
      </c>
      <c r="J30" s="94">
        <v>15.75</v>
      </c>
      <c r="K30" s="94">
        <f>SUM(J28:J30)/3</f>
        <v>15.176666666666668</v>
      </c>
      <c r="L30" s="173">
        <f>Month!H44</f>
        <v>14.4</v>
      </c>
      <c r="M30" s="94">
        <f t="shared" si="0"/>
        <v>14.4</v>
      </c>
      <c r="N30" s="94">
        <f>SUM(M28:M30)/3</f>
        <v>13.25</v>
      </c>
      <c r="O30" s="94"/>
      <c r="P30" s="173">
        <f>Month!I44</f>
        <v>11.98</v>
      </c>
      <c r="Q30" s="94">
        <f t="shared" ref="Q30:Q42" si="3">P30-1.35</f>
        <v>10.63</v>
      </c>
      <c r="R30" s="94">
        <f>SUM(Q28:Q30)/3</f>
        <v>10.793333333333335</v>
      </c>
      <c r="S30" s="97"/>
      <c r="T30" s="207"/>
      <c r="U30" s="198"/>
      <c r="V30" s="253"/>
      <c r="W30" s="97"/>
      <c r="X30" s="198"/>
      <c r="Y30" s="253"/>
      <c r="Z30" s="97"/>
      <c r="AA30" s="203"/>
      <c r="AB30" s="252"/>
    </row>
    <row r="31" spans="1:28" x14ac:dyDescent="0.25">
      <c r="A31" s="97"/>
      <c r="B31" s="104">
        <v>33695</v>
      </c>
      <c r="C31" s="94">
        <v>43.07</v>
      </c>
      <c r="D31" s="94">
        <v>15.28</v>
      </c>
      <c r="E31" s="94"/>
      <c r="F31" s="173">
        <v>37.950000000000003</v>
      </c>
      <c r="G31" s="94">
        <v>15.1</v>
      </c>
      <c r="H31" s="94"/>
      <c r="I31" s="173">
        <v>39.21</v>
      </c>
      <c r="J31" s="94">
        <v>15.79</v>
      </c>
      <c r="K31" s="94"/>
      <c r="L31" s="173">
        <f>Month!H45</f>
        <v>12.64</v>
      </c>
      <c r="M31" s="94">
        <f t="shared" si="0"/>
        <v>12.64</v>
      </c>
      <c r="N31" s="94"/>
      <c r="O31" s="94"/>
      <c r="P31" s="173">
        <f>Month!I45</f>
        <v>12.16</v>
      </c>
      <c r="Q31" s="94">
        <f t="shared" si="3"/>
        <v>10.81</v>
      </c>
      <c r="R31" s="94"/>
      <c r="S31" s="97"/>
      <c r="T31" s="207"/>
      <c r="U31" s="198"/>
      <c r="V31" s="253"/>
      <c r="W31" s="97"/>
      <c r="X31" s="198"/>
      <c r="Y31" s="253"/>
      <c r="Z31" s="97"/>
      <c r="AA31" s="203"/>
      <c r="AB31" s="252"/>
    </row>
    <row r="32" spans="1:28" x14ac:dyDescent="0.25">
      <c r="A32" s="97"/>
      <c r="B32" s="104">
        <v>33725</v>
      </c>
      <c r="C32" s="94">
        <v>43.71</v>
      </c>
      <c r="D32" s="94">
        <v>15.92</v>
      </c>
      <c r="E32" s="94"/>
      <c r="F32" s="173">
        <v>38.61</v>
      </c>
      <c r="G32" s="94">
        <v>15.76</v>
      </c>
      <c r="H32" s="94"/>
      <c r="I32" s="173">
        <v>40.04</v>
      </c>
      <c r="J32" s="94">
        <v>16.62</v>
      </c>
      <c r="K32" s="94"/>
      <c r="L32" s="173">
        <f>Month!H46</f>
        <v>12.62</v>
      </c>
      <c r="M32" s="94">
        <f t="shared" si="0"/>
        <v>12.62</v>
      </c>
      <c r="N32" s="94"/>
      <c r="O32" s="94"/>
      <c r="P32" s="173">
        <f>Month!I46</f>
        <v>12.34</v>
      </c>
      <c r="Q32" s="94">
        <f t="shared" si="3"/>
        <v>10.99</v>
      </c>
      <c r="R32" s="94"/>
      <c r="S32" s="97"/>
      <c r="T32" s="207"/>
      <c r="U32" s="198"/>
      <c r="V32" s="253"/>
      <c r="W32" s="97"/>
      <c r="X32" s="198"/>
      <c r="Y32" s="253"/>
      <c r="Z32" s="97"/>
      <c r="AA32" s="203"/>
      <c r="AB32" s="252"/>
    </row>
    <row r="33" spans="1:28" x14ac:dyDescent="0.25">
      <c r="A33" s="97"/>
      <c r="B33" s="104">
        <v>33756</v>
      </c>
      <c r="C33" s="94">
        <v>44.33</v>
      </c>
      <c r="D33" s="94">
        <v>16.54</v>
      </c>
      <c r="E33" s="94">
        <f>SUM(D31:D33)/3</f>
        <v>15.913333333333332</v>
      </c>
      <c r="F33" s="173">
        <v>38.51</v>
      </c>
      <c r="G33" s="94">
        <v>15.66</v>
      </c>
      <c r="H33" s="94">
        <f>SUM(G31:G33)/3</f>
        <v>15.506666666666666</v>
      </c>
      <c r="I33" s="173">
        <v>40.409999999999997</v>
      </c>
      <c r="J33" s="94">
        <v>16.989999999999998</v>
      </c>
      <c r="K33" s="94">
        <f>SUM(J31:J33)/3</f>
        <v>16.466666666666665</v>
      </c>
      <c r="L33" s="173">
        <f>Month!H47</f>
        <v>12.66</v>
      </c>
      <c r="M33" s="94">
        <f t="shared" si="0"/>
        <v>12.66</v>
      </c>
      <c r="N33" s="94">
        <f>SUM(M31:M33)/3</f>
        <v>12.64</v>
      </c>
      <c r="O33" s="94"/>
      <c r="P33" s="173">
        <f>Month!I47</f>
        <v>12.33</v>
      </c>
      <c r="Q33" s="94">
        <f t="shared" si="3"/>
        <v>10.98</v>
      </c>
      <c r="R33" s="94">
        <f>SUM(Q31:Q33)/3</f>
        <v>10.926666666666668</v>
      </c>
      <c r="S33" s="97"/>
      <c r="T33" s="207"/>
      <c r="U33" s="198"/>
      <c r="V33" s="253"/>
      <c r="W33" s="97"/>
      <c r="X33" s="198"/>
      <c r="Y33" s="253"/>
      <c r="Z33" s="97"/>
      <c r="AA33" s="203"/>
      <c r="AB33" s="252"/>
    </row>
    <row r="34" spans="1:28" x14ac:dyDescent="0.25">
      <c r="A34" s="97"/>
      <c r="B34" s="104">
        <v>33786</v>
      </c>
      <c r="C34" s="94">
        <v>43.12</v>
      </c>
      <c r="D34" s="94">
        <v>15.32</v>
      </c>
      <c r="E34" s="94"/>
      <c r="F34" s="173">
        <v>38.26</v>
      </c>
      <c r="G34" s="94">
        <v>15.4</v>
      </c>
      <c r="H34" s="94"/>
      <c r="I34" s="173">
        <v>39.46</v>
      </c>
      <c r="J34" s="94">
        <v>16.03</v>
      </c>
      <c r="K34" s="94"/>
      <c r="L34" s="173">
        <f>Month!H48</f>
        <v>12.41</v>
      </c>
      <c r="M34" s="94">
        <f t="shared" si="0"/>
        <v>12.41</v>
      </c>
      <c r="N34" s="94"/>
      <c r="O34" s="94"/>
      <c r="P34" s="173">
        <f>Month!I48</f>
        <v>11.98</v>
      </c>
      <c r="Q34" s="94">
        <f t="shared" si="3"/>
        <v>10.63</v>
      </c>
      <c r="R34" s="94"/>
      <c r="S34" s="97"/>
      <c r="T34" s="207"/>
      <c r="U34" s="198"/>
      <c r="V34" s="253"/>
      <c r="W34" s="97"/>
      <c r="X34" s="198"/>
      <c r="Y34" s="253"/>
      <c r="Z34" s="97"/>
      <c r="AA34" s="203"/>
      <c r="AB34" s="252"/>
    </row>
    <row r="35" spans="1:28" x14ac:dyDescent="0.25">
      <c r="A35" s="97"/>
      <c r="B35" s="104">
        <v>33817</v>
      </c>
      <c r="C35" s="94">
        <v>42.33</v>
      </c>
      <c r="D35" s="94">
        <v>14.54</v>
      </c>
      <c r="E35" s="94"/>
      <c r="F35" s="173">
        <v>37.869999999999997</v>
      </c>
      <c r="G35" s="94">
        <v>15.02</v>
      </c>
      <c r="H35" s="94"/>
      <c r="I35" s="173">
        <v>38.67</v>
      </c>
      <c r="J35" s="94">
        <v>15.25</v>
      </c>
      <c r="K35" s="94"/>
      <c r="L35" s="173">
        <f>Month!H49</f>
        <v>12.04</v>
      </c>
      <c r="M35" s="94">
        <f t="shared" si="0"/>
        <v>12.04</v>
      </c>
      <c r="N35" s="94"/>
      <c r="O35" s="94"/>
      <c r="P35" s="173">
        <f>Month!I49</f>
        <v>11.6</v>
      </c>
      <c r="Q35" s="94">
        <f t="shared" si="3"/>
        <v>10.25</v>
      </c>
      <c r="R35" s="94"/>
      <c r="S35" s="97"/>
      <c r="T35" s="207"/>
      <c r="U35" s="198"/>
      <c r="V35" s="253"/>
      <c r="W35" s="97"/>
      <c r="X35" s="198"/>
      <c r="Y35" s="253"/>
      <c r="Z35" s="97"/>
      <c r="AA35" s="203"/>
      <c r="AB35" s="252"/>
    </row>
    <row r="36" spans="1:28" x14ac:dyDescent="0.25">
      <c r="A36" s="97"/>
      <c r="B36" s="104">
        <v>33848</v>
      </c>
      <c r="C36" s="94">
        <v>42.15</v>
      </c>
      <c r="D36" s="94">
        <v>14.36</v>
      </c>
      <c r="E36" s="94">
        <f>SUM(D34:D36)/3</f>
        <v>14.74</v>
      </c>
      <c r="F36" s="173">
        <v>37.68</v>
      </c>
      <c r="G36" s="94">
        <v>14.83</v>
      </c>
      <c r="H36" s="94">
        <f>SUM(G34:G36)/3</f>
        <v>15.083333333333334</v>
      </c>
      <c r="I36" s="173">
        <v>38.43</v>
      </c>
      <c r="J36" s="94">
        <v>15.01</v>
      </c>
      <c r="K36" s="94">
        <f>SUM(J34:J36)/3</f>
        <v>15.43</v>
      </c>
      <c r="L36" s="173">
        <f>Month!H50</f>
        <v>12.44</v>
      </c>
      <c r="M36" s="94">
        <f t="shared" si="0"/>
        <v>12.44</v>
      </c>
      <c r="N36" s="94">
        <f>SUM(M34:M36)/3</f>
        <v>12.296666666666667</v>
      </c>
      <c r="O36" s="94"/>
      <c r="P36" s="173">
        <f>Month!I50</f>
        <v>12.23</v>
      </c>
      <c r="Q36" s="94">
        <f t="shared" si="3"/>
        <v>10.88</v>
      </c>
      <c r="R36" s="94">
        <f>SUM(Q34:Q36)/3</f>
        <v>10.586666666666668</v>
      </c>
      <c r="S36" s="97"/>
      <c r="T36" s="207"/>
      <c r="U36" s="198"/>
      <c r="V36" s="253"/>
      <c r="W36" s="97"/>
      <c r="X36" s="198"/>
      <c r="Y36" s="253"/>
      <c r="Z36" s="97"/>
      <c r="AA36" s="203"/>
      <c r="AB36" s="252"/>
    </row>
    <row r="37" spans="1:28" x14ac:dyDescent="0.25">
      <c r="A37" s="97"/>
      <c r="B37" s="104">
        <v>33878</v>
      </c>
      <c r="C37" s="94">
        <v>43.7</v>
      </c>
      <c r="D37" s="94">
        <v>15.91</v>
      </c>
      <c r="E37" s="94"/>
      <c r="F37" s="173">
        <v>39.369999999999997</v>
      </c>
      <c r="G37" s="94">
        <v>16.52</v>
      </c>
      <c r="H37" s="94"/>
      <c r="I37" s="173">
        <v>40.03</v>
      </c>
      <c r="J37" s="94">
        <v>16.61</v>
      </c>
      <c r="K37" s="94"/>
      <c r="L37" s="173">
        <f>Month!H51</f>
        <v>13.75</v>
      </c>
      <c r="M37" s="94">
        <f t="shared" si="0"/>
        <v>13.75</v>
      </c>
      <c r="N37" s="94"/>
      <c r="O37" s="94"/>
      <c r="P37" s="173">
        <f>Month!I51</f>
        <v>13.35</v>
      </c>
      <c r="Q37" s="94">
        <f t="shared" si="3"/>
        <v>12</v>
      </c>
      <c r="R37" s="94"/>
      <c r="S37" s="97"/>
      <c r="T37" s="207"/>
      <c r="U37" s="198"/>
      <c r="V37" s="253"/>
      <c r="W37" s="97"/>
      <c r="X37" s="198"/>
      <c r="Y37" s="253"/>
      <c r="Z37" s="97"/>
      <c r="AA37" s="203"/>
      <c r="AB37" s="252"/>
    </row>
    <row r="38" spans="1:28" x14ac:dyDescent="0.25">
      <c r="A38" s="97"/>
      <c r="B38" s="104">
        <v>33909</v>
      </c>
      <c r="C38" s="94">
        <v>44.01</v>
      </c>
      <c r="D38" s="94">
        <v>16.22</v>
      </c>
      <c r="E38" s="94"/>
      <c r="F38" s="173">
        <v>40.18</v>
      </c>
      <c r="G38" s="94">
        <v>17.329999999999998</v>
      </c>
      <c r="H38" s="94"/>
      <c r="I38" s="173">
        <v>40.54</v>
      </c>
      <c r="J38" s="94">
        <v>17.12</v>
      </c>
      <c r="K38" s="94"/>
      <c r="L38" s="173">
        <f>Month!H52</f>
        <v>14.46</v>
      </c>
      <c r="M38" s="94">
        <f t="shared" si="0"/>
        <v>14.46</v>
      </c>
      <c r="N38" s="94"/>
      <c r="O38" s="94"/>
      <c r="P38" s="173">
        <f>Month!I52</f>
        <v>14.09</v>
      </c>
      <c r="Q38" s="94">
        <f t="shared" si="3"/>
        <v>12.74</v>
      </c>
      <c r="R38" s="94"/>
      <c r="S38" s="97"/>
      <c r="T38" s="207"/>
      <c r="U38" s="198"/>
      <c r="V38" s="253"/>
      <c r="W38" s="97"/>
      <c r="X38" s="198"/>
      <c r="Y38" s="253"/>
      <c r="Z38" s="97"/>
      <c r="AA38" s="203"/>
      <c r="AB38" s="252"/>
    </row>
    <row r="39" spans="1:28" x14ac:dyDescent="0.25">
      <c r="A39" s="97"/>
      <c r="B39" s="104">
        <v>33939</v>
      </c>
      <c r="C39" s="94">
        <v>43.62</v>
      </c>
      <c r="D39" s="94">
        <v>15.83</v>
      </c>
      <c r="E39" s="94">
        <f>SUM(D37:D39)/3</f>
        <v>15.986666666666665</v>
      </c>
      <c r="F39" s="173">
        <v>39.549999999999997</v>
      </c>
      <c r="G39" s="94">
        <v>16.7</v>
      </c>
      <c r="H39" s="94">
        <f>SUM(G37:G39)/3</f>
        <v>16.849999999999998</v>
      </c>
      <c r="I39" s="173">
        <v>39.96</v>
      </c>
      <c r="J39" s="94">
        <v>16.54</v>
      </c>
      <c r="K39" s="94">
        <f>SUM(J37:J39)/3</f>
        <v>16.756666666666668</v>
      </c>
      <c r="L39" s="173">
        <f>Month!H53</f>
        <v>13.89</v>
      </c>
      <c r="M39" s="94">
        <f t="shared" si="0"/>
        <v>13.89</v>
      </c>
      <c r="N39" s="94">
        <f>SUM(M37:M39)/3</f>
        <v>14.033333333333333</v>
      </c>
      <c r="O39" s="94"/>
      <c r="P39" s="173">
        <f>Month!I53</f>
        <v>13.52</v>
      </c>
      <c r="Q39" s="94">
        <f t="shared" si="3"/>
        <v>12.17</v>
      </c>
      <c r="R39" s="94">
        <f>SUM(Q37:Q39)/3</f>
        <v>12.303333333333335</v>
      </c>
      <c r="S39" s="97"/>
      <c r="T39" s="207"/>
      <c r="U39" s="198"/>
      <c r="V39" s="253"/>
      <c r="W39" s="97"/>
      <c r="X39" s="198"/>
      <c r="Y39" s="253"/>
      <c r="Z39" s="97"/>
      <c r="AA39" s="203"/>
      <c r="AB39" s="252"/>
    </row>
    <row r="40" spans="1:28" x14ac:dyDescent="0.25">
      <c r="A40" s="97">
        <v>1993</v>
      </c>
      <c r="B40" s="104">
        <v>33970</v>
      </c>
      <c r="C40" s="94">
        <v>43.63</v>
      </c>
      <c r="D40" s="94">
        <v>15.84</v>
      </c>
      <c r="E40" s="94"/>
      <c r="F40" s="173">
        <v>40.04</v>
      </c>
      <c r="G40" s="94">
        <v>17.190000000000001</v>
      </c>
      <c r="H40" s="94"/>
      <c r="I40" s="173">
        <v>40.11</v>
      </c>
      <c r="J40" s="94">
        <v>16.690000000000001</v>
      </c>
      <c r="K40" s="94"/>
      <c r="L40" s="173">
        <f>Month!H54</f>
        <v>14.1</v>
      </c>
      <c r="M40" s="94">
        <f t="shared" si="0"/>
        <v>14.1</v>
      </c>
      <c r="N40" s="94"/>
      <c r="O40" s="94"/>
      <c r="P40" s="173">
        <f>Month!I54</f>
        <v>13.52</v>
      </c>
      <c r="Q40" s="94">
        <f t="shared" si="3"/>
        <v>12.17</v>
      </c>
      <c r="R40" s="94"/>
      <c r="S40" s="97"/>
      <c r="T40" s="207"/>
      <c r="U40" s="198"/>
      <c r="V40" s="253"/>
      <c r="W40" s="97"/>
      <c r="X40" s="198"/>
      <c r="Y40" s="253"/>
      <c r="Z40" s="97"/>
      <c r="AA40" s="203"/>
      <c r="AB40" s="252"/>
    </row>
    <row r="41" spans="1:28" x14ac:dyDescent="0.25">
      <c r="A41" s="97"/>
      <c r="B41" s="104">
        <v>34001</v>
      </c>
      <c r="C41" s="94">
        <v>44.22</v>
      </c>
      <c r="D41" s="94">
        <v>16.43</v>
      </c>
      <c r="E41" s="94"/>
      <c r="F41" s="173">
        <v>40.69</v>
      </c>
      <c r="G41" s="94">
        <v>17.84</v>
      </c>
      <c r="H41" s="94"/>
      <c r="I41" s="173">
        <v>40.57</v>
      </c>
      <c r="J41" s="94">
        <v>17.149999999999999</v>
      </c>
      <c r="K41" s="94"/>
      <c r="L41" s="173">
        <f>Month!H55</f>
        <v>14.41</v>
      </c>
      <c r="M41" s="94">
        <f t="shared" si="0"/>
        <v>14.41</v>
      </c>
      <c r="N41" s="94"/>
      <c r="O41" s="94"/>
      <c r="P41" s="173">
        <f>Month!I55</f>
        <v>13.81</v>
      </c>
      <c r="Q41" s="94">
        <f t="shared" si="3"/>
        <v>12.46</v>
      </c>
      <c r="R41" s="94"/>
      <c r="S41" s="97"/>
      <c r="T41" s="207"/>
      <c r="U41" s="198"/>
      <c r="V41" s="253"/>
      <c r="W41" s="97"/>
      <c r="X41" s="198"/>
      <c r="Y41" s="253"/>
      <c r="Z41" s="97"/>
      <c r="AA41" s="203"/>
      <c r="AB41" s="252"/>
    </row>
    <row r="42" spans="1:28" x14ac:dyDescent="0.25">
      <c r="A42" s="97"/>
      <c r="B42" s="104">
        <v>34029</v>
      </c>
      <c r="C42" s="94">
        <v>44.87</v>
      </c>
      <c r="D42" s="94">
        <v>14.29</v>
      </c>
      <c r="E42" s="94">
        <f>SUM(D40:D42)/3</f>
        <v>15.519999999999998</v>
      </c>
      <c r="F42" s="173">
        <v>41.16</v>
      </c>
      <c r="G42" s="94">
        <v>18.309999999999999</v>
      </c>
      <c r="H42" s="94">
        <f>SUM(G40:G42)/3</f>
        <v>17.78</v>
      </c>
      <c r="I42" s="173">
        <v>41.23</v>
      </c>
      <c r="J42" s="94">
        <v>17.809999999999999</v>
      </c>
      <c r="K42" s="94">
        <f>SUM(J40:J42)/3</f>
        <v>17.216666666666669</v>
      </c>
      <c r="L42" s="173">
        <f>Month!H56</f>
        <v>14.53</v>
      </c>
      <c r="M42" s="94">
        <f t="shared" si="0"/>
        <v>14.53</v>
      </c>
      <c r="N42" s="94">
        <f>SUM(M40:M42)/3</f>
        <v>14.346666666666666</v>
      </c>
      <c r="O42" s="94"/>
      <c r="P42" s="173">
        <f>Month!I56</f>
        <v>14.04</v>
      </c>
      <c r="Q42" s="94">
        <f t="shared" si="3"/>
        <v>12.69</v>
      </c>
      <c r="R42" s="94">
        <f>SUM(Q40:Q42)/3</f>
        <v>12.44</v>
      </c>
      <c r="S42" s="97"/>
      <c r="T42" s="207"/>
      <c r="U42" s="198"/>
      <c r="V42" s="253"/>
      <c r="W42" s="97"/>
      <c r="X42" s="198"/>
      <c r="Y42" s="253"/>
      <c r="Z42" s="97"/>
      <c r="AA42" s="203"/>
      <c r="AB42" s="252"/>
    </row>
    <row r="43" spans="1:28" x14ac:dyDescent="0.25">
      <c r="A43" s="97"/>
      <c r="B43" s="104">
        <v>34060</v>
      </c>
      <c r="C43" s="94">
        <v>46.67</v>
      </c>
      <c r="D43" s="94">
        <v>16.09</v>
      </c>
      <c r="E43" s="94"/>
      <c r="F43" s="173">
        <v>41.94</v>
      </c>
      <c r="G43" s="94">
        <v>16.8</v>
      </c>
      <c r="H43" s="94"/>
      <c r="I43" s="173">
        <v>42.6</v>
      </c>
      <c r="J43" s="94">
        <v>16.84</v>
      </c>
      <c r="K43" s="94"/>
      <c r="L43" s="173">
        <f>Month!H57</f>
        <v>14.07</v>
      </c>
      <c r="M43" s="94">
        <f t="shared" si="0"/>
        <v>14.07</v>
      </c>
      <c r="N43" s="94"/>
      <c r="O43" s="94"/>
      <c r="P43" s="173">
        <f>Month!I57</f>
        <v>14.34</v>
      </c>
      <c r="Q43" s="94">
        <f t="shared" ref="Q43:Q50" si="4">P43-1.49</f>
        <v>12.85</v>
      </c>
      <c r="R43" s="94"/>
      <c r="S43" s="97"/>
      <c r="T43" s="207"/>
      <c r="U43" s="198"/>
      <c r="V43" s="253"/>
      <c r="W43" s="97"/>
      <c r="X43" s="198"/>
      <c r="Y43" s="253"/>
      <c r="Z43" s="97"/>
      <c r="AA43" s="203"/>
      <c r="AB43" s="252"/>
    </row>
    <row r="44" spans="1:28" x14ac:dyDescent="0.25">
      <c r="A44" s="97"/>
      <c r="B44" s="104">
        <v>34090</v>
      </c>
      <c r="C44" s="94">
        <v>46.84</v>
      </c>
      <c r="D44" s="94">
        <v>16.260000000000002</v>
      </c>
      <c r="E44" s="94"/>
      <c r="F44" s="173">
        <v>42.03</v>
      </c>
      <c r="G44" s="94">
        <v>16.89</v>
      </c>
      <c r="H44" s="94"/>
      <c r="I44" s="173">
        <v>42.75</v>
      </c>
      <c r="J44" s="94">
        <v>16.989999999999998</v>
      </c>
      <c r="K44" s="94"/>
      <c r="L44" s="173">
        <f>Month!H58</f>
        <v>13.73</v>
      </c>
      <c r="M44" s="94">
        <f t="shared" si="0"/>
        <v>13.73</v>
      </c>
      <c r="N44" s="94"/>
      <c r="O44" s="94"/>
      <c r="P44" s="173">
        <f>Month!I58</f>
        <v>13.73</v>
      </c>
      <c r="Q44" s="94">
        <f t="shared" si="4"/>
        <v>12.24</v>
      </c>
      <c r="R44" s="94"/>
      <c r="S44" s="97"/>
      <c r="T44" s="207"/>
      <c r="U44" s="198"/>
      <c r="V44" s="253"/>
      <c r="W44" s="97"/>
      <c r="X44" s="198"/>
      <c r="Y44" s="253"/>
      <c r="Z44" s="97"/>
      <c r="AA44" s="203"/>
      <c r="AB44" s="252"/>
    </row>
    <row r="45" spans="1:28" x14ac:dyDescent="0.25">
      <c r="A45" s="97"/>
      <c r="B45" s="104">
        <v>34121</v>
      </c>
      <c r="C45" s="94">
        <v>47.35</v>
      </c>
      <c r="D45" s="94">
        <v>16.77</v>
      </c>
      <c r="E45" s="94">
        <f>SUM(D43:D45)/3</f>
        <v>16.373333333333335</v>
      </c>
      <c r="F45" s="173">
        <v>42.29</v>
      </c>
      <c r="G45" s="94">
        <v>17.149999999999999</v>
      </c>
      <c r="H45" s="94">
        <f>SUM(G43:G45)/3</f>
        <v>16.946666666666665</v>
      </c>
      <c r="I45" s="173">
        <v>43.12</v>
      </c>
      <c r="J45" s="94">
        <v>17.350000000000001</v>
      </c>
      <c r="K45" s="94">
        <f>SUM(J43:J45)/3</f>
        <v>17.059999999999999</v>
      </c>
      <c r="L45" s="173">
        <f>Month!H59</f>
        <v>13.33</v>
      </c>
      <c r="M45" s="94">
        <f t="shared" si="0"/>
        <v>13.33</v>
      </c>
      <c r="N45" s="94">
        <f>SUM(M43:M45)/3</f>
        <v>13.71</v>
      </c>
      <c r="O45" s="94"/>
      <c r="P45" s="173">
        <f>Month!I59</f>
        <v>13.26</v>
      </c>
      <c r="Q45" s="94">
        <f t="shared" si="4"/>
        <v>11.77</v>
      </c>
      <c r="R45" s="94">
        <f>SUM(Q43:Q45)/3</f>
        <v>12.286666666666667</v>
      </c>
      <c r="S45" s="97"/>
      <c r="T45" s="207"/>
      <c r="U45" s="198"/>
      <c r="V45" s="253"/>
      <c r="W45" s="97"/>
      <c r="X45" s="198"/>
      <c r="Y45" s="253"/>
      <c r="Z45" s="97"/>
      <c r="AA45" s="203"/>
      <c r="AB45" s="252"/>
    </row>
    <row r="46" spans="1:28" x14ac:dyDescent="0.25">
      <c r="A46" s="97"/>
      <c r="B46" s="104">
        <v>34151</v>
      </c>
      <c r="C46" s="94">
        <v>46.69</v>
      </c>
      <c r="D46" s="94">
        <v>16.11</v>
      </c>
      <c r="E46" s="94"/>
      <c r="F46" s="173">
        <v>42.07</v>
      </c>
      <c r="G46" s="94">
        <v>16.93</v>
      </c>
      <c r="H46" s="94"/>
      <c r="I46" s="173">
        <v>42.58</v>
      </c>
      <c r="J46" s="94">
        <v>16.82</v>
      </c>
      <c r="K46" s="94"/>
      <c r="L46" s="173">
        <f>Month!H60</f>
        <v>13.1</v>
      </c>
      <c r="M46" s="94">
        <f t="shared" si="0"/>
        <v>13.1</v>
      </c>
      <c r="N46" s="94"/>
      <c r="O46" s="94"/>
      <c r="P46" s="173">
        <f>Month!I60</f>
        <v>12.88</v>
      </c>
      <c r="Q46" s="94">
        <f t="shared" si="4"/>
        <v>11.39</v>
      </c>
      <c r="R46" s="94"/>
      <c r="S46" s="97"/>
      <c r="T46" s="207"/>
      <c r="U46" s="198"/>
      <c r="V46" s="253"/>
      <c r="W46" s="97"/>
      <c r="X46" s="198"/>
      <c r="Y46" s="253"/>
      <c r="Z46" s="97"/>
      <c r="AA46" s="203"/>
      <c r="AB46" s="252"/>
    </row>
    <row r="47" spans="1:28" x14ac:dyDescent="0.25">
      <c r="A47" s="97"/>
      <c r="B47" s="104">
        <v>34182</v>
      </c>
      <c r="C47" s="94">
        <v>46.35</v>
      </c>
      <c r="D47" s="94">
        <v>15.77</v>
      </c>
      <c r="E47" s="94"/>
      <c r="F47" s="173">
        <v>41.77</v>
      </c>
      <c r="G47" s="94">
        <v>16.63</v>
      </c>
      <c r="H47" s="94"/>
      <c r="I47" s="173">
        <v>42.26</v>
      </c>
      <c r="J47" s="94">
        <v>16.5</v>
      </c>
      <c r="K47" s="94"/>
      <c r="L47" s="173">
        <f>Month!H61</f>
        <v>12.87</v>
      </c>
      <c r="M47" s="94">
        <f t="shared" si="0"/>
        <v>12.87</v>
      </c>
      <c r="N47" s="94"/>
      <c r="O47" s="94"/>
      <c r="P47" s="173">
        <f>Month!I61</f>
        <v>12.66</v>
      </c>
      <c r="Q47" s="94">
        <f t="shared" si="4"/>
        <v>11.17</v>
      </c>
      <c r="R47" s="94"/>
      <c r="S47" s="97"/>
      <c r="T47" s="207"/>
      <c r="U47" s="198"/>
      <c r="V47" s="253"/>
      <c r="W47" s="97"/>
      <c r="X47" s="198"/>
      <c r="Y47" s="253"/>
      <c r="Z47" s="97"/>
      <c r="AA47" s="203"/>
      <c r="AB47" s="252"/>
    </row>
    <row r="48" spans="1:28" x14ac:dyDescent="0.25">
      <c r="A48" s="97"/>
      <c r="B48" s="104">
        <v>34213</v>
      </c>
      <c r="C48" s="94">
        <v>46.5</v>
      </c>
      <c r="D48" s="94">
        <v>15.92</v>
      </c>
      <c r="E48" s="94">
        <f>SUM(D46:D48)/3</f>
        <v>15.933333333333332</v>
      </c>
      <c r="F48" s="173">
        <v>42.03</v>
      </c>
      <c r="G48" s="94">
        <v>16.89</v>
      </c>
      <c r="H48" s="94">
        <f>SUM(G46:G48)/3</f>
        <v>16.816666666666666</v>
      </c>
      <c r="I48" s="173">
        <v>42.54</v>
      </c>
      <c r="J48" s="94">
        <v>16.78</v>
      </c>
      <c r="K48" s="94">
        <f>SUM(J46:J48)/3</f>
        <v>16.7</v>
      </c>
      <c r="L48" s="173">
        <f>Month!H62</f>
        <v>12.84</v>
      </c>
      <c r="M48" s="94">
        <f t="shared" si="0"/>
        <v>12.84</v>
      </c>
      <c r="N48" s="94">
        <f>SUM(M46:M48)/3</f>
        <v>12.936666666666667</v>
      </c>
      <c r="O48" s="94"/>
      <c r="P48" s="173">
        <f>Month!I62</f>
        <v>12.72</v>
      </c>
      <c r="Q48" s="94">
        <f t="shared" si="4"/>
        <v>11.23</v>
      </c>
      <c r="R48" s="94">
        <f>SUM(Q46:Q48)/3</f>
        <v>11.263333333333335</v>
      </c>
      <c r="S48" s="97"/>
      <c r="T48" s="207"/>
      <c r="U48" s="198"/>
      <c r="V48" s="253"/>
      <c r="W48" s="97"/>
      <c r="X48" s="198"/>
      <c r="Y48" s="253"/>
      <c r="Z48" s="97"/>
      <c r="AA48" s="203"/>
      <c r="AB48" s="252"/>
    </row>
    <row r="49" spans="1:28" x14ac:dyDescent="0.25">
      <c r="A49" s="97"/>
      <c r="B49" s="104">
        <v>34243</v>
      </c>
      <c r="C49" s="94">
        <v>46.03</v>
      </c>
      <c r="D49" s="94">
        <v>15.45</v>
      </c>
      <c r="E49" s="94"/>
      <c r="F49" s="173">
        <v>41.92</v>
      </c>
      <c r="G49" s="94">
        <v>16.78</v>
      </c>
      <c r="H49" s="94"/>
      <c r="I49" s="173">
        <v>41.95</v>
      </c>
      <c r="J49" s="94">
        <v>16.190000000000001</v>
      </c>
      <c r="K49" s="94"/>
      <c r="L49" s="173">
        <f>Month!H63</f>
        <v>13.64</v>
      </c>
      <c r="M49" s="94">
        <f t="shared" si="0"/>
        <v>13.64</v>
      </c>
      <c r="N49" s="94"/>
      <c r="O49" s="94"/>
      <c r="P49" s="173">
        <f>Month!I63</f>
        <v>13.51</v>
      </c>
      <c r="Q49" s="94">
        <f t="shared" si="4"/>
        <v>12.02</v>
      </c>
      <c r="R49" s="94"/>
      <c r="S49" s="97"/>
      <c r="T49" s="207"/>
      <c r="U49" s="198"/>
      <c r="V49" s="253"/>
      <c r="W49" s="97"/>
      <c r="X49" s="198"/>
      <c r="Y49" s="253"/>
      <c r="Z49" s="97"/>
      <c r="AA49" s="203"/>
      <c r="AB49" s="252"/>
    </row>
    <row r="50" spans="1:28" x14ac:dyDescent="0.25">
      <c r="A50" s="97"/>
      <c r="B50" s="104">
        <v>34274</v>
      </c>
      <c r="C50" s="94">
        <v>46.08</v>
      </c>
      <c r="D50" s="94">
        <v>15.51</v>
      </c>
      <c r="E50" s="94"/>
      <c r="F50" s="173">
        <v>42.56</v>
      </c>
      <c r="G50" s="94">
        <v>17.420000000000002</v>
      </c>
      <c r="H50" s="94"/>
      <c r="I50" s="173">
        <v>42.03</v>
      </c>
      <c r="J50" s="94">
        <v>16.27</v>
      </c>
      <c r="K50" s="94"/>
      <c r="L50" s="173">
        <f>Month!H64</f>
        <v>13.68</v>
      </c>
      <c r="M50" s="94">
        <f t="shared" si="0"/>
        <v>13.68</v>
      </c>
      <c r="N50" s="94"/>
      <c r="O50" s="94"/>
      <c r="P50" s="173">
        <f>Month!I64</f>
        <v>13.42</v>
      </c>
      <c r="Q50" s="94">
        <f t="shared" si="4"/>
        <v>11.93</v>
      </c>
      <c r="R50" s="94"/>
      <c r="S50" s="97"/>
      <c r="T50" s="207"/>
      <c r="U50" s="198"/>
      <c r="V50" s="253"/>
      <c r="W50" s="97"/>
      <c r="X50" s="198"/>
      <c r="Y50" s="253"/>
      <c r="Z50" s="97"/>
      <c r="AA50" s="203"/>
      <c r="AB50" s="252"/>
    </row>
    <row r="51" spans="1:28" x14ac:dyDescent="0.25">
      <c r="A51" s="97"/>
      <c r="B51" s="104">
        <v>34304</v>
      </c>
      <c r="C51" s="94">
        <v>47.47</v>
      </c>
      <c r="D51" s="94">
        <v>14.33</v>
      </c>
      <c r="E51" s="94">
        <f>SUM(D49:D51)/3</f>
        <v>15.096666666666666</v>
      </c>
      <c r="F51" s="173">
        <v>43.92</v>
      </c>
      <c r="G51" s="94">
        <v>16.22</v>
      </c>
      <c r="H51" s="94">
        <f>SUM(G49:G51)/3</f>
        <v>16.806666666666668</v>
      </c>
      <c r="I51" s="173">
        <v>43.23</v>
      </c>
      <c r="J51" s="94">
        <v>14.91</v>
      </c>
      <c r="K51" s="94">
        <f>SUM(J49:J51)/3</f>
        <v>15.790000000000001</v>
      </c>
      <c r="L51" s="173">
        <f>Month!H65</f>
        <v>13.35</v>
      </c>
      <c r="M51" s="94">
        <f t="shared" si="0"/>
        <v>13.35</v>
      </c>
      <c r="N51" s="94">
        <f>SUM(M49:M51)/3</f>
        <v>13.556666666666667</v>
      </c>
      <c r="O51" s="94"/>
      <c r="P51" s="173">
        <f>Month!I65</f>
        <v>13.14</v>
      </c>
      <c r="Q51" s="94">
        <f t="shared" ref="Q51:Q62" si="5">P51-1.64</f>
        <v>11.5</v>
      </c>
      <c r="R51" s="94">
        <f>SUM(Q49:Q51)/3</f>
        <v>11.816666666666668</v>
      </c>
      <c r="S51" s="97"/>
      <c r="T51" s="207"/>
      <c r="U51" s="198"/>
      <c r="V51" s="253"/>
      <c r="W51" s="97"/>
      <c r="X51" s="198"/>
      <c r="Y51" s="253"/>
      <c r="Z51" s="97"/>
      <c r="AA51" s="203"/>
      <c r="AB51" s="252"/>
    </row>
    <row r="52" spans="1:28" x14ac:dyDescent="0.25">
      <c r="A52" s="97">
        <v>1994</v>
      </c>
      <c r="B52" s="104">
        <v>34335</v>
      </c>
      <c r="C52" s="94">
        <v>47.23</v>
      </c>
      <c r="D52" s="94">
        <v>14.09</v>
      </c>
      <c r="E52" s="94"/>
      <c r="F52" s="173">
        <v>44.02</v>
      </c>
      <c r="G52" s="94">
        <v>16.32</v>
      </c>
      <c r="H52" s="94"/>
      <c r="I52" s="173">
        <v>43.26</v>
      </c>
      <c r="J52" s="94">
        <v>14.94</v>
      </c>
      <c r="K52" s="94"/>
      <c r="L52" s="173">
        <f>Month!H66</f>
        <v>12.94</v>
      </c>
      <c r="M52" s="94">
        <f t="shared" si="0"/>
        <v>12.94</v>
      </c>
      <c r="N52" s="94"/>
      <c r="O52" s="94"/>
      <c r="P52" s="173">
        <f>Month!I66</f>
        <v>12.72</v>
      </c>
      <c r="Q52" s="94">
        <f t="shared" si="5"/>
        <v>11.08</v>
      </c>
      <c r="R52" s="94"/>
      <c r="S52" s="97"/>
      <c r="T52" s="207"/>
      <c r="U52" s="198"/>
      <c r="V52" s="253"/>
      <c r="W52" s="97"/>
      <c r="X52" s="198"/>
      <c r="Y52" s="253"/>
      <c r="Z52" s="97"/>
      <c r="AA52" s="203"/>
      <c r="AB52" s="252"/>
    </row>
    <row r="53" spans="1:28" x14ac:dyDescent="0.25">
      <c r="A53" s="97"/>
      <c r="B53" s="104">
        <v>34366</v>
      </c>
      <c r="C53" s="94">
        <v>47.58</v>
      </c>
      <c r="D53" s="94">
        <v>14.44</v>
      </c>
      <c r="E53" s="94"/>
      <c r="F53" s="173">
        <v>43.43</v>
      </c>
      <c r="G53" s="94">
        <v>15.73</v>
      </c>
      <c r="H53" s="94"/>
      <c r="I53" s="173">
        <v>43</v>
      </c>
      <c r="J53" s="94">
        <v>14.68</v>
      </c>
      <c r="K53" s="94"/>
      <c r="L53" s="173">
        <f>Month!H67</f>
        <v>12.87</v>
      </c>
      <c r="M53" s="94">
        <f t="shared" si="0"/>
        <v>12.87</v>
      </c>
      <c r="N53" s="94"/>
      <c r="O53" s="94"/>
      <c r="P53" s="173">
        <f>Month!I67</f>
        <v>12.65</v>
      </c>
      <c r="Q53" s="94">
        <f t="shared" si="5"/>
        <v>11.01</v>
      </c>
      <c r="R53" s="94"/>
      <c r="S53" s="97"/>
      <c r="T53" s="207"/>
      <c r="U53" s="198"/>
      <c r="V53" s="253"/>
      <c r="W53" s="97"/>
      <c r="X53" s="198"/>
      <c r="Y53" s="253"/>
      <c r="Z53" s="97"/>
      <c r="AA53" s="203"/>
      <c r="AB53" s="252"/>
    </row>
    <row r="54" spans="1:28" x14ac:dyDescent="0.25">
      <c r="A54" s="97"/>
      <c r="B54" s="104">
        <v>34394</v>
      </c>
      <c r="C54" s="94">
        <v>47.43</v>
      </c>
      <c r="D54" s="94">
        <v>14.29</v>
      </c>
      <c r="E54" s="94">
        <f>SUM(D52:D54)/3</f>
        <v>14.273333333333333</v>
      </c>
      <c r="F54" s="173">
        <v>43.08</v>
      </c>
      <c r="G54" s="94">
        <v>15.38</v>
      </c>
      <c r="H54" s="94">
        <f>SUM(G52:G54)/3</f>
        <v>15.81</v>
      </c>
      <c r="I54" s="173">
        <v>42.85</v>
      </c>
      <c r="J54" s="94">
        <v>14.53</v>
      </c>
      <c r="K54" s="94">
        <f>SUM(J52:J54)/3</f>
        <v>14.716666666666667</v>
      </c>
      <c r="L54" s="173">
        <f>Month!H68</f>
        <v>12.63</v>
      </c>
      <c r="M54" s="94">
        <f t="shared" si="0"/>
        <v>12.63</v>
      </c>
      <c r="N54" s="94">
        <f>SUM(M52:M54)/3</f>
        <v>12.813333333333333</v>
      </c>
      <c r="O54" s="94"/>
      <c r="P54" s="173">
        <f>Month!I68</f>
        <v>12.37</v>
      </c>
      <c r="Q54" s="94">
        <f t="shared" si="5"/>
        <v>10.729999999999999</v>
      </c>
      <c r="R54" s="94">
        <f>SUM(Q52:Q54)/3</f>
        <v>10.94</v>
      </c>
      <c r="S54" s="97"/>
      <c r="T54" s="207"/>
      <c r="U54" s="198"/>
      <c r="V54" s="253"/>
      <c r="W54" s="97"/>
      <c r="X54" s="198"/>
      <c r="Y54" s="253"/>
      <c r="Z54" s="97"/>
      <c r="AA54" s="203"/>
      <c r="AB54" s="252"/>
    </row>
    <row r="55" spans="1:28" x14ac:dyDescent="0.25">
      <c r="A55" s="97"/>
      <c r="B55" s="104">
        <v>34425</v>
      </c>
      <c r="C55" s="94">
        <v>48</v>
      </c>
      <c r="D55" s="94">
        <v>14.86</v>
      </c>
      <c r="E55" s="94"/>
      <c r="F55" s="173">
        <v>43.73</v>
      </c>
      <c r="G55" s="94">
        <v>16.03</v>
      </c>
      <c r="H55" s="94"/>
      <c r="I55" s="173">
        <v>43.58</v>
      </c>
      <c r="J55" s="94">
        <v>15.26</v>
      </c>
      <c r="K55" s="94"/>
      <c r="L55" s="173">
        <f>Month!H69/1.08</f>
        <v>12.62962962962963</v>
      </c>
      <c r="M55" s="94">
        <f t="shared" si="0"/>
        <v>12.62962962962963</v>
      </c>
      <c r="N55" s="94"/>
      <c r="O55" s="94"/>
      <c r="P55" s="173">
        <f>Month!I69/1.08</f>
        <v>12.62037037037037</v>
      </c>
      <c r="Q55" s="94">
        <f t="shared" si="5"/>
        <v>10.98037037037037</v>
      </c>
      <c r="R55" s="94"/>
      <c r="S55" s="97"/>
      <c r="T55" s="207"/>
      <c r="U55" s="198"/>
      <c r="V55" s="253"/>
      <c r="W55" s="97"/>
      <c r="X55" s="198"/>
      <c r="Y55" s="253"/>
      <c r="Z55" s="97"/>
      <c r="AA55" s="203"/>
      <c r="AB55" s="252"/>
    </row>
    <row r="56" spans="1:28" x14ac:dyDescent="0.25">
      <c r="A56" s="97"/>
      <c r="B56" s="104">
        <v>34455</v>
      </c>
      <c r="C56" s="94">
        <v>48.27</v>
      </c>
      <c r="D56" s="94">
        <v>15.13</v>
      </c>
      <c r="E56" s="94"/>
      <c r="F56" s="173">
        <v>43.84</v>
      </c>
      <c r="G56" s="94">
        <v>16.14</v>
      </c>
      <c r="H56" s="94"/>
      <c r="I56" s="173">
        <v>43.68</v>
      </c>
      <c r="J56" s="94">
        <v>15.36</v>
      </c>
      <c r="K56" s="94"/>
      <c r="L56" s="173">
        <f>Month!H70/1.08</f>
        <v>12.611111111111109</v>
      </c>
      <c r="M56" s="94">
        <f t="shared" si="0"/>
        <v>12.611111111111109</v>
      </c>
      <c r="N56" s="94"/>
      <c r="O56" s="94"/>
      <c r="P56" s="173">
        <f>Month!I70/1.08</f>
        <v>12.703703703703704</v>
      </c>
      <c r="Q56" s="94">
        <f t="shared" si="5"/>
        <v>11.063703703703704</v>
      </c>
      <c r="R56" s="94"/>
      <c r="S56" s="97"/>
      <c r="T56" s="207"/>
      <c r="U56" s="198"/>
      <c r="V56" s="253"/>
      <c r="W56" s="97"/>
      <c r="X56" s="198"/>
      <c r="Y56" s="253"/>
      <c r="Z56" s="97"/>
      <c r="AA56" s="203"/>
      <c r="AB56" s="252"/>
    </row>
    <row r="57" spans="1:28" x14ac:dyDescent="0.25">
      <c r="A57" s="97"/>
      <c r="B57" s="104">
        <v>34486</v>
      </c>
      <c r="C57" s="94">
        <v>48.66</v>
      </c>
      <c r="D57" s="94">
        <v>15.52</v>
      </c>
      <c r="E57" s="94">
        <f>SUM(D55:D57)/3</f>
        <v>15.170000000000002</v>
      </c>
      <c r="F57" s="173">
        <v>43.86</v>
      </c>
      <c r="G57" s="94">
        <v>16.16</v>
      </c>
      <c r="H57" s="94">
        <f>SUM(G55:G57)/3</f>
        <v>16.11</v>
      </c>
      <c r="I57" s="173">
        <v>44.12</v>
      </c>
      <c r="J57" s="94">
        <v>15.8</v>
      </c>
      <c r="K57" s="94">
        <f>SUM(J55:J57)/3</f>
        <v>15.473333333333334</v>
      </c>
      <c r="L57" s="173">
        <f>Month!H71/1.08</f>
        <v>12.212962962962962</v>
      </c>
      <c r="M57" s="94">
        <f t="shared" si="0"/>
        <v>12.212962962962962</v>
      </c>
      <c r="N57" s="94">
        <f>SUM(M55:M57)/3</f>
        <v>12.484567901234568</v>
      </c>
      <c r="O57" s="94"/>
      <c r="P57" s="173">
        <f>Month!I71/1.08</f>
        <v>12.314814814814815</v>
      </c>
      <c r="Q57" s="94">
        <f t="shared" si="5"/>
        <v>10.674814814814814</v>
      </c>
      <c r="R57" s="94">
        <f>SUM(Q55:Q57)/3</f>
        <v>10.906296296296297</v>
      </c>
      <c r="S57" s="97"/>
      <c r="T57" s="207"/>
      <c r="U57" s="198"/>
      <c r="V57" s="253"/>
      <c r="W57" s="97"/>
      <c r="X57" s="198"/>
      <c r="Y57" s="253"/>
      <c r="Z57" s="97"/>
      <c r="AA57" s="203"/>
      <c r="AB57" s="252"/>
    </row>
    <row r="58" spans="1:28" x14ac:dyDescent="0.25">
      <c r="A58" s="97"/>
      <c r="B58" s="104">
        <v>34516</v>
      </c>
      <c r="C58" s="94">
        <v>48.46</v>
      </c>
      <c r="D58" s="94">
        <v>15.32</v>
      </c>
      <c r="E58" s="94"/>
      <c r="F58" s="173">
        <v>43.73</v>
      </c>
      <c r="G58" s="94">
        <v>16.03</v>
      </c>
      <c r="H58" s="94"/>
      <c r="I58" s="173">
        <v>43.76</v>
      </c>
      <c r="J58" s="94">
        <v>15.44</v>
      </c>
      <c r="K58" s="94"/>
      <c r="L58" s="173">
        <f>Month!H72/1.08</f>
        <v>12.416666666666666</v>
      </c>
      <c r="M58" s="94">
        <f t="shared" si="0"/>
        <v>12.416666666666666</v>
      </c>
      <c r="N58" s="94"/>
      <c r="O58" s="94"/>
      <c r="P58" s="173">
        <f>Month!I72/1.08</f>
        <v>12.268518518518517</v>
      </c>
      <c r="Q58" s="94">
        <f t="shared" si="5"/>
        <v>10.628518518518517</v>
      </c>
      <c r="R58" s="94"/>
      <c r="S58" s="97"/>
      <c r="T58" s="207"/>
      <c r="U58" s="198"/>
      <c r="V58" s="253"/>
      <c r="W58" s="97"/>
      <c r="X58" s="198"/>
      <c r="Y58" s="253"/>
      <c r="Z58" s="97"/>
      <c r="AA58" s="203"/>
      <c r="AB58" s="252"/>
    </row>
    <row r="59" spans="1:28" x14ac:dyDescent="0.25">
      <c r="A59" s="97"/>
      <c r="B59" s="104">
        <v>34547</v>
      </c>
      <c r="C59" s="94">
        <v>49.66</v>
      </c>
      <c r="D59" s="94">
        <v>16.52</v>
      </c>
      <c r="E59" s="94"/>
      <c r="F59" s="173">
        <v>44.34</v>
      </c>
      <c r="G59" s="94">
        <v>16.64</v>
      </c>
      <c r="H59" s="94"/>
      <c r="I59" s="173">
        <v>45.06</v>
      </c>
      <c r="J59" s="94">
        <v>16.739999999999998</v>
      </c>
      <c r="K59" s="94"/>
      <c r="L59" s="173">
        <f>Month!H73/1.08</f>
        <v>12.509259259259258</v>
      </c>
      <c r="M59" s="94">
        <f t="shared" si="0"/>
        <v>12.509259259259258</v>
      </c>
      <c r="N59" s="94"/>
      <c r="O59" s="94"/>
      <c r="P59" s="173">
        <f>Month!I73/1.08</f>
        <v>12.333333333333332</v>
      </c>
      <c r="Q59" s="94">
        <f t="shared" si="5"/>
        <v>10.693333333333332</v>
      </c>
      <c r="R59" s="94"/>
      <c r="S59" s="97"/>
      <c r="T59" s="207"/>
      <c r="U59" s="198"/>
      <c r="V59" s="253"/>
      <c r="W59" s="97"/>
      <c r="X59" s="198"/>
      <c r="Y59" s="253"/>
      <c r="Z59" s="97"/>
      <c r="AA59" s="203"/>
      <c r="AB59" s="252"/>
    </row>
    <row r="60" spans="1:28" x14ac:dyDescent="0.25">
      <c r="A60" s="97"/>
      <c r="B60" s="104">
        <v>34578</v>
      </c>
      <c r="C60" s="94">
        <v>49.09</v>
      </c>
      <c r="D60" s="94">
        <v>15.95</v>
      </c>
      <c r="E60" s="94">
        <f>SUM(D58:D60)/3</f>
        <v>15.93</v>
      </c>
      <c r="F60" s="173">
        <v>44.15</v>
      </c>
      <c r="G60" s="94">
        <v>16.45</v>
      </c>
      <c r="H60" s="94">
        <f>SUM(G58:G60)/3</f>
        <v>16.373333333333335</v>
      </c>
      <c r="I60" s="173">
        <v>44.83</v>
      </c>
      <c r="J60" s="94">
        <v>16.510000000000002</v>
      </c>
      <c r="K60" s="94">
        <f>SUM(J58:J60)/3</f>
        <v>16.23</v>
      </c>
      <c r="L60" s="173">
        <f>Month!H74/1.08</f>
        <v>12.527777777777777</v>
      </c>
      <c r="M60" s="94">
        <f t="shared" si="0"/>
        <v>12.527777777777777</v>
      </c>
      <c r="N60" s="94">
        <f>SUM(M58:M60)/3</f>
        <v>12.484567901234568</v>
      </c>
      <c r="O60" s="94"/>
      <c r="P60" s="173">
        <f>Month!I74/1.08</f>
        <v>12.166666666666666</v>
      </c>
      <c r="Q60" s="94">
        <f t="shared" si="5"/>
        <v>10.526666666666666</v>
      </c>
      <c r="R60" s="94">
        <f>SUM(Q58:Q60)/3</f>
        <v>10.61617283950617</v>
      </c>
      <c r="S60" s="97"/>
      <c r="T60" s="207"/>
      <c r="U60" s="198"/>
      <c r="V60" s="253"/>
      <c r="W60" s="97"/>
      <c r="X60" s="198"/>
      <c r="Y60" s="253"/>
      <c r="Z60" s="97"/>
      <c r="AA60" s="203"/>
      <c r="AB60" s="252"/>
    </row>
    <row r="61" spans="1:28" x14ac:dyDescent="0.25">
      <c r="A61" s="97"/>
      <c r="B61" s="104">
        <v>34608</v>
      </c>
      <c r="C61" s="94">
        <v>48.81</v>
      </c>
      <c r="D61" s="94">
        <v>15.67</v>
      </c>
      <c r="E61" s="94"/>
      <c r="F61" s="173">
        <v>43.69</v>
      </c>
      <c r="G61" s="94">
        <v>15.98</v>
      </c>
      <c r="H61" s="94"/>
      <c r="I61" s="173">
        <v>44.19</v>
      </c>
      <c r="J61" s="94">
        <v>15.87</v>
      </c>
      <c r="K61" s="94"/>
      <c r="L61" s="173">
        <f>Month!H75/1.08</f>
        <v>12.62037037037037</v>
      </c>
      <c r="M61" s="94">
        <f t="shared" si="0"/>
        <v>12.62037037037037</v>
      </c>
      <c r="N61" s="94"/>
      <c r="O61" s="94"/>
      <c r="P61" s="173">
        <f>Month!I75/1.08</f>
        <v>12.287037037037036</v>
      </c>
      <c r="Q61" s="94">
        <f t="shared" si="5"/>
        <v>10.647037037037036</v>
      </c>
      <c r="R61" s="94"/>
      <c r="S61" s="97"/>
      <c r="T61" s="207"/>
      <c r="U61" s="198"/>
      <c r="V61" s="253"/>
      <c r="W61" s="97"/>
      <c r="X61" s="198"/>
      <c r="Y61" s="253"/>
      <c r="Z61" s="97"/>
      <c r="AA61" s="203"/>
      <c r="AB61" s="252"/>
    </row>
    <row r="62" spans="1:28" x14ac:dyDescent="0.25">
      <c r="A62" s="97"/>
      <c r="B62" s="104">
        <v>34639</v>
      </c>
      <c r="C62" s="94">
        <v>48.01</v>
      </c>
      <c r="D62" s="94">
        <v>14.87</v>
      </c>
      <c r="E62" s="94"/>
      <c r="F62" s="173">
        <v>43.27</v>
      </c>
      <c r="G62" s="94">
        <v>15.57</v>
      </c>
      <c r="H62" s="94"/>
      <c r="I62" s="173">
        <v>43.5</v>
      </c>
      <c r="J62" s="94">
        <v>15.18</v>
      </c>
      <c r="K62" s="94"/>
      <c r="L62" s="173">
        <f>Month!H76/1.08</f>
        <v>12.712962962962962</v>
      </c>
      <c r="M62" s="94">
        <f t="shared" si="0"/>
        <v>12.712962962962962</v>
      </c>
      <c r="N62" s="94"/>
      <c r="O62" s="94"/>
      <c r="P62" s="173">
        <f>Month!I76/1.08</f>
        <v>12.694444444444445</v>
      </c>
      <c r="Q62" s="94">
        <f t="shared" si="5"/>
        <v>11.054444444444444</v>
      </c>
      <c r="R62" s="94"/>
      <c r="S62" s="97"/>
      <c r="T62" s="207"/>
      <c r="U62" s="198"/>
      <c r="V62" s="253"/>
      <c r="W62" s="97"/>
      <c r="X62" s="198"/>
      <c r="Y62" s="253"/>
      <c r="Z62" s="97"/>
      <c r="AA62" s="203"/>
      <c r="AB62" s="252"/>
    </row>
    <row r="63" spans="1:28" x14ac:dyDescent="0.25">
      <c r="A63" s="97"/>
      <c r="B63" s="104">
        <v>34669</v>
      </c>
      <c r="C63" s="94">
        <v>49.63</v>
      </c>
      <c r="D63" s="94">
        <v>14.37</v>
      </c>
      <c r="E63" s="94">
        <f>SUM(D61:D63)/3</f>
        <v>14.969999999999999</v>
      </c>
      <c r="F63" s="173">
        <v>45.14</v>
      </c>
      <c r="G63" s="94">
        <v>14.7</v>
      </c>
      <c r="H63" s="94">
        <f>SUM(G61:G63)/3</f>
        <v>15.416666666666666</v>
      </c>
      <c r="I63" s="173">
        <v>44.91</v>
      </c>
      <c r="J63" s="94">
        <v>14.47</v>
      </c>
      <c r="K63" s="94">
        <f>SUM(J61:J63)/3</f>
        <v>15.173333333333332</v>
      </c>
      <c r="L63" s="173">
        <f>Month!H77/1.08</f>
        <v>12.666666666666666</v>
      </c>
      <c r="M63" s="94">
        <f t="shared" si="0"/>
        <v>12.666666666666666</v>
      </c>
      <c r="N63" s="94">
        <f>SUM(M61:M63)/3</f>
        <v>12.666666666666666</v>
      </c>
      <c r="O63" s="94"/>
      <c r="P63" s="173">
        <f>Month!I77/1.08</f>
        <v>13.055555555555554</v>
      </c>
      <c r="Q63" s="94">
        <f t="shared" ref="Q63:Q74" si="6">P63-2.14</f>
        <v>10.915555555555553</v>
      </c>
      <c r="R63" s="94">
        <f>SUM(Q61:Q63)/3</f>
        <v>10.872345679012346</v>
      </c>
      <c r="S63" s="97"/>
      <c r="T63" s="207"/>
      <c r="U63" s="198"/>
      <c r="V63" s="253"/>
      <c r="W63" s="97"/>
      <c r="X63" s="198"/>
      <c r="Y63" s="253"/>
      <c r="Z63" s="97"/>
      <c r="AA63" s="203"/>
      <c r="AB63" s="252"/>
    </row>
    <row r="64" spans="1:28" x14ac:dyDescent="0.25">
      <c r="A64" s="97">
        <v>1995</v>
      </c>
      <c r="B64" s="104">
        <v>34700</v>
      </c>
      <c r="C64" s="94">
        <v>50.31</v>
      </c>
      <c r="D64" s="94">
        <v>14.17</v>
      </c>
      <c r="E64" s="94"/>
      <c r="F64" s="173">
        <v>46.07</v>
      </c>
      <c r="G64" s="94">
        <v>14.75</v>
      </c>
      <c r="H64" s="94"/>
      <c r="I64" s="173">
        <v>45.48</v>
      </c>
      <c r="J64" s="94">
        <v>14.16</v>
      </c>
      <c r="K64" s="94"/>
      <c r="L64" s="173">
        <f>Month!H78/1.08</f>
        <v>12.333333333333332</v>
      </c>
      <c r="M64" s="94">
        <f t="shared" si="0"/>
        <v>12.333333333333332</v>
      </c>
      <c r="N64" s="94"/>
      <c r="O64" s="94"/>
      <c r="P64" s="173">
        <f>Month!I78/1.08</f>
        <v>12.898148148148147</v>
      </c>
      <c r="Q64" s="94">
        <f t="shared" si="6"/>
        <v>10.758148148148146</v>
      </c>
      <c r="R64" s="94"/>
      <c r="S64" s="97"/>
      <c r="T64" s="207"/>
      <c r="U64" s="198"/>
      <c r="V64" s="253"/>
      <c r="W64" s="97"/>
      <c r="X64" s="198"/>
      <c r="Y64" s="253"/>
      <c r="Z64" s="97"/>
      <c r="AA64" s="203"/>
      <c r="AB64" s="252"/>
    </row>
    <row r="65" spans="1:28" x14ac:dyDescent="0.25">
      <c r="A65" s="97"/>
      <c r="B65" s="104">
        <v>34731</v>
      </c>
      <c r="C65" s="94">
        <v>49.87</v>
      </c>
      <c r="D65" s="94">
        <v>13.73</v>
      </c>
      <c r="E65" s="94"/>
      <c r="F65" s="173">
        <v>45.57</v>
      </c>
      <c r="G65" s="94">
        <v>14.25</v>
      </c>
      <c r="H65" s="94"/>
      <c r="I65" s="173">
        <v>44.95</v>
      </c>
      <c r="J65" s="94">
        <v>13.63</v>
      </c>
      <c r="K65" s="94"/>
      <c r="L65" s="173">
        <f>Month!H79/1.08</f>
        <v>12.592592592592592</v>
      </c>
      <c r="M65" s="94">
        <f t="shared" si="0"/>
        <v>12.592592592592592</v>
      </c>
      <c r="N65" s="94"/>
      <c r="O65" s="94"/>
      <c r="P65" s="173">
        <f>Month!I79/1.08</f>
        <v>12.777777777777777</v>
      </c>
      <c r="Q65" s="94">
        <f t="shared" si="6"/>
        <v>10.637777777777776</v>
      </c>
      <c r="R65" s="94"/>
      <c r="S65" s="97"/>
      <c r="T65" s="207"/>
      <c r="U65" s="198"/>
      <c r="V65" s="253"/>
      <c r="W65" s="97"/>
      <c r="X65" s="198"/>
      <c r="Y65" s="253"/>
      <c r="Z65" s="97"/>
      <c r="AA65" s="203"/>
      <c r="AB65" s="252"/>
    </row>
    <row r="66" spans="1:28" x14ac:dyDescent="0.25">
      <c r="A66" s="97"/>
      <c r="B66" s="104">
        <v>34759</v>
      </c>
      <c r="C66" s="94">
        <v>50.2</v>
      </c>
      <c r="D66" s="94">
        <v>14.06</v>
      </c>
      <c r="E66" s="94">
        <f>SUM(D64:D66)/3</f>
        <v>13.986666666666666</v>
      </c>
      <c r="F66" s="173">
        <v>45.85</v>
      </c>
      <c r="G66" s="94">
        <v>14.53</v>
      </c>
      <c r="H66" s="94">
        <f>SUM(G64:G66)/3</f>
        <v>14.51</v>
      </c>
      <c r="I66" s="173">
        <v>45.28</v>
      </c>
      <c r="J66" s="94">
        <v>13.96</v>
      </c>
      <c r="K66" s="94">
        <f>SUM(J64:J66)/3</f>
        <v>13.916666666666666</v>
      </c>
      <c r="L66" s="173">
        <f>Month!H80/1.08</f>
        <v>12.685185185185183</v>
      </c>
      <c r="M66" s="94">
        <f t="shared" si="0"/>
        <v>12.685185185185183</v>
      </c>
      <c r="N66" s="94">
        <f>SUM(M64:M66)/3</f>
        <v>12.537037037037036</v>
      </c>
      <c r="O66" s="94"/>
      <c r="P66" s="173">
        <f>Month!I80/1.08</f>
        <v>12.749999999999998</v>
      </c>
      <c r="Q66" s="94">
        <f t="shared" si="6"/>
        <v>10.609999999999998</v>
      </c>
      <c r="R66" s="94">
        <f>SUM(Q64:Q66)/3</f>
        <v>10.66864197530864</v>
      </c>
      <c r="S66" s="97"/>
      <c r="T66" s="207"/>
      <c r="U66" s="198"/>
      <c r="V66" s="253"/>
      <c r="W66" s="97"/>
      <c r="X66" s="198"/>
      <c r="Y66" s="253"/>
      <c r="Z66" s="97"/>
      <c r="AA66" s="203"/>
      <c r="AB66" s="252"/>
    </row>
    <row r="67" spans="1:28" x14ac:dyDescent="0.25">
      <c r="A67" s="97"/>
      <c r="B67" s="104">
        <v>34790</v>
      </c>
      <c r="C67" s="94">
        <v>51.14</v>
      </c>
      <c r="D67" s="94">
        <v>15</v>
      </c>
      <c r="E67" s="94"/>
      <c r="F67" s="173">
        <v>46.58</v>
      </c>
      <c r="G67" s="94">
        <v>15.26</v>
      </c>
      <c r="H67" s="94"/>
      <c r="I67" s="173">
        <v>46.03</v>
      </c>
      <c r="J67" s="94">
        <v>14.71</v>
      </c>
      <c r="K67" s="94"/>
      <c r="L67" s="173">
        <f>Month!H81/1.08</f>
        <v>12.861111111111111</v>
      </c>
      <c r="M67" s="94">
        <f t="shared" si="0"/>
        <v>12.861111111111111</v>
      </c>
      <c r="N67" s="94"/>
      <c r="O67" s="94"/>
      <c r="P67" s="173">
        <f>Month!I81/1.08</f>
        <v>13.092592592592592</v>
      </c>
      <c r="Q67" s="94">
        <f t="shared" si="6"/>
        <v>10.952592592592591</v>
      </c>
      <c r="R67" s="94"/>
      <c r="S67" s="97"/>
      <c r="T67" s="207"/>
      <c r="U67" s="198"/>
      <c r="V67" s="253"/>
      <c r="W67" s="97"/>
      <c r="X67" s="198"/>
      <c r="Y67" s="253"/>
      <c r="Z67" s="97"/>
      <c r="AA67" s="203"/>
      <c r="AB67" s="252"/>
    </row>
    <row r="68" spans="1:28" x14ac:dyDescent="0.25">
      <c r="A68" s="97"/>
      <c r="B68" s="104">
        <v>34820</v>
      </c>
      <c r="C68" s="94">
        <v>51.42</v>
      </c>
      <c r="D68" s="94">
        <v>15.28</v>
      </c>
      <c r="E68" s="94"/>
      <c r="F68" s="173">
        <v>46.72</v>
      </c>
      <c r="G68" s="94">
        <v>15.4</v>
      </c>
      <c r="H68" s="94"/>
      <c r="I68" s="173">
        <v>46.48</v>
      </c>
      <c r="J68" s="94">
        <v>15.16</v>
      </c>
      <c r="K68" s="94"/>
      <c r="L68" s="173">
        <f>Month!H82/1.08</f>
        <v>12.759259259259258</v>
      </c>
      <c r="M68" s="94">
        <f t="shared" ref="M68:M131" si="7">L68-0</f>
        <v>12.759259259259258</v>
      </c>
      <c r="N68" s="94"/>
      <c r="O68" s="94"/>
      <c r="P68" s="173">
        <f>Month!I82/1.08</f>
        <v>12.888888888888888</v>
      </c>
      <c r="Q68" s="94">
        <f t="shared" si="6"/>
        <v>10.748888888888887</v>
      </c>
      <c r="R68" s="94"/>
      <c r="S68" s="97"/>
      <c r="T68" s="207"/>
      <c r="U68" s="198"/>
      <c r="V68" s="253"/>
      <c r="W68" s="97"/>
      <c r="X68" s="198"/>
      <c r="Y68" s="253"/>
      <c r="Z68" s="97"/>
      <c r="AA68" s="203"/>
      <c r="AB68" s="252"/>
    </row>
    <row r="69" spans="1:28" x14ac:dyDescent="0.25">
      <c r="A69" s="97"/>
      <c r="B69" s="104">
        <v>34851</v>
      </c>
      <c r="C69" s="94">
        <v>51.38</v>
      </c>
      <c r="D69" s="94">
        <v>15.24</v>
      </c>
      <c r="E69" s="94">
        <f>SUM(D67:D69)/3</f>
        <v>15.173333333333334</v>
      </c>
      <c r="F69" s="173">
        <v>46.55</v>
      </c>
      <c r="G69" s="94">
        <v>15.23</v>
      </c>
      <c r="H69" s="94">
        <f>SUM(G67:G69)/3</f>
        <v>15.296666666666667</v>
      </c>
      <c r="I69" s="173">
        <v>46.43</v>
      </c>
      <c r="J69" s="94">
        <v>15.11</v>
      </c>
      <c r="K69" s="94">
        <f>SUM(J67:J69)/3</f>
        <v>14.993333333333334</v>
      </c>
      <c r="L69" s="173">
        <f>Month!H83/1.08</f>
        <v>12.314814814814815</v>
      </c>
      <c r="M69" s="94">
        <f t="shared" si="7"/>
        <v>12.314814814814815</v>
      </c>
      <c r="N69" s="94">
        <f>SUM(M67:M69)/3</f>
        <v>12.645061728395062</v>
      </c>
      <c r="O69" s="94"/>
      <c r="P69" s="173">
        <f>Month!I83/1.08</f>
        <v>12.62962962962963</v>
      </c>
      <c r="Q69" s="94">
        <f t="shared" si="6"/>
        <v>10.489629629629629</v>
      </c>
      <c r="R69" s="94">
        <f>SUM(Q67:Q69)/3</f>
        <v>10.730370370370371</v>
      </c>
      <c r="S69" s="97"/>
      <c r="T69" s="207"/>
      <c r="U69" s="198"/>
      <c r="V69" s="253"/>
      <c r="W69" s="97"/>
      <c r="X69" s="198"/>
      <c r="Y69" s="253"/>
      <c r="Z69" s="97"/>
      <c r="AA69" s="203"/>
      <c r="AB69" s="252"/>
    </row>
    <row r="70" spans="1:28" x14ac:dyDescent="0.25">
      <c r="A70" s="97"/>
      <c r="B70" s="104">
        <v>34881</v>
      </c>
      <c r="C70" s="94">
        <v>51.5</v>
      </c>
      <c r="D70" s="94">
        <v>15.36</v>
      </c>
      <c r="E70" s="94"/>
      <c r="F70" s="173">
        <v>46.61</v>
      </c>
      <c r="G70" s="94">
        <v>15.29</v>
      </c>
      <c r="H70" s="94"/>
      <c r="I70" s="173">
        <v>46.38</v>
      </c>
      <c r="J70" s="94">
        <v>15.06</v>
      </c>
      <c r="K70" s="94"/>
      <c r="L70" s="173">
        <f>Month!H84/1.08</f>
        <v>12.537037037037035</v>
      </c>
      <c r="M70" s="94">
        <f t="shared" si="7"/>
        <v>12.537037037037035</v>
      </c>
      <c r="N70" s="94"/>
      <c r="O70" s="94"/>
      <c r="P70" s="173">
        <f>Month!I84/1.08</f>
        <v>12.24074074074074</v>
      </c>
      <c r="Q70" s="94">
        <f t="shared" si="6"/>
        <v>10.10074074074074</v>
      </c>
      <c r="R70" s="94"/>
      <c r="S70" s="97"/>
      <c r="T70" s="207"/>
      <c r="U70" s="198"/>
      <c r="V70" s="253"/>
      <c r="W70" s="97"/>
      <c r="X70" s="198"/>
      <c r="Y70" s="253"/>
      <c r="Z70" s="97"/>
      <c r="AA70" s="203"/>
      <c r="AB70" s="252"/>
    </row>
    <row r="71" spans="1:28" x14ac:dyDescent="0.25">
      <c r="A71" s="97"/>
      <c r="B71" s="104">
        <v>34912</v>
      </c>
      <c r="C71" s="94">
        <v>51.18</v>
      </c>
      <c r="D71" s="94">
        <v>15.04</v>
      </c>
      <c r="E71" s="94"/>
      <c r="F71" s="173">
        <v>46.23</v>
      </c>
      <c r="G71" s="94">
        <v>14.91</v>
      </c>
      <c r="H71" s="94"/>
      <c r="I71" s="173">
        <v>46.12</v>
      </c>
      <c r="J71" s="94">
        <v>14.8</v>
      </c>
      <c r="K71" s="94"/>
      <c r="L71" s="173">
        <f>Month!H85/1.08</f>
        <v>12.796296296296296</v>
      </c>
      <c r="M71" s="94">
        <f t="shared" si="7"/>
        <v>12.796296296296296</v>
      </c>
      <c r="N71" s="94"/>
      <c r="O71" s="94"/>
      <c r="P71" s="173">
        <f>Month!I85/1.08</f>
        <v>12.648148148148147</v>
      </c>
      <c r="Q71" s="94">
        <f t="shared" si="6"/>
        <v>10.508148148148146</v>
      </c>
      <c r="R71" s="94"/>
      <c r="S71" s="97"/>
      <c r="T71" s="207"/>
      <c r="U71" s="198"/>
      <c r="V71" s="253"/>
      <c r="W71" s="97"/>
      <c r="X71" s="198"/>
      <c r="Y71" s="253"/>
      <c r="Z71" s="97"/>
      <c r="AA71" s="203"/>
      <c r="AB71" s="252"/>
    </row>
    <row r="72" spans="1:28" x14ac:dyDescent="0.25">
      <c r="A72" s="97"/>
      <c r="B72" s="104">
        <v>34943</v>
      </c>
      <c r="C72" s="94">
        <v>50.47</v>
      </c>
      <c r="D72" s="94">
        <v>14.33</v>
      </c>
      <c r="E72" s="94">
        <f>SUM(D70:D72)/3</f>
        <v>14.909999999999998</v>
      </c>
      <c r="F72" s="173">
        <v>45.53</v>
      </c>
      <c r="G72" s="94">
        <v>14.21</v>
      </c>
      <c r="H72" s="94">
        <f>SUM(G70:G72)/3</f>
        <v>14.803333333333333</v>
      </c>
      <c r="I72" s="173">
        <v>45.43</v>
      </c>
      <c r="J72" s="94">
        <v>14.11</v>
      </c>
      <c r="K72" s="94">
        <f>SUM(J70:J72)/3</f>
        <v>14.656666666666666</v>
      </c>
      <c r="L72" s="173">
        <f>Month!H86/1.08</f>
        <v>13.074074074074073</v>
      </c>
      <c r="M72" s="94">
        <f t="shared" si="7"/>
        <v>13.074074074074073</v>
      </c>
      <c r="N72" s="94">
        <f>SUM(M70:M72)/3</f>
        <v>12.802469135802468</v>
      </c>
      <c r="O72" s="94"/>
      <c r="P72" s="173">
        <f>Month!I86/1.08</f>
        <v>12.888888888888888</v>
      </c>
      <c r="Q72" s="94">
        <f t="shared" si="6"/>
        <v>10.748888888888887</v>
      </c>
      <c r="R72" s="94">
        <f>SUM(Q70:Q72)/3</f>
        <v>10.452592592592589</v>
      </c>
      <c r="S72" s="97"/>
      <c r="T72" s="207"/>
      <c r="U72" s="198"/>
      <c r="V72" s="253"/>
      <c r="W72" s="97"/>
      <c r="X72" s="198"/>
      <c r="Y72" s="253"/>
      <c r="Z72" s="97"/>
      <c r="AA72" s="203"/>
      <c r="AB72" s="252"/>
    </row>
    <row r="73" spans="1:28" x14ac:dyDescent="0.25">
      <c r="A73" s="97"/>
      <c r="B73" s="104">
        <v>34973</v>
      </c>
      <c r="C73" s="94">
        <v>50.05</v>
      </c>
      <c r="D73" s="94">
        <v>13.91</v>
      </c>
      <c r="E73" s="94"/>
      <c r="F73" s="173">
        <v>45.19</v>
      </c>
      <c r="G73" s="94">
        <v>13.87</v>
      </c>
      <c r="H73" s="94"/>
      <c r="I73" s="173">
        <v>44.92</v>
      </c>
      <c r="J73" s="94">
        <v>13.6</v>
      </c>
      <c r="K73" s="94"/>
      <c r="L73" s="173">
        <f>Month!H87/1.08</f>
        <v>12.87962962962963</v>
      </c>
      <c r="M73" s="94">
        <f t="shared" si="7"/>
        <v>12.87962962962963</v>
      </c>
      <c r="N73" s="94"/>
      <c r="O73" s="94"/>
      <c r="P73" s="173">
        <f>Month!I87/1.08</f>
        <v>12.657407407407407</v>
      </c>
      <c r="Q73" s="94">
        <f t="shared" si="6"/>
        <v>10.517407407407406</v>
      </c>
      <c r="R73" s="94"/>
      <c r="S73" s="97"/>
      <c r="T73" s="207"/>
      <c r="U73" s="198"/>
      <c r="V73" s="253"/>
      <c r="W73" s="97"/>
      <c r="X73" s="198"/>
      <c r="Y73" s="253"/>
      <c r="Z73" s="97"/>
      <c r="AA73" s="203"/>
      <c r="AB73" s="252"/>
    </row>
    <row r="74" spans="1:28" x14ac:dyDescent="0.25">
      <c r="A74" s="97"/>
      <c r="B74" s="104">
        <v>35004</v>
      </c>
      <c r="C74" s="94">
        <v>49.55</v>
      </c>
      <c r="D74" s="94">
        <v>13.41</v>
      </c>
      <c r="E74" s="94"/>
      <c r="F74" s="173">
        <v>44.71</v>
      </c>
      <c r="G74" s="94">
        <v>13.39</v>
      </c>
      <c r="H74" s="94"/>
      <c r="I74" s="173">
        <v>44.23</v>
      </c>
      <c r="J74" s="94">
        <v>12.91</v>
      </c>
      <c r="K74" s="94"/>
      <c r="L74" s="173">
        <f>Month!H88/1.08</f>
        <v>12.898148148148147</v>
      </c>
      <c r="M74" s="94">
        <f t="shared" si="7"/>
        <v>12.898148148148147</v>
      </c>
      <c r="N74" s="94"/>
      <c r="O74" s="94"/>
      <c r="P74" s="173">
        <f>Month!I88/1.08</f>
        <v>12.833333333333332</v>
      </c>
      <c r="Q74" s="94">
        <f t="shared" si="6"/>
        <v>10.693333333333332</v>
      </c>
      <c r="R74" s="94"/>
      <c r="S74" s="97"/>
      <c r="T74" s="207"/>
      <c r="U74" s="198"/>
      <c r="V74" s="253"/>
      <c r="W74" s="97"/>
      <c r="X74" s="198"/>
      <c r="Y74" s="253"/>
      <c r="Z74" s="97"/>
      <c r="AA74" s="203"/>
      <c r="AB74" s="252"/>
    </row>
    <row r="75" spans="1:28" x14ac:dyDescent="0.25">
      <c r="A75" s="97"/>
      <c r="B75" s="104">
        <v>35034</v>
      </c>
      <c r="C75" s="94">
        <v>52.62</v>
      </c>
      <c r="D75" s="94">
        <v>13.5</v>
      </c>
      <c r="E75" s="94">
        <f>SUM(D73:D75)/3</f>
        <v>13.606666666666667</v>
      </c>
      <c r="F75" s="173">
        <v>48.34</v>
      </c>
      <c r="G75" s="94">
        <v>14.04</v>
      </c>
      <c r="H75" s="94">
        <f>SUM(G73:G75)/3</f>
        <v>13.766666666666666</v>
      </c>
      <c r="I75" s="173">
        <v>47.4</v>
      </c>
      <c r="J75" s="94">
        <v>13.1</v>
      </c>
      <c r="K75" s="94">
        <f>SUM(J73:J75)/3</f>
        <v>13.203333333333333</v>
      </c>
      <c r="L75" s="173">
        <f>Month!H89/1.08</f>
        <v>13.601851851851851</v>
      </c>
      <c r="M75" s="94">
        <f t="shared" si="7"/>
        <v>13.601851851851851</v>
      </c>
      <c r="N75" s="94">
        <f>SUM(M73:M75)/3</f>
        <v>13.126543209876544</v>
      </c>
      <c r="O75" s="94"/>
      <c r="P75" s="173">
        <f>Month!I89/1.08</f>
        <v>13.814814814814813</v>
      </c>
      <c r="Q75" s="94">
        <f t="shared" ref="Q75:Q86" si="8">P75-2.33</f>
        <v>11.484814814814813</v>
      </c>
      <c r="R75" s="94">
        <f>SUM(Q73:Q75)/3</f>
        <v>10.898518518518516</v>
      </c>
      <c r="S75" s="97"/>
      <c r="T75" s="207"/>
      <c r="U75" s="198"/>
      <c r="V75" s="253"/>
      <c r="W75" s="97"/>
      <c r="X75" s="198"/>
      <c r="Y75" s="253"/>
      <c r="Z75" s="97"/>
      <c r="AA75" s="203"/>
      <c r="AB75" s="252"/>
    </row>
    <row r="76" spans="1:28" x14ac:dyDescent="0.25">
      <c r="A76" s="97">
        <v>1996</v>
      </c>
      <c r="B76" s="104">
        <v>35065</v>
      </c>
      <c r="C76" s="94">
        <v>52.74</v>
      </c>
      <c r="D76" s="94">
        <v>13.62</v>
      </c>
      <c r="E76" s="94"/>
      <c r="F76" s="173">
        <v>48.88</v>
      </c>
      <c r="G76" s="94">
        <v>14.58</v>
      </c>
      <c r="H76" s="94"/>
      <c r="I76" s="173">
        <v>47.6</v>
      </c>
      <c r="J76" s="94">
        <v>13.3</v>
      </c>
      <c r="K76" s="94"/>
      <c r="L76" s="173">
        <f>Month!H90/1.08</f>
        <v>14.24074074074074</v>
      </c>
      <c r="M76" s="94">
        <f t="shared" si="7"/>
        <v>14.24074074074074</v>
      </c>
      <c r="N76" s="94"/>
      <c r="O76" s="94"/>
      <c r="P76" s="173">
        <f>Month!I90/1.08</f>
        <v>14.685185185185183</v>
      </c>
      <c r="Q76" s="94">
        <f t="shared" si="8"/>
        <v>12.355185185185183</v>
      </c>
      <c r="R76" s="94"/>
      <c r="S76" s="97"/>
      <c r="T76" s="207"/>
      <c r="U76" s="198"/>
      <c r="V76" s="253"/>
      <c r="W76" s="97"/>
      <c r="X76" s="198"/>
      <c r="Y76" s="253"/>
      <c r="Z76" s="97"/>
      <c r="AA76" s="203"/>
      <c r="AB76" s="252"/>
    </row>
    <row r="77" spans="1:28" x14ac:dyDescent="0.25">
      <c r="A77" s="97"/>
      <c r="B77" s="104">
        <v>35096</v>
      </c>
      <c r="C77" s="94">
        <v>50.83</v>
      </c>
      <c r="D77" s="94">
        <v>11.71</v>
      </c>
      <c r="E77" s="94"/>
      <c r="F77" s="173">
        <v>47.36</v>
      </c>
      <c r="G77" s="94">
        <v>13.06</v>
      </c>
      <c r="H77" s="94"/>
      <c r="I77" s="173">
        <v>46.34</v>
      </c>
      <c r="J77" s="94">
        <v>12.04</v>
      </c>
      <c r="K77" s="94"/>
      <c r="L77" s="173">
        <f>Month!H91/1.08</f>
        <v>13.962962962962962</v>
      </c>
      <c r="M77" s="94">
        <f t="shared" si="7"/>
        <v>13.962962962962962</v>
      </c>
      <c r="N77" s="94"/>
      <c r="O77" s="94"/>
      <c r="P77" s="173">
        <f>Month!I91/1.08</f>
        <v>14.453703703703702</v>
      </c>
      <c r="Q77" s="94">
        <f t="shared" si="8"/>
        <v>12.123703703703702</v>
      </c>
      <c r="R77" s="94"/>
      <c r="S77" s="97"/>
      <c r="T77" s="207"/>
      <c r="U77" s="198"/>
      <c r="V77" s="253"/>
      <c r="W77" s="97"/>
      <c r="X77" s="198"/>
      <c r="Y77" s="253"/>
      <c r="Z77" s="97"/>
      <c r="AA77" s="203"/>
      <c r="AB77" s="252"/>
    </row>
    <row r="78" spans="1:28" x14ac:dyDescent="0.25">
      <c r="A78" s="97"/>
      <c r="B78" s="104">
        <v>35125</v>
      </c>
      <c r="C78" s="94">
        <v>50.45</v>
      </c>
      <c r="D78" s="94">
        <v>11.33</v>
      </c>
      <c r="E78" s="94">
        <f>SUM(D76:D78)/3</f>
        <v>12.219999999999999</v>
      </c>
      <c r="F78" s="173">
        <v>47.15</v>
      </c>
      <c r="G78" s="94">
        <v>12.85</v>
      </c>
      <c r="H78" s="94">
        <f>SUM(G76:G78)/3</f>
        <v>13.496666666666668</v>
      </c>
      <c r="I78" s="173">
        <v>46.13</v>
      </c>
      <c r="J78" s="94">
        <v>11.83</v>
      </c>
      <c r="K78" s="94">
        <f>SUM(J76:J78)/3</f>
        <v>12.39</v>
      </c>
      <c r="L78" s="173">
        <f>Month!H92/1.08</f>
        <v>14.842592592592593</v>
      </c>
      <c r="M78" s="94">
        <f t="shared" si="7"/>
        <v>14.842592592592593</v>
      </c>
      <c r="N78" s="94">
        <f>SUM(M76:M78)/3</f>
        <v>14.348765432098766</v>
      </c>
      <c r="O78" s="94"/>
      <c r="P78" s="173">
        <f>Month!I92/1.08</f>
        <v>15.120370370370368</v>
      </c>
      <c r="Q78" s="94">
        <f t="shared" si="8"/>
        <v>12.790370370370368</v>
      </c>
      <c r="R78" s="94">
        <f>SUM(Q76:Q78)/3</f>
        <v>12.423086419753085</v>
      </c>
      <c r="S78" s="97"/>
      <c r="T78" s="207"/>
      <c r="U78" s="198"/>
      <c r="V78" s="253"/>
      <c r="W78" s="97"/>
      <c r="X78" s="198"/>
      <c r="Y78" s="253"/>
      <c r="Z78" s="97"/>
      <c r="AA78" s="203"/>
      <c r="AB78" s="252"/>
    </row>
    <row r="79" spans="1:28" x14ac:dyDescent="0.25">
      <c r="A79" s="97"/>
      <c r="B79" s="104">
        <v>35156</v>
      </c>
      <c r="C79" s="94">
        <v>51.36</v>
      </c>
      <c r="D79" s="94">
        <v>12.24</v>
      </c>
      <c r="E79" s="94"/>
      <c r="F79" s="173">
        <v>48.02</v>
      </c>
      <c r="G79" s="94">
        <v>13.72</v>
      </c>
      <c r="H79" s="94"/>
      <c r="I79" s="173">
        <v>47.01</v>
      </c>
      <c r="J79" s="94">
        <v>12.71</v>
      </c>
      <c r="K79" s="94"/>
      <c r="L79" s="173">
        <f>Month!H93/1.08</f>
        <v>15.342592592592592</v>
      </c>
      <c r="M79" s="94">
        <f t="shared" si="7"/>
        <v>15.342592592592592</v>
      </c>
      <c r="N79" s="94"/>
      <c r="O79" s="94"/>
      <c r="P79" s="173">
        <f>Month!I93/1.08</f>
        <v>15.787037037037036</v>
      </c>
      <c r="Q79" s="94">
        <f t="shared" si="8"/>
        <v>13.457037037037036</v>
      </c>
      <c r="R79" s="94"/>
      <c r="S79" s="97"/>
      <c r="T79" s="207"/>
      <c r="U79" s="198"/>
      <c r="V79" s="253"/>
      <c r="W79" s="97"/>
      <c r="X79" s="198"/>
      <c r="Y79" s="253"/>
      <c r="Z79" s="97"/>
      <c r="AA79" s="203"/>
      <c r="AB79" s="252"/>
    </row>
    <row r="80" spans="1:28" x14ac:dyDescent="0.25">
      <c r="A80" s="97"/>
      <c r="B80" s="104">
        <v>35186</v>
      </c>
      <c r="C80" s="94">
        <v>51.3</v>
      </c>
      <c r="D80" s="94">
        <v>12.18</v>
      </c>
      <c r="E80" s="94"/>
      <c r="F80" s="173">
        <v>47.85</v>
      </c>
      <c r="G80" s="94">
        <v>13.56</v>
      </c>
      <c r="H80" s="94"/>
      <c r="I80" s="173">
        <v>46.92</v>
      </c>
      <c r="J80" s="94">
        <v>12.62</v>
      </c>
      <c r="K80" s="94"/>
      <c r="L80" s="173">
        <f>Month!H94/1.08</f>
        <v>14.129629629629628</v>
      </c>
      <c r="M80" s="94">
        <f t="shared" si="7"/>
        <v>14.129629629629628</v>
      </c>
      <c r="N80" s="94"/>
      <c r="O80" s="94"/>
      <c r="P80" s="173">
        <f>Month!I94/1.08</f>
        <v>14.611111111111109</v>
      </c>
      <c r="Q80" s="94">
        <f t="shared" si="8"/>
        <v>12.281111111111109</v>
      </c>
      <c r="R80" s="94"/>
      <c r="S80" s="97"/>
      <c r="T80" s="207"/>
      <c r="U80" s="198"/>
      <c r="V80" s="253"/>
      <c r="W80" s="97"/>
      <c r="X80" s="198"/>
      <c r="Y80" s="253"/>
      <c r="Z80" s="97"/>
      <c r="AA80" s="203"/>
      <c r="AB80" s="252"/>
    </row>
    <row r="81" spans="1:28" x14ac:dyDescent="0.25">
      <c r="A81" s="97"/>
      <c r="B81" s="104">
        <v>35217</v>
      </c>
      <c r="C81" s="94">
        <v>50.76</v>
      </c>
      <c r="D81" s="94">
        <v>11.64</v>
      </c>
      <c r="E81" s="94">
        <f>SUM(D79:D81)/3</f>
        <v>12.020000000000001</v>
      </c>
      <c r="F81" s="173">
        <v>47.32</v>
      </c>
      <c r="G81" s="94">
        <v>13.02</v>
      </c>
      <c r="H81" s="94">
        <f>SUM(G79:G81)/3</f>
        <v>13.433333333333332</v>
      </c>
      <c r="I81" s="173">
        <v>46.53</v>
      </c>
      <c r="J81" s="94">
        <v>12.23</v>
      </c>
      <c r="K81" s="94">
        <f>SUM(J79:J81)/3</f>
        <v>12.520000000000001</v>
      </c>
      <c r="L81" s="173">
        <f>Month!H95/1.08</f>
        <v>13.379629629629628</v>
      </c>
      <c r="M81" s="94">
        <f t="shared" si="7"/>
        <v>13.379629629629628</v>
      </c>
      <c r="N81" s="94">
        <f>SUM(M79:M81)/3</f>
        <v>14.283950617283949</v>
      </c>
      <c r="O81" s="94"/>
      <c r="P81" s="173">
        <f>Month!I95/1.08</f>
        <v>13.935185185185185</v>
      </c>
      <c r="Q81" s="94">
        <f t="shared" si="8"/>
        <v>11.605185185185185</v>
      </c>
      <c r="R81" s="94">
        <f>SUM(Q79:Q81)/3</f>
        <v>12.447777777777778</v>
      </c>
      <c r="S81" s="97"/>
      <c r="T81" s="207"/>
      <c r="U81" s="198"/>
      <c r="V81" s="253"/>
      <c r="W81" s="97"/>
      <c r="X81" s="198"/>
      <c r="Y81" s="253"/>
      <c r="Z81" s="97"/>
      <c r="AA81" s="203"/>
      <c r="AB81" s="252"/>
    </row>
    <row r="82" spans="1:28" x14ac:dyDescent="0.25">
      <c r="A82" s="97"/>
      <c r="B82" s="104">
        <v>35247</v>
      </c>
      <c r="C82" s="94">
        <v>50.63</v>
      </c>
      <c r="D82" s="94">
        <v>11.51</v>
      </c>
      <c r="E82" s="94"/>
      <c r="F82" s="173">
        <v>47</v>
      </c>
      <c r="G82" s="94">
        <v>12.7</v>
      </c>
      <c r="H82" s="94"/>
      <c r="I82" s="173">
        <v>46.25</v>
      </c>
      <c r="J82" s="94">
        <v>11.95</v>
      </c>
      <c r="K82" s="94"/>
      <c r="L82" s="173">
        <f>Month!H96/1.08</f>
        <v>13.546296296296296</v>
      </c>
      <c r="M82" s="94">
        <f t="shared" si="7"/>
        <v>13.546296296296296</v>
      </c>
      <c r="N82" s="94"/>
      <c r="O82" s="94"/>
      <c r="P82" s="173">
        <f>Month!I96/1.08</f>
        <v>14.287037037037036</v>
      </c>
      <c r="Q82" s="94">
        <f t="shared" si="8"/>
        <v>11.957037037037036</v>
      </c>
      <c r="R82" s="94"/>
      <c r="S82" s="97"/>
      <c r="T82" s="207"/>
      <c r="U82" s="198"/>
      <c r="V82" s="253"/>
      <c r="W82" s="97"/>
      <c r="X82" s="198"/>
      <c r="Y82" s="253"/>
      <c r="Z82" s="97"/>
      <c r="AA82" s="203"/>
      <c r="AB82" s="252"/>
    </row>
    <row r="83" spans="1:28" x14ac:dyDescent="0.25">
      <c r="A83" s="97"/>
      <c r="B83" s="104">
        <v>35278</v>
      </c>
      <c r="C83" s="94">
        <v>52.35</v>
      </c>
      <c r="D83" s="94">
        <v>13.23</v>
      </c>
      <c r="E83" s="94"/>
      <c r="F83" s="173">
        <v>49.04</v>
      </c>
      <c r="G83" s="94">
        <v>14.74</v>
      </c>
      <c r="H83" s="94"/>
      <c r="I83" s="173">
        <v>48.31</v>
      </c>
      <c r="J83" s="94">
        <v>14.02</v>
      </c>
      <c r="K83" s="94"/>
      <c r="L83" s="173">
        <f>Month!H97/1.08</f>
        <v>13.824074074074073</v>
      </c>
      <c r="M83" s="94">
        <f t="shared" si="7"/>
        <v>13.824074074074073</v>
      </c>
      <c r="N83" s="94"/>
      <c r="O83" s="94"/>
      <c r="P83" s="173">
        <f>Month!I97/1.08</f>
        <v>14.370370370370368</v>
      </c>
      <c r="Q83" s="94">
        <f t="shared" si="8"/>
        <v>12.040370370370368</v>
      </c>
      <c r="R83" s="94"/>
      <c r="S83" s="97"/>
      <c r="T83" s="207"/>
      <c r="U83" s="198"/>
      <c r="V83" s="253"/>
      <c r="W83" s="97"/>
      <c r="X83" s="198"/>
      <c r="Y83" s="253"/>
      <c r="Z83" s="97"/>
      <c r="AA83" s="203"/>
      <c r="AB83" s="252"/>
    </row>
    <row r="84" spans="1:28" x14ac:dyDescent="0.25">
      <c r="A84" s="97"/>
      <c r="B84" s="104">
        <v>35309</v>
      </c>
      <c r="C84" s="94">
        <v>53.65</v>
      </c>
      <c r="D84" s="94">
        <v>14.53</v>
      </c>
      <c r="E84" s="94">
        <f>SUM(D82:D84)/3</f>
        <v>13.090000000000002</v>
      </c>
      <c r="F84" s="173">
        <v>50.03</v>
      </c>
      <c r="G84" s="94">
        <v>15.73</v>
      </c>
      <c r="H84" s="94">
        <f>SUM(G82:G84)/3</f>
        <v>14.39</v>
      </c>
      <c r="I84" s="173">
        <v>49.57</v>
      </c>
      <c r="J84" s="94">
        <v>15.27</v>
      </c>
      <c r="K84" s="94">
        <f>SUM(J82:J84)/3</f>
        <v>13.746666666666664</v>
      </c>
      <c r="L84" s="173">
        <f>Month!H98/1.08</f>
        <v>15.787037037037036</v>
      </c>
      <c r="M84" s="94">
        <f t="shared" si="7"/>
        <v>15.787037037037036</v>
      </c>
      <c r="N84" s="94">
        <f>SUM(M82:M84)/3</f>
        <v>14.385802469135802</v>
      </c>
      <c r="O84" s="94"/>
      <c r="P84" s="173">
        <f>Month!I98/1.08</f>
        <v>16.212962962962962</v>
      </c>
      <c r="Q84" s="94">
        <f t="shared" si="8"/>
        <v>13.882962962962962</v>
      </c>
      <c r="R84" s="94">
        <f>SUM(Q82:Q84)/3</f>
        <v>12.626790123456788</v>
      </c>
      <c r="S84" s="97"/>
      <c r="T84" s="207"/>
      <c r="U84" s="198"/>
      <c r="V84" s="253"/>
      <c r="W84" s="97"/>
      <c r="X84" s="198"/>
      <c r="Y84" s="253"/>
      <c r="Z84" s="97"/>
      <c r="AA84" s="203"/>
      <c r="AB84" s="252"/>
    </row>
    <row r="85" spans="1:28" x14ac:dyDescent="0.25">
      <c r="A85" s="97"/>
      <c r="B85" s="104">
        <v>35339</v>
      </c>
      <c r="C85" s="94">
        <v>54.22</v>
      </c>
      <c r="D85" s="94">
        <v>15.1</v>
      </c>
      <c r="E85" s="94"/>
      <c r="F85" s="173">
        <v>51.63</v>
      </c>
      <c r="G85" s="94">
        <v>17.329999999999998</v>
      </c>
      <c r="H85" s="94"/>
      <c r="I85" s="173">
        <v>50.03</v>
      </c>
      <c r="J85" s="94">
        <v>15.73</v>
      </c>
      <c r="K85" s="94"/>
      <c r="L85" s="173">
        <f>Month!H99/1.08</f>
        <v>16.657407407407405</v>
      </c>
      <c r="M85" s="94">
        <f t="shared" si="7"/>
        <v>16.657407407407405</v>
      </c>
      <c r="N85" s="94"/>
      <c r="O85" s="94"/>
      <c r="P85" s="173">
        <f>Month!I99/1.08</f>
        <v>17.324074074074073</v>
      </c>
      <c r="Q85" s="94">
        <f t="shared" si="8"/>
        <v>14.994074074074073</v>
      </c>
      <c r="R85" s="94"/>
      <c r="S85" s="97"/>
      <c r="T85" s="207"/>
      <c r="U85" s="198"/>
      <c r="V85" s="253"/>
      <c r="W85" s="97"/>
      <c r="X85" s="198"/>
      <c r="Y85" s="253"/>
      <c r="Z85" s="97"/>
      <c r="AA85" s="203"/>
      <c r="AB85" s="252"/>
    </row>
    <row r="86" spans="1:28" x14ac:dyDescent="0.25">
      <c r="A86" s="97"/>
      <c r="B86" s="104">
        <v>35370</v>
      </c>
      <c r="C86" s="94">
        <v>54.69</v>
      </c>
      <c r="D86" s="94">
        <v>15.57</v>
      </c>
      <c r="E86" s="94"/>
      <c r="F86" s="173">
        <v>51.79</v>
      </c>
      <c r="G86" s="94">
        <v>17.489999999999998</v>
      </c>
      <c r="H86" s="94"/>
      <c r="I86" s="173">
        <v>50.43</v>
      </c>
      <c r="J86" s="94">
        <v>16.13</v>
      </c>
      <c r="K86" s="94"/>
      <c r="L86" s="173">
        <f>Month!H100/1.08</f>
        <v>15.546296296296294</v>
      </c>
      <c r="M86" s="94">
        <f t="shared" si="7"/>
        <v>15.546296296296294</v>
      </c>
      <c r="N86" s="94"/>
      <c r="O86" s="94"/>
      <c r="P86" s="173">
        <f>Month!I100/1.08</f>
        <v>16.314814814814813</v>
      </c>
      <c r="Q86" s="94">
        <f t="shared" si="8"/>
        <v>13.984814814814813</v>
      </c>
      <c r="R86" s="94"/>
      <c r="S86" s="97"/>
      <c r="T86" s="207"/>
      <c r="U86" s="198"/>
      <c r="V86" s="253"/>
      <c r="W86" s="97"/>
      <c r="X86" s="198"/>
      <c r="Y86" s="253"/>
      <c r="Z86" s="97"/>
      <c r="AA86" s="203"/>
      <c r="AB86" s="252"/>
    </row>
    <row r="87" spans="1:28" x14ac:dyDescent="0.25">
      <c r="A87" s="97"/>
      <c r="B87" s="104">
        <v>35400</v>
      </c>
      <c r="C87" s="94">
        <v>56.45</v>
      </c>
      <c r="D87" s="94">
        <v>14.77</v>
      </c>
      <c r="E87" s="94">
        <f>SUM(D85:D87)/3</f>
        <v>15.146666666666667</v>
      </c>
      <c r="F87" s="173">
        <v>53.27</v>
      </c>
      <c r="G87" s="94">
        <v>16.41</v>
      </c>
      <c r="H87" s="94">
        <f>SUM(G85:G87)/3</f>
        <v>17.076666666666664</v>
      </c>
      <c r="I87" s="173">
        <v>52.13</v>
      </c>
      <c r="J87" s="94">
        <v>15.27</v>
      </c>
      <c r="K87" s="94">
        <f>SUM(J85:J87)/3</f>
        <v>15.709999999999999</v>
      </c>
      <c r="L87" s="173">
        <f>Month!H101/1.08</f>
        <v>15.759259259259258</v>
      </c>
      <c r="M87" s="94">
        <f t="shared" si="7"/>
        <v>15.759259259259258</v>
      </c>
      <c r="N87" s="94">
        <f>SUM(M85:M87)/3</f>
        <v>15.987654320987652</v>
      </c>
      <c r="O87" s="94"/>
      <c r="P87" s="173">
        <f>Month!I101/1.08</f>
        <v>16.555555555555554</v>
      </c>
      <c r="Q87" s="94">
        <f t="shared" ref="Q87:Q93" si="9">P87-2.5</f>
        <v>14.055555555555554</v>
      </c>
      <c r="R87" s="94">
        <f>SUM(Q85:Q87)/3</f>
        <v>14.344814814814812</v>
      </c>
      <c r="S87" s="97"/>
      <c r="T87" s="207"/>
      <c r="U87" s="198"/>
      <c r="V87" s="253"/>
      <c r="W87" s="97"/>
      <c r="X87" s="198"/>
      <c r="Y87" s="253"/>
      <c r="Z87" s="97"/>
      <c r="AA87" s="203"/>
      <c r="AB87" s="252"/>
    </row>
    <row r="88" spans="1:28" x14ac:dyDescent="0.25">
      <c r="A88" s="97">
        <v>1997</v>
      </c>
      <c r="B88" s="104">
        <v>35431</v>
      </c>
      <c r="C88" s="94">
        <v>55.71</v>
      </c>
      <c r="D88" s="94">
        <v>14.03</v>
      </c>
      <c r="E88" s="94"/>
      <c r="F88" s="173">
        <v>52.78</v>
      </c>
      <c r="G88" s="94">
        <v>15.92</v>
      </c>
      <c r="H88" s="94"/>
      <c r="I88" s="173">
        <v>51.99</v>
      </c>
      <c r="J88" s="94">
        <v>15.13</v>
      </c>
      <c r="K88" s="94"/>
      <c r="L88" s="173">
        <f>Month!H102/1.08</f>
        <v>15.861111111111109</v>
      </c>
      <c r="M88" s="94">
        <f t="shared" si="7"/>
        <v>15.861111111111109</v>
      </c>
      <c r="N88" s="94"/>
      <c r="O88" s="94"/>
      <c r="P88" s="173">
        <f>Month!I102/1.08</f>
        <v>16.796296296296294</v>
      </c>
      <c r="Q88" s="94">
        <f t="shared" si="9"/>
        <v>14.296296296296294</v>
      </c>
      <c r="R88" s="94"/>
      <c r="S88" s="97"/>
      <c r="T88" s="207"/>
      <c r="U88" s="198"/>
      <c r="V88" s="253"/>
      <c r="W88" s="97"/>
      <c r="X88" s="198"/>
      <c r="Y88" s="253"/>
      <c r="Z88" s="97"/>
      <c r="AA88" s="203"/>
      <c r="AB88" s="252"/>
    </row>
    <row r="89" spans="1:28" x14ac:dyDescent="0.25">
      <c r="A89" s="97"/>
      <c r="B89" s="104">
        <v>35462</v>
      </c>
      <c r="C89" s="94">
        <v>55.69</v>
      </c>
      <c r="D89" s="94">
        <v>14.01</v>
      </c>
      <c r="E89" s="94"/>
      <c r="F89" s="173">
        <v>52.24</v>
      </c>
      <c r="G89" s="94">
        <v>15.38</v>
      </c>
      <c r="H89" s="94"/>
      <c r="I89" s="173">
        <v>51.2</v>
      </c>
      <c r="J89" s="94">
        <v>14.34</v>
      </c>
      <c r="K89" s="94"/>
      <c r="L89" s="173">
        <f>Month!H103/1.08</f>
        <v>14.777777777777777</v>
      </c>
      <c r="M89" s="94">
        <f t="shared" si="7"/>
        <v>14.777777777777777</v>
      </c>
      <c r="N89" s="94"/>
      <c r="O89" s="94"/>
      <c r="P89" s="173">
        <f>Month!I103/1.08</f>
        <v>15.75</v>
      </c>
      <c r="Q89" s="94">
        <f t="shared" si="9"/>
        <v>13.25</v>
      </c>
      <c r="R89" s="94"/>
      <c r="S89" s="97"/>
      <c r="T89" s="207"/>
      <c r="U89" s="198"/>
      <c r="V89" s="253"/>
      <c r="W89" s="97"/>
      <c r="X89" s="198"/>
      <c r="Y89" s="253"/>
      <c r="Z89" s="97"/>
      <c r="AA89" s="203"/>
      <c r="AB89" s="252"/>
    </row>
    <row r="90" spans="1:28" x14ac:dyDescent="0.25">
      <c r="A90" s="97"/>
      <c r="B90" s="104">
        <v>35490</v>
      </c>
      <c r="C90" s="94">
        <v>54.67</v>
      </c>
      <c r="D90" s="94">
        <v>12.99</v>
      </c>
      <c r="E90" s="94">
        <f>SUM(D88:D90)/3</f>
        <v>13.676666666666668</v>
      </c>
      <c r="F90" s="173">
        <v>51.35</v>
      </c>
      <c r="G90" s="94">
        <v>14.48</v>
      </c>
      <c r="H90" s="94">
        <f>SUM(G88:G90)/3</f>
        <v>15.26</v>
      </c>
      <c r="I90" s="173">
        <v>50.19</v>
      </c>
      <c r="J90" s="94">
        <v>13.33</v>
      </c>
      <c r="K90" s="94">
        <f>SUM(J88:J90)/3</f>
        <v>14.266666666666666</v>
      </c>
      <c r="L90" s="173">
        <f>Month!H104/1.08</f>
        <v>13.537037037037035</v>
      </c>
      <c r="M90" s="94">
        <f t="shared" si="7"/>
        <v>13.537037037037035</v>
      </c>
      <c r="N90" s="94">
        <f>SUM(M88:M90)/3</f>
        <v>14.725308641975309</v>
      </c>
      <c r="O90" s="94"/>
      <c r="P90" s="173">
        <f>Month!I104/1.08</f>
        <v>14.25925925925926</v>
      </c>
      <c r="Q90" s="94">
        <f t="shared" si="9"/>
        <v>11.75925925925926</v>
      </c>
      <c r="R90" s="94">
        <f>SUM(Q88:Q90)/3</f>
        <v>13.101851851851853</v>
      </c>
      <c r="S90" s="97"/>
      <c r="T90" s="207"/>
      <c r="U90" s="198"/>
      <c r="V90" s="253"/>
      <c r="W90" s="97"/>
      <c r="X90" s="198"/>
      <c r="Y90" s="253"/>
      <c r="Z90" s="97"/>
      <c r="AA90" s="203"/>
      <c r="AB90" s="252"/>
    </row>
    <row r="91" spans="1:28" x14ac:dyDescent="0.25">
      <c r="A91" s="97"/>
      <c r="B91" s="104">
        <v>35521</v>
      </c>
      <c r="C91" s="94">
        <v>54.97</v>
      </c>
      <c r="D91" s="94">
        <v>13.29</v>
      </c>
      <c r="E91" s="94"/>
      <c r="F91" s="173">
        <v>51.25</v>
      </c>
      <c r="G91" s="94">
        <v>14.39</v>
      </c>
      <c r="H91" s="94"/>
      <c r="I91" s="173">
        <v>50.42</v>
      </c>
      <c r="J91" s="94">
        <v>13.56</v>
      </c>
      <c r="K91" s="94"/>
      <c r="L91" s="173">
        <f>Month!H105/1.08</f>
        <v>13.157407407407407</v>
      </c>
      <c r="M91" s="94">
        <f t="shared" si="7"/>
        <v>13.157407407407407</v>
      </c>
      <c r="N91" s="94"/>
      <c r="O91" s="94"/>
      <c r="P91" s="173">
        <f>Month!I105/1.08</f>
        <v>14.055555555555554</v>
      </c>
      <c r="Q91" s="94">
        <f t="shared" si="9"/>
        <v>11.555555555555554</v>
      </c>
      <c r="R91" s="94"/>
      <c r="S91" s="97"/>
      <c r="T91" s="207"/>
      <c r="U91" s="198"/>
      <c r="V91" s="253"/>
      <c r="W91" s="97"/>
      <c r="X91" s="198"/>
      <c r="Y91" s="253"/>
      <c r="Z91" s="97"/>
      <c r="AA91" s="203"/>
      <c r="AB91" s="252"/>
    </row>
    <row r="92" spans="1:28" x14ac:dyDescent="0.25">
      <c r="A92" s="97"/>
      <c r="B92" s="104">
        <v>35551</v>
      </c>
      <c r="C92" s="94">
        <v>55.24</v>
      </c>
      <c r="D92" s="94">
        <v>13.56</v>
      </c>
      <c r="E92" s="94"/>
      <c r="F92" s="173">
        <v>51.32</v>
      </c>
      <c r="G92" s="94">
        <v>14.46</v>
      </c>
      <c r="H92" s="94"/>
      <c r="I92" s="173">
        <v>50.56</v>
      </c>
      <c r="J92" s="94">
        <v>13.7</v>
      </c>
      <c r="K92" s="94"/>
      <c r="L92" s="173">
        <f>Month!H106/1.08</f>
        <v>12.907407407407407</v>
      </c>
      <c r="M92" s="94">
        <f t="shared" si="7"/>
        <v>12.907407407407407</v>
      </c>
      <c r="N92" s="94"/>
      <c r="O92" s="94"/>
      <c r="P92" s="173">
        <f>Month!I106/1.08</f>
        <v>14.296296296296294</v>
      </c>
      <c r="Q92" s="94">
        <f t="shared" si="9"/>
        <v>11.796296296296294</v>
      </c>
      <c r="R92" s="94"/>
      <c r="S92" s="97"/>
      <c r="T92" s="207"/>
      <c r="U92" s="198"/>
      <c r="V92" s="253"/>
      <c r="W92" s="97"/>
      <c r="X92" s="198"/>
      <c r="Y92" s="253"/>
      <c r="Z92" s="97"/>
      <c r="AA92" s="203"/>
      <c r="AB92" s="252"/>
    </row>
    <row r="93" spans="1:28" x14ac:dyDescent="0.25">
      <c r="A93" s="97"/>
      <c r="B93" s="104">
        <v>35582</v>
      </c>
      <c r="C93" s="94">
        <v>55.65</v>
      </c>
      <c r="D93" s="94">
        <v>13.97</v>
      </c>
      <c r="E93" s="94">
        <f>SUM(D91:D93)/3</f>
        <v>13.606666666666667</v>
      </c>
      <c r="F93" s="173">
        <v>51.57</v>
      </c>
      <c r="G93" s="94">
        <v>14.71</v>
      </c>
      <c r="H93" s="94">
        <f>SUM(G91:G93)/3</f>
        <v>14.520000000000001</v>
      </c>
      <c r="I93" s="173">
        <v>50.94</v>
      </c>
      <c r="J93" s="94">
        <v>14.09</v>
      </c>
      <c r="K93" s="94">
        <f>SUM(J91:J93)/3</f>
        <v>13.783333333333331</v>
      </c>
      <c r="L93" s="173">
        <f>Month!H107/1.08</f>
        <v>12.749999999999998</v>
      </c>
      <c r="M93" s="94">
        <f t="shared" si="7"/>
        <v>12.749999999999998</v>
      </c>
      <c r="N93" s="94">
        <f>SUM(M91:M93)/3</f>
        <v>12.93827160493827</v>
      </c>
      <c r="O93" s="94"/>
      <c r="P93" s="173">
        <f>Month!I107/1.08</f>
        <v>13.777777777777777</v>
      </c>
      <c r="Q93" s="94">
        <f t="shared" si="9"/>
        <v>11.277777777777777</v>
      </c>
      <c r="R93" s="94">
        <f>SUM(Q91:Q93)/3</f>
        <v>11.543209876543209</v>
      </c>
      <c r="S93" s="97"/>
      <c r="T93" s="207"/>
      <c r="U93" s="198"/>
      <c r="V93" s="253"/>
      <c r="W93" s="97"/>
      <c r="X93" s="198"/>
      <c r="Y93" s="253"/>
      <c r="Z93" s="97"/>
      <c r="AA93" s="203"/>
      <c r="AB93" s="252"/>
    </row>
    <row r="94" spans="1:28" x14ac:dyDescent="0.25">
      <c r="A94" s="97"/>
      <c r="B94" s="104">
        <v>35612</v>
      </c>
      <c r="C94" s="94">
        <v>58.04</v>
      </c>
      <c r="D94" s="94">
        <v>12.94</v>
      </c>
      <c r="E94" s="94"/>
      <c r="F94" s="173">
        <v>53.99</v>
      </c>
      <c r="G94" s="94">
        <v>13.71</v>
      </c>
      <c r="H94" s="94"/>
      <c r="I94" s="173">
        <v>53.35</v>
      </c>
      <c r="J94" s="94">
        <v>13.07</v>
      </c>
      <c r="K94" s="94"/>
      <c r="L94" s="173">
        <f>Month!H108/1.08</f>
        <v>12.268518518518517</v>
      </c>
      <c r="M94" s="94">
        <f t="shared" si="7"/>
        <v>12.268518518518517</v>
      </c>
      <c r="N94" s="94"/>
      <c r="O94" s="94"/>
      <c r="P94" s="173">
        <f>Month!I108/1.08</f>
        <v>13.527777777777777</v>
      </c>
      <c r="Q94" s="94">
        <f t="shared" ref="Q94:Q102" si="10">P94-2.58</f>
        <v>10.947777777777777</v>
      </c>
      <c r="R94" s="94"/>
      <c r="S94" s="97"/>
      <c r="T94" s="207"/>
      <c r="U94" s="198"/>
      <c r="V94" s="253"/>
      <c r="W94" s="97"/>
      <c r="X94" s="198"/>
      <c r="Y94" s="253"/>
      <c r="Z94" s="97"/>
      <c r="AA94" s="203"/>
      <c r="AB94" s="252"/>
    </row>
    <row r="95" spans="1:28" x14ac:dyDescent="0.25">
      <c r="A95" s="97"/>
      <c r="B95" s="104">
        <v>35643</v>
      </c>
      <c r="C95" s="94">
        <v>59.16</v>
      </c>
      <c r="D95" s="94">
        <v>14.06</v>
      </c>
      <c r="E95" s="94"/>
      <c r="F95" s="173">
        <v>54.88</v>
      </c>
      <c r="G95" s="94">
        <v>14.59</v>
      </c>
      <c r="H95" s="94"/>
      <c r="I95" s="173">
        <v>54.53</v>
      </c>
      <c r="J95" s="94">
        <v>14.25</v>
      </c>
      <c r="K95" s="94"/>
      <c r="L95" s="173">
        <f>Month!H109/1.08</f>
        <v>12.833333333333332</v>
      </c>
      <c r="M95" s="94">
        <f t="shared" si="7"/>
        <v>12.833333333333332</v>
      </c>
      <c r="N95" s="94"/>
      <c r="O95" s="94"/>
      <c r="P95" s="173">
        <f>Month!I109/1.08</f>
        <v>14.074074074074073</v>
      </c>
      <c r="Q95" s="94">
        <f t="shared" si="10"/>
        <v>11.494074074074073</v>
      </c>
      <c r="R95" s="94"/>
      <c r="S95" s="97"/>
      <c r="T95" s="207"/>
      <c r="U95" s="198"/>
      <c r="V95" s="253"/>
      <c r="W95" s="97"/>
      <c r="X95" s="198"/>
      <c r="Y95" s="253"/>
      <c r="Z95" s="97"/>
      <c r="AA95" s="203"/>
      <c r="AB95" s="252"/>
    </row>
    <row r="96" spans="1:28" x14ac:dyDescent="0.25">
      <c r="A96" s="97"/>
      <c r="B96" s="104">
        <v>35674</v>
      </c>
      <c r="C96" s="94">
        <v>59.81</v>
      </c>
      <c r="D96" s="94">
        <v>14.71</v>
      </c>
      <c r="E96" s="94">
        <f>SUM(D94:D96)/3</f>
        <v>13.903333333333334</v>
      </c>
      <c r="F96" s="173">
        <v>55.12</v>
      </c>
      <c r="G96" s="94">
        <v>14.83</v>
      </c>
      <c r="H96" s="94">
        <f>SUM(G94:G96)/3</f>
        <v>14.376666666666667</v>
      </c>
      <c r="I96" s="173">
        <v>55.08</v>
      </c>
      <c r="J96" s="94">
        <v>14.8</v>
      </c>
      <c r="K96" s="94">
        <f>SUM(J94:J96)/3</f>
        <v>14.040000000000001</v>
      </c>
      <c r="L96" s="173">
        <f>Month!H110/1.05</f>
        <v>12.838095238095239</v>
      </c>
      <c r="M96" s="94">
        <f t="shared" si="7"/>
        <v>12.838095238095239</v>
      </c>
      <c r="N96" s="94">
        <f>SUM(M94:M96)/3</f>
        <v>12.646649029982362</v>
      </c>
      <c r="O96" s="94"/>
      <c r="P96" s="173">
        <f>Month!I110/1.05</f>
        <v>13.990476190476189</v>
      </c>
      <c r="Q96" s="94">
        <f t="shared" si="10"/>
        <v>11.410476190476189</v>
      </c>
      <c r="R96" s="94">
        <f>SUM(Q94:Q96)/3</f>
        <v>11.28410934744268</v>
      </c>
      <c r="S96" s="97"/>
      <c r="T96" s="207"/>
      <c r="U96" s="198"/>
      <c r="V96" s="253"/>
      <c r="W96" s="97"/>
      <c r="X96" s="198"/>
      <c r="Y96" s="253"/>
      <c r="Z96" s="97"/>
      <c r="AA96" s="203"/>
      <c r="AB96" s="252"/>
    </row>
    <row r="97" spans="1:28" x14ac:dyDescent="0.25">
      <c r="A97" s="97"/>
      <c r="B97" s="104">
        <v>35704</v>
      </c>
      <c r="C97" s="94">
        <v>59.36</v>
      </c>
      <c r="D97" s="94">
        <v>14.26</v>
      </c>
      <c r="E97" s="94"/>
      <c r="F97" s="173">
        <v>54.73</v>
      </c>
      <c r="G97" s="94">
        <v>14.45</v>
      </c>
      <c r="H97" s="94"/>
      <c r="I97" s="173">
        <v>54.65</v>
      </c>
      <c r="J97" s="94">
        <v>14.37</v>
      </c>
      <c r="K97" s="94"/>
      <c r="L97" s="173">
        <f>Month!H111/1.05</f>
        <v>13.59047619047619</v>
      </c>
      <c r="M97" s="94">
        <f t="shared" si="7"/>
        <v>13.59047619047619</v>
      </c>
      <c r="N97" s="94"/>
      <c r="O97" s="94"/>
      <c r="P97" s="173">
        <f>Month!I111/1.05</f>
        <v>14.38095238095238</v>
      </c>
      <c r="Q97" s="94">
        <f t="shared" si="10"/>
        <v>11.80095238095238</v>
      </c>
      <c r="R97" s="94"/>
      <c r="S97" s="97"/>
      <c r="T97" s="207"/>
      <c r="U97" s="198"/>
      <c r="V97" s="253"/>
      <c r="W97" s="97"/>
      <c r="X97" s="198"/>
      <c r="Y97" s="253"/>
      <c r="Z97" s="97"/>
      <c r="AA97" s="203"/>
      <c r="AB97" s="252"/>
    </row>
    <row r="98" spans="1:28" x14ac:dyDescent="0.25">
      <c r="A98" s="97"/>
      <c r="B98" s="104">
        <v>35735</v>
      </c>
      <c r="C98" s="94">
        <v>59.19</v>
      </c>
      <c r="D98" s="94">
        <v>14.09</v>
      </c>
      <c r="E98" s="94"/>
      <c r="F98" s="173">
        <v>54.52</v>
      </c>
      <c r="G98" s="94">
        <v>14.24</v>
      </c>
      <c r="H98" s="94"/>
      <c r="I98" s="173">
        <v>54.37</v>
      </c>
      <c r="J98" s="94">
        <v>14.09</v>
      </c>
      <c r="K98" s="94"/>
      <c r="L98" s="173">
        <f>Month!H112/1.05</f>
        <v>13.504761904761905</v>
      </c>
      <c r="M98" s="94">
        <f t="shared" si="7"/>
        <v>13.504761904761905</v>
      </c>
      <c r="N98" s="94"/>
      <c r="O98" s="94"/>
      <c r="P98" s="173">
        <f>Month!I112/1.05</f>
        <v>14.55238095238095</v>
      </c>
      <c r="Q98" s="94">
        <f t="shared" si="10"/>
        <v>11.97238095238095</v>
      </c>
      <c r="R98" s="94"/>
      <c r="S98" s="97"/>
      <c r="T98" s="207"/>
      <c r="U98" s="198"/>
      <c r="V98" s="253"/>
      <c r="W98" s="97"/>
      <c r="X98" s="198"/>
      <c r="Y98" s="253"/>
      <c r="Z98" s="97"/>
      <c r="AA98" s="203"/>
      <c r="AB98" s="252"/>
    </row>
    <row r="99" spans="1:28" x14ac:dyDescent="0.25">
      <c r="A99" s="97"/>
      <c r="B99" s="104">
        <v>35765</v>
      </c>
      <c r="C99" s="94">
        <v>58.97</v>
      </c>
      <c r="D99" s="94">
        <v>13.87</v>
      </c>
      <c r="E99" s="94">
        <f>SUM(D97:D99)/3</f>
        <v>14.073333333333332</v>
      </c>
      <c r="F99" s="173">
        <v>54.26</v>
      </c>
      <c r="G99" s="94">
        <v>13.98</v>
      </c>
      <c r="H99" s="94">
        <f>SUM(G97:G99)/3</f>
        <v>14.223333333333334</v>
      </c>
      <c r="I99" s="173">
        <v>54.07</v>
      </c>
      <c r="J99" s="94">
        <v>13.79</v>
      </c>
      <c r="K99" s="94">
        <f>SUM(J97:J99)/3</f>
        <v>14.083333333333334</v>
      </c>
      <c r="L99" s="173">
        <f>Month!H113/1.05</f>
        <v>12.952380952380951</v>
      </c>
      <c r="M99" s="94">
        <f t="shared" si="7"/>
        <v>12.952380952380951</v>
      </c>
      <c r="N99" s="94">
        <f>SUM(M97:M99)/3</f>
        <v>13.349206349206348</v>
      </c>
      <c r="O99" s="94"/>
      <c r="P99" s="173">
        <f>Month!I113/1.05</f>
        <v>13.790476190476189</v>
      </c>
      <c r="Q99" s="94">
        <f t="shared" si="10"/>
        <v>11.210476190476189</v>
      </c>
      <c r="R99" s="94">
        <f>SUM(Q97:Q99)/3</f>
        <v>11.66126984126984</v>
      </c>
      <c r="S99" s="97"/>
      <c r="T99" s="207"/>
      <c r="U99" s="198"/>
      <c r="V99" s="253"/>
      <c r="W99" s="97"/>
      <c r="X99" s="198"/>
      <c r="Y99" s="253"/>
      <c r="Z99" s="97"/>
      <c r="AA99" s="203"/>
      <c r="AB99" s="252"/>
    </row>
    <row r="100" spans="1:28" x14ac:dyDescent="0.25">
      <c r="A100" s="97">
        <v>1998</v>
      </c>
      <c r="B100" s="104">
        <v>35796</v>
      </c>
      <c r="C100" s="94">
        <v>58.75</v>
      </c>
      <c r="D100" s="94">
        <v>13.65</v>
      </c>
      <c r="E100" s="94"/>
      <c r="F100" s="173">
        <v>53.91</v>
      </c>
      <c r="G100" s="94">
        <v>13.63</v>
      </c>
      <c r="H100" s="94"/>
      <c r="I100" s="173">
        <v>53.73</v>
      </c>
      <c r="J100" s="94">
        <v>13.45</v>
      </c>
      <c r="K100" s="94"/>
      <c r="L100" s="173">
        <f>Month!H114/1.05</f>
        <v>12.304761904761904</v>
      </c>
      <c r="M100" s="94">
        <f t="shared" si="7"/>
        <v>12.304761904761904</v>
      </c>
      <c r="N100" s="94"/>
      <c r="O100" s="94"/>
      <c r="P100" s="173">
        <f>Month!I114/1.05</f>
        <v>13.019047619047619</v>
      </c>
      <c r="Q100" s="94">
        <f t="shared" si="10"/>
        <v>10.439047619047619</v>
      </c>
      <c r="R100" s="94"/>
      <c r="S100" s="97"/>
      <c r="T100" s="207"/>
      <c r="U100" s="198"/>
      <c r="V100" s="253"/>
      <c r="W100" s="97"/>
      <c r="X100" s="198"/>
      <c r="Y100" s="253"/>
      <c r="Z100" s="97"/>
      <c r="AA100" s="203"/>
      <c r="AB100" s="252"/>
    </row>
    <row r="101" spans="1:28" x14ac:dyDescent="0.25">
      <c r="A101" s="97"/>
      <c r="B101" s="104">
        <v>35827</v>
      </c>
      <c r="C101" s="94">
        <v>58.42</v>
      </c>
      <c r="D101" s="94">
        <v>13.32</v>
      </c>
      <c r="E101" s="94"/>
      <c r="F101" s="173">
        <v>53.48</v>
      </c>
      <c r="G101" s="94">
        <v>13.2</v>
      </c>
      <c r="H101" s="94"/>
      <c r="I101" s="173">
        <v>53.3</v>
      </c>
      <c r="J101" s="94">
        <v>13.02</v>
      </c>
      <c r="K101" s="94"/>
      <c r="L101" s="173">
        <f>Month!H115/1.05</f>
        <v>11.933333333333332</v>
      </c>
      <c r="M101" s="94">
        <f t="shared" si="7"/>
        <v>11.933333333333332</v>
      </c>
      <c r="N101" s="94"/>
      <c r="O101" s="94"/>
      <c r="P101" s="173">
        <f>Month!I115/1.05</f>
        <v>13.028571428571428</v>
      </c>
      <c r="Q101" s="94">
        <f t="shared" si="10"/>
        <v>10.448571428571428</v>
      </c>
      <c r="R101" s="94"/>
      <c r="S101" s="97"/>
      <c r="T101" s="207"/>
      <c r="U101" s="198"/>
      <c r="V101" s="253"/>
      <c r="W101" s="97"/>
      <c r="X101" s="198"/>
      <c r="Y101" s="253"/>
      <c r="Z101" s="97"/>
      <c r="AA101" s="203"/>
      <c r="AB101" s="252"/>
    </row>
    <row r="102" spans="1:28" x14ac:dyDescent="0.25">
      <c r="A102" s="97"/>
      <c r="B102" s="104">
        <v>35855</v>
      </c>
      <c r="C102" s="94">
        <v>58.04</v>
      </c>
      <c r="D102" s="94">
        <v>12.94</v>
      </c>
      <c r="E102" s="94">
        <f>SUM(D100:D102)/3</f>
        <v>13.303333333333333</v>
      </c>
      <c r="F102" s="173">
        <v>53.02</v>
      </c>
      <c r="G102" s="94">
        <v>12.74</v>
      </c>
      <c r="H102" s="94">
        <f>SUM(G100:G102)/3</f>
        <v>13.19</v>
      </c>
      <c r="I102" s="173">
        <v>52.84</v>
      </c>
      <c r="J102" s="94">
        <v>12.56</v>
      </c>
      <c r="K102" s="94">
        <f>SUM(J100:J102)/3</f>
        <v>13.01</v>
      </c>
      <c r="L102" s="173">
        <f>Month!H116/1.05</f>
        <v>11.057142857142857</v>
      </c>
      <c r="M102" s="94">
        <f t="shared" si="7"/>
        <v>11.057142857142857</v>
      </c>
      <c r="N102" s="94">
        <f>SUM(M100:M102)/3</f>
        <v>11.765079365079364</v>
      </c>
      <c r="O102" s="94"/>
      <c r="P102" s="173">
        <f>Month!I116/1.05</f>
        <v>12.114285714285714</v>
      </c>
      <c r="Q102" s="94">
        <f t="shared" si="10"/>
        <v>9.5342857142857138</v>
      </c>
      <c r="R102" s="94">
        <f>SUM(Q100:Q102)/3</f>
        <v>10.140634920634922</v>
      </c>
      <c r="S102" s="97"/>
      <c r="T102" s="207"/>
      <c r="U102" s="198"/>
      <c r="V102" s="253"/>
      <c r="W102" s="97"/>
      <c r="X102" s="198"/>
      <c r="Y102" s="253"/>
      <c r="Z102" s="97"/>
      <c r="AA102" s="203"/>
      <c r="AB102" s="252"/>
    </row>
    <row r="103" spans="1:28" x14ac:dyDescent="0.25">
      <c r="A103" s="97"/>
      <c r="B103" s="104">
        <v>35886</v>
      </c>
      <c r="C103" s="94">
        <v>61.6</v>
      </c>
      <c r="D103" s="94">
        <v>12.34</v>
      </c>
      <c r="E103" s="94"/>
      <c r="F103" s="173">
        <v>56.86</v>
      </c>
      <c r="G103" s="94">
        <v>11.87</v>
      </c>
      <c r="H103" s="94"/>
      <c r="I103" s="173">
        <v>55.97</v>
      </c>
      <c r="J103" s="94">
        <v>11.99</v>
      </c>
      <c r="K103" s="94"/>
      <c r="L103" s="173">
        <f>Month!H117/1.05</f>
        <v>11.114285714285714</v>
      </c>
      <c r="M103" s="94">
        <f t="shared" si="7"/>
        <v>11.114285714285714</v>
      </c>
      <c r="N103" s="94"/>
      <c r="O103" s="94"/>
      <c r="P103" s="173">
        <f>Month!I117/1.05</f>
        <v>12.323809523809523</v>
      </c>
      <c r="Q103" s="94">
        <f t="shared" ref="Q103:Q113" si="11">P103-2.82</f>
        <v>9.5038095238095224</v>
      </c>
      <c r="R103" s="94"/>
      <c r="S103" s="97"/>
      <c r="T103" s="207"/>
      <c r="U103" s="198"/>
      <c r="V103" s="253"/>
      <c r="W103" s="97"/>
      <c r="X103" s="198"/>
      <c r="Y103" s="253"/>
      <c r="Z103" s="97"/>
      <c r="AA103" s="203"/>
      <c r="AB103" s="252"/>
    </row>
    <row r="104" spans="1:28" x14ac:dyDescent="0.25">
      <c r="A104" s="97"/>
      <c r="B104" s="104">
        <v>35916</v>
      </c>
      <c r="C104" s="94">
        <v>61.63</v>
      </c>
      <c r="D104" s="94">
        <v>12.37</v>
      </c>
      <c r="E104" s="94"/>
      <c r="F104" s="173">
        <v>56.77</v>
      </c>
      <c r="G104" s="94">
        <v>11.78</v>
      </c>
      <c r="H104" s="94"/>
      <c r="I104" s="173">
        <v>55.93</v>
      </c>
      <c r="J104" s="94">
        <v>11.94</v>
      </c>
      <c r="K104" s="94"/>
      <c r="L104" s="173">
        <f>Month!H118/1.05</f>
        <v>11.085714285714285</v>
      </c>
      <c r="M104" s="94">
        <f t="shared" si="7"/>
        <v>11.085714285714285</v>
      </c>
      <c r="N104" s="94"/>
      <c r="O104" s="94"/>
      <c r="P104" s="173">
        <f>Month!I118/1.05</f>
        <v>12.333333333333332</v>
      </c>
      <c r="Q104" s="94">
        <f t="shared" si="11"/>
        <v>9.5133333333333319</v>
      </c>
      <c r="R104" s="94"/>
      <c r="S104" s="97"/>
      <c r="T104" s="207"/>
      <c r="U104" s="198"/>
      <c r="V104" s="253"/>
      <c r="W104" s="97"/>
      <c r="X104" s="198"/>
      <c r="Y104" s="253"/>
      <c r="Z104" s="97"/>
      <c r="AA104" s="203"/>
      <c r="AB104" s="252"/>
    </row>
    <row r="105" spans="1:28" x14ac:dyDescent="0.25">
      <c r="A105" s="97"/>
      <c r="B105" s="104">
        <v>35947</v>
      </c>
      <c r="C105" s="94">
        <v>61.46</v>
      </c>
      <c r="D105" s="94">
        <v>12.2</v>
      </c>
      <c r="E105" s="94">
        <f>SUM(D103:D105)/3</f>
        <v>12.303333333333333</v>
      </c>
      <c r="F105" s="173">
        <v>56.67</v>
      </c>
      <c r="G105" s="94">
        <v>11.68</v>
      </c>
      <c r="H105" s="94">
        <f>SUM(G103:G105)/3</f>
        <v>11.776666666666666</v>
      </c>
      <c r="I105" s="173">
        <v>55.85</v>
      </c>
      <c r="J105" s="94">
        <v>11.86</v>
      </c>
      <c r="K105" s="94">
        <f>SUM(J103:J105)/3</f>
        <v>11.93</v>
      </c>
      <c r="L105" s="173">
        <f>Month!H119/1.05</f>
        <v>10.619047619047619</v>
      </c>
      <c r="M105" s="94">
        <f t="shared" si="7"/>
        <v>10.619047619047619</v>
      </c>
      <c r="N105" s="94">
        <f>SUM(M103:M105)/3</f>
        <v>10.939682539682538</v>
      </c>
      <c r="O105" s="94"/>
      <c r="P105" s="173">
        <f>Month!I119/1.05</f>
        <v>11.752380952380951</v>
      </c>
      <c r="Q105" s="94">
        <f t="shared" si="11"/>
        <v>8.9323809523809512</v>
      </c>
      <c r="R105" s="94">
        <f>SUM(Q103:Q105)/3</f>
        <v>9.316507936507934</v>
      </c>
      <c r="S105" s="97"/>
      <c r="T105" s="207"/>
      <c r="U105" s="198"/>
      <c r="V105" s="253"/>
      <c r="W105" s="97"/>
      <c r="X105" s="198"/>
      <c r="Y105" s="253"/>
      <c r="Z105" s="97"/>
      <c r="AA105" s="203"/>
      <c r="AB105" s="252"/>
    </row>
    <row r="106" spans="1:28" x14ac:dyDescent="0.25">
      <c r="A106" s="97"/>
      <c r="B106" s="104">
        <v>35977</v>
      </c>
      <c r="C106" s="94">
        <v>61.59</v>
      </c>
      <c r="D106" s="94">
        <v>12.33</v>
      </c>
      <c r="E106" s="94"/>
      <c r="F106" s="173">
        <v>56.97</v>
      </c>
      <c r="G106" s="94">
        <v>11.98</v>
      </c>
      <c r="H106" s="94"/>
      <c r="I106" s="173">
        <v>56.2</v>
      </c>
      <c r="J106" s="94">
        <v>12.22</v>
      </c>
      <c r="K106" s="94"/>
      <c r="L106" s="173">
        <f>Month!H120/1.05</f>
        <v>10.19047619047619</v>
      </c>
      <c r="M106" s="94">
        <f t="shared" si="7"/>
        <v>10.19047619047619</v>
      </c>
      <c r="N106" s="94"/>
      <c r="O106" s="94"/>
      <c r="P106" s="173">
        <f>Month!I120/1.05</f>
        <v>11.419047619047619</v>
      </c>
      <c r="Q106" s="94">
        <f t="shared" si="11"/>
        <v>8.5990476190476191</v>
      </c>
      <c r="R106" s="94"/>
      <c r="S106" s="97"/>
      <c r="T106" s="207"/>
      <c r="U106" s="198"/>
      <c r="V106" s="253"/>
      <c r="W106" s="97"/>
      <c r="X106" s="198"/>
      <c r="Y106" s="253"/>
      <c r="Z106" s="97"/>
      <c r="AA106" s="203"/>
      <c r="AB106" s="252"/>
    </row>
    <row r="107" spans="1:28" x14ac:dyDescent="0.25">
      <c r="A107" s="97"/>
      <c r="B107" s="104">
        <v>36008</v>
      </c>
      <c r="C107" s="94">
        <v>61.69</v>
      </c>
      <c r="D107" s="94">
        <v>12.42</v>
      </c>
      <c r="E107" s="94"/>
      <c r="F107" s="173">
        <v>56.94</v>
      </c>
      <c r="G107" s="94">
        <v>11.94</v>
      </c>
      <c r="H107" s="94"/>
      <c r="I107" s="173">
        <v>56.29</v>
      </c>
      <c r="J107" s="94">
        <v>12.3</v>
      </c>
      <c r="K107" s="94"/>
      <c r="L107" s="173">
        <f>Month!H121/1.05</f>
        <v>9.7999999999999989</v>
      </c>
      <c r="M107" s="94">
        <f t="shared" si="7"/>
        <v>9.7999999999999989</v>
      </c>
      <c r="N107" s="94"/>
      <c r="O107" s="94"/>
      <c r="P107" s="173">
        <f>Month!I121/1.05</f>
        <v>11.161904761904761</v>
      </c>
      <c r="Q107" s="94">
        <f t="shared" si="11"/>
        <v>8.341904761904761</v>
      </c>
      <c r="R107" s="94"/>
      <c r="S107" s="97"/>
      <c r="T107" s="207"/>
      <c r="U107" s="198"/>
      <c r="V107" s="253"/>
      <c r="W107" s="97"/>
      <c r="X107" s="198"/>
      <c r="Y107" s="253"/>
      <c r="Z107" s="97"/>
      <c r="AA107" s="203"/>
      <c r="AB107" s="252"/>
    </row>
    <row r="108" spans="1:28" x14ac:dyDescent="0.25">
      <c r="A108" s="97"/>
      <c r="B108" s="104">
        <v>36039</v>
      </c>
      <c r="C108" s="94">
        <v>61.28</v>
      </c>
      <c r="D108" s="94">
        <v>12.02</v>
      </c>
      <c r="E108" s="94">
        <f>SUM(D106:D108)/3</f>
        <v>12.256666666666666</v>
      </c>
      <c r="F108" s="173">
        <v>56.58</v>
      </c>
      <c r="G108" s="94">
        <v>11.59</v>
      </c>
      <c r="H108" s="94">
        <f>SUM(G106:G108)/3</f>
        <v>11.836666666666668</v>
      </c>
      <c r="I108" s="173">
        <v>56</v>
      </c>
      <c r="J108" s="94">
        <v>12.01</v>
      </c>
      <c r="K108" s="94">
        <f>SUM(J106:J108)/3</f>
        <v>12.176666666666668</v>
      </c>
      <c r="L108" s="173">
        <f>Month!H122/1.05</f>
        <v>10.114285714285714</v>
      </c>
      <c r="M108" s="94">
        <f t="shared" si="7"/>
        <v>10.114285714285714</v>
      </c>
      <c r="N108" s="94">
        <f>SUM(M106:M108)/3</f>
        <v>10.034920634920633</v>
      </c>
      <c r="O108" s="94"/>
      <c r="P108" s="173">
        <f>Month!I122/1.05</f>
        <v>11.523809523809524</v>
      </c>
      <c r="Q108" s="94">
        <f t="shared" si="11"/>
        <v>8.7038095238095234</v>
      </c>
      <c r="R108" s="94">
        <f>SUM(Q106:Q108)/3</f>
        <v>8.5482539682539684</v>
      </c>
      <c r="S108" s="97"/>
      <c r="T108" s="207"/>
      <c r="U108" s="198"/>
      <c r="V108" s="253"/>
      <c r="W108" s="97"/>
      <c r="X108" s="198"/>
      <c r="Y108" s="253"/>
      <c r="Z108" s="97"/>
      <c r="AA108" s="203"/>
      <c r="AB108" s="252"/>
    </row>
    <row r="109" spans="1:28" x14ac:dyDescent="0.25">
      <c r="A109" s="97"/>
      <c r="B109" s="104">
        <v>36069</v>
      </c>
      <c r="C109" s="94">
        <v>61.09</v>
      </c>
      <c r="D109" s="94">
        <v>11.83</v>
      </c>
      <c r="E109" s="94"/>
      <c r="F109" s="173">
        <v>56.67</v>
      </c>
      <c r="G109" s="94">
        <v>11.68</v>
      </c>
      <c r="H109" s="94"/>
      <c r="I109" s="173">
        <v>55.96</v>
      </c>
      <c r="J109" s="94">
        <v>11.97</v>
      </c>
      <c r="K109" s="94"/>
      <c r="L109" s="173">
        <f>Month!H123/1.05</f>
        <v>10.361904761904762</v>
      </c>
      <c r="M109" s="94">
        <f t="shared" si="7"/>
        <v>10.361904761904762</v>
      </c>
      <c r="N109" s="94"/>
      <c r="O109" s="94"/>
      <c r="P109" s="173">
        <f>Month!I123/1.05</f>
        <v>11.723809523809523</v>
      </c>
      <c r="Q109" s="94">
        <f t="shared" si="11"/>
        <v>8.9038095238095227</v>
      </c>
      <c r="R109" s="94"/>
      <c r="S109" s="97"/>
      <c r="T109" s="207"/>
      <c r="U109" s="198"/>
      <c r="V109" s="253"/>
      <c r="W109" s="97"/>
      <c r="X109" s="198"/>
      <c r="Y109" s="253"/>
      <c r="Z109" s="97"/>
      <c r="AA109" s="203"/>
      <c r="AB109" s="252"/>
    </row>
    <row r="110" spans="1:28" x14ac:dyDescent="0.25">
      <c r="A110" s="97"/>
      <c r="B110" s="104">
        <v>36100</v>
      </c>
      <c r="C110" s="94">
        <v>60.71</v>
      </c>
      <c r="D110" s="94">
        <v>11.45</v>
      </c>
      <c r="E110" s="94"/>
      <c r="F110" s="173">
        <v>55.97</v>
      </c>
      <c r="G110" s="94">
        <v>10.98</v>
      </c>
      <c r="H110" s="94"/>
      <c r="I110" s="173">
        <v>55.34</v>
      </c>
      <c r="J110" s="94">
        <v>11.35</v>
      </c>
      <c r="K110" s="94"/>
      <c r="L110" s="173">
        <f>Month!H124/1.05</f>
        <v>10.104761904761904</v>
      </c>
      <c r="M110" s="94">
        <f t="shared" si="7"/>
        <v>10.104761904761904</v>
      </c>
      <c r="N110" s="94"/>
      <c r="O110" s="94"/>
      <c r="P110" s="173">
        <f>Month!I124/1.05</f>
        <v>11.152380952380952</v>
      </c>
      <c r="Q110" s="94">
        <f t="shared" si="11"/>
        <v>8.3323809523809516</v>
      </c>
      <c r="R110" s="94"/>
      <c r="S110" s="97"/>
      <c r="T110" s="207"/>
      <c r="U110" s="198"/>
      <c r="V110" s="253"/>
      <c r="W110" s="97"/>
      <c r="X110" s="198"/>
      <c r="Y110" s="253"/>
      <c r="Z110" s="97"/>
      <c r="AA110" s="203"/>
      <c r="AB110" s="252"/>
    </row>
    <row r="111" spans="1:28" x14ac:dyDescent="0.25">
      <c r="A111" s="97"/>
      <c r="B111" s="104">
        <v>36130</v>
      </c>
      <c r="C111" s="94">
        <v>59.96</v>
      </c>
      <c r="D111" s="94">
        <v>10.7</v>
      </c>
      <c r="E111" s="94">
        <f>SUM(D109:D111)/3</f>
        <v>11.326666666666668</v>
      </c>
      <c r="F111" s="173">
        <v>55.12</v>
      </c>
      <c r="G111" s="94">
        <v>10.130000000000001</v>
      </c>
      <c r="H111" s="94">
        <f>SUM(G109:G111)/3</f>
        <v>10.93</v>
      </c>
      <c r="I111" s="173">
        <v>54.33</v>
      </c>
      <c r="J111" s="94">
        <v>10.34</v>
      </c>
      <c r="K111" s="94">
        <f>SUM(J109:J111)/3</f>
        <v>11.219999999999999</v>
      </c>
      <c r="L111" s="173">
        <f>Month!H125/1.05</f>
        <v>9.8571428571428559</v>
      </c>
      <c r="M111" s="94">
        <f t="shared" si="7"/>
        <v>9.8571428571428559</v>
      </c>
      <c r="N111" s="94">
        <f>SUM(M109:M111)/3</f>
        <v>10.107936507936508</v>
      </c>
      <c r="O111" s="94"/>
      <c r="P111" s="173">
        <f>Month!I125/1.05</f>
        <v>10.942857142857143</v>
      </c>
      <c r="Q111" s="94">
        <f t="shared" si="11"/>
        <v>8.1228571428571428</v>
      </c>
      <c r="R111" s="94">
        <f>SUM(Q109:Q111)/3</f>
        <v>8.4530158730158718</v>
      </c>
      <c r="S111" s="97"/>
      <c r="T111" s="207"/>
      <c r="U111" s="198"/>
      <c r="V111" s="253"/>
      <c r="W111" s="97"/>
      <c r="X111" s="198"/>
      <c r="Y111" s="253"/>
      <c r="Z111" s="97"/>
      <c r="AA111" s="203"/>
      <c r="AB111" s="252"/>
    </row>
    <row r="112" spans="1:28" x14ac:dyDescent="0.25">
      <c r="A112" s="97">
        <v>1999</v>
      </c>
      <c r="B112" s="104">
        <v>36161</v>
      </c>
      <c r="C112" s="94">
        <v>59.24</v>
      </c>
      <c r="D112" s="94">
        <v>9.98</v>
      </c>
      <c r="E112" s="94"/>
      <c r="F112" s="173">
        <v>54.43</v>
      </c>
      <c r="G112" s="94">
        <v>9.44</v>
      </c>
      <c r="H112" s="94"/>
      <c r="I112" s="173">
        <v>53.51</v>
      </c>
      <c r="J112" s="94">
        <v>9.51</v>
      </c>
      <c r="K112" s="94"/>
      <c r="L112" s="173">
        <f>Month!H126/1.05</f>
        <v>9.4190476190476193</v>
      </c>
      <c r="M112" s="94">
        <f t="shared" si="7"/>
        <v>9.4190476190476193</v>
      </c>
      <c r="N112" s="94"/>
      <c r="O112" s="94"/>
      <c r="P112" s="173">
        <f>Month!I126/1.05</f>
        <v>10.819047619047618</v>
      </c>
      <c r="Q112" s="94">
        <f t="shared" si="11"/>
        <v>7.9990476190476176</v>
      </c>
      <c r="R112" s="94"/>
      <c r="S112" s="97"/>
      <c r="T112" s="207"/>
      <c r="U112" s="198"/>
      <c r="V112" s="253"/>
      <c r="W112" s="97"/>
      <c r="X112" s="198"/>
      <c r="Y112" s="253"/>
      <c r="Z112" s="97"/>
      <c r="AA112" s="203"/>
      <c r="AB112" s="252"/>
    </row>
    <row r="113" spans="1:28" x14ac:dyDescent="0.25">
      <c r="A113" s="97"/>
      <c r="B113" s="104">
        <v>36192</v>
      </c>
      <c r="C113" s="94">
        <v>59.39</v>
      </c>
      <c r="D113" s="94">
        <v>10.130000000000001</v>
      </c>
      <c r="E113" s="94"/>
      <c r="F113" s="173">
        <v>54.61</v>
      </c>
      <c r="G113" s="94">
        <v>9.6199999999999992</v>
      </c>
      <c r="H113" s="94"/>
      <c r="I113" s="173">
        <v>53.63</v>
      </c>
      <c r="J113" s="94">
        <v>9.65</v>
      </c>
      <c r="K113" s="94"/>
      <c r="L113" s="173">
        <f>Month!H127/1.05</f>
        <v>9.7333333333333343</v>
      </c>
      <c r="M113" s="94">
        <f t="shared" si="7"/>
        <v>9.7333333333333343</v>
      </c>
      <c r="N113" s="94"/>
      <c r="O113" s="94"/>
      <c r="P113" s="173">
        <f>Month!I127/1.05</f>
        <v>10.790476190476189</v>
      </c>
      <c r="Q113" s="94">
        <f t="shared" si="11"/>
        <v>7.9704761904761892</v>
      </c>
      <c r="R113" s="94"/>
      <c r="S113" s="97"/>
      <c r="T113" s="207"/>
      <c r="U113" s="198"/>
      <c r="V113" s="253"/>
      <c r="W113" s="97"/>
      <c r="X113" s="198"/>
      <c r="Y113" s="253"/>
      <c r="Z113" s="97"/>
      <c r="AA113" s="203"/>
      <c r="AB113" s="252"/>
    </row>
    <row r="114" spans="1:28" x14ac:dyDescent="0.25">
      <c r="A114" s="97"/>
      <c r="B114" s="104">
        <v>36220</v>
      </c>
      <c r="C114" s="94">
        <v>62.85</v>
      </c>
      <c r="D114" s="94">
        <v>9.9700000000000006</v>
      </c>
      <c r="E114" s="94">
        <f>SUM(D112:D114)/3</f>
        <v>10.026666666666666</v>
      </c>
      <c r="F114" s="173">
        <v>59.52</v>
      </c>
      <c r="G114" s="94">
        <v>9.31</v>
      </c>
      <c r="H114" s="94">
        <f>SUM(G112:G114)/3</f>
        <v>9.4566666666666652</v>
      </c>
      <c r="I114" s="173">
        <v>56.6</v>
      </c>
      <c r="J114" s="94">
        <v>9.39</v>
      </c>
      <c r="K114" s="94">
        <f>SUM(J112:J114)/3</f>
        <v>9.5166666666666675</v>
      </c>
      <c r="L114" s="173">
        <f>Month!H128/1.05</f>
        <v>10.019047619047619</v>
      </c>
      <c r="M114" s="94">
        <f t="shared" si="7"/>
        <v>10.019047619047619</v>
      </c>
      <c r="N114" s="94">
        <f>SUM(M112:M114)/3</f>
        <v>9.723809523809523</v>
      </c>
      <c r="O114" s="94"/>
      <c r="P114" s="173">
        <f>Month!I128/1.05</f>
        <v>11.485714285714286</v>
      </c>
      <c r="Q114" s="94">
        <f t="shared" ref="Q114:Q126" si="12">P114-3.03</f>
        <v>8.4557142857142864</v>
      </c>
      <c r="R114" s="94">
        <f>SUM(Q112:Q114)/3</f>
        <v>8.1417460317460311</v>
      </c>
      <c r="S114" s="97"/>
      <c r="T114" s="207"/>
      <c r="U114" s="198"/>
      <c r="V114" s="253"/>
      <c r="W114" s="97"/>
      <c r="X114" s="198"/>
      <c r="Y114" s="253"/>
      <c r="Z114" s="97"/>
      <c r="AA114" s="203"/>
      <c r="AB114" s="252"/>
    </row>
    <row r="115" spans="1:28" x14ac:dyDescent="0.25">
      <c r="A115" s="97"/>
      <c r="B115" s="104">
        <v>36251</v>
      </c>
      <c r="C115" s="94">
        <v>66.239999999999995</v>
      </c>
      <c r="D115" s="94">
        <v>13.35</v>
      </c>
      <c r="E115" s="94"/>
      <c r="F115" s="173">
        <v>62.32</v>
      </c>
      <c r="G115" s="94">
        <v>12.11</v>
      </c>
      <c r="H115" s="94"/>
      <c r="I115" s="173">
        <v>59.75</v>
      </c>
      <c r="J115" s="94">
        <v>12.53</v>
      </c>
      <c r="K115" s="94"/>
      <c r="L115" s="173">
        <f>Month!H129/1.05</f>
        <v>11.428571428571429</v>
      </c>
      <c r="M115" s="94">
        <f t="shared" si="7"/>
        <v>11.428571428571429</v>
      </c>
      <c r="N115" s="94"/>
      <c r="O115" s="94"/>
      <c r="P115" s="173">
        <f>Month!I129/1.05</f>
        <v>12.038095238095238</v>
      </c>
      <c r="Q115" s="94">
        <f t="shared" si="12"/>
        <v>9.0080952380952386</v>
      </c>
      <c r="R115" s="94"/>
      <c r="S115" s="97"/>
      <c r="T115" s="207"/>
      <c r="U115" s="198"/>
      <c r="V115" s="253"/>
      <c r="W115" s="97"/>
      <c r="X115" s="198"/>
      <c r="Y115" s="253"/>
      <c r="Z115" s="97"/>
      <c r="AA115" s="203"/>
      <c r="AB115" s="252"/>
    </row>
    <row r="116" spans="1:28" x14ac:dyDescent="0.25">
      <c r="A116" s="97"/>
      <c r="B116" s="104">
        <v>36281</v>
      </c>
      <c r="C116" s="94">
        <v>66.05</v>
      </c>
      <c r="D116" s="94">
        <v>13.17</v>
      </c>
      <c r="E116" s="94"/>
      <c r="F116" s="173">
        <v>62.2</v>
      </c>
      <c r="G116" s="94">
        <v>11.99</v>
      </c>
      <c r="H116" s="94"/>
      <c r="I116" s="173">
        <v>59.61</v>
      </c>
      <c r="J116" s="94">
        <v>12.4</v>
      </c>
      <c r="K116" s="94"/>
      <c r="L116" s="173">
        <f>Month!H130/1.05</f>
        <v>11.323809523809524</v>
      </c>
      <c r="M116" s="94">
        <f t="shared" si="7"/>
        <v>11.323809523809524</v>
      </c>
      <c r="N116" s="94"/>
      <c r="O116" s="94"/>
      <c r="P116" s="173">
        <f>Month!I130/1.05</f>
        <v>12.285714285714285</v>
      </c>
      <c r="Q116" s="94">
        <f t="shared" si="12"/>
        <v>9.2557142857142853</v>
      </c>
      <c r="R116" s="94"/>
      <c r="S116" s="97"/>
      <c r="T116" s="207"/>
      <c r="U116" s="198"/>
      <c r="V116" s="253"/>
      <c r="W116" s="97"/>
      <c r="X116" s="198"/>
      <c r="Y116" s="253"/>
      <c r="Z116" s="97"/>
      <c r="AA116" s="203"/>
      <c r="AB116" s="252"/>
    </row>
    <row r="117" spans="1:28" x14ac:dyDescent="0.25">
      <c r="A117" s="97"/>
      <c r="B117" s="104">
        <v>36312</v>
      </c>
      <c r="C117" s="94">
        <v>65.8</v>
      </c>
      <c r="D117" s="94">
        <v>12.92</v>
      </c>
      <c r="E117" s="94">
        <f>SUM(D115:D117)/3</f>
        <v>13.146666666666667</v>
      </c>
      <c r="F117" s="173">
        <v>61.94</v>
      </c>
      <c r="G117" s="94">
        <v>11.73</v>
      </c>
      <c r="H117" s="94">
        <f>SUM(G115:G117)/3</f>
        <v>11.943333333333333</v>
      </c>
      <c r="I117" s="173">
        <v>59.4</v>
      </c>
      <c r="J117" s="94">
        <v>12.19</v>
      </c>
      <c r="K117" s="94">
        <f>SUM(J115:J117)/3</f>
        <v>12.373333333333333</v>
      </c>
      <c r="L117" s="173">
        <f>Month!H131/1.05</f>
        <v>10.990476190476189</v>
      </c>
      <c r="M117" s="94">
        <f t="shared" si="7"/>
        <v>10.990476190476189</v>
      </c>
      <c r="N117" s="94">
        <f>SUM(M115:M117)/3</f>
        <v>11.247619047619047</v>
      </c>
      <c r="O117" s="94"/>
      <c r="P117" s="173">
        <f>Month!I131/1.05</f>
        <v>12.18095238095238</v>
      </c>
      <c r="Q117" s="94">
        <f t="shared" si="12"/>
        <v>9.1509523809523809</v>
      </c>
      <c r="R117" s="94">
        <f>SUM(Q115:Q117)/3</f>
        <v>9.1382539682539683</v>
      </c>
      <c r="S117" s="97"/>
      <c r="T117" s="207"/>
      <c r="U117" s="198"/>
      <c r="V117" s="253"/>
      <c r="W117" s="97"/>
      <c r="X117" s="198"/>
      <c r="Y117" s="253"/>
      <c r="Z117" s="97"/>
      <c r="AA117" s="203"/>
      <c r="AB117" s="252"/>
    </row>
    <row r="118" spans="1:28" x14ac:dyDescent="0.25">
      <c r="A118" s="97"/>
      <c r="B118" s="104">
        <v>36342</v>
      </c>
      <c r="C118" s="94">
        <v>66.599999999999994</v>
      </c>
      <c r="D118" s="94">
        <v>13.72</v>
      </c>
      <c r="E118" s="94"/>
      <c r="F118" s="173">
        <v>62.82</v>
      </c>
      <c r="G118" s="94">
        <v>15.61</v>
      </c>
      <c r="H118" s="94"/>
      <c r="I118" s="173">
        <v>60.41</v>
      </c>
      <c r="J118" s="94">
        <v>13.2</v>
      </c>
      <c r="K118" s="94"/>
      <c r="L118" s="173">
        <f>Month!H132/1.05</f>
        <v>12.133333333333333</v>
      </c>
      <c r="M118" s="94">
        <f t="shared" si="7"/>
        <v>12.133333333333333</v>
      </c>
      <c r="N118" s="94"/>
      <c r="O118" s="94"/>
      <c r="P118" s="173">
        <f>Month!I132/1.05</f>
        <v>13.295238095238096</v>
      </c>
      <c r="Q118" s="94">
        <f t="shared" si="12"/>
        <v>10.265238095238097</v>
      </c>
      <c r="R118" s="94"/>
      <c r="S118" s="97"/>
      <c r="T118" s="207"/>
      <c r="U118" s="198"/>
      <c r="V118" s="253"/>
      <c r="W118" s="97"/>
      <c r="X118" s="198"/>
      <c r="Y118" s="253"/>
      <c r="Z118" s="97"/>
      <c r="AA118" s="203"/>
      <c r="AB118" s="252"/>
    </row>
    <row r="119" spans="1:28" x14ac:dyDescent="0.25">
      <c r="A119" s="97"/>
      <c r="B119" s="104">
        <v>36373</v>
      </c>
      <c r="C119" s="94">
        <v>67.88</v>
      </c>
      <c r="D119" s="94">
        <v>15</v>
      </c>
      <c r="E119" s="94"/>
      <c r="F119" s="173">
        <v>64.010000000000005</v>
      </c>
      <c r="G119" s="94">
        <v>16.8</v>
      </c>
      <c r="H119" s="94"/>
      <c r="I119" s="173">
        <v>62.02</v>
      </c>
      <c r="J119" s="94">
        <v>14.81</v>
      </c>
      <c r="K119" s="94"/>
      <c r="L119" s="173">
        <f>Month!H133/1.05</f>
        <v>12.676190476190476</v>
      </c>
      <c r="M119" s="94">
        <f t="shared" si="7"/>
        <v>12.676190476190476</v>
      </c>
      <c r="N119" s="94"/>
      <c r="O119" s="94"/>
      <c r="P119" s="173">
        <f>Month!I133/1.05</f>
        <v>13.790476190476189</v>
      </c>
      <c r="Q119" s="94">
        <f t="shared" si="12"/>
        <v>10.76047619047619</v>
      </c>
      <c r="R119" s="94"/>
      <c r="S119" s="97"/>
      <c r="T119" s="207"/>
      <c r="U119" s="198"/>
      <c r="V119" s="253"/>
      <c r="W119" s="97"/>
      <c r="X119" s="198"/>
      <c r="Y119" s="253"/>
      <c r="Z119" s="97"/>
      <c r="AA119" s="203"/>
      <c r="AB119" s="252"/>
    </row>
    <row r="120" spans="1:28" x14ac:dyDescent="0.25">
      <c r="A120" s="97"/>
      <c r="B120" s="104">
        <v>36404</v>
      </c>
      <c r="C120" s="94">
        <v>68.13</v>
      </c>
      <c r="D120" s="94">
        <v>15.25</v>
      </c>
      <c r="E120" s="94">
        <f>SUM(D118:D120)/3</f>
        <v>14.656666666666666</v>
      </c>
      <c r="F120" s="173">
        <v>63.8</v>
      </c>
      <c r="G120" s="94">
        <v>16.59</v>
      </c>
      <c r="H120" s="94">
        <f>SUM(G118:G120)/3</f>
        <v>16.333333333333332</v>
      </c>
      <c r="I120" s="173">
        <v>62.14</v>
      </c>
      <c r="J120" s="94">
        <v>14.94</v>
      </c>
      <c r="K120" s="94">
        <f>SUM(J118:J120)/3</f>
        <v>14.316666666666665</v>
      </c>
      <c r="L120" s="173">
        <f>Month!H134/1.05</f>
        <v>13.628571428571428</v>
      </c>
      <c r="M120" s="94">
        <f t="shared" si="7"/>
        <v>13.628571428571428</v>
      </c>
      <c r="N120" s="94">
        <f>SUM(M118:M120)/3</f>
        <v>12.812698412698412</v>
      </c>
      <c r="O120" s="94"/>
      <c r="P120" s="173">
        <f>Month!I134/1.05</f>
        <v>14.714285714285714</v>
      </c>
      <c r="Q120" s="94">
        <f t="shared" si="12"/>
        <v>11.684285714285714</v>
      </c>
      <c r="R120" s="94">
        <f>SUM(Q118:Q120)/3</f>
        <v>10.903333333333334</v>
      </c>
      <c r="S120" s="97"/>
      <c r="T120" s="207"/>
      <c r="U120" s="198"/>
      <c r="V120" s="253"/>
      <c r="W120" s="97"/>
      <c r="X120" s="198"/>
      <c r="Y120" s="253"/>
      <c r="Z120" s="97"/>
      <c r="AA120" s="203"/>
      <c r="AB120" s="252"/>
    </row>
    <row r="121" spans="1:28" x14ac:dyDescent="0.25">
      <c r="A121" s="97"/>
      <c r="B121" s="104">
        <v>36434</v>
      </c>
      <c r="C121" s="94">
        <v>68.930000000000007</v>
      </c>
      <c r="D121" s="94">
        <v>19.72</v>
      </c>
      <c r="E121" s="94"/>
      <c r="F121" s="173">
        <v>64.52</v>
      </c>
      <c r="G121" s="94">
        <v>17.309999999999999</v>
      </c>
      <c r="H121" s="94"/>
      <c r="I121" s="173">
        <v>62.85</v>
      </c>
      <c r="J121" s="94">
        <v>15.64</v>
      </c>
      <c r="K121" s="94"/>
      <c r="L121" s="173">
        <f>Month!H135/1.05</f>
        <v>13.59047619047619</v>
      </c>
      <c r="M121" s="94">
        <f t="shared" si="7"/>
        <v>13.59047619047619</v>
      </c>
      <c r="N121" s="94"/>
      <c r="O121" s="94"/>
      <c r="P121" s="173">
        <f>Month!I135/1.05</f>
        <v>14.990476190476191</v>
      </c>
      <c r="Q121" s="94">
        <f t="shared" si="12"/>
        <v>11.960476190476191</v>
      </c>
      <c r="R121" s="94"/>
      <c r="S121" s="97"/>
      <c r="T121" s="207"/>
      <c r="U121" s="198"/>
      <c r="V121" s="253"/>
      <c r="W121" s="97"/>
      <c r="X121" s="198"/>
      <c r="Y121" s="253"/>
      <c r="Z121" s="97"/>
      <c r="AA121" s="203"/>
      <c r="AB121" s="252"/>
    </row>
    <row r="122" spans="1:28" x14ac:dyDescent="0.25">
      <c r="A122" s="97"/>
      <c r="B122" s="104">
        <v>36465</v>
      </c>
      <c r="C122" s="94">
        <v>68.38</v>
      </c>
      <c r="D122" s="94">
        <v>19.170000000000002</v>
      </c>
      <c r="E122" s="94"/>
      <c r="F122" s="173">
        <v>64.02</v>
      </c>
      <c r="G122" s="94">
        <v>16.82</v>
      </c>
      <c r="H122" s="94"/>
      <c r="I122" s="173">
        <v>62.43</v>
      </c>
      <c r="J122" s="94">
        <v>15.23</v>
      </c>
      <c r="K122" s="94"/>
      <c r="L122" s="173">
        <f>Month!H136/1.05</f>
        <v>14.238095238095237</v>
      </c>
      <c r="M122" s="94">
        <f t="shared" si="7"/>
        <v>14.238095238095237</v>
      </c>
      <c r="N122" s="94"/>
      <c r="O122" s="94"/>
      <c r="P122" s="173">
        <f>Month!I136/1.05</f>
        <v>15.495238095238093</v>
      </c>
      <c r="Q122" s="94">
        <f t="shared" si="12"/>
        <v>12.465238095238094</v>
      </c>
      <c r="R122" s="94"/>
      <c r="S122" s="97"/>
      <c r="T122" s="207"/>
      <c r="U122" s="198"/>
      <c r="V122" s="253"/>
      <c r="W122" s="97"/>
      <c r="X122" s="198"/>
      <c r="Y122" s="253"/>
      <c r="Z122" s="97"/>
      <c r="AA122" s="203"/>
      <c r="AB122" s="252"/>
    </row>
    <row r="123" spans="1:28" x14ac:dyDescent="0.25">
      <c r="A123" s="97"/>
      <c r="B123" s="104">
        <v>36495</v>
      </c>
      <c r="C123" s="94">
        <v>68.95</v>
      </c>
      <c r="D123" s="94">
        <v>19.739999999999998</v>
      </c>
      <c r="E123" s="94">
        <f>SUM(D121:D123)/3</f>
        <v>19.543333333333333</v>
      </c>
      <c r="F123" s="173">
        <v>66.08</v>
      </c>
      <c r="G123" s="94">
        <v>18.88</v>
      </c>
      <c r="H123" s="94">
        <f>SUM(G121:G123)/3</f>
        <v>17.669999999999998</v>
      </c>
      <c r="I123" s="173">
        <v>64.19</v>
      </c>
      <c r="J123" s="94">
        <v>16.98</v>
      </c>
      <c r="K123" s="94">
        <f>SUM(J121:J123)/3</f>
        <v>15.950000000000001</v>
      </c>
      <c r="L123" s="173">
        <f>Month!H137/1.05</f>
        <v>16.295238095238094</v>
      </c>
      <c r="M123" s="94">
        <f t="shared" si="7"/>
        <v>16.295238095238094</v>
      </c>
      <c r="N123" s="94">
        <f>SUM(M121:M123)/3</f>
        <v>14.707936507936509</v>
      </c>
      <c r="O123" s="94"/>
      <c r="P123" s="173">
        <f>Month!I137/1.05</f>
        <v>16.885714285714286</v>
      </c>
      <c r="Q123" s="94">
        <f t="shared" si="12"/>
        <v>13.855714285714287</v>
      </c>
      <c r="R123" s="94">
        <f>SUM(Q121:Q123)/3</f>
        <v>12.76047619047619</v>
      </c>
      <c r="S123" s="97"/>
      <c r="T123" s="207"/>
      <c r="U123" s="198"/>
      <c r="V123" s="253"/>
      <c r="W123" s="97"/>
      <c r="X123" s="198"/>
      <c r="Y123" s="253"/>
      <c r="Z123" s="97"/>
      <c r="AA123" s="203"/>
      <c r="AB123" s="252"/>
    </row>
    <row r="124" spans="1:28" x14ac:dyDescent="0.25">
      <c r="A124" s="97">
        <v>2000</v>
      </c>
      <c r="B124" s="104">
        <v>36526</v>
      </c>
      <c r="C124" s="94">
        <v>68.8</v>
      </c>
      <c r="D124" s="94">
        <v>19.59</v>
      </c>
      <c r="E124" s="94"/>
      <c r="F124" s="173">
        <v>66.17</v>
      </c>
      <c r="G124" s="94">
        <v>18.96</v>
      </c>
      <c r="H124" s="94"/>
      <c r="I124" s="173">
        <v>64.150000000000006</v>
      </c>
      <c r="J124" s="94">
        <v>16.940000000000001</v>
      </c>
      <c r="K124" s="94"/>
      <c r="L124" s="173">
        <f>Month!H138/1.05</f>
        <v>16.990476190476191</v>
      </c>
      <c r="M124" s="94">
        <f t="shared" si="7"/>
        <v>16.990476190476191</v>
      </c>
      <c r="N124" s="94"/>
      <c r="O124" s="94"/>
      <c r="P124" s="173">
        <f>Month!I138/1.05</f>
        <v>17.285714285714285</v>
      </c>
      <c r="Q124" s="94">
        <f t="shared" si="12"/>
        <v>14.255714285714285</v>
      </c>
      <c r="R124" s="94"/>
      <c r="S124" s="97"/>
      <c r="T124" s="207"/>
      <c r="U124" s="198"/>
      <c r="V124" s="253"/>
      <c r="W124" s="97"/>
      <c r="X124" s="198"/>
      <c r="Y124" s="253"/>
      <c r="Z124" s="97"/>
      <c r="AA124" s="203"/>
      <c r="AB124" s="252"/>
    </row>
    <row r="125" spans="1:28" x14ac:dyDescent="0.25">
      <c r="A125" s="97"/>
      <c r="B125" s="104">
        <v>36557</v>
      </c>
      <c r="C125" s="94">
        <v>68.72</v>
      </c>
      <c r="D125" s="94">
        <v>19.510000000000002</v>
      </c>
      <c r="E125" s="94"/>
      <c r="F125" s="173">
        <v>66.11</v>
      </c>
      <c r="G125" s="94">
        <v>18.899999999999999</v>
      </c>
      <c r="H125" s="94"/>
      <c r="I125" s="173">
        <v>63.95</v>
      </c>
      <c r="J125" s="94">
        <v>16.739999999999998</v>
      </c>
      <c r="K125" s="94"/>
      <c r="L125" s="173">
        <f>Month!H139/1.05</f>
        <v>17.066666666666666</v>
      </c>
      <c r="M125" s="94">
        <f t="shared" si="7"/>
        <v>17.066666666666666</v>
      </c>
      <c r="N125" s="94"/>
      <c r="O125" s="94"/>
      <c r="P125" s="173">
        <f>Month!I139/1.05</f>
        <v>17.619047619047617</v>
      </c>
      <c r="Q125" s="94">
        <f t="shared" si="12"/>
        <v>14.589047619047617</v>
      </c>
      <c r="R125" s="94"/>
      <c r="S125" s="97"/>
      <c r="T125" s="207"/>
      <c r="U125" s="198"/>
      <c r="V125" s="253"/>
      <c r="W125" s="97"/>
      <c r="X125" s="198"/>
      <c r="Y125" s="253"/>
      <c r="Z125" s="97"/>
      <c r="AA125" s="203"/>
      <c r="AB125" s="252"/>
    </row>
    <row r="126" spans="1:28" x14ac:dyDescent="0.25">
      <c r="A126" s="97"/>
      <c r="B126" s="104">
        <v>36586</v>
      </c>
      <c r="C126" s="94">
        <v>70.63</v>
      </c>
      <c r="D126" s="94">
        <v>21.42</v>
      </c>
      <c r="E126" s="94">
        <f>SUM(D124:D126)/3</f>
        <v>20.173333333333336</v>
      </c>
      <c r="F126" s="173">
        <v>67.930000000000007</v>
      </c>
      <c r="G126" s="94">
        <v>20.72</v>
      </c>
      <c r="H126" s="94">
        <f>SUM(G124:G126)/3</f>
        <v>19.526666666666667</v>
      </c>
      <c r="I126" s="173">
        <v>66.66</v>
      </c>
      <c r="J126" s="94">
        <v>19.45</v>
      </c>
      <c r="K126" s="94">
        <f>SUM(J124:J126)/3</f>
        <v>17.709999999999997</v>
      </c>
      <c r="L126" s="173">
        <f>Month!H140/1.05</f>
        <v>17.74285714285714</v>
      </c>
      <c r="M126" s="94">
        <f t="shared" si="7"/>
        <v>17.74285714285714</v>
      </c>
      <c r="N126" s="94">
        <f>SUM(M124:M126)/3</f>
        <v>17.266666666666666</v>
      </c>
      <c r="O126" s="94"/>
      <c r="P126" s="173">
        <f>Month!I140/1.05</f>
        <v>18.152380952380952</v>
      </c>
      <c r="Q126" s="94">
        <f t="shared" si="12"/>
        <v>15.122380952380952</v>
      </c>
      <c r="R126" s="94">
        <f>SUM(Q124:Q126)/3</f>
        <v>14.655714285714284</v>
      </c>
      <c r="S126" s="97"/>
      <c r="T126" s="207"/>
      <c r="U126" s="198"/>
      <c r="V126" s="253"/>
      <c r="W126" s="97"/>
      <c r="X126" s="198"/>
      <c r="Y126" s="253"/>
      <c r="Z126" s="97"/>
      <c r="AA126" s="203"/>
      <c r="AB126" s="252"/>
    </row>
    <row r="127" spans="1:28" x14ac:dyDescent="0.25">
      <c r="A127" s="97"/>
      <c r="B127" s="104">
        <v>36617</v>
      </c>
      <c r="C127" s="94">
        <v>71.87</v>
      </c>
      <c r="D127" s="94">
        <v>20.98</v>
      </c>
      <c r="E127" s="94"/>
      <c r="F127" s="173">
        <v>69</v>
      </c>
      <c r="G127" s="94">
        <v>20.18</v>
      </c>
      <c r="H127" s="94"/>
      <c r="I127" s="173">
        <v>68.05</v>
      </c>
      <c r="J127" s="94">
        <v>19.23</v>
      </c>
      <c r="K127" s="94"/>
      <c r="L127" s="173">
        <f>Month!H141/1.05</f>
        <v>17.457142857142856</v>
      </c>
      <c r="M127" s="94">
        <f t="shared" si="7"/>
        <v>17.457142857142856</v>
      </c>
      <c r="N127" s="94"/>
      <c r="O127" s="94"/>
      <c r="P127" s="173">
        <f>Month!I141/1.05</f>
        <v>17.723809523809521</v>
      </c>
      <c r="Q127" s="94">
        <f t="shared" ref="Q127:Q162" si="13">P127-3.13</f>
        <v>14.593809523809522</v>
      </c>
      <c r="R127" s="94"/>
      <c r="S127" s="97"/>
      <c r="T127" s="207"/>
      <c r="U127" s="198"/>
      <c r="V127" s="253"/>
      <c r="W127" s="97"/>
      <c r="X127" s="198"/>
      <c r="Y127" s="253"/>
      <c r="Z127" s="97"/>
      <c r="AA127" s="203"/>
      <c r="AB127" s="252"/>
    </row>
    <row r="128" spans="1:28" x14ac:dyDescent="0.25">
      <c r="A128" s="97"/>
      <c r="B128" s="104">
        <v>36647</v>
      </c>
      <c r="C128" s="94">
        <v>71.52</v>
      </c>
      <c r="D128" s="94">
        <v>20.63</v>
      </c>
      <c r="E128" s="94"/>
      <c r="F128" s="173">
        <v>68.56</v>
      </c>
      <c r="G128" s="94">
        <v>19.739999999999998</v>
      </c>
      <c r="H128" s="94"/>
      <c r="I128" s="173">
        <v>67.69</v>
      </c>
      <c r="J128" s="94">
        <v>18.87</v>
      </c>
      <c r="K128" s="94"/>
      <c r="L128" s="173">
        <f>Month!H142/1.05</f>
        <v>16.952380952380953</v>
      </c>
      <c r="M128" s="94">
        <f t="shared" si="7"/>
        <v>16.952380952380953</v>
      </c>
      <c r="N128" s="94"/>
      <c r="O128" s="94"/>
      <c r="P128" s="173">
        <f>Month!I142/1.05</f>
        <v>18.257142857142856</v>
      </c>
      <c r="Q128" s="94">
        <f t="shared" si="13"/>
        <v>15.127142857142857</v>
      </c>
      <c r="R128" s="94"/>
      <c r="S128" s="97"/>
      <c r="T128" s="207"/>
      <c r="U128" s="198"/>
      <c r="V128" s="253"/>
      <c r="W128" s="97"/>
      <c r="X128" s="198"/>
      <c r="Y128" s="253"/>
      <c r="Z128" s="97"/>
      <c r="AA128" s="203"/>
      <c r="AB128" s="252"/>
    </row>
    <row r="129" spans="1:28" x14ac:dyDescent="0.25">
      <c r="A129" s="97"/>
      <c r="B129" s="104">
        <v>36678</v>
      </c>
      <c r="C129" s="94">
        <v>75.180000000000007</v>
      </c>
      <c r="D129" s="94">
        <v>24.3</v>
      </c>
      <c r="E129" s="94">
        <f>SUM(D127:D129)/3</f>
        <v>21.97</v>
      </c>
      <c r="F129" s="173">
        <v>70.569999999999993</v>
      </c>
      <c r="G129" s="94">
        <v>21.75</v>
      </c>
      <c r="H129" s="94">
        <f>SUM(G127:G129)/3</f>
        <v>20.556666666666668</v>
      </c>
      <c r="I129" s="173">
        <v>71.73</v>
      </c>
      <c r="J129" s="94">
        <v>22.91</v>
      </c>
      <c r="K129" s="94">
        <f>SUM(J127:J129)/3</f>
        <v>20.33666666666667</v>
      </c>
      <c r="L129" s="173">
        <f>Month!H143/1.05</f>
        <v>18.057142857142857</v>
      </c>
      <c r="M129" s="94">
        <f t="shared" si="7"/>
        <v>18.057142857142857</v>
      </c>
      <c r="N129" s="94">
        <f>SUM(M127:M129)/3</f>
        <v>17.488888888888887</v>
      </c>
      <c r="O129" s="94"/>
      <c r="P129" s="173">
        <f>Month!I143/1.05</f>
        <v>19.038095238095234</v>
      </c>
      <c r="Q129" s="94">
        <f t="shared" si="13"/>
        <v>15.908095238095235</v>
      </c>
      <c r="R129" s="94">
        <f>SUM(Q127:Q129)/3</f>
        <v>15.209682539682538</v>
      </c>
      <c r="S129" s="97"/>
      <c r="T129" s="207"/>
      <c r="U129" s="198"/>
      <c r="V129" s="253"/>
      <c r="W129" s="97"/>
      <c r="X129" s="198"/>
      <c r="Y129" s="253"/>
      <c r="Z129" s="97"/>
      <c r="AA129" s="203"/>
      <c r="AB129" s="252"/>
    </row>
    <row r="130" spans="1:28" x14ac:dyDescent="0.25">
      <c r="A130" s="97"/>
      <c r="B130" s="104">
        <v>36708</v>
      </c>
      <c r="C130" s="94">
        <v>75.540000000000006</v>
      </c>
      <c r="D130" s="94">
        <v>24.65</v>
      </c>
      <c r="E130" s="94"/>
      <c r="F130" s="173">
        <v>70.790000000000006</v>
      </c>
      <c r="G130" s="94">
        <v>21.97</v>
      </c>
      <c r="H130" s="94"/>
      <c r="I130" s="173">
        <v>72.040000000000006</v>
      </c>
      <c r="J130" s="94">
        <v>23.22</v>
      </c>
      <c r="K130" s="94"/>
      <c r="L130" s="173">
        <f>Month!H144/1.05</f>
        <v>18.914285714285715</v>
      </c>
      <c r="M130" s="94">
        <f t="shared" si="7"/>
        <v>18.914285714285715</v>
      </c>
      <c r="N130" s="94"/>
      <c r="O130" s="94"/>
      <c r="P130" s="173">
        <f>Month!I144/1.05</f>
        <v>19.819047619047616</v>
      </c>
      <c r="Q130" s="94">
        <f t="shared" si="13"/>
        <v>16.689047619047617</v>
      </c>
      <c r="R130" s="94"/>
      <c r="S130" s="97"/>
      <c r="T130" s="207"/>
      <c r="U130" s="198"/>
      <c r="V130" s="253"/>
      <c r="W130" s="97"/>
      <c r="X130" s="198"/>
      <c r="Y130" s="253"/>
      <c r="Z130" s="97"/>
      <c r="AA130" s="203"/>
      <c r="AB130" s="252"/>
    </row>
    <row r="131" spans="1:28" x14ac:dyDescent="0.25">
      <c r="A131" s="97"/>
      <c r="B131" s="104">
        <v>36739</v>
      </c>
      <c r="C131" s="94">
        <v>73.069999999999993</v>
      </c>
      <c r="D131" s="94">
        <v>22.19</v>
      </c>
      <c r="E131" s="94"/>
      <c r="F131" s="173">
        <v>68.680000000000007</v>
      </c>
      <c r="G131" s="94">
        <v>19.86</v>
      </c>
      <c r="H131" s="94"/>
      <c r="I131" s="173">
        <v>68.38</v>
      </c>
      <c r="J131" s="94">
        <v>19.55</v>
      </c>
      <c r="K131" s="94"/>
      <c r="L131" s="173">
        <f>Month!H145/1.05</f>
        <v>19.838095238095235</v>
      </c>
      <c r="M131" s="94">
        <f t="shared" si="7"/>
        <v>19.838095238095235</v>
      </c>
      <c r="N131" s="94"/>
      <c r="O131" s="94"/>
      <c r="P131" s="173">
        <f>Month!I145/1.05</f>
        <v>20.733333333333331</v>
      </c>
      <c r="Q131" s="94">
        <f t="shared" si="13"/>
        <v>17.603333333333332</v>
      </c>
      <c r="R131" s="94"/>
      <c r="S131" s="97"/>
      <c r="T131" s="207"/>
      <c r="U131" s="198"/>
      <c r="V131" s="253"/>
      <c r="W131" s="97"/>
      <c r="X131" s="198"/>
      <c r="Y131" s="253"/>
      <c r="Z131" s="97"/>
      <c r="AA131" s="203"/>
      <c r="AB131" s="252"/>
    </row>
    <row r="132" spans="1:28" x14ac:dyDescent="0.25">
      <c r="A132" s="97"/>
      <c r="B132" s="104">
        <v>36770</v>
      </c>
      <c r="C132" s="94">
        <v>72.94</v>
      </c>
      <c r="D132" s="94">
        <v>22.05</v>
      </c>
      <c r="E132" s="94">
        <f>SUM(D130:D132)/3</f>
        <v>22.963333333333335</v>
      </c>
      <c r="F132" s="173">
        <v>70.05</v>
      </c>
      <c r="G132" s="94">
        <v>21.23</v>
      </c>
      <c r="H132" s="94">
        <f>SUM(G130:G132)/3</f>
        <v>21.02</v>
      </c>
      <c r="I132" s="173">
        <v>68.27</v>
      </c>
      <c r="J132" s="94">
        <v>19.41</v>
      </c>
      <c r="K132" s="94">
        <f>SUM(J130:J132)/3</f>
        <v>20.726666666666663</v>
      </c>
      <c r="L132" s="173">
        <f>Month!H146/1.05</f>
        <v>23.590476190476188</v>
      </c>
      <c r="M132" s="94">
        <f t="shared" ref="M132:M195" si="14">L132-0</f>
        <v>23.590476190476188</v>
      </c>
      <c r="N132" s="94">
        <f>SUM(M130:M132)/3</f>
        <v>20.780952380952378</v>
      </c>
      <c r="O132" s="94"/>
      <c r="P132" s="173">
        <f>Month!I146/1.05</f>
        <v>25.142857142857139</v>
      </c>
      <c r="Q132" s="94">
        <f t="shared" si="13"/>
        <v>22.01285714285714</v>
      </c>
      <c r="R132" s="94">
        <f>SUM(Q130:Q132)/3</f>
        <v>18.7684126984127</v>
      </c>
      <c r="S132" s="97"/>
      <c r="T132" s="207"/>
      <c r="U132" s="198"/>
      <c r="V132" s="253"/>
      <c r="W132" s="97"/>
      <c r="X132" s="198"/>
      <c r="Y132" s="253"/>
      <c r="Z132" s="97"/>
      <c r="AA132" s="203"/>
      <c r="AB132" s="252"/>
    </row>
    <row r="133" spans="1:28" x14ac:dyDescent="0.25">
      <c r="A133" s="97"/>
      <c r="B133" s="104">
        <v>36800</v>
      </c>
      <c r="C133" s="94">
        <v>72.400000000000006</v>
      </c>
      <c r="D133" s="94">
        <v>21.51</v>
      </c>
      <c r="E133" s="94"/>
      <c r="F133" s="173">
        <v>69.23</v>
      </c>
      <c r="G133" s="94">
        <v>20.420000000000002</v>
      </c>
      <c r="H133" s="94"/>
      <c r="I133" s="173">
        <v>67.62</v>
      </c>
      <c r="J133" s="94">
        <v>18.809999999999999</v>
      </c>
      <c r="K133" s="94"/>
      <c r="L133" s="173">
        <f>Month!H147/1.05</f>
        <v>23.799999999999997</v>
      </c>
      <c r="M133" s="94">
        <f t="shared" si="14"/>
        <v>23.799999999999997</v>
      </c>
      <c r="N133" s="94"/>
      <c r="O133" s="94"/>
      <c r="P133" s="173">
        <f>Month!I147/1.05</f>
        <v>24.885714285714283</v>
      </c>
      <c r="Q133" s="94">
        <f t="shared" si="13"/>
        <v>21.755714285714284</v>
      </c>
      <c r="R133" s="94"/>
      <c r="S133" s="97"/>
      <c r="T133" s="207"/>
      <c r="U133" s="198"/>
      <c r="V133" s="253"/>
      <c r="W133" s="97"/>
      <c r="X133" s="198"/>
      <c r="Y133" s="253"/>
      <c r="Z133" s="97"/>
      <c r="AA133" s="203"/>
      <c r="AB133" s="252"/>
    </row>
    <row r="134" spans="1:28" x14ac:dyDescent="0.25">
      <c r="A134" s="97"/>
      <c r="B134" s="104">
        <v>36831</v>
      </c>
      <c r="C134" s="94">
        <v>73.97</v>
      </c>
      <c r="D134" s="94">
        <v>23.08</v>
      </c>
      <c r="E134" s="94"/>
      <c r="F134" s="173">
        <v>71.680000000000007</v>
      </c>
      <c r="G134" s="94">
        <v>22.85</v>
      </c>
      <c r="H134" s="94"/>
      <c r="I134" s="173">
        <v>69.83</v>
      </c>
      <c r="J134" s="94">
        <v>21.01</v>
      </c>
      <c r="K134" s="94"/>
      <c r="L134" s="173">
        <f>Month!H148/1.05</f>
        <v>23.37142857142857</v>
      </c>
      <c r="M134" s="94">
        <f t="shared" si="14"/>
        <v>23.37142857142857</v>
      </c>
      <c r="N134" s="94"/>
      <c r="O134" s="94"/>
      <c r="P134" s="173">
        <f>Month!I148/1.05</f>
        <v>24.504761904761903</v>
      </c>
      <c r="Q134" s="94">
        <f t="shared" si="13"/>
        <v>21.374761904761904</v>
      </c>
      <c r="R134" s="94"/>
      <c r="S134" s="97"/>
      <c r="T134" s="207"/>
      <c r="U134" s="198"/>
      <c r="V134" s="253"/>
      <c r="W134" s="97"/>
      <c r="X134" s="198"/>
      <c r="Y134" s="253"/>
      <c r="Z134" s="97"/>
      <c r="AA134" s="203"/>
      <c r="AB134" s="252"/>
    </row>
    <row r="135" spans="1:28" x14ac:dyDescent="0.25">
      <c r="A135" s="97"/>
      <c r="B135" s="104">
        <v>36861</v>
      </c>
      <c r="C135" s="94">
        <v>72.33</v>
      </c>
      <c r="D135" s="94">
        <v>21.44</v>
      </c>
      <c r="E135" s="94">
        <f>SUM(D133:D135)/3</f>
        <v>22.01</v>
      </c>
      <c r="F135" s="173">
        <v>71.97</v>
      </c>
      <c r="G135" s="94">
        <v>23.15</v>
      </c>
      <c r="H135" s="94">
        <f>SUM(G133:G135)/3</f>
        <v>22.14</v>
      </c>
      <c r="I135" s="173">
        <v>67.94</v>
      </c>
      <c r="J135" s="94">
        <v>19.12</v>
      </c>
      <c r="K135" s="94">
        <f>SUM(J133:J135)/3</f>
        <v>19.646666666666665</v>
      </c>
      <c r="L135" s="173">
        <f>Month!H149/1.05</f>
        <v>21.333333333333332</v>
      </c>
      <c r="M135" s="94">
        <f t="shared" si="14"/>
        <v>21.333333333333332</v>
      </c>
      <c r="N135" s="94">
        <f>SUM(M133:M135)/3</f>
        <v>22.834920634920632</v>
      </c>
      <c r="O135" s="94"/>
      <c r="P135" s="173">
        <f>Month!I149/1.05</f>
        <v>22.676190476190474</v>
      </c>
      <c r="Q135" s="94">
        <f t="shared" si="13"/>
        <v>19.546190476190475</v>
      </c>
      <c r="R135" s="94">
        <f>SUM(Q133:Q135)/3</f>
        <v>20.89222222222222</v>
      </c>
      <c r="S135" s="97"/>
      <c r="T135" s="207"/>
      <c r="U135" s="186"/>
      <c r="V135" s="173">
        <f>AVERAGE(F124:F135)</f>
        <v>69.228333333333339</v>
      </c>
      <c r="W135" s="94">
        <f>AVERAGE(G124:G135)</f>
        <v>20.810833333333331</v>
      </c>
      <c r="X135" s="198"/>
      <c r="Y135" s="173">
        <f>AVERAGE(I124:I135)</f>
        <v>68.025833333333352</v>
      </c>
      <c r="Z135" s="94">
        <f>AVERAGE(J124:J135)</f>
        <v>19.605</v>
      </c>
      <c r="AA135" s="203"/>
      <c r="AB135" s="252"/>
    </row>
    <row r="136" spans="1:28" x14ac:dyDescent="0.25">
      <c r="A136" s="97">
        <v>2001</v>
      </c>
      <c r="B136" s="104">
        <v>36892</v>
      </c>
      <c r="C136" s="94">
        <v>69.95</v>
      </c>
      <c r="D136" s="94">
        <v>19.059999999999999</v>
      </c>
      <c r="E136" s="94"/>
      <c r="F136" s="173">
        <v>69.47</v>
      </c>
      <c r="G136" s="94">
        <v>20.65</v>
      </c>
      <c r="H136" s="94"/>
      <c r="I136" s="173">
        <v>65.400000000000006</v>
      </c>
      <c r="J136" s="94">
        <v>16.59</v>
      </c>
      <c r="K136" s="94"/>
      <c r="L136" s="173">
        <f>Month!H150/1.05</f>
        <v>18.914285714285715</v>
      </c>
      <c r="M136" s="94">
        <f t="shared" si="14"/>
        <v>18.914285714285715</v>
      </c>
      <c r="N136" s="94"/>
      <c r="O136" s="94"/>
      <c r="P136" s="173">
        <f>Month!I150/1.05</f>
        <v>19.485714285714284</v>
      </c>
      <c r="Q136" s="94">
        <f t="shared" si="13"/>
        <v>16.355714285714285</v>
      </c>
      <c r="R136" s="94"/>
      <c r="S136" s="97"/>
      <c r="T136" s="207"/>
      <c r="U136" s="198"/>
      <c r="V136" s="253"/>
      <c r="W136" s="97"/>
      <c r="X136" s="198"/>
      <c r="Y136" s="253"/>
      <c r="Z136" s="97"/>
      <c r="AA136" s="203"/>
      <c r="AB136" s="252"/>
    </row>
    <row r="137" spans="1:28" x14ac:dyDescent="0.25">
      <c r="A137" s="97"/>
      <c r="B137" s="104">
        <v>36923</v>
      </c>
      <c r="C137" s="94">
        <v>69.760000000000005</v>
      </c>
      <c r="D137" s="94">
        <v>18.87</v>
      </c>
      <c r="E137" s="94"/>
      <c r="F137" s="173">
        <v>69.06</v>
      </c>
      <c r="G137" s="94">
        <v>20.239999999999998</v>
      </c>
      <c r="H137" s="94"/>
      <c r="I137" s="173">
        <v>65.680000000000007</v>
      </c>
      <c r="J137" s="94">
        <v>16.850000000000001</v>
      </c>
      <c r="K137" s="94"/>
      <c r="L137" s="173">
        <f>Month!H151/1.05</f>
        <v>18.923809523809524</v>
      </c>
      <c r="M137" s="94">
        <f t="shared" si="14"/>
        <v>18.923809523809524</v>
      </c>
      <c r="N137" s="94"/>
      <c r="O137" s="94"/>
      <c r="P137" s="173">
        <f>Month!I151/1.05</f>
        <v>19.742857142857144</v>
      </c>
      <c r="Q137" s="94">
        <f t="shared" si="13"/>
        <v>16.612857142857145</v>
      </c>
      <c r="R137" s="94"/>
      <c r="S137" s="97"/>
      <c r="T137" s="207"/>
      <c r="U137" s="198"/>
      <c r="V137" s="253"/>
      <c r="W137" s="97"/>
      <c r="X137" s="198"/>
      <c r="Y137" s="253"/>
      <c r="Z137" s="97"/>
      <c r="AA137" s="203"/>
      <c r="AB137" s="252"/>
    </row>
    <row r="138" spans="1:28" x14ac:dyDescent="0.25">
      <c r="A138" s="97"/>
      <c r="B138" s="104">
        <v>36951</v>
      </c>
      <c r="C138" s="94">
        <v>66.212765957446805</v>
      </c>
      <c r="D138" s="94">
        <v>19.392765957446805</v>
      </c>
      <c r="E138" s="94">
        <f>SUM(D136:D138)/3</f>
        <v>19.107588652482267</v>
      </c>
      <c r="F138" s="173">
        <v>66.153191489361703</v>
      </c>
      <c r="G138" s="94">
        <v>20.333191489361703</v>
      </c>
      <c r="H138" s="94">
        <f>SUM(G136:G138)/3</f>
        <v>20.407730496453901</v>
      </c>
      <c r="I138" s="173">
        <v>63.72</v>
      </c>
      <c r="J138" s="94">
        <v>16.899999999999999</v>
      </c>
      <c r="K138" s="94">
        <f>SUM(J136:J138)/3</f>
        <v>16.779999999999998</v>
      </c>
      <c r="L138" s="173">
        <f>Month!H152/1.05</f>
        <v>18.609523809523807</v>
      </c>
      <c r="M138" s="94">
        <f t="shared" si="14"/>
        <v>18.609523809523807</v>
      </c>
      <c r="N138" s="94">
        <f>SUM(M136:M138)/3</f>
        <v>18.815873015873013</v>
      </c>
      <c r="O138" s="94"/>
      <c r="P138" s="173">
        <f>Month!I152/1.05</f>
        <v>19.066666666666666</v>
      </c>
      <c r="Q138" s="94">
        <f t="shared" si="13"/>
        <v>15.936666666666667</v>
      </c>
      <c r="R138" s="94">
        <f>SUM(Q136:Q138)/3</f>
        <v>16.301746031746031</v>
      </c>
      <c r="S138" s="97"/>
      <c r="T138" s="207"/>
      <c r="U138" s="198"/>
      <c r="V138" s="253"/>
      <c r="W138" s="97"/>
      <c r="X138" s="198"/>
      <c r="Y138" s="253"/>
      <c r="Z138" s="97"/>
      <c r="AA138" s="203"/>
      <c r="AB138" s="252"/>
    </row>
    <row r="139" spans="1:28" x14ac:dyDescent="0.25">
      <c r="A139" s="97"/>
      <c r="B139" s="104">
        <v>36982</v>
      </c>
      <c r="C139" s="94">
        <v>66.578723404255314</v>
      </c>
      <c r="D139" s="94">
        <v>19.758723404255313</v>
      </c>
      <c r="E139" s="94"/>
      <c r="F139" s="173">
        <v>65.795744680851058</v>
      </c>
      <c r="G139" s="94">
        <v>19.975744680851058</v>
      </c>
      <c r="H139" s="94"/>
      <c r="I139" s="173">
        <f>Month!F153/1.175</f>
        <v>64.578723404255314</v>
      </c>
      <c r="J139" s="94">
        <f t="shared" ref="J139:J168" si="15">I139-45.82</f>
        <v>18.758723404255313</v>
      </c>
      <c r="K139" s="94"/>
      <c r="L139" s="173">
        <f>Month!H153/1.05</f>
        <v>18.533333333333335</v>
      </c>
      <c r="M139" s="94">
        <f t="shared" si="14"/>
        <v>18.533333333333335</v>
      </c>
      <c r="N139" s="94"/>
      <c r="O139" s="94"/>
      <c r="P139" s="173">
        <f>Month!I153/1.05</f>
        <v>19.323809523809523</v>
      </c>
      <c r="Q139" s="94">
        <f t="shared" si="13"/>
        <v>16.193809523809524</v>
      </c>
      <c r="R139" s="94"/>
      <c r="S139" s="97"/>
      <c r="T139" s="207"/>
      <c r="U139" s="198"/>
      <c r="V139" s="253"/>
      <c r="W139" s="97"/>
      <c r="X139" s="198"/>
      <c r="Y139" s="253"/>
      <c r="Z139" s="97"/>
      <c r="AA139" s="203"/>
      <c r="AB139" s="252"/>
    </row>
    <row r="140" spans="1:28" x14ac:dyDescent="0.25">
      <c r="A140" s="97"/>
      <c r="B140" s="104">
        <v>37012</v>
      </c>
      <c r="C140" s="94">
        <v>68.161702127659581</v>
      </c>
      <c r="D140" s="94">
        <v>21.34170212765958</v>
      </c>
      <c r="E140" s="94"/>
      <c r="F140" s="173">
        <v>66.178723404255322</v>
      </c>
      <c r="G140" s="94">
        <v>20.358723404255322</v>
      </c>
      <c r="H140" s="94"/>
      <c r="I140" s="173">
        <f>Month!F154/1.175</f>
        <v>66.536170212765967</v>
      </c>
      <c r="J140" s="94">
        <f t="shared" si="15"/>
        <v>20.716170212765967</v>
      </c>
      <c r="K140" s="94"/>
      <c r="L140" s="173">
        <f>Month!H154/1.05</f>
        <v>18.171428571428567</v>
      </c>
      <c r="M140" s="94">
        <f t="shared" si="14"/>
        <v>18.171428571428567</v>
      </c>
      <c r="N140" s="94"/>
      <c r="O140" s="94"/>
      <c r="P140" s="173">
        <f>Month!I154/1.05</f>
        <v>18.74285714285714</v>
      </c>
      <c r="Q140" s="94">
        <f t="shared" si="13"/>
        <v>15.612857142857141</v>
      </c>
      <c r="R140" s="94"/>
      <c r="S140" s="97"/>
      <c r="T140" s="207"/>
      <c r="U140" s="198"/>
      <c r="V140" s="253"/>
      <c r="W140" s="97"/>
      <c r="X140" s="198"/>
      <c r="Y140" s="253"/>
      <c r="Z140" s="97"/>
      <c r="AA140" s="203"/>
      <c r="AB140" s="252"/>
    </row>
    <row r="141" spans="1:28" x14ac:dyDescent="0.25">
      <c r="A141" s="97"/>
      <c r="B141" s="104">
        <v>37043</v>
      </c>
      <c r="C141" s="94">
        <v>70.068085106382981</v>
      </c>
      <c r="D141" s="94">
        <v>21.24808510638298</v>
      </c>
      <c r="E141" s="94">
        <f>SUM(D139:D141)/3</f>
        <v>20.782836879432626</v>
      </c>
      <c r="F141" s="173">
        <v>66.672340425531914</v>
      </c>
      <c r="G141" s="94">
        <v>20.852340425531914</v>
      </c>
      <c r="H141" s="94">
        <f>SUM(G139:G141)/3</f>
        <v>20.39560283687943</v>
      </c>
      <c r="I141" s="173">
        <f>Month!F155/1.175</f>
        <v>67.165957446808505</v>
      </c>
      <c r="J141" s="94">
        <f t="shared" si="15"/>
        <v>21.345957446808505</v>
      </c>
      <c r="K141" s="94">
        <f>SUM(J139:J141)/3</f>
        <v>20.273617021276596</v>
      </c>
      <c r="L141" s="173">
        <f>Month!H155/1.05</f>
        <v>18.495238095238097</v>
      </c>
      <c r="M141" s="94">
        <f t="shared" si="14"/>
        <v>18.495238095238097</v>
      </c>
      <c r="N141" s="94">
        <f>SUM(M139:M141)/3</f>
        <v>18.400000000000002</v>
      </c>
      <c r="O141" s="94"/>
      <c r="P141" s="173">
        <f>Month!I155/1.05</f>
        <v>19.266666666666666</v>
      </c>
      <c r="Q141" s="94">
        <f t="shared" si="13"/>
        <v>16.136666666666667</v>
      </c>
      <c r="R141" s="94">
        <f>SUM(Q139:Q141)/3</f>
        <v>15.98111111111111</v>
      </c>
      <c r="S141" s="97"/>
      <c r="T141" s="207"/>
      <c r="U141" s="198"/>
      <c r="V141" s="253"/>
      <c r="W141" s="97"/>
      <c r="X141" s="198"/>
      <c r="Y141" s="253"/>
      <c r="Z141" s="97"/>
      <c r="AA141" s="203"/>
      <c r="AB141" s="252"/>
    </row>
    <row r="142" spans="1:28" x14ac:dyDescent="0.25">
      <c r="A142" s="81"/>
      <c r="B142" s="104">
        <v>37073</v>
      </c>
      <c r="C142" s="94">
        <f>Month!D156/1.175</f>
        <v>69.31063829787233</v>
      </c>
      <c r="D142" s="94">
        <f t="shared" ref="D142:D168" si="16">C142-48.82</f>
        <v>20.49063829787233</v>
      </c>
      <c r="E142" s="94"/>
      <c r="F142" s="173">
        <f>Month!G156/1.175</f>
        <v>66.280851063829786</v>
      </c>
      <c r="G142" s="94">
        <f t="shared" ref="G142:G168" si="17">F142-45.82</f>
        <v>20.460851063829786</v>
      </c>
      <c r="H142" s="94"/>
      <c r="I142" s="173">
        <f>Month!F156/1.175</f>
        <v>66.212765957446805</v>
      </c>
      <c r="J142" s="94">
        <f t="shared" si="15"/>
        <v>20.392765957446805</v>
      </c>
      <c r="K142" s="94"/>
      <c r="L142" s="173">
        <f>Month!H156/1.05</f>
        <v>17.619047619047617</v>
      </c>
      <c r="M142" s="94">
        <f t="shared" si="14"/>
        <v>17.619047619047617</v>
      </c>
      <c r="N142" s="94"/>
      <c r="O142" s="94"/>
      <c r="P142" s="173">
        <f>Month!I156/1.05</f>
        <v>18.647619047619045</v>
      </c>
      <c r="Q142" s="94">
        <f t="shared" si="13"/>
        <v>15.517619047619046</v>
      </c>
      <c r="R142" s="94"/>
      <c r="S142" s="97"/>
      <c r="T142" s="207"/>
      <c r="U142" s="198"/>
      <c r="V142" s="253"/>
      <c r="W142" s="97"/>
      <c r="X142" s="198"/>
      <c r="Y142" s="253"/>
      <c r="Z142" s="97"/>
      <c r="AA142" s="203"/>
      <c r="AB142" s="252"/>
    </row>
    <row r="143" spans="1:28" x14ac:dyDescent="0.25">
      <c r="A143" s="81"/>
      <c r="B143" s="104">
        <v>37104</v>
      </c>
      <c r="C143" s="94">
        <f>Month!D157/1.175</f>
        <v>68.38297872340425</v>
      </c>
      <c r="D143" s="94">
        <f t="shared" si="16"/>
        <v>19.56297872340425</v>
      </c>
      <c r="E143" s="94"/>
      <c r="F143" s="173">
        <f>Month!G157/1.175</f>
        <v>65.991489361702136</v>
      </c>
      <c r="G143" s="94">
        <f t="shared" si="17"/>
        <v>20.171489361702136</v>
      </c>
      <c r="H143" s="94"/>
      <c r="I143" s="173">
        <f>Month!F157/1.175</f>
        <v>65.378723404255311</v>
      </c>
      <c r="J143" s="94">
        <f t="shared" si="15"/>
        <v>19.558723404255311</v>
      </c>
      <c r="K143" s="94"/>
      <c r="L143" s="173">
        <f>Month!H157/1.05</f>
        <v>17.028571428571428</v>
      </c>
      <c r="M143" s="94">
        <f t="shared" si="14"/>
        <v>17.028571428571428</v>
      </c>
      <c r="N143" s="94"/>
      <c r="O143" s="94"/>
      <c r="P143" s="173">
        <f>Month!I157/1.05</f>
        <v>18.56190476190476</v>
      </c>
      <c r="Q143" s="94">
        <f t="shared" si="13"/>
        <v>15.431904761904761</v>
      </c>
      <c r="R143" s="94"/>
      <c r="S143" s="97"/>
      <c r="T143" s="207"/>
      <c r="U143" s="198"/>
      <c r="V143" s="253"/>
      <c r="W143" s="97"/>
      <c r="X143" s="198"/>
      <c r="Y143" s="253"/>
      <c r="Z143" s="97"/>
      <c r="AA143" s="203"/>
      <c r="AB143" s="252"/>
    </row>
    <row r="144" spans="1:28" x14ac:dyDescent="0.25">
      <c r="A144" s="81"/>
      <c r="B144" s="104">
        <v>37135</v>
      </c>
      <c r="C144" s="94">
        <f>Month!D158/1.175</f>
        <v>68.076595744680844</v>
      </c>
      <c r="D144" s="94">
        <f t="shared" si="16"/>
        <v>19.256595744680844</v>
      </c>
      <c r="E144" s="94">
        <f>SUM(D142:D144)/3</f>
        <v>19.770070921985809</v>
      </c>
      <c r="F144" s="173">
        <f>Month!G158/1.175</f>
        <v>65.702127659574472</v>
      </c>
      <c r="G144" s="94">
        <f t="shared" si="17"/>
        <v>19.882127659574472</v>
      </c>
      <c r="H144" s="94">
        <f>SUM(G142:G144)/3</f>
        <v>20.171489361702132</v>
      </c>
      <c r="I144" s="173">
        <f>Month!F158/1.175</f>
        <v>65.038297872340422</v>
      </c>
      <c r="J144" s="94">
        <f t="shared" si="15"/>
        <v>19.218297872340422</v>
      </c>
      <c r="K144" s="94">
        <f>SUM(J142:J144)/3</f>
        <v>19.723262411347513</v>
      </c>
      <c r="L144" s="173">
        <f>Month!H158/1.05</f>
        <v>17.980952380952381</v>
      </c>
      <c r="M144" s="94">
        <f t="shared" si="14"/>
        <v>17.980952380952381</v>
      </c>
      <c r="N144" s="94">
        <f>SUM(M142:M144)/3</f>
        <v>17.542857142857141</v>
      </c>
      <c r="O144" s="94"/>
      <c r="P144" s="173">
        <f>Month!I158/1.05</f>
        <v>18.971428571428572</v>
      </c>
      <c r="Q144" s="94">
        <f t="shared" si="13"/>
        <v>15.841428571428573</v>
      </c>
      <c r="R144" s="94">
        <f>SUM(Q142:Q144)/3</f>
        <v>15.596984126984125</v>
      </c>
      <c r="S144" s="97"/>
      <c r="T144" s="207"/>
      <c r="U144" s="198"/>
      <c r="V144" s="253"/>
      <c r="W144" s="97"/>
      <c r="X144" s="198"/>
      <c r="Y144" s="253"/>
      <c r="Z144" s="97"/>
      <c r="AA144" s="203"/>
      <c r="AB144" s="252"/>
    </row>
    <row r="145" spans="1:28" x14ac:dyDescent="0.25">
      <c r="A145" s="81"/>
      <c r="B145" s="104">
        <v>37165</v>
      </c>
      <c r="C145" s="94">
        <f>Month!D159/1.175</f>
        <v>67.42978723404255</v>
      </c>
      <c r="D145" s="94">
        <f t="shared" si="16"/>
        <v>18.60978723404255</v>
      </c>
      <c r="E145" s="94"/>
      <c r="F145" s="173">
        <f>Month!G159/1.175</f>
        <v>65.412765957446808</v>
      </c>
      <c r="G145" s="94">
        <f t="shared" si="17"/>
        <v>19.592765957446808</v>
      </c>
      <c r="H145" s="94"/>
      <c r="I145" s="173">
        <f>Month!F159/1.175</f>
        <v>63.923404255319149</v>
      </c>
      <c r="J145" s="94">
        <f t="shared" si="15"/>
        <v>18.103404255319148</v>
      </c>
      <c r="K145" s="94"/>
      <c r="L145" s="173">
        <f>Month!H159/1.05</f>
        <v>15.019047619047617</v>
      </c>
      <c r="M145" s="94">
        <f t="shared" si="14"/>
        <v>15.019047619047617</v>
      </c>
      <c r="N145" s="94"/>
      <c r="O145" s="94"/>
      <c r="P145" s="173">
        <f>Month!I159/1.05</f>
        <v>16.62857142857143</v>
      </c>
      <c r="Q145" s="94">
        <f t="shared" si="13"/>
        <v>13.498571428571431</v>
      </c>
      <c r="R145" s="94"/>
      <c r="S145" s="97"/>
      <c r="T145" s="207"/>
      <c r="U145" s="198"/>
      <c r="V145" s="253"/>
      <c r="W145" s="97"/>
      <c r="X145" s="198"/>
      <c r="Y145" s="253"/>
      <c r="Z145" s="97"/>
      <c r="AA145" s="203"/>
      <c r="AB145" s="252"/>
    </row>
    <row r="146" spans="1:28" x14ac:dyDescent="0.25">
      <c r="A146" s="81"/>
      <c r="B146" s="104">
        <v>37196</v>
      </c>
      <c r="C146" s="94">
        <f>Month!D160/1.175</f>
        <v>65.617021276595736</v>
      </c>
      <c r="D146" s="94">
        <f t="shared" si="16"/>
        <v>16.797021276595736</v>
      </c>
      <c r="E146" s="94"/>
      <c r="F146" s="173">
        <f>Month!G160/1.175</f>
        <v>64.66382978723405</v>
      </c>
      <c r="G146" s="94">
        <f t="shared" si="17"/>
        <v>18.84382978723405</v>
      </c>
      <c r="H146" s="94"/>
      <c r="I146" s="173">
        <f>Month!F160/1.175</f>
        <v>59.931914893617019</v>
      </c>
      <c r="J146" s="94">
        <f t="shared" si="15"/>
        <v>14.111914893617019</v>
      </c>
      <c r="K146" s="94"/>
      <c r="L146" s="173">
        <f>Month!H160/1.05</f>
        <v>14.123809523809523</v>
      </c>
      <c r="M146" s="94">
        <f t="shared" si="14"/>
        <v>14.123809523809523</v>
      </c>
      <c r="N146" s="94"/>
      <c r="O146" s="94"/>
      <c r="P146" s="173">
        <f>Month!I160/1.05</f>
        <v>15.438095238095238</v>
      </c>
      <c r="Q146" s="94">
        <f t="shared" si="13"/>
        <v>12.308095238095238</v>
      </c>
      <c r="R146" s="94"/>
      <c r="S146" s="97"/>
      <c r="T146" s="207"/>
      <c r="U146" s="198"/>
      <c r="V146" s="253"/>
      <c r="W146" s="97"/>
      <c r="X146" s="198"/>
      <c r="Y146" s="253"/>
      <c r="Z146" s="97"/>
      <c r="AA146" s="203"/>
      <c r="AB146" s="252"/>
    </row>
    <row r="147" spans="1:28" x14ac:dyDescent="0.25">
      <c r="A147" s="81"/>
      <c r="B147" s="104">
        <v>37226</v>
      </c>
      <c r="C147" s="94">
        <f>Month!D161/1.175</f>
        <v>64.544680851063831</v>
      </c>
      <c r="D147" s="94">
        <f t="shared" si="16"/>
        <v>15.72468085106383</v>
      </c>
      <c r="E147" s="94">
        <f>SUM(D145:D147)/3</f>
        <v>17.043829787234039</v>
      </c>
      <c r="F147" s="173">
        <f>Month!G161/1.175</f>
        <v>63.634042553191485</v>
      </c>
      <c r="G147" s="94">
        <f t="shared" si="17"/>
        <v>17.814042553191484</v>
      </c>
      <c r="H147" s="94">
        <f>SUM(G145:G147)/3</f>
        <v>18.750212765957446</v>
      </c>
      <c r="I147" s="173">
        <f>Month!F161/1.175</f>
        <v>59.710638297872336</v>
      </c>
      <c r="J147" s="94">
        <f t="shared" si="15"/>
        <v>13.890638297872336</v>
      </c>
      <c r="K147" s="94">
        <f>SUM(J145:J147)/3</f>
        <v>15.368652482269502</v>
      </c>
      <c r="L147" s="173">
        <f>Month!H161/1.05</f>
        <v>13.752380952380951</v>
      </c>
      <c r="M147" s="94">
        <f t="shared" si="14"/>
        <v>13.752380952380951</v>
      </c>
      <c r="N147" s="94">
        <f>SUM(M145:M147)/3</f>
        <v>14.298412698412697</v>
      </c>
      <c r="O147" s="94"/>
      <c r="P147" s="173">
        <f>Month!I161/1.05</f>
        <v>14.580952380952381</v>
      </c>
      <c r="Q147" s="94">
        <f t="shared" si="13"/>
        <v>11.45095238095238</v>
      </c>
      <c r="R147" s="94">
        <f>SUM(Q145:Q147)/3</f>
        <v>12.419206349206348</v>
      </c>
      <c r="S147" s="97"/>
      <c r="T147" s="207"/>
      <c r="U147" s="186"/>
      <c r="V147" s="173">
        <f>AVERAGE(F136:F147)</f>
        <v>66.251258865248232</v>
      </c>
      <c r="W147" s="94">
        <f>AVERAGE(G136:G147)</f>
        <v>19.931258865248228</v>
      </c>
      <c r="X147" s="198"/>
      <c r="Y147" s="173">
        <f>AVERAGE(I136:I147)</f>
        <v>64.439716312056731</v>
      </c>
      <c r="Z147" s="94">
        <f>AVERAGE(J136:J147)</f>
        <v>18.036382978723402</v>
      </c>
      <c r="AA147" s="203"/>
      <c r="AB147" s="252"/>
    </row>
    <row r="148" spans="1:28" x14ac:dyDescent="0.25">
      <c r="A148" s="97">
        <v>2002</v>
      </c>
      <c r="B148" s="104">
        <v>37257</v>
      </c>
      <c r="C148" s="94">
        <f>Month!D162/1.175</f>
        <v>64.629787234042553</v>
      </c>
      <c r="D148" s="94">
        <f t="shared" si="16"/>
        <v>15.809787234042552</v>
      </c>
      <c r="E148" s="94"/>
      <c r="F148" s="173">
        <f>Month!G162/1.175</f>
        <v>63.531914893617021</v>
      </c>
      <c r="G148" s="94">
        <f t="shared" si="17"/>
        <v>17.711914893617021</v>
      </c>
      <c r="H148" s="94"/>
      <c r="I148" s="173">
        <f>Month!F162/1.175</f>
        <v>59.48936170212766</v>
      </c>
      <c r="J148" s="94">
        <f t="shared" si="15"/>
        <v>13.669361702127659</v>
      </c>
      <c r="K148" s="94"/>
      <c r="L148" s="173">
        <f>Month!H162/1.05</f>
        <v>13.914285714285713</v>
      </c>
      <c r="M148" s="94">
        <f t="shared" si="14"/>
        <v>13.914285714285713</v>
      </c>
      <c r="N148" s="94"/>
      <c r="O148" s="94"/>
      <c r="P148" s="173">
        <f>Month!I162/1.05</f>
        <v>14.009523809523809</v>
      </c>
      <c r="Q148" s="94">
        <f t="shared" si="13"/>
        <v>10.87952380952381</v>
      </c>
      <c r="R148" s="94"/>
      <c r="S148" s="97"/>
      <c r="T148" s="207"/>
      <c r="U148" s="198"/>
      <c r="V148" s="253"/>
      <c r="W148" s="97"/>
      <c r="X148" s="198"/>
      <c r="Y148" s="253"/>
      <c r="Z148" s="97"/>
      <c r="AA148" s="203"/>
      <c r="AB148" s="252"/>
    </row>
    <row r="149" spans="1:28" x14ac:dyDescent="0.25">
      <c r="A149" s="81"/>
      <c r="B149" s="104">
        <v>37288</v>
      </c>
      <c r="C149" s="94">
        <f>Month!D163/1.175</f>
        <v>64.408510638297869</v>
      </c>
      <c r="D149" s="94">
        <f t="shared" si="16"/>
        <v>15.588510638297869</v>
      </c>
      <c r="E149" s="94"/>
      <c r="F149" s="173">
        <f>Month!G163/1.175</f>
        <v>63.319148936170215</v>
      </c>
      <c r="G149" s="94">
        <f t="shared" si="17"/>
        <v>17.499148936170215</v>
      </c>
      <c r="H149" s="94"/>
      <c r="I149" s="173">
        <f>Month!F163/1.175</f>
        <v>59.574468085106382</v>
      </c>
      <c r="J149" s="94">
        <f t="shared" si="15"/>
        <v>13.754468085106382</v>
      </c>
      <c r="K149" s="94"/>
      <c r="L149" s="173">
        <f>Month!H163/1.05</f>
        <v>13.542857142857143</v>
      </c>
      <c r="M149" s="94">
        <f t="shared" si="14"/>
        <v>13.542857142857143</v>
      </c>
      <c r="N149" s="94"/>
      <c r="O149" s="94"/>
      <c r="P149" s="173">
        <f>Month!I163/1.05</f>
        <v>13.761904761904761</v>
      </c>
      <c r="Q149" s="94">
        <f t="shared" si="13"/>
        <v>10.63190476190476</v>
      </c>
      <c r="R149" s="94"/>
      <c r="S149" s="97"/>
      <c r="T149" s="207"/>
      <c r="U149" s="198"/>
      <c r="V149" s="253"/>
      <c r="W149" s="97"/>
      <c r="X149" s="198"/>
      <c r="Y149" s="253"/>
      <c r="Z149" s="97"/>
      <c r="AA149" s="203"/>
      <c r="AB149" s="252"/>
    </row>
    <row r="150" spans="1:28" x14ac:dyDescent="0.25">
      <c r="A150" s="81"/>
      <c r="B150" s="104">
        <v>37316</v>
      </c>
      <c r="C150" s="94">
        <f>Month!D164/1.175</f>
        <v>64.808510638297875</v>
      </c>
      <c r="D150" s="94">
        <f t="shared" si="16"/>
        <v>15.988510638297875</v>
      </c>
      <c r="E150" s="94">
        <f>SUM(D148:D150)/3</f>
        <v>15.795602836879432</v>
      </c>
      <c r="F150" s="173">
        <f>Month!G164/1.175</f>
        <v>63.685106382978717</v>
      </c>
      <c r="G150" s="94">
        <f t="shared" si="17"/>
        <v>17.865106382978716</v>
      </c>
      <c r="H150" s="94">
        <f>SUM(G148:G150)/3</f>
        <v>17.692056737588651</v>
      </c>
      <c r="I150" s="173">
        <f>Month!F164/1.175</f>
        <v>60.851063829787229</v>
      </c>
      <c r="J150" s="94">
        <f t="shared" si="15"/>
        <v>15.031063829787229</v>
      </c>
      <c r="K150" s="94">
        <f>SUM(J148:J150)/3</f>
        <v>14.151631205673757</v>
      </c>
      <c r="L150" s="173">
        <f>Month!H164/1.05</f>
        <v>14.304761904761904</v>
      </c>
      <c r="M150" s="94">
        <f t="shared" si="14"/>
        <v>14.304761904761904</v>
      </c>
      <c r="N150" s="94">
        <f>SUM(M148:M150)/3</f>
        <v>13.920634920634919</v>
      </c>
      <c r="O150" s="94"/>
      <c r="P150" s="173">
        <f>Month!I164/1.05</f>
        <v>14.247619047619049</v>
      </c>
      <c r="Q150" s="94">
        <f t="shared" si="13"/>
        <v>11.117619047619048</v>
      </c>
      <c r="R150" s="94">
        <f>SUM(Q148:Q150)/3</f>
        <v>10.876349206349206</v>
      </c>
      <c r="S150" s="97"/>
      <c r="T150" s="207"/>
      <c r="U150" s="198"/>
      <c r="V150" s="253"/>
      <c r="W150" s="97"/>
      <c r="X150" s="198"/>
      <c r="Y150" s="253"/>
      <c r="Z150" s="97"/>
      <c r="AA150" s="203"/>
      <c r="AB150" s="252"/>
    </row>
    <row r="151" spans="1:28" x14ac:dyDescent="0.25">
      <c r="A151" s="81"/>
      <c r="B151" s="104">
        <v>37347</v>
      </c>
      <c r="C151" s="94">
        <f>Month!D165/1.175</f>
        <v>66.246808510638303</v>
      </c>
      <c r="D151" s="94">
        <f t="shared" si="16"/>
        <v>17.426808510638303</v>
      </c>
      <c r="E151" s="94"/>
      <c r="F151" s="173">
        <f>Month!G165/1.175</f>
        <v>65.42978723404255</v>
      </c>
      <c r="G151" s="94">
        <f t="shared" si="17"/>
        <v>19.60978723404255</v>
      </c>
      <c r="H151" s="94"/>
      <c r="I151" s="173">
        <f>Month!F165/1.175</f>
        <v>63.787234042553195</v>
      </c>
      <c r="J151" s="94">
        <f t="shared" si="15"/>
        <v>17.967234042553194</v>
      </c>
      <c r="K151" s="94"/>
      <c r="L151" s="173">
        <f>Month!H165/1.05</f>
        <v>15.314285714285711</v>
      </c>
      <c r="M151" s="94">
        <f t="shared" si="14"/>
        <v>15.314285714285711</v>
      </c>
      <c r="N151" s="94"/>
      <c r="O151" s="94"/>
      <c r="P151" s="173">
        <f>Month!I165/1.05</f>
        <v>15.304761904761904</v>
      </c>
      <c r="Q151" s="94">
        <f t="shared" si="13"/>
        <v>12.174761904761905</v>
      </c>
      <c r="R151" s="94"/>
      <c r="S151" s="97"/>
      <c r="T151" s="207"/>
      <c r="U151" s="198"/>
      <c r="V151" s="253"/>
      <c r="W151" s="97"/>
      <c r="X151" s="198"/>
      <c r="Y151" s="253"/>
      <c r="Z151" s="97"/>
      <c r="AA151" s="203"/>
      <c r="AB151" s="252"/>
    </row>
    <row r="152" spans="1:28" x14ac:dyDescent="0.25">
      <c r="A152" s="81"/>
      <c r="B152" s="104">
        <v>37377</v>
      </c>
      <c r="C152" s="94">
        <f>Month!D166/1.175</f>
        <v>66.195744680851064</v>
      </c>
      <c r="D152" s="94">
        <f t="shared" si="16"/>
        <v>17.375744680851064</v>
      </c>
      <c r="E152" s="94"/>
      <c r="F152" s="173">
        <f>Month!G166/1.175</f>
        <v>64.995744680851061</v>
      </c>
      <c r="G152" s="94">
        <f t="shared" si="17"/>
        <v>19.175744680851061</v>
      </c>
      <c r="H152" s="94"/>
      <c r="I152" s="173">
        <f>Month!F166/1.175</f>
        <v>63.608510638297865</v>
      </c>
      <c r="J152" s="94">
        <f t="shared" si="15"/>
        <v>17.788510638297865</v>
      </c>
      <c r="K152" s="94"/>
      <c r="L152" s="173">
        <f>Month!H166/1.05</f>
        <v>15.361904761904761</v>
      </c>
      <c r="M152" s="94">
        <f t="shared" si="14"/>
        <v>15.361904761904761</v>
      </c>
      <c r="N152" s="94"/>
      <c r="O152" s="94"/>
      <c r="P152" s="173">
        <f>Month!I166/1.05</f>
        <v>15.238095238095237</v>
      </c>
      <c r="Q152" s="94">
        <f t="shared" si="13"/>
        <v>12.108095238095238</v>
      </c>
      <c r="R152" s="94"/>
      <c r="S152" s="97"/>
      <c r="T152" s="207"/>
      <c r="U152" s="198"/>
      <c r="V152" s="253"/>
      <c r="W152" s="97"/>
      <c r="X152" s="198"/>
      <c r="Y152" s="253"/>
      <c r="Z152" s="97"/>
      <c r="AA152" s="203"/>
      <c r="AB152" s="252"/>
    </row>
    <row r="153" spans="1:28" x14ac:dyDescent="0.25">
      <c r="A153" s="81"/>
      <c r="B153" s="104">
        <v>37408</v>
      </c>
      <c r="C153" s="94">
        <f>Month!D167/1.175</f>
        <v>65.795744680851058</v>
      </c>
      <c r="D153" s="94">
        <f t="shared" si="16"/>
        <v>16.975744680851058</v>
      </c>
      <c r="E153" s="94">
        <f>SUM(D151:D153)/3</f>
        <v>17.259432624113476</v>
      </c>
      <c r="F153" s="173">
        <f>Month!G167/1.175</f>
        <v>64.374468085106386</v>
      </c>
      <c r="G153" s="94">
        <f t="shared" si="17"/>
        <v>18.554468085106386</v>
      </c>
      <c r="H153" s="94">
        <f>SUM(G151:G153)/3</f>
        <v>19.113333333333333</v>
      </c>
      <c r="I153" s="173">
        <f>Month!F167/1.175</f>
        <v>62.98723404255319</v>
      </c>
      <c r="J153" s="94">
        <f t="shared" si="15"/>
        <v>17.16723404255319</v>
      </c>
      <c r="K153" s="94">
        <f>SUM(J151:J153)/3</f>
        <v>17.640992907801415</v>
      </c>
      <c r="L153" s="173">
        <f>Month!H167/1.05</f>
        <v>14.638095238095238</v>
      </c>
      <c r="M153" s="94">
        <f t="shared" si="14"/>
        <v>14.638095238095238</v>
      </c>
      <c r="N153" s="94">
        <f>SUM(M151:M153)/3</f>
        <v>15.104761904761903</v>
      </c>
      <c r="O153" s="94"/>
      <c r="P153" s="173">
        <f>Month!I167/1.05</f>
        <v>14.685714285714285</v>
      </c>
      <c r="Q153" s="94">
        <f t="shared" si="13"/>
        <v>11.555714285714284</v>
      </c>
      <c r="R153" s="94">
        <f>SUM(Q151:Q153)/3</f>
        <v>11.946190476190475</v>
      </c>
      <c r="S153" s="97"/>
      <c r="T153" s="207"/>
      <c r="U153" s="198"/>
      <c r="V153" s="253"/>
      <c r="W153" s="97"/>
      <c r="X153" s="198"/>
      <c r="Y153" s="253"/>
      <c r="Z153" s="97"/>
      <c r="AA153" s="203"/>
      <c r="AB153" s="252"/>
    </row>
    <row r="154" spans="1:28" x14ac:dyDescent="0.25">
      <c r="A154" s="81"/>
      <c r="B154" s="104">
        <v>37438</v>
      </c>
      <c r="C154" s="94">
        <f>Month!D168/1.175</f>
        <v>65.489361702127653</v>
      </c>
      <c r="D154" s="94">
        <f t="shared" si="16"/>
        <v>16.669361702127652</v>
      </c>
      <c r="E154" s="94"/>
      <c r="F154" s="173">
        <f>Month!G168/1.175</f>
        <v>64.076595744680859</v>
      </c>
      <c r="G154" s="94">
        <f t="shared" si="17"/>
        <v>18.256595744680858</v>
      </c>
      <c r="H154" s="94"/>
      <c r="I154" s="173">
        <f>Month!F168/1.175</f>
        <v>62.655319148936172</v>
      </c>
      <c r="J154" s="94">
        <f t="shared" si="15"/>
        <v>16.835319148936172</v>
      </c>
      <c r="K154" s="94"/>
      <c r="L154" s="173">
        <f>Month!H168/1.05</f>
        <v>14.466666666666665</v>
      </c>
      <c r="M154" s="94">
        <f t="shared" si="14"/>
        <v>14.466666666666665</v>
      </c>
      <c r="N154" s="94"/>
      <c r="O154" s="94"/>
      <c r="P154" s="173">
        <f>Month!I168/1.05</f>
        <v>14.866666666666665</v>
      </c>
      <c r="Q154" s="94">
        <f t="shared" si="13"/>
        <v>11.736666666666665</v>
      </c>
      <c r="R154" s="94"/>
      <c r="S154" s="97"/>
      <c r="T154" s="207"/>
      <c r="U154" s="198"/>
      <c r="V154" s="253"/>
      <c r="W154" s="97"/>
      <c r="X154" s="198"/>
      <c r="Y154" s="253"/>
      <c r="Z154" s="97"/>
      <c r="AA154" s="203"/>
      <c r="AB154" s="252"/>
    </row>
    <row r="155" spans="1:28" x14ac:dyDescent="0.25">
      <c r="A155" s="81"/>
      <c r="B155" s="104">
        <v>37469</v>
      </c>
      <c r="C155" s="94">
        <f>Month!D169/1.175</f>
        <v>65.608510638297872</v>
      </c>
      <c r="D155" s="94">
        <f t="shared" si="16"/>
        <v>16.788510638297872</v>
      </c>
      <c r="E155" s="94"/>
      <c r="F155" s="173">
        <f>Month!G169/1.175</f>
        <v>64.076595744680859</v>
      </c>
      <c r="G155" s="94">
        <f t="shared" si="17"/>
        <v>18.256595744680858</v>
      </c>
      <c r="H155" s="94"/>
      <c r="I155" s="173">
        <f>Month!F169/1.175</f>
        <v>62.714893617021275</v>
      </c>
      <c r="J155" s="94">
        <f t="shared" si="15"/>
        <v>16.894893617021275</v>
      </c>
      <c r="K155" s="94"/>
      <c r="L155" s="173">
        <f>Month!H169/1.05</f>
        <v>14.847619047619046</v>
      </c>
      <c r="M155" s="94">
        <f t="shared" si="14"/>
        <v>14.847619047619046</v>
      </c>
      <c r="N155" s="94"/>
      <c r="O155" s="94"/>
      <c r="P155" s="173">
        <f>Month!I169/1.05</f>
        <v>15.457142857142857</v>
      </c>
      <c r="Q155" s="94">
        <f t="shared" si="13"/>
        <v>12.327142857142857</v>
      </c>
      <c r="R155" s="94"/>
      <c r="S155" s="97"/>
      <c r="T155" s="207"/>
      <c r="U155" s="198"/>
      <c r="V155" s="253"/>
      <c r="W155" s="97"/>
      <c r="X155" s="198"/>
      <c r="Y155" s="253"/>
      <c r="Z155" s="97"/>
      <c r="AA155" s="203"/>
      <c r="AB155" s="252"/>
    </row>
    <row r="156" spans="1:28" x14ac:dyDescent="0.25">
      <c r="A156" s="81"/>
      <c r="B156" s="104">
        <v>37500</v>
      </c>
      <c r="C156" s="94">
        <f>Month!D170/1.175</f>
        <v>65.863829787234039</v>
      </c>
      <c r="D156" s="94">
        <f t="shared" si="16"/>
        <v>17.043829787234039</v>
      </c>
      <c r="E156" s="94">
        <f>SUM(D154:D156)/3</f>
        <v>16.833900709219854</v>
      </c>
      <c r="F156" s="173">
        <f>Month!G170/1.175</f>
        <v>64.382978723404264</v>
      </c>
      <c r="G156" s="94">
        <f t="shared" si="17"/>
        <v>18.562978723404264</v>
      </c>
      <c r="H156" s="94">
        <f>SUM(G154:G156)/3</f>
        <v>18.358723404255326</v>
      </c>
      <c r="I156" s="173">
        <f>Month!F170/1.175</f>
        <v>63.174468085106383</v>
      </c>
      <c r="J156" s="94">
        <f t="shared" si="15"/>
        <v>17.354468085106383</v>
      </c>
      <c r="K156" s="94">
        <f>SUM(J154:J156)/3</f>
        <v>17.028226950354611</v>
      </c>
      <c r="L156" s="173">
        <f>Month!H170/1.05</f>
        <v>16.133333333333333</v>
      </c>
      <c r="M156" s="94">
        <f t="shared" si="14"/>
        <v>16.133333333333333</v>
      </c>
      <c r="N156" s="94">
        <f>SUM(M154:M156)/3</f>
        <v>15.149206349206347</v>
      </c>
      <c r="O156" s="94"/>
      <c r="P156" s="173">
        <f>Month!I170/1.05</f>
        <v>16.247619047619047</v>
      </c>
      <c r="Q156" s="94">
        <f t="shared" si="13"/>
        <v>13.117619047619048</v>
      </c>
      <c r="R156" s="94">
        <f>SUM(Q154:Q156)/3</f>
        <v>12.393809523809523</v>
      </c>
      <c r="S156" s="97"/>
      <c r="T156" s="207"/>
      <c r="U156" s="198"/>
      <c r="V156" s="253"/>
      <c r="W156" s="97"/>
      <c r="X156" s="198"/>
      <c r="Y156" s="253"/>
      <c r="Z156" s="97"/>
      <c r="AA156" s="203"/>
      <c r="AB156" s="252"/>
    </row>
    <row r="157" spans="1:28" x14ac:dyDescent="0.25">
      <c r="A157" s="81"/>
      <c r="B157" s="104">
        <v>37530</v>
      </c>
      <c r="C157" s="94">
        <f>Month!D171/1.175</f>
        <v>66</v>
      </c>
      <c r="D157" s="94">
        <f t="shared" si="16"/>
        <v>17.18</v>
      </c>
      <c r="E157" s="94"/>
      <c r="F157" s="173">
        <f>Month!G171/1.175</f>
        <v>64.519148936170211</v>
      </c>
      <c r="G157" s="94">
        <f t="shared" si="17"/>
        <v>18.699148936170211</v>
      </c>
      <c r="H157" s="94"/>
      <c r="I157" s="173">
        <f>Month!F171/1.175</f>
        <v>63.353191489361699</v>
      </c>
      <c r="J157" s="94">
        <f t="shared" si="15"/>
        <v>17.533191489361698</v>
      </c>
      <c r="K157" s="94"/>
      <c r="L157" s="173">
        <f>Month!H171/1.05</f>
        <v>16.590476190476192</v>
      </c>
      <c r="M157" s="94">
        <f t="shared" si="14"/>
        <v>16.590476190476192</v>
      </c>
      <c r="N157" s="94"/>
      <c r="O157" s="94"/>
      <c r="P157" s="173">
        <f>Month!I171/1.05</f>
        <v>16.790476190476188</v>
      </c>
      <c r="Q157" s="94">
        <f t="shared" si="13"/>
        <v>13.660476190476189</v>
      </c>
      <c r="R157" s="94"/>
      <c r="S157" s="97"/>
      <c r="T157" s="207"/>
      <c r="U157" s="198"/>
      <c r="V157" s="253"/>
      <c r="W157" s="97"/>
      <c r="X157" s="198"/>
      <c r="Y157" s="253"/>
      <c r="Z157" s="97"/>
      <c r="AA157" s="203"/>
      <c r="AB157" s="252"/>
    </row>
    <row r="158" spans="1:28" x14ac:dyDescent="0.25">
      <c r="A158" s="81"/>
      <c r="B158" s="104">
        <v>37561</v>
      </c>
      <c r="C158" s="94">
        <f>Month!D172/1.175</f>
        <v>65.863829787234039</v>
      </c>
      <c r="D158" s="94">
        <f t="shared" si="16"/>
        <v>17.043829787234039</v>
      </c>
      <c r="E158" s="94"/>
      <c r="F158" s="173">
        <f>Month!G172/1.175</f>
        <v>64.297872340425528</v>
      </c>
      <c r="G158" s="94">
        <f t="shared" si="17"/>
        <v>18.477872340425527</v>
      </c>
      <c r="H158" s="94"/>
      <c r="I158" s="173">
        <f>Month!F172/1.175</f>
        <v>63.063829787234035</v>
      </c>
      <c r="J158" s="94">
        <f t="shared" si="15"/>
        <v>17.243829787234034</v>
      </c>
      <c r="K158" s="94"/>
      <c r="L158" s="173">
        <f>Month!H172/1.05</f>
        <v>14.38095238095238</v>
      </c>
      <c r="M158" s="94">
        <f t="shared" si="14"/>
        <v>14.38095238095238</v>
      </c>
      <c r="N158" s="94"/>
      <c r="O158" s="94"/>
      <c r="P158" s="173">
        <f>Month!I172/1.05</f>
        <v>15.066666666666666</v>
      </c>
      <c r="Q158" s="94">
        <f t="shared" si="13"/>
        <v>11.936666666666667</v>
      </c>
      <c r="R158" s="94"/>
      <c r="S158" s="97"/>
      <c r="T158" s="207"/>
      <c r="U158" s="198"/>
      <c r="V158" s="253"/>
      <c r="W158" s="97"/>
      <c r="X158" s="198"/>
      <c r="Y158" s="253"/>
      <c r="Z158" s="97"/>
      <c r="AA158" s="203"/>
      <c r="AB158" s="252"/>
    </row>
    <row r="159" spans="1:28" x14ac:dyDescent="0.25">
      <c r="A159" s="81"/>
      <c r="B159" s="104">
        <v>37591</v>
      </c>
      <c r="C159" s="94">
        <f>Month!D173/1.175</f>
        <v>65.821276595744678</v>
      </c>
      <c r="D159" s="94">
        <f t="shared" si="16"/>
        <v>17.001276595744677</v>
      </c>
      <c r="E159" s="94">
        <f>SUM(D157:D159)/3</f>
        <v>17.075035460992904</v>
      </c>
      <c r="F159" s="173">
        <f>Month!G173/1.175</f>
        <v>63.957446808510639</v>
      </c>
      <c r="G159" s="94">
        <f t="shared" si="17"/>
        <v>18.137446808510639</v>
      </c>
      <c r="H159" s="94">
        <f>SUM(G157:G159)/3</f>
        <v>18.438156028368791</v>
      </c>
      <c r="I159" s="173">
        <f>Month!F173/1.175</f>
        <v>62.689361702127655</v>
      </c>
      <c r="J159" s="94">
        <f t="shared" si="15"/>
        <v>16.869361702127655</v>
      </c>
      <c r="K159" s="94">
        <f>SUM(J157:J159)/3</f>
        <v>17.215460992907797</v>
      </c>
      <c r="L159" s="173">
        <f>Month!H173/1.05</f>
        <v>15.438095238095238</v>
      </c>
      <c r="M159" s="94">
        <f t="shared" si="14"/>
        <v>15.438095238095238</v>
      </c>
      <c r="N159" s="94">
        <f>SUM(M157:M159)/3</f>
        <v>15.46984126984127</v>
      </c>
      <c r="O159" s="94"/>
      <c r="P159" s="173">
        <f>Month!I173/1.05</f>
        <v>16.390476190476189</v>
      </c>
      <c r="Q159" s="94">
        <f t="shared" si="13"/>
        <v>13.26047619047619</v>
      </c>
      <c r="R159" s="94">
        <f>SUM(Q157:Q159)/3</f>
        <v>12.952539682539681</v>
      </c>
      <c r="S159" s="97"/>
      <c r="T159" s="207"/>
      <c r="U159" s="186"/>
      <c r="V159" s="173">
        <f>AVERAGE(F148:F159)</f>
        <v>64.220567375886517</v>
      </c>
      <c r="W159" s="94">
        <f>AVERAGE(G148:G159)</f>
        <v>18.400567375886524</v>
      </c>
      <c r="X159" s="198"/>
      <c r="Y159" s="173">
        <f>AVERAGE(I148:I159)</f>
        <v>62.329078014184404</v>
      </c>
      <c r="Z159" s="94">
        <f>AVERAGE(J148:J159)</f>
        <v>16.509078014184393</v>
      </c>
      <c r="AA159" s="203"/>
      <c r="AB159" s="252"/>
    </row>
    <row r="160" spans="1:28" x14ac:dyDescent="0.25">
      <c r="A160" s="97">
        <v>2003</v>
      </c>
      <c r="B160" s="104">
        <v>37622</v>
      </c>
      <c r="C160" s="94">
        <f>Month!D174/1.175</f>
        <v>66.510638297872347</v>
      </c>
      <c r="D160" s="94">
        <f t="shared" si="16"/>
        <v>17.690638297872347</v>
      </c>
      <c r="E160" s="94"/>
      <c r="F160" s="173">
        <f>Month!G174/1.175</f>
        <v>65.004255319148925</v>
      </c>
      <c r="G160" s="94">
        <f t="shared" si="17"/>
        <v>19.184255319148924</v>
      </c>
      <c r="H160" s="94"/>
      <c r="I160" s="173">
        <f>Month!F174/1.175</f>
        <v>63.787234042553195</v>
      </c>
      <c r="J160" s="94">
        <f t="shared" si="15"/>
        <v>17.967234042553194</v>
      </c>
      <c r="K160" s="94"/>
      <c r="L160" s="173">
        <f>Month!H174/1.05</f>
        <v>16.980952380952377</v>
      </c>
      <c r="M160" s="94">
        <f t="shared" si="14"/>
        <v>16.980952380952377</v>
      </c>
      <c r="N160" s="94"/>
      <c r="O160" s="94"/>
      <c r="P160" s="173">
        <f>Month!I174/1.05</f>
        <v>17.74285714285714</v>
      </c>
      <c r="Q160" s="94">
        <f t="shared" si="13"/>
        <v>14.612857142857141</v>
      </c>
      <c r="R160" s="94"/>
      <c r="S160" s="97"/>
      <c r="T160" s="207"/>
      <c r="U160" s="198"/>
      <c r="V160" s="253"/>
      <c r="W160" s="97"/>
      <c r="X160" s="198"/>
      <c r="Y160" s="253"/>
      <c r="Z160" s="97"/>
      <c r="AA160" s="203"/>
      <c r="AB160" s="252"/>
    </row>
    <row r="161" spans="1:28" x14ac:dyDescent="0.25">
      <c r="A161" s="81"/>
      <c r="B161" s="104">
        <v>37653</v>
      </c>
      <c r="C161" s="94">
        <f>Month!D175/1.175</f>
        <v>67.497872340425531</v>
      </c>
      <c r="D161" s="94">
        <f t="shared" si="16"/>
        <v>18.67787234042553</v>
      </c>
      <c r="E161" s="94"/>
      <c r="F161" s="173">
        <f>Month!G175/1.175</f>
        <v>66.391489361702128</v>
      </c>
      <c r="G161" s="94">
        <f t="shared" si="17"/>
        <v>20.571489361702127</v>
      </c>
      <c r="H161" s="180"/>
      <c r="I161" s="173">
        <f>Month!F175/1.175</f>
        <v>65.24255319148935</v>
      </c>
      <c r="J161" s="94">
        <f t="shared" si="15"/>
        <v>19.422553191489349</v>
      </c>
      <c r="K161" s="97"/>
      <c r="L161" s="173">
        <f>Month!H175/1.05</f>
        <v>19.276190476190475</v>
      </c>
      <c r="M161" s="94">
        <f t="shared" si="14"/>
        <v>19.276190476190475</v>
      </c>
      <c r="N161" s="181"/>
      <c r="O161" s="94"/>
      <c r="P161" s="173">
        <f>Month!I175/1.05</f>
        <v>19.523809523809522</v>
      </c>
      <c r="Q161" s="94">
        <f t="shared" si="13"/>
        <v>16.393809523809523</v>
      </c>
      <c r="R161" s="181"/>
      <c r="S161" s="97"/>
      <c r="T161" s="207"/>
      <c r="U161" s="198"/>
      <c r="V161" s="253"/>
      <c r="W161" s="97"/>
      <c r="X161" s="198"/>
      <c r="Y161" s="253"/>
      <c r="Z161" s="97"/>
      <c r="AA161" s="203"/>
      <c r="AB161" s="252"/>
    </row>
    <row r="162" spans="1:28" x14ac:dyDescent="0.25">
      <c r="A162" s="81"/>
      <c r="B162" s="104">
        <v>37681</v>
      </c>
      <c r="C162" s="94">
        <f>Month!D176/1.175</f>
        <v>69.242553191489364</v>
      </c>
      <c r="D162" s="94">
        <f t="shared" si="16"/>
        <v>20.422553191489364</v>
      </c>
      <c r="E162" s="94">
        <f>SUM(D160:D162)/3</f>
        <v>18.930354609929079</v>
      </c>
      <c r="F162" s="173">
        <f>Month!G176/1.175</f>
        <v>69.021276595744666</v>
      </c>
      <c r="G162" s="94">
        <f t="shared" si="17"/>
        <v>23.201276595744666</v>
      </c>
      <c r="H162" s="94">
        <f>SUM(G160:G162)/3</f>
        <v>20.985673758865239</v>
      </c>
      <c r="I162" s="173">
        <f>Month!F176/1.175</f>
        <v>66.851063829787236</v>
      </c>
      <c r="J162" s="94">
        <f t="shared" si="15"/>
        <v>21.031063829787236</v>
      </c>
      <c r="K162" s="94">
        <f>SUM(J160:J162)/3</f>
        <v>19.473617021276592</v>
      </c>
      <c r="L162" s="173">
        <f>Month!H176/1.05</f>
        <v>21.419047619047618</v>
      </c>
      <c r="M162" s="94">
        <f t="shared" si="14"/>
        <v>21.419047619047618</v>
      </c>
      <c r="N162" s="94">
        <f>SUM(M160:M162)/3</f>
        <v>19.225396825396825</v>
      </c>
      <c r="O162" s="94"/>
      <c r="P162" s="173">
        <f>Month!I176/1.05</f>
        <v>21.780952380952382</v>
      </c>
      <c r="Q162" s="94">
        <f t="shared" si="13"/>
        <v>18.650952380952383</v>
      </c>
      <c r="R162" s="94">
        <f>SUM(Q160:Q162)/3</f>
        <v>16.552539682539685</v>
      </c>
      <c r="S162" s="97"/>
      <c r="T162" s="207"/>
      <c r="U162" s="198"/>
      <c r="V162" s="253"/>
      <c r="W162" s="97"/>
      <c r="X162" s="198"/>
      <c r="Y162" s="253"/>
      <c r="Z162" s="97"/>
      <c r="AA162" s="203"/>
      <c r="AB162" s="252"/>
    </row>
    <row r="163" spans="1:28" x14ac:dyDescent="0.25">
      <c r="A163" s="81"/>
      <c r="B163" s="104">
        <v>37712</v>
      </c>
      <c r="C163" s="94">
        <f>Month!D177/1.175</f>
        <v>69.293617021276589</v>
      </c>
      <c r="D163" s="94">
        <f t="shared" si="16"/>
        <v>20.473617021276588</v>
      </c>
      <c r="E163" s="94"/>
      <c r="F163" s="173">
        <f>Month!G177/1.175</f>
        <v>68.808510638297861</v>
      </c>
      <c r="G163" s="94">
        <f t="shared" si="17"/>
        <v>22.988510638297861</v>
      </c>
      <c r="H163" s="94"/>
      <c r="I163" s="173">
        <f>Month!F177/1.175</f>
        <v>66.553191489361708</v>
      </c>
      <c r="J163" s="94">
        <f t="shared" si="15"/>
        <v>20.733191489361708</v>
      </c>
      <c r="K163" s="97"/>
      <c r="L163" s="173">
        <f>Month!H177/1.05</f>
        <v>15.4</v>
      </c>
      <c r="M163" s="94">
        <f t="shared" si="14"/>
        <v>15.4</v>
      </c>
      <c r="N163" s="94"/>
      <c r="O163" s="94"/>
      <c r="P163" s="173">
        <f>Month!I177/1.05</f>
        <v>16.666666666666664</v>
      </c>
      <c r="Q163" s="94">
        <f t="shared" ref="Q163:Q182" si="18">P163-4.22</f>
        <v>12.446666666666665</v>
      </c>
      <c r="R163" s="94"/>
      <c r="S163" s="97"/>
      <c r="T163" s="207"/>
      <c r="U163" s="198"/>
      <c r="V163" s="253"/>
      <c r="W163" s="97"/>
      <c r="X163" s="198"/>
      <c r="Y163" s="253"/>
      <c r="Z163" s="97"/>
      <c r="AA163" s="203"/>
      <c r="AB163" s="252"/>
    </row>
    <row r="164" spans="1:28" x14ac:dyDescent="0.25">
      <c r="A164" s="81"/>
      <c r="B164" s="104">
        <v>37742</v>
      </c>
      <c r="C164" s="94">
        <f>Month!D178/1.175</f>
        <v>68.11914893617022</v>
      </c>
      <c r="D164" s="94">
        <f t="shared" si="16"/>
        <v>19.299148936170219</v>
      </c>
      <c r="E164" s="94"/>
      <c r="F164" s="173">
        <f>Month!G178/1.175</f>
        <v>66.553191489361708</v>
      </c>
      <c r="G164" s="94">
        <f t="shared" si="17"/>
        <v>20.733191489361708</v>
      </c>
      <c r="H164" s="94"/>
      <c r="I164" s="173">
        <f>Month!F178/1.175</f>
        <v>64.544680851063831</v>
      </c>
      <c r="J164" s="94">
        <f t="shared" si="15"/>
        <v>18.72468085106383</v>
      </c>
      <c r="K164" s="97"/>
      <c r="L164" s="173">
        <f>Month!H178/1.05</f>
        <v>14.961904761904762</v>
      </c>
      <c r="M164" s="94">
        <f t="shared" si="14"/>
        <v>14.961904761904762</v>
      </c>
      <c r="N164" s="94"/>
      <c r="O164" s="94"/>
      <c r="P164" s="173">
        <f>Month!I178/1.05</f>
        <v>16.076190476190476</v>
      </c>
      <c r="Q164" s="94">
        <f t="shared" si="18"/>
        <v>11.856190476190477</v>
      </c>
      <c r="R164" s="94"/>
      <c r="S164" s="97"/>
      <c r="T164" s="207"/>
      <c r="U164" s="198"/>
      <c r="V164" s="253"/>
      <c r="W164" s="97"/>
      <c r="X164" s="198"/>
      <c r="Y164" s="253"/>
      <c r="Z164" s="97"/>
      <c r="AA164" s="203"/>
      <c r="AB164" s="252"/>
    </row>
    <row r="165" spans="1:28" x14ac:dyDescent="0.25">
      <c r="A165" s="81"/>
      <c r="B165" s="104">
        <v>37773</v>
      </c>
      <c r="C165" s="94">
        <f>Month!D179/1.175</f>
        <v>67.540425531914892</v>
      </c>
      <c r="D165" s="94">
        <f t="shared" si="16"/>
        <v>18.720425531914891</v>
      </c>
      <c r="E165" s="94">
        <f>SUM(D163:D165)/3</f>
        <v>19.497730496453901</v>
      </c>
      <c r="F165" s="173">
        <f>Month!G179/1.175</f>
        <v>65.24255319148935</v>
      </c>
      <c r="G165" s="94">
        <f t="shared" si="17"/>
        <v>19.422553191489349</v>
      </c>
      <c r="H165" s="94">
        <f>SUM(G163:G165)/3</f>
        <v>21.048085106382974</v>
      </c>
      <c r="I165" s="173">
        <f>Month!F179/1.175</f>
        <v>63.310638297872337</v>
      </c>
      <c r="J165" s="94">
        <f t="shared" si="15"/>
        <v>17.490638297872337</v>
      </c>
      <c r="K165" s="94">
        <f>SUM(J163:J165)/3</f>
        <v>18.982836879432625</v>
      </c>
      <c r="L165" s="173">
        <f>Month!H179/1.05</f>
        <v>14.438095238095238</v>
      </c>
      <c r="M165" s="94">
        <f t="shared" si="14"/>
        <v>14.438095238095238</v>
      </c>
      <c r="N165" s="94">
        <f>SUM(M163:M165)/3</f>
        <v>14.933333333333332</v>
      </c>
      <c r="O165" s="94"/>
      <c r="P165" s="173">
        <f>Month!I179/1.05</f>
        <v>15.97142857142857</v>
      </c>
      <c r="Q165" s="94">
        <f t="shared" si="18"/>
        <v>11.751428571428569</v>
      </c>
      <c r="R165" s="94">
        <f>SUM(Q163:Q165)/3</f>
        <v>12.018095238095237</v>
      </c>
      <c r="S165" s="97"/>
      <c r="T165" s="207"/>
      <c r="U165" s="198"/>
      <c r="V165" s="253"/>
      <c r="W165" s="97"/>
      <c r="X165" s="198"/>
      <c r="Y165" s="253"/>
      <c r="Z165" s="97"/>
      <c r="AA165" s="203"/>
      <c r="AB165" s="252"/>
    </row>
    <row r="166" spans="1:28" x14ac:dyDescent="0.25">
      <c r="A166" s="81"/>
      <c r="B166" s="104">
        <v>37803</v>
      </c>
      <c r="C166" s="94">
        <f>Month!D180/1.175</f>
        <v>67.736170212765956</v>
      </c>
      <c r="D166" s="94">
        <f t="shared" si="16"/>
        <v>18.916170212765955</v>
      </c>
      <c r="E166" s="94"/>
      <c r="F166" s="173">
        <f>Month!G180/1.175</f>
        <v>65.165957446808505</v>
      </c>
      <c r="G166" s="94">
        <f t="shared" si="17"/>
        <v>19.345957446808505</v>
      </c>
      <c r="H166" s="94"/>
      <c r="I166" s="173">
        <f>Month!F180/1.175</f>
        <v>63.378723404255318</v>
      </c>
      <c r="J166" s="94">
        <f t="shared" si="15"/>
        <v>17.558723404255318</v>
      </c>
      <c r="K166" s="81"/>
      <c r="L166" s="173">
        <f>Month!H180/1.05</f>
        <v>15.523809523809524</v>
      </c>
      <c r="M166" s="94">
        <f t="shared" si="14"/>
        <v>15.523809523809524</v>
      </c>
      <c r="N166" s="94"/>
      <c r="O166" s="94"/>
      <c r="P166" s="173">
        <f>Month!I180/1.05</f>
        <v>16.733333333333334</v>
      </c>
      <c r="Q166" s="94">
        <f t="shared" si="18"/>
        <v>12.513333333333335</v>
      </c>
      <c r="R166" s="94"/>
      <c r="S166" s="97"/>
      <c r="T166" s="207"/>
      <c r="U166" s="198"/>
      <c r="V166" s="253"/>
      <c r="W166" s="97"/>
      <c r="X166" s="198"/>
      <c r="Y166" s="253"/>
      <c r="Z166" s="97"/>
      <c r="AA166" s="203"/>
      <c r="AB166" s="252"/>
    </row>
    <row r="167" spans="1:28" x14ac:dyDescent="0.25">
      <c r="A167" s="81"/>
      <c r="B167" s="104">
        <v>37834</v>
      </c>
      <c r="C167" s="94">
        <f>Month!D181/1.175</f>
        <v>67.889361702127658</v>
      </c>
      <c r="D167" s="94">
        <f t="shared" si="16"/>
        <v>19.069361702127658</v>
      </c>
      <c r="E167" s="94"/>
      <c r="F167" s="173">
        <f>Month!G181/1.175</f>
        <v>65.804255319148922</v>
      </c>
      <c r="G167" s="94">
        <f t="shared" si="17"/>
        <v>19.984255319148922</v>
      </c>
      <c r="H167" s="152"/>
      <c r="I167" s="173">
        <f>Month!F181/1.175</f>
        <v>64.45106382978723</v>
      </c>
      <c r="J167" s="94">
        <f t="shared" si="15"/>
        <v>18.63106382978723</v>
      </c>
      <c r="K167" s="81"/>
      <c r="L167" s="173">
        <f>Month!H181/1.05</f>
        <v>16.495238095238093</v>
      </c>
      <c r="M167" s="94">
        <f t="shared" si="14"/>
        <v>16.495238095238093</v>
      </c>
      <c r="N167" s="94"/>
      <c r="O167" s="94"/>
      <c r="P167" s="173">
        <f>Month!I181/1.05</f>
        <v>17.62857142857143</v>
      </c>
      <c r="Q167" s="94">
        <f t="shared" si="18"/>
        <v>13.408571428571431</v>
      </c>
      <c r="R167" s="94"/>
      <c r="S167" s="97"/>
      <c r="T167" s="207"/>
      <c r="U167" s="198"/>
      <c r="V167" s="253"/>
      <c r="W167" s="97"/>
      <c r="X167" s="198"/>
      <c r="Y167" s="253"/>
      <c r="Z167" s="97"/>
      <c r="AA167" s="203"/>
      <c r="AB167" s="252"/>
    </row>
    <row r="168" spans="1:28" x14ac:dyDescent="0.25">
      <c r="A168" s="81"/>
      <c r="B168" s="104">
        <v>37865</v>
      </c>
      <c r="C168" s="94">
        <f>Month!D182/1.175</f>
        <v>67.923404255319141</v>
      </c>
      <c r="D168" s="94">
        <f t="shared" si="16"/>
        <v>19.103404255319141</v>
      </c>
      <c r="E168" s="94">
        <f>SUM(D166:D168)/3</f>
        <v>19.029645390070918</v>
      </c>
      <c r="F168" s="173">
        <f>Month!G182/1.175</f>
        <v>66</v>
      </c>
      <c r="G168" s="94">
        <f t="shared" si="17"/>
        <v>20.18</v>
      </c>
      <c r="H168" s="94">
        <f>SUM(G166:G168)/3</f>
        <v>19.836737588652475</v>
      </c>
      <c r="I168" s="173">
        <f>Month!F182/1.175</f>
        <v>64.7659574468085</v>
      </c>
      <c r="J168" s="94">
        <f t="shared" si="15"/>
        <v>18.945957446808499</v>
      </c>
      <c r="K168" s="94">
        <f>SUM(J166:J168)/3</f>
        <v>18.378581560283681</v>
      </c>
      <c r="L168" s="173">
        <f>Month!H182/1.05</f>
        <v>16.009523809523806</v>
      </c>
      <c r="M168" s="94">
        <f t="shared" si="14"/>
        <v>16.009523809523806</v>
      </c>
      <c r="N168" s="94">
        <f>SUM(M166:M168)/3</f>
        <v>16.009523809523809</v>
      </c>
      <c r="O168" s="94"/>
      <c r="P168" s="173">
        <f>Month!I182/1.05</f>
        <v>17.085714285714285</v>
      </c>
      <c r="Q168" s="94">
        <f t="shared" si="18"/>
        <v>12.865714285714287</v>
      </c>
      <c r="R168" s="94">
        <f>SUM(Q166:Q168)/3</f>
        <v>12.929206349206352</v>
      </c>
      <c r="S168" s="97"/>
      <c r="T168" s="207"/>
      <c r="U168" s="198"/>
      <c r="V168" s="253"/>
      <c r="W168" s="97"/>
      <c r="X168" s="198"/>
      <c r="Y168" s="253"/>
      <c r="Z168" s="97"/>
      <c r="AA168" s="203"/>
      <c r="AB168" s="252"/>
    </row>
    <row r="169" spans="1:28" x14ac:dyDescent="0.25">
      <c r="A169" s="81"/>
      <c r="B169" s="104">
        <v>37895</v>
      </c>
      <c r="C169" s="94">
        <f>Month!D183/1.175</f>
        <v>68.127659574468083</v>
      </c>
      <c r="D169" s="94">
        <f t="shared" ref="D169:D174" si="19">C169-50.19</f>
        <v>17.937659574468086</v>
      </c>
      <c r="E169" s="152"/>
      <c r="F169" s="173">
        <f>Month!G183/1.175</f>
        <v>65.855319148936161</v>
      </c>
      <c r="G169" s="94">
        <f t="shared" ref="G169:G206" si="20">F169-47.1</f>
        <v>18.755319148936159</v>
      </c>
      <c r="H169" s="151"/>
      <c r="I169" s="173">
        <f>Month!F183/1.175</f>
        <v>64.544680851063831</v>
      </c>
      <c r="J169" s="94">
        <f t="shared" ref="J169:J206" si="21">I169-47.1</f>
        <v>17.444680851063829</v>
      </c>
      <c r="K169" s="81"/>
      <c r="L169" s="173">
        <f>Month!H183/1.05</f>
        <v>16.257142857142856</v>
      </c>
      <c r="M169" s="94">
        <f t="shared" si="14"/>
        <v>16.257142857142856</v>
      </c>
      <c r="N169" s="94"/>
      <c r="O169" s="94"/>
      <c r="P169" s="173">
        <f>Month!I183/1.05</f>
        <v>17.714285714285715</v>
      </c>
      <c r="Q169" s="94">
        <f t="shared" si="18"/>
        <v>13.494285714285716</v>
      </c>
      <c r="R169" s="94"/>
      <c r="S169" s="97"/>
      <c r="T169" s="207"/>
      <c r="U169" s="198"/>
      <c r="V169" s="253"/>
      <c r="W169" s="97"/>
      <c r="X169" s="198"/>
      <c r="Y169" s="253"/>
      <c r="Z169" s="97"/>
      <c r="AA169" s="203"/>
      <c r="AB169" s="252"/>
    </row>
    <row r="170" spans="1:28" x14ac:dyDescent="0.25">
      <c r="A170" s="182"/>
      <c r="B170" s="104">
        <v>37926</v>
      </c>
      <c r="C170" s="94">
        <f>Month!D184/1.175</f>
        <v>68.246808510638289</v>
      </c>
      <c r="D170" s="94">
        <f t="shared" si="19"/>
        <v>18.056808510638291</v>
      </c>
      <c r="E170" s="152"/>
      <c r="F170" s="173">
        <f>Month!G184/1.175</f>
        <v>65.914893617021278</v>
      </c>
      <c r="G170" s="94">
        <f t="shared" si="20"/>
        <v>18.814893617021276</v>
      </c>
      <c r="H170" s="152"/>
      <c r="I170" s="173">
        <f>Month!F184/1.175</f>
        <v>64.561702127659572</v>
      </c>
      <c r="J170" s="94">
        <f t="shared" si="21"/>
        <v>17.461702127659571</v>
      </c>
      <c r="K170" s="182"/>
      <c r="L170" s="173">
        <f>Month!H184/1.05</f>
        <v>16.714285714285715</v>
      </c>
      <c r="M170" s="147">
        <f t="shared" si="14"/>
        <v>16.714285714285715</v>
      </c>
      <c r="N170" s="98"/>
      <c r="O170" s="98"/>
      <c r="P170" s="173">
        <f>Month!I184/1.05</f>
        <v>17.847619047619045</v>
      </c>
      <c r="Q170" s="147">
        <f t="shared" si="18"/>
        <v>13.627619047619046</v>
      </c>
      <c r="R170" s="183"/>
      <c r="S170" s="183"/>
      <c r="T170" s="207"/>
      <c r="U170" s="198"/>
      <c r="V170" s="253"/>
      <c r="W170" s="97"/>
      <c r="X170" s="201"/>
      <c r="Y170" s="253"/>
      <c r="Z170" s="97"/>
      <c r="AA170" s="204"/>
      <c r="AB170" s="257"/>
    </row>
    <row r="171" spans="1:28" x14ac:dyDescent="0.25">
      <c r="A171" s="81"/>
      <c r="B171" s="104">
        <v>37956</v>
      </c>
      <c r="C171" s="94">
        <f>Month!D185/1.175</f>
        <v>68.297872340425528</v>
      </c>
      <c r="D171" s="94">
        <f t="shared" si="19"/>
        <v>18.10787234042553</v>
      </c>
      <c r="E171" s="94">
        <f>SUM(D169:D171)/3</f>
        <v>18.034113475177303</v>
      </c>
      <c r="F171" s="173">
        <f>Month!G185/1.175</f>
        <v>66.008510638297878</v>
      </c>
      <c r="G171" s="94">
        <f t="shared" si="20"/>
        <v>18.908510638297876</v>
      </c>
      <c r="H171" s="94">
        <f>SUM(G169:G171)/3</f>
        <v>18.826241134751772</v>
      </c>
      <c r="I171" s="173">
        <f>Month!F185/1.175</f>
        <v>64.578723404255314</v>
      </c>
      <c r="J171" s="94">
        <f t="shared" si="21"/>
        <v>17.478723404255312</v>
      </c>
      <c r="K171" s="94">
        <f>SUM(J169:J171)/3</f>
        <v>17.461702127659571</v>
      </c>
      <c r="L171" s="173">
        <f>Month!H185/1.05</f>
        <v>17.333333333333332</v>
      </c>
      <c r="M171" s="147">
        <f t="shared" si="14"/>
        <v>17.333333333333332</v>
      </c>
      <c r="N171" s="94">
        <f>SUM(M169:M171)/3</f>
        <v>16.768253968253969</v>
      </c>
      <c r="O171" s="94"/>
      <c r="P171" s="173">
        <f>Month!I185/1.05</f>
        <v>17.590476190476188</v>
      </c>
      <c r="Q171" s="147">
        <f t="shared" si="18"/>
        <v>13.37047619047619</v>
      </c>
      <c r="R171" s="94">
        <f>SUM(Q169:Q171)/3</f>
        <v>13.497460317460318</v>
      </c>
      <c r="S171" s="97"/>
      <c r="T171" s="207"/>
      <c r="U171" s="186"/>
      <c r="V171" s="173">
        <f>AVERAGE(F160:F171)</f>
        <v>66.314184397163118</v>
      </c>
      <c r="W171" s="94">
        <f>AVERAGE(G160:G171)</f>
        <v>20.174184397163121</v>
      </c>
      <c r="X171" s="198"/>
      <c r="Y171" s="173">
        <f>AVERAGE(I160:I171)</f>
        <v>64.714184397163123</v>
      </c>
      <c r="Z171" s="94">
        <f>AVERAGE(J160:J171)</f>
        <v>18.574184397163119</v>
      </c>
      <c r="AA171" s="203"/>
      <c r="AB171" s="252"/>
    </row>
    <row r="172" spans="1:28" x14ac:dyDescent="0.25">
      <c r="A172" s="97">
        <v>2004</v>
      </c>
      <c r="B172" s="104">
        <v>37987</v>
      </c>
      <c r="C172" s="94">
        <f>Month!D186/1.175</f>
        <v>68.11914893617022</v>
      </c>
      <c r="D172" s="94">
        <f t="shared" si="19"/>
        <v>17.929148936170222</v>
      </c>
      <c r="E172" s="152"/>
      <c r="F172" s="173">
        <f>Month!G186/1.175</f>
        <v>66.314893617021269</v>
      </c>
      <c r="G172" s="94">
        <f t="shared" si="20"/>
        <v>19.214893617021268</v>
      </c>
      <c r="H172" s="152"/>
      <c r="I172" s="173">
        <f>Month!F186/1.175</f>
        <v>64.851063829787236</v>
      </c>
      <c r="J172" s="94">
        <f t="shared" si="21"/>
        <v>17.751063829787235</v>
      </c>
      <c r="K172" s="81"/>
      <c r="L172" s="173">
        <f>Month!H186/1.05</f>
        <v>17.457142857142856</v>
      </c>
      <c r="M172" s="147">
        <f t="shared" si="14"/>
        <v>17.457142857142856</v>
      </c>
      <c r="N172" s="94"/>
      <c r="O172" s="94"/>
      <c r="P172" s="173">
        <f>Month!I186/1.05</f>
        <v>18.047619047619047</v>
      </c>
      <c r="Q172" s="147">
        <f t="shared" si="18"/>
        <v>13.827619047619049</v>
      </c>
      <c r="R172" s="94"/>
      <c r="S172" s="97"/>
      <c r="T172" s="207"/>
      <c r="U172" s="198"/>
      <c r="V172" s="253"/>
      <c r="W172" s="97"/>
      <c r="X172" s="198"/>
      <c r="Y172" s="253"/>
      <c r="Z172" s="97"/>
      <c r="AA172" s="203"/>
      <c r="AB172" s="252"/>
    </row>
    <row r="173" spans="1:28" x14ac:dyDescent="0.25">
      <c r="A173" s="81"/>
      <c r="B173" s="104">
        <v>38018</v>
      </c>
      <c r="C173" s="94">
        <f>Month!D187/1.175</f>
        <v>67.991489361702122</v>
      </c>
      <c r="D173" s="94">
        <f t="shared" si="19"/>
        <v>17.801489361702124</v>
      </c>
      <c r="E173" s="152"/>
      <c r="F173" s="173">
        <f>Month!G187/1.175</f>
        <v>66.323404255319147</v>
      </c>
      <c r="G173" s="94">
        <f t="shared" si="20"/>
        <v>19.223404255319146</v>
      </c>
      <c r="H173" s="152"/>
      <c r="I173" s="173">
        <f>Month!F187/1.175</f>
        <v>64.987234042553183</v>
      </c>
      <c r="J173" s="94">
        <f t="shared" si="21"/>
        <v>17.887234042553182</v>
      </c>
      <c r="K173" s="81"/>
      <c r="L173" s="173">
        <f>Month!H187/1.05</f>
        <v>16.885714285714286</v>
      </c>
      <c r="M173" s="147">
        <f t="shared" si="14"/>
        <v>16.885714285714286</v>
      </c>
      <c r="N173" s="94"/>
      <c r="O173" s="94"/>
      <c r="P173" s="173">
        <f>Month!I187/1.05</f>
        <v>16.74285714285714</v>
      </c>
      <c r="Q173" s="147">
        <f t="shared" si="18"/>
        <v>12.522857142857141</v>
      </c>
      <c r="R173" s="94"/>
      <c r="S173" s="97"/>
      <c r="T173" s="207"/>
      <c r="U173" s="198"/>
      <c r="V173" s="253"/>
      <c r="W173" s="97"/>
      <c r="X173" s="198"/>
      <c r="Y173" s="253"/>
      <c r="Z173" s="97"/>
      <c r="AA173" s="203"/>
      <c r="AB173" s="252"/>
    </row>
    <row r="174" spans="1:28" x14ac:dyDescent="0.25">
      <c r="A174" s="81"/>
      <c r="B174" s="104">
        <v>38047</v>
      </c>
      <c r="C174" s="94">
        <f>Month!D188/1.175</f>
        <v>68.902127659574461</v>
      </c>
      <c r="D174" s="94">
        <f t="shared" si="19"/>
        <v>18.712127659574463</v>
      </c>
      <c r="E174" s="94">
        <f>SUM(D172:D174)/3</f>
        <v>18.14758865248227</v>
      </c>
      <c r="F174" s="173">
        <f>Month!G188/1.175</f>
        <v>66.893617021276583</v>
      </c>
      <c r="G174" s="94">
        <f t="shared" si="20"/>
        <v>19.793617021276582</v>
      </c>
      <c r="H174" s="94">
        <f>SUM(G172:G174)/3</f>
        <v>19.410638297872332</v>
      </c>
      <c r="I174" s="173">
        <f>Month!F188/1.175</f>
        <v>65.659574468085111</v>
      </c>
      <c r="J174" s="94">
        <f t="shared" si="21"/>
        <v>18.55957446808511</v>
      </c>
      <c r="K174" s="94">
        <f>SUM(J172:J174)/3</f>
        <v>18.065957446808508</v>
      </c>
      <c r="L174" s="173">
        <f>Month!H188/1.05</f>
        <v>17.114285714285714</v>
      </c>
      <c r="M174" s="147">
        <f t="shared" si="14"/>
        <v>17.114285714285714</v>
      </c>
      <c r="N174" s="94">
        <f>SUM(M172:M174)/3</f>
        <v>17.152380952380952</v>
      </c>
      <c r="O174" s="94"/>
      <c r="P174" s="173">
        <f>Month!I188/1.05</f>
        <v>17.81904761904762</v>
      </c>
      <c r="Q174" s="147">
        <f t="shared" si="18"/>
        <v>13.599047619047621</v>
      </c>
      <c r="R174" s="94">
        <f>SUM(Q172:Q174)/3</f>
        <v>13.316507936507938</v>
      </c>
      <c r="S174" s="97"/>
      <c r="T174" s="207"/>
      <c r="U174" s="198"/>
      <c r="V174" s="253"/>
      <c r="W174" s="97"/>
      <c r="X174" s="198"/>
      <c r="Y174" s="253"/>
      <c r="Z174" s="97"/>
      <c r="AA174" s="203"/>
      <c r="AB174" s="252"/>
    </row>
    <row r="175" spans="1:28" x14ac:dyDescent="0.25">
      <c r="A175" s="174" t="s">
        <v>44</v>
      </c>
      <c r="B175" s="104">
        <v>38078</v>
      </c>
      <c r="C175" s="94">
        <f>Month!D189/1.175</f>
        <v>69.148936170212764</v>
      </c>
      <c r="D175" s="94">
        <f t="shared" ref="D175:D191" si="22">C175-47.1</f>
        <v>22.048936170212762</v>
      </c>
      <c r="E175" s="152"/>
      <c r="F175" s="173">
        <f>Month!G189/1.175</f>
        <v>67.412765957446794</v>
      </c>
      <c r="G175" s="94">
        <f t="shared" si="20"/>
        <v>20.312765957446793</v>
      </c>
      <c r="H175" s="152"/>
      <c r="I175" s="173">
        <f>Month!F189/1.175</f>
        <v>66.221276595744683</v>
      </c>
      <c r="J175" s="94">
        <f t="shared" si="21"/>
        <v>19.121276595744682</v>
      </c>
      <c r="K175" s="97"/>
      <c r="L175" s="173">
        <f>Month!H189/1.05</f>
        <v>17.438095238095237</v>
      </c>
      <c r="M175" s="147">
        <f t="shared" si="14"/>
        <v>17.438095238095237</v>
      </c>
      <c r="N175" s="94"/>
      <c r="O175" s="94"/>
      <c r="P175" s="173">
        <f>Month!I189/1.05</f>
        <v>18.571428571428569</v>
      </c>
      <c r="Q175" s="147">
        <f t="shared" si="18"/>
        <v>14.351428571428571</v>
      </c>
      <c r="R175" s="94"/>
      <c r="S175" s="97"/>
      <c r="T175" s="207"/>
      <c r="U175" s="198"/>
      <c r="V175" s="253"/>
      <c r="W175" s="97"/>
      <c r="X175" s="198"/>
      <c r="Y175" s="253"/>
      <c r="Z175" s="97"/>
      <c r="AA175" s="203"/>
      <c r="AB175" s="252"/>
    </row>
    <row r="176" spans="1:28" x14ac:dyDescent="0.25">
      <c r="A176" s="174" t="s">
        <v>43</v>
      </c>
      <c r="B176" s="104">
        <v>38108</v>
      </c>
      <c r="C176" s="94">
        <f>Month!D190/1.175</f>
        <v>71.761702127659561</v>
      </c>
      <c r="D176" s="94">
        <f t="shared" si="22"/>
        <v>24.661702127659559</v>
      </c>
      <c r="E176" s="152"/>
      <c r="F176" s="173">
        <f>Month!G190/1.175</f>
        <v>70.059574468085103</v>
      </c>
      <c r="G176" s="94">
        <f t="shared" si="20"/>
        <v>22.959574468085101</v>
      </c>
      <c r="H176" s="152"/>
      <c r="I176" s="173">
        <f>Month!F190/1.175</f>
        <v>68.9531914893617</v>
      </c>
      <c r="J176" s="94">
        <f t="shared" si="21"/>
        <v>21.853191489361699</v>
      </c>
      <c r="K176" s="97"/>
      <c r="L176" s="173">
        <f>Month!H190/1.05</f>
        <v>20.114285714285714</v>
      </c>
      <c r="M176" s="147">
        <f t="shared" si="14"/>
        <v>20.114285714285714</v>
      </c>
      <c r="N176" s="94"/>
      <c r="O176" s="94"/>
      <c r="P176" s="173">
        <f>Month!I190/1.05</f>
        <v>19.895238095238096</v>
      </c>
      <c r="Q176" s="147">
        <f t="shared" si="18"/>
        <v>15.675238095238097</v>
      </c>
      <c r="R176" s="94"/>
      <c r="S176" s="97"/>
      <c r="T176" s="207"/>
      <c r="U176" s="198"/>
      <c r="V176" s="253"/>
      <c r="W176" s="97"/>
      <c r="X176" s="198"/>
      <c r="Y176" s="253"/>
      <c r="Z176" s="97"/>
      <c r="AA176" s="203"/>
      <c r="AB176" s="252"/>
    </row>
    <row r="177" spans="1:28" x14ac:dyDescent="0.25">
      <c r="A177" s="97"/>
      <c r="B177" s="104">
        <v>38139</v>
      </c>
      <c r="C177" s="94">
        <f>Month!D191/1.175</f>
        <v>72.348936170212767</v>
      </c>
      <c r="D177" s="94">
        <f t="shared" si="22"/>
        <v>25.248936170212765</v>
      </c>
      <c r="E177" s="94">
        <f>SUM(D175:D177)/3</f>
        <v>23.986524822695031</v>
      </c>
      <c r="F177" s="173">
        <f>Month!G191/1.175</f>
        <v>70.519148936170211</v>
      </c>
      <c r="G177" s="94">
        <f t="shared" si="20"/>
        <v>23.41914893617021</v>
      </c>
      <c r="H177" s="94">
        <f>SUM(G175:G177)/3</f>
        <v>22.230496453900702</v>
      </c>
      <c r="I177" s="173">
        <f>Month!F191/1.175</f>
        <v>69.531914893617028</v>
      </c>
      <c r="J177" s="94">
        <f t="shared" si="21"/>
        <v>22.431914893617027</v>
      </c>
      <c r="K177" s="94">
        <f>SUM(J175:J177)/3</f>
        <v>21.135460992907802</v>
      </c>
      <c r="L177" s="173">
        <f>Month!H191/1.05</f>
        <v>18.828571428571426</v>
      </c>
      <c r="M177" s="147">
        <f t="shared" si="14"/>
        <v>18.828571428571426</v>
      </c>
      <c r="N177" s="94">
        <f>SUM(M175:M177)/3</f>
        <v>18.793650793650794</v>
      </c>
      <c r="O177" s="94"/>
      <c r="P177" s="173">
        <f>Month!I191/1.05</f>
        <v>19.580952380952379</v>
      </c>
      <c r="Q177" s="147">
        <f t="shared" si="18"/>
        <v>15.36095238095238</v>
      </c>
      <c r="R177" s="94">
        <f>SUM(Q175:Q177)/3</f>
        <v>15.129206349206349</v>
      </c>
      <c r="S177" s="97"/>
      <c r="T177" s="207"/>
      <c r="U177" s="198"/>
      <c r="V177" s="253"/>
      <c r="W177" s="97"/>
      <c r="X177" s="198"/>
      <c r="Y177" s="253"/>
      <c r="Z177" s="97"/>
      <c r="AA177" s="203"/>
      <c r="AB177" s="252"/>
    </row>
    <row r="178" spans="1:28" x14ac:dyDescent="0.25">
      <c r="A178" s="97"/>
      <c r="B178" s="104">
        <v>38169</v>
      </c>
      <c r="C178" s="94">
        <f>Month!D192/1.175</f>
        <v>72.144680851063825</v>
      </c>
      <c r="D178" s="94">
        <f t="shared" si="22"/>
        <v>25.044680851063823</v>
      </c>
      <c r="E178" s="94"/>
      <c r="F178" s="173">
        <f>Month!G192/1.175</f>
        <v>69.080851063829783</v>
      </c>
      <c r="G178" s="94">
        <f t="shared" si="20"/>
        <v>21.980851063829782</v>
      </c>
      <c r="H178" s="94"/>
      <c r="I178" s="173">
        <f>Month!F192/1.175</f>
        <v>68.38297872340425</v>
      </c>
      <c r="J178" s="94">
        <f t="shared" si="21"/>
        <v>21.282978723404248</v>
      </c>
      <c r="K178" s="94"/>
      <c r="L178" s="173">
        <f>Month!H192/1.05</f>
        <v>19.704761904761906</v>
      </c>
      <c r="M178" s="147">
        <f t="shared" si="14"/>
        <v>19.704761904761906</v>
      </c>
      <c r="N178" s="94"/>
      <c r="O178" s="94"/>
      <c r="P178" s="173">
        <f>Month!I192/1.05</f>
        <v>20.400000000000002</v>
      </c>
      <c r="Q178" s="147">
        <f t="shared" si="18"/>
        <v>16.180000000000003</v>
      </c>
      <c r="R178" s="94"/>
      <c r="S178" s="97"/>
      <c r="T178" s="207"/>
      <c r="U178" s="198"/>
      <c r="V178" s="253"/>
      <c r="W178" s="97"/>
      <c r="X178" s="198"/>
      <c r="Y178" s="253"/>
      <c r="Z178" s="97"/>
      <c r="AA178" s="203"/>
      <c r="AB178" s="252"/>
    </row>
    <row r="179" spans="1:28" x14ac:dyDescent="0.25">
      <c r="A179" s="97"/>
      <c r="B179" s="104">
        <v>38200</v>
      </c>
      <c r="C179" s="94">
        <f>Month!D193/1.175</f>
        <v>72.587234042553192</v>
      </c>
      <c r="D179" s="94">
        <f t="shared" si="22"/>
        <v>25.48723404255319</v>
      </c>
      <c r="E179" s="94"/>
      <c r="F179" s="173">
        <f>Month!G193/1.175</f>
        <v>70.02553191489362</v>
      </c>
      <c r="G179" s="94">
        <f t="shared" si="20"/>
        <v>22.925531914893618</v>
      </c>
      <c r="H179" s="94"/>
      <c r="I179" s="173">
        <f>Month!F193/1.175</f>
        <v>69.055319148936164</v>
      </c>
      <c r="J179" s="94">
        <f t="shared" si="21"/>
        <v>21.955319148936162</v>
      </c>
      <c r="K179" s="94"/>
      <c r="L179" s="173">
        <f>Month!H193/1.05</f>
        <v>21.75238095238095</v>
      </c>
      <c r="M179" s="147">
        <f t="shared" si="14"/>
        <v>21.75238095238095</v>
      </c>
      <c r="N179" s="94"/>
      <c r="O179" s="94"/>
      <c r="P179" s="173">
        <f>Month!I193/1.05</f>
        <v>22.457142857142856</v>
      </c>
      <c r="Q179" s="147">
        <f t="shared" si="18"/>
        <v>18.237142857142857</v>
      </c>
      <c r="R179" s="94"/>
      <c r="S179" s="97"/>
      <c r="T179" s="207"/>
      <c r="U179" s="198"/>
      <c r="V179" s="253"/>
      <c r="W179" s="97"/>
      <c r="X179" s="198"/>
      <c r="Y179" s="253"/>
      <c r="Z179" s="97"/>
      <c r="AA179" s="203"/>
      <c r="AB179" s="252"/>
    </row>
    <row r="180" spans="1:28" x14ac:dyDescent="0.25">
      <c r="A180" s="97"/>
      <c r="B180" s="104">
        <v>38231</v>
      </c>
      <c r="C180" s="94">
        <f>Month!D194/1.175</f>
        <v>73.319148936170208</v>
      </c>
      <c r="D180" s="94">
        <f t="shared" si="22"/>
        <v>26.219148936170207</v>
      </c>
      <c r="E180" s="94">
        <f>SUM(D178:D180)/3</f>
        <v>25.583687943262408</v>
      </c>
      <c r="F180" s="173">
        <f>Month!G194/1.175</f>
        <v>70.587234042553192</v>
      </c>
      <c r="G180" s="94">
        <f t="shared" si="20"/>
        <v>23.48723404255319</v>
      </c>
      <c r="H180" s="94">
        <f>SUM(G178:G180)/3</f>
        <v>22.797872340425528</v>
      </c>
      <c r="I180" s="173">
        <f>Month!F194/1.175</f>
        <v>69.148936170212764</v>
      </c>
      <c r="J180" s="94">
        <f t="shared" si="21"/>
        <v>22.048936170212762</v>
      </c>
      <c r="K180" s="94">
        <f>SUM(J178:J180)/3</f>
        <v>21.762411347517723</v>
      </c>
      <c r="L180" s="173">
        <f>Month!H194/1.05</f>
        <v>22.457142857142856</v>
      </c>
      <c r="M180" s="147">
        <f t="shared" si="14"/>
        <v>22.457142857142856</v>
      </c>
      <c r="N180" s="94">
        <f>SUM(M178:M180)/3</f>
        <v>21.304761904761904</v>
      </c>
      <c r="O180" s="94"/>
      <c r="P180" s="173">
        <f>Month!I194/1.05</f>
        <v>22.81904761904762</v>
      </c>
      <c r="Q180" s="147">
        <f t="shared" si="18"/>
        <v>18.599047619047621</v>
      </c>
      <c r="R180" s="94">
        <f>SUM(Q178:Q180)/3</f>
        <v>17.672063492063497</v>
      </c>
      <c r="S180" s="97"/>
      <c r="T180" s="207"/>
      <c r="U180" s="198"/>
      <c r="V180" s="253"/>
      <c r="W180" s="97"/>
      <c r="X180" s="198"/>
      <c r="Y180" s="253"/>
      <c r="Z180" s="97"/>
      <c r="AA180" s="203"/>
      <c r="AB180" s="252"/>
    </row>
    <row r="181" spans="1:28" x14ac:dyDescent="0.25">
      <c r="A181" s="97"/>
      <c r="B181" s="104">
        <v>38261</v>
      </c>
      <c r="C181" s="94">
        <f>Month!D195/1.175</f>
        <v>74.638297872340431</v>
      </c>
      <c r="D181" s="94">
        <f t="shared" si="22"/>
        <v>27.538297872340429</v>
      </c>
      <c r="E181" s="94"/>
      <c r="F181" s="173">
        <f>Month!G195/1.175</f>
        <v>72.655319148936172</v>
      </c>
      <c r="G181" s="94">
        <f t="shared" si="20"/>
        <v>25.555319148936171</v>
      </c>
      <c r="H181" s="94"/>
      <c r="I181" s="173">
        <f>Month!F195/1.175</f>
        <v>70.748936170212758</v>
      </c>
      <c r="J181" s="94">
        <f t="shared" si="21"/>
        <v>23.648936170212757</v>
      </c>
      <c r="K181" s="94"/>
      <c r="L181" s="173">
        <f>Month!H195/1.05</f>
        <v>25.80952380952381</v>
      </c>
      <c r="M181" s="147">
        <f t="shared" si="14"/>
        <v>25.80952380952381</v>
      </c>
      <c r="N181" s="94"/>
      <c r="O181" s="94"/>
      <c r="P181" s="173">
        <f>Month!I195/1.05</f>
        <v>26.923809523809521</v>
      </c>
      <c r="Q181" s="147">
        <f t="shared" si="18"/>
        <v>22.703809523809522</v>
      </c>
      <c r="R181" s="94"/>
      <c r="S181" s="97"/>
      <c r="T181" s="207"/>
      <c r="U181" s="198"/>
      <c r="V181" s="253"/>
      <c r="W181" s="97"/>
      <c r="X181" s="198"/>
      <c r="Y181" s="253"/>
      <c r="Z181" s="97"/>
      <c r="AA181" s="203"/>
      <c r="AB181" s="252"/>
    </row>
    <row r="182" spans="1:28" x14ac:dyDescent="0.25">
      <c r="A182" s="97"/>
      <c r="B182" s="104">
        <v>38292</v>
      </c>
      <c r="C182" s="94">
        <f>Month!D196/1.175</f>
        <v>75.795744680851058</v>
      </c>
      <c r="D182" s="94">
        <f t="shared" si="22"/>
        <v>28.695744680851057</v>
      </c>
      <c r="E182" s="94"/>
      <c r="F182" s="173">
        <f>Month!G196/1.175</f>
        <v>73.54893617021277</v>
      </c>
      <c r="G182" s="94">
        <f t="shared" si="20"/>
        <v>26.448936170212768</v>
      </c>
      <c r="H182" s="94"/>
      <c r="I182" s="173">
        <f>Month!F196/1.175</f>
        <v>71.634042553191492</v>
      </c>
      <c r="J182" s="94">
        <f t="shared" si="21"/>
        <v>24.53404255319149</v>
      </c>
      <c r="K182" s="94"/>
      <c r="L182" s="173">
        <f>Month!H196/1.05</f>
        <v>24.161904761904761</v>
      </c>
      <c r="M182" s="147">
        <f t="shared" si="14"/>
        <v>24.161904761904761</v>
      </c>
      <c r="N182" s="94"/>
      <c r="O182" s="94"/>
      <c r="P182" s="173">
        <f>Month!I196/1.05</f>
        <v>24.857142857142858</v>
      </c>
      <c r="Q182" s="147">
        <f t="shared" si="18"/>
        <v>20.637142857142859</v>
      </c>
      <c r="R182" s="94"/>
      <c r="S182" s="97"/>
      <c r="T182" s="207"/>
      <c r="U182" s="198"/>
      <c r="V182" s="253"/>
      <c r="W182" s="97"/>
      <c r="X182" s="198"/>
      <c r="Y182" s="253"/>
      <c r="Z182" s="97"/>
      <c r="AA182" s="203"/>
      <c r="AB182" s="252"/>
    </row>
    <row r="183" spans="1:28" x14ac:dyDescent="0.25">
      <c r="A183" s="97"/>
      <c r="B183" s="104">
        <v>38322</v>
      </c>
      <c r="C183" s="94">
        <f>Month!D197/1.175</f>
        <v>75.387234042553189</v>
      </c>
      <c r="D183" s="94">
        <f t="shared" si="22"/>
        <v>28.287234042553187</v>
      </c>
      <c r="E183" s="94">
        <f>SUM(D181:D183)/3</f>
        <v>28.173758865248221</v>
      </c>
      <c r="F183" s="173">
        <f>Month!G197/1.175</f>
        <v>73.131914893617022</v>
      </c>
      <c r="G183" s="94">
        <f t="shared" si="20"/>
        <v>26.031914893617021</v>
      </c>
      <c r="H183" s="94">
        <f>SUM(G181:G183)/3</f>
        <v>26.012056737588654</v>
      </c>
      <c r="I183" s="173">
        <f>Month!F197/1.175</f>
        <v>70.136170212765947</v>
      </c>
      <c r="J183" s="94">
        <f t="shared" si="21"/>
        <v>23.036170212765946</v>
      </c>
      <c r="K183" s="94">
        <f>SUM(J181:J183)/3</f>
        <v>23.739716312056732</v>
      </c>
      <c r="L183" s="173">
        <f>Month!H197/1.05</f>
        <v>21.295238095238094</v>
      </c>
      <c r="M183" s="147">
        <f t="shared" si="14"/>
        <v>21.295238095238094</v>
      </c>
      <c r="N183" s="94">
        <f>SUM(M181:M183)/3</f>
        <v>23.755555555555556</v>
      </c>
      <c r="O183" s="94"/>
      <c r="P183" s="173">
        <f>Month!I197/1.05</f>
        <v>22.857142857142858</v>
      </c>
      <c r="Q183" s="147">
        <f t="shared" ref="Q183:Q194" si="23">P183-5.22</f>
        <v>17.637142857142859</v>
      </c>
      <c r="R183" s="94">
        <f>SUM(Q181:Q183)/3</f>
        <v>20.326031746031745</v>
      </c>
      <c r="S183" s="97"/>
      <c r="T183" s="207"/>
      <c r="U183" s="186"/>
      <c r="V183" s="173">
        <f>AVERAGE(F172:F183)</f>
        <v>69.712765957446805</v>
      </c>
      <c r="W183" s="94">
        <f>AVERAGE(G172:G183)</f>
        <v>22.612765957446801</v>
      </c>
      <c r="X183" s="198"/>
      <c r="Y183" s="173">
        <f>AVERAGE(I172:I183)</f>
        <v>68.275886524822695</v>
      </c>
      <c r="Z183" s="94">
        <f>AVERAGE(J172:J183)</f>
        <v>21.17588652482269</v>
      </c>
      <c r="AA183" s="203"/>
      <c r="AB183" s="252"/>
    </row>
    <row r="184" spans="1:28" x14ac:dyDescent="0.25">
      <c r="A184" s="97">
        <v>2005</v>
      </c>
      <c r="B184" s="104">
        <v>38353</v>
      </c>
      <c r="C184" s="94">
        <f>Month!D198/1.175</f>
        <v>74.178723404255308</v>
      </c>
      <c r="D184" s="94">
        <f t="shared" si="22"/>
        <v>27.078723404255307</v>
      </c>
      <c r="E184" s="94"/>
      <c r="F184" s="173">
        <f>Month!G198/1.175</f>
        <v>71.61702127659575</v>
      </c>
      <c r="G184" s="94">
        <f t="shared" si="20"/>
        <v>24.517021276595749</v>
      </c>
      <c r="H184" s="94"/>
      <c r="I184" s="173">
        <f>Month!F198/1.175</f>
        <v>67.225531914893608</v>
      </c>
      <c r="J184" s="94">
        <f t="shared" si="21"/>
        <v>20.125531914893607</v>
      </c>
      <c r="K184" s="94"/>
      <c r="L184" s="173">
        <f>Month!H198/1.05</f>
        <v>21.104761904761904</v>
      </c>
      <c r="M184" s="147">
        <f t="shared" si="14"/>
        <v>21.104761904761904</v>
      </c>
      <c r="N184" s="94"/>
      <c r="O184" s="94"/>
      <c r="P184" s="173">
        <f>Month!I198/1.05</f>
        <v>22.847619047619045</v>
      </c>
      <c r="Q184" s="147">
        <f t="shared" si="23"/>
        <v>17.627619047619046</v>
      </c>
      <c r="R184" s="94"/>
      <c r="S184" s="97"/>
      <c r="T184" s="207"/>
      <c r="U184" s="198"/>
      <c r="V184" s="253"/>
      <c r="W184" s="97"/>
      <c r="X184" s="198"/>
      <c r="Y184" s="253"/>
      <c r="Z184" s="97"/>
      <c r="AA184" s="203"/>
      <c r="AB184" s="252"/>
    </row>
    <row r="185" spans="1:28" x14ac:dyDescent="0.25">
      <c r="A185" s="81"/>
      <c r="B185" s="104">
        <v>38384</v>
      </c>
      <c r="C185" s="94">
        <f>Month!D199/1.175</f>
        <v>74.204255319148928</v>
      </c>
      <c r="D185" s="94">
        <f t="shared" si="22"/>
        <v>27.104255319148926</v>
      </c>
      <c r="E185" s="94"/>
      <c r="F185" s="173">
        <f>Month!G199/1.175</f>
        <v>71.770212765957439</v>
      </c>
      <c r="G185" s="94">
        <f t="shared" si="20"/>
        <v>24.670212765957437</v>
      </c>
      <c r="H185" s="94"/>
      <c r="I185" s="173">
        <f>Month!F199/1.175</f>
        <v>68.051063829787225</v>
      </c>
      <c r="J185" s="94">
        <f t="shared" si="21"/>
        <v>20.951063829787223</v>
      </c>
      <c r="K185" s="81"/>
      <c r="L185" s="173">
        <f>Month!H199/1.05</f>
        <v>21.704761904761902</v>
      </c>
      <c r="M185" s="147">
        <f t="shared" si="14"/>
        <v>21.704761904761902</v>
      </c>
      <c r="N185" s="94"/>
      <c r="O185" s="94"/>
      <c r="P185" s="173">
        <f>Month!I199/1.05</f>
        <v>23.219047619047618</v>
      </c>
      <c r="Q185" s="147">
        <f t="shared" si="23"/>
        <v>17.999047619047619</v>
      </c>
      <c r="R185" s="94"/>
      <c r="S185" s="97"/>
      <c r="T185" s="207"/>
      <c r="U185" s="198"/>
      <c r="V185" s="253"/>
      <c r="W185" s="97"/>
      <c r="X185" s="198"/>
      <c r="Y185" s="253"/>
      <c r="Z185" s="97"/>
      <c r="AA185" s="203"/>
      <c r="AB185" s="252"/>
    </row>
    <row r="186" spans="1:28" x14ac:dyDescent="0.25">
      <c r="A186" s="81"/>
      <c r="B186" s="104">
        <v>38412</v>
      </c>
      <c r="C186" s="94">
        <f>Month!D200/1.175</f>
        <v>75.157446808510642</v>
      </c>
      <c r="D186" s="94">
        <f t="shared" si="22"/>
        <v>28.05744680851064</v>
      </c>
      <c r="E186" s="94">
        <f>SUM(D184:D186)/3</f>
        <v>27.413475177304957</v>
      </c>
      <c r="F186" s="173">
        <f>Month!G200/1.175</f>
        <v>73.225531914893622</v>
      </c>
      <c r="G186" s="94">
        <f t="shared" si="20"/>
        <v>26.125531914893621</v>
      </c>
      <c r="H186" s="94">
        <f>SUM(G184:G186)/3</f>
        <v>25.104255319148933</v>
      </c>
      <c r="I186" s="173">
        <f>Month!F200/1.175</f>
        <v>69.302127659574467</v>
      </c>
      <c r="J186" s="94">
        <f t="shared" si="21"/>
        <v>22.202127659574465</v>
      </c>
      <c r="K186" s="94">
        <f>SUM(J184:J186)/3</f>
        <v>21.092907801418431</v>
      </c>
      <c r="L186" s="173">
        <f>Month!H200/1.05</f>
        <v>24.304761904761904</v>
      </c>
      <c r="M186" s="147">
        <f t="shared" si="14"/>
        <v>24.304761904761904</v>
      </c>
      <c r="N186" s="94">
        <f>SUM(M184:M186)/3</f>
        <v>22.37142857142857</v>
      </c>
      <c r="O186" s="94"/>
      <c r="P186" s="173">
        <f>Month!I200/1.05</f>
        <v>25.838095238095235</v>
      </c>
      <c r="Q186" s="147">
        <f t="shared" si="23"/>
        <v>20.618095238095236</v>
      </c>
      <c r="R186" s="94">
        <f>SUM(Q184:Q186)/3</f>
        <v>18.748253968253966</v>
      </c>
      <c r="S186" s="97"/>
      <c r="T186" s="207"/>
      <c r="U186" s="198"/>
      <c r="V186" s="253"/>
      <c r="W186" s="97"/>
      <c r="X186" s="198"/>
      <c r="Y186" s="253"/>
      <c r="Z186" s="97"/>
      <c r="AA186" s="203"/>
      <c r="AB186" s="252"/>
    </row>
    <row r="187" spans="1:28" x14ac:dyDescent="0.25">
      <c r="A187" s="81"/>
      <c r="B187" s="104">
        <v>38443</v>
      </c>
      <c r="C187" s="94">
        <f>Month!D201/1.175</f>
        <v>75.302127659574467</v>
      </c>
      <c r="D187" s="94">
        <f t="shared" si="22"/>
        <v>28.202127659574465</v>
      </c>
      <c r="E187" s="94"/>
      <c r="F187" s="173">
        <f>Month!G201/1.175</f>
        <v>76.255319148936167</v>
      </c>
      <c r="G187" s="94">
        <f t="shared" si="20"/>
        <v>29.155319148936165</v>
      </c>
      <c r="H187" s="94"/>
      <c r="I187" s="173">
        <f>Month!F201/1.175</f>
        <v>72.638297872340416</v>
      </c>
      <c r="J187" s="94">
        <f t="shared" si="21"/>
        <v>25.538297872340415</v>
      </c>
      <c r="K187" s="81"/>
      <c r="L187" s="173">
        <f>Month!H201/1.05</f>
        <v>27.476190476190478</v>
      </c>
      <c r="M187" s="147">
        <f t="shared" si="14"/>
        <v>27.476190476190478</v>
      </c>
      <c r="N187" s="94"/>
      <c r="O187" s="94"/>
      <c r="P187" s="173">
        <f>Month!I201/1.05</f>
        <v>27.561904761904763</v>
      </c>
      <c r="Q187" s="147">
        <f t="shared" si="23"/>
        <v>22.341904761904765</v>
      </c>
      <c r="R187" s="94"/>
      <c r="S187" s="97"/>
      <c r="T187" s="207"/>
      <c r="U187" s="198"/>
      <c r="V187" s="253"/>
      <c r="W187" s="97"/>
      <c r="X187" s="198"/>
      <c r="Y187" s="253"/>
      <c r="Z187" s="97"/>
      <c r="AA187" s="203"/>
      <c r="AB187" s="252"/>
    </row>
    <row r="188" spans="1:28" x14ac:dyDescent="0.25">
      <c r="A188" s="81"/>
      <c r="B188" s="104">
        <v>38473</v>
      </c>
      <c r="C188" s="94">
        <f>Month!D202/1.175</f>
        <v>75.710638297872336</v>
      </c>
      <c r="D188" s="94">
        <f t="shared" si="22"/>
        <v>28.610638297872335</v>
      </c>
      <c r="E188" s="94"/>
      <c r="F188" s="173">
        <f>Month!G202/1.175</f>
        <v>76.102127659574464</v>
      </c>
      <c r="G188" s="94">
        <f t="shared" si="20"/>
        <v>29.002127659574462</v>
      </c>
      <c r="H188" s="94"/>
      <c r="I188" s="173">
        <f>Month!F202/1.175</f>
        <v>72.47659574468085</v>
      </c>
      <c r="J188" s="94">
        <f t="shared" si="21"/>
        <v>25.376595744680849</v>
      </c>
      <c r="K188" s="81"/>
      <c r="L188" s="173">
        <f>Month!H202/1.05</f>
        <v>25.38095238095238</v>
      </c>
      <c r="M188" s="147">
        <f t="shared" si="14"/>
        <v>25.38095238095238</v>
      </c>
      <c r="N188" s="94"/>
      <c r="O188" s="94"/>
      <c r="P188" s="173">
        <f>Month!I202/1.05</f>
        <v>25.838095238095235</v>
      </c>
      <c r="Q188" s="147">
        <f t="shared" si="23"/>
        <v>20.618095238095236</v>
      </c>
      <c r="R188" s="94"/>
      <c r="S188" s="97"/>
      <c r="T188" s="207"/>
      <c r="U188" s="198"/>
      <c r="V188" s="253"/>
      <c r="W188" s="97"/>
      <c r="X188" s="198"/>
      <c r="Y188" s="253"/>
      <c r="Z188" s="97"/>
      <c r="AA188" s="203"/>
      <c r="AB188" s="252"/>
    </row>
    <row r="189" spans="1:28" x14ac:dyDescent="0.25">
      <c r="A189" s="81"/>
      <c r="B189" s="104">
        <v>38504</v>
      </c>
      <c r="C189" s="94">
        <f>Month!D203/1.175</f>
        <v>74.706382978723397</v>
      </c>
      <c r="D189" s="94">
        <f t="shared" si="22"/>
        <v>27.606382978723396</v>
      </c>
      <c r="E189" s="94">
        <f>SUM(D187:D189)/3</f>
        <v>28.139716312056731</v>
      </c>
      <c r="F189" s="173">
        <f>Month!G203/1.175</f>
        <v>75.778723404255317</v>
      </c>
      <c r="G189" s="94">
        <f t="shared" si="20"/>
        <v>28.678723404255315</v>
      </c>
      <c r="H189" s="94">
        <f>SUM(G187:G189)/3</f>
        <v>28.945390070921984</v>
      </c>
      <c r="I189" s="173">
        <f>Month!F203/1.175</f>
        <v>72.229787234042561</v>
      </c>
      <c r="J189" s="94">
        <f t="shared" si="21"/>
        <v>25.12978723404256</v>
      </c>
      <c r="K189" s="94">
        <f>SUM(J187:J189)/3</f>
        <v>25.348226950354604</v>
      </c>
      <c r="L189" s="173">
        <f>Month!H203/1.05</f>
        <v>27.228571428571428</v>
      </c>
      <c r="M189" s="147">
        <f t="shared" si="14"/>
        <v>27.228571428571428</v>
      </c>
      <c r="N189" s="94">
        <f>SUM(M187:M189)/3</f>
        <v>26.695238095238096</v>
      </c>
      <c r="O189" s="94"/>
      <c r="P189" s="173">
        <f>Month!I203/1.05</f>
        <v>28.666666666666668</v>
      </c>
      <c r="Q189" s="147">
        <f t="shared" si="23"/>
        <v>23.446666666666669</v>
      </c>
      <c r="R189" s="94">
        <f>SUM(Q187:Q189)/3</f>
        <v>22.135555555555555</v>
      </c>
      <c r="S189" s="97"/>
      <c r="T189" s="207"/>
      <c r="U189" s="198"/>
      <c r="V189" s="253"/>
      <c r="W189" s="97"/>
      <c r="X189" s="198"/>
      <c r="Y189" s="253"/>
      <c r="Z189" s="97"/>
      <c r="AA189" s="203"/>
      <c r="AB189" s="252"/>
    </row>
    <row r="190" spans="1:28" x14ac:dyDescent="0.25">
      <c r="A190" s="81"/>
      <c r="B190" s="104">
        <v>38534</v>
      </c>
      <c r="C190" s="94">
        <f>Month!D204/1.175</f>
        <v>77.012765957446803</v>
      </c>
      <c r="D190" s="94">
        <f t="shared" si="22"/>
        <v>29.912765957446801</v>
      </c>
      <c r="E190" s="94"/>
      <c r="F190" s="173">
        <f>Month!G204/1.175</f>
        <v>78.66382978723405</v>
      </c>
      <c r="G190" s="94">
        <f t="shared" si="20"/>
        <v>31.563829787234049</v>
      </c>
      <c r="H190" s="94"/>
      <c r="I190" s="173">
        <f>Month!F204/1.175</f>
        <v>75.114893617021281</v>
      </c>
      <c r="J190" s="94">
        <f t="shared" si="21"/>
        <v>28.014893617021279</v>
      </c>
      <c r="K190" s="94"/>
      <c r="L190" s="173">
        <f>Month!H204/1.05</f>
        <v>30.057142857142853</v>
      </c>
      <c r="M190" s="147">
        <f t="shared" si="14"/>
        <v>30.057142857142853</v>
      </c>
      <c r="N190" s="94"/>
      <c r="O190" s="94"/>
      <c r="P190" s="173">
        <f>Month!I204/1.05</f>
        <v>31.371428571428567</v>
      </c>
      <c r="Q190" s="147">
        <f t="shared" si="23"/>
        <v>26.151428571428568</v>
      </c>
      <c r="R190" s="94"/>
      <c r="S190" s="97"/>
      <c r="T190" s="207"/>
      <c r="U190" s="198"/>
      <c r="V190" s="253"/>
      <c r="W190" s="97"/>
      <c r="X190" s="198"/>
      <c r="Y190" s="253"/>
      <c r="Z190" s="97"/>
      <c r="AA190" s="203"/>
      <c r="AB190" s="252"/>
    </row>
    <row r="191" spans="1:28" x14ac:dyDescent="0.25">
      <c r="A191" s="81"/>
      <c r="B191" s="104">
        <v>38565</v>
      </c>
      <c r="C191" s="94">
        <f>Month!D205/1.175</f>
        <v>78.28936170212765</v>
      </c>
      <c r="D191" s="94">
        <f t="shared" si="22"/>
        <v>31.189361702127648</v>
      </c>
      <c r="E191" s="94"/>
      <c r="F191" s="173">
        <f>Month!G205/1.175</f>
        <v>80.280851063829786</v>
      </c>
      <c r="G191" s="94">
        <f t="shared" si="20"/>
        <v>33.180851063829785</v>
      </c>
      <c r="H191" s="94"/>
      <c r="I191" s="173">
        <f>Month!F205/1.175</f>
        <v>76.936170212765958</v>
      </c>
      <c r="J191" s="94">
        <f t="shared" si="21"/>
        <v>29.836170212765957</v>
      </c>
      <c r="K191" s="94"/>
      <c r="L191" s="173">
        <f>Month!H205/1.05</f>
        <v>30.580952380952379</v>
      </c>
      <c r="M191" s="147">
        <f t="shared" si="14"/>
        <v>30.580952380952379</v>
      </c>
      <c r="N191" s="94"/>
      <c r="O191" s="94"/>
      <c r="P191" s="173">
        <f>Month!I205/1.05</f>
        <v>31.876190476190473</v>
      </c>
      <c r="Q191" s="147">
        <f t="shared" si="23"/>
        <v>26.656190476190474</v>
      </c>
      <c r="R191" s="94"/>
      <c r="S191" s="97"/>
      <c r="T191" s="207"/>
      <c r="U191" s="198"/>
      <c r="V191" s="253"/>
      <c r="W191" s="97"/>
      <c r="X191" s="198"/>
      <c r="Y191" s="253"/>
      <c r="Z191" s="97"/>
      <c r="AA191" s="203"/>
      <c r="AB191" s="252"/>
    </row>
    <row r="192" spans="1:28" x14ac:dyDescent="0.25">
      <c r="A192" s="81"/>
      <c r="B192" s="104">
        <v>38596</v>
      </c>
      <c r="C192" s="94"/>
      <c r="D192" s="147"/>
      <c r="E192" s="94"/>
      <c r="F192" s="173">
        <f>Month!G206/1.175</f>
        <v>83.0468085106383</v>
      </c>
      <c r="G192" s="94">
        <f t="shared" si="20"/>
        <v>35.946808510638299</v>
      </c>
      <c r="H192" s="94">
        <f>SUM(G190:G192)/3</f>
        <v>33.563829787234049</v>
      </c>
      <c r="I192" s="173">
        <f>Month!F206/1.175</f>
        <v>80.655319148936158</v>
      </c>
      <c r="J192" s="94">
        <f t="shared" si="21"/>
        <v>33.555319148936157</v>
      </c>
      <c r="K192" s="94">
        <f>SUM(J190:J192)/3</f>
        <v>30.468794326241134</v>
      </c>
      <c r="L192" s="173">
        <f>Month!H206/1.05</f>
        <v>31.971428571428572</v>
      </c>
      <c r="M192" s="147">
        <f t="shared" si="14"/>
        <v>31.971428571428572</v>
      </c>
      <c r="N192" s="94">
        <f>SUM(M190:M192)/3</f>
        <v>30.86984126984127</v>
      </c>
      <c r="O192" s="94"/>
      <c r="P192" s="173">
        <f>Month!I206/1.05</f>
        <v>33.847619047619048</v>
      </c>
      <c r="Q192" s="147">
        <f t="shared" si="23"/>
        <v>28.627619047619049</v>
      </c>
      <c r="R192" s="94">
        <f>SUM(Q190:Q192)/3</f>
        <v>27.145079365079365</v>
      </c>
      <c r="S192" s="97"/>
      <c r="T192" s="207"/>
      <c r="U192" s="198"/>
      <c r="V192" s="253"/>
      <c r="W192" s="97"/>
      <c r="X192" s="198"/>
      <c r="Y192" s="253"/>
      <c r="Z192" s="97"/>
      <c r="AA192" s="203"/>
      <c r="AB192" s="252"/>
    </row>
    <row r="193" spans="1:28" x14ac:dyDescent="0.25">
      <c r="A193" s="81"/>
      <c r="B193" s="104">
        <v>38626</v>
      </c>
      <c r="C193" s="147"/>
      <c r="D193" s="147"/>
      <c r="E193" s="94"/>
      <c r="F193" s="173">
        <f>Month!G207/1.175</f>
        <v>82.502127659574469</v>
      </c>
      <c r="G193" s="94">
        <f t="shared" si="20"/>
        <v>35.402127659574468</v>
      </c>
      <c r="H193" s="94"/>
      <c r="I193" s="173">
        <f>Month!F207/1.175</f>
        <v>80</v>
      </c>
      <c r="J193" s="94">
        <f t="shared" si="21"/>
        <v>32.9</v>
      </c>
      <c r="K193" s="94"/>
      <c r="L193" s="173">
        <f>Month!H207/1.05</f>
        <v>33.285714285714285</v>
      </c>
      <c r="M193" s="147">
        <f t="shared" si="14"/>
        <v>33.285714285714285</v>
      </c>
      <c r="N193" s="94"/>
      <c r="O193" s="94"/>
      <c r="P193" s="173">
        <f>Month!I207/1.05</f>
        <v>34.609523809523814</v>
      </c>
      <c r="Q193" s="147">
        <f t="shared" si="23"/>
        <v>29.389523809523816</v>
      </c>
      <c r="R193" s="94"/>
      <c r="S193" s="97"/>
      <c r="T193" s="207"/>
      <c r="U193" s="198"/>
      <c r="V193" s="253"/>
      <c r="W193" s="97"/>
      <c r="X193" s="198"/>
      <c r="Y193" s="253"/>
      <c r="Z193" s="97"/>
      <c r="AA193" s="203"/>
      <c r="AB193" s="252"/>
    </row>
    <row r="194" spans="1:28" x14ac:dyDescent="0.25">
      <c r="A194" s="81"/>
      <c r="B194" s="104">
        <v>38657</v>
      </c>
      <c r="C194" s="147"/>
      <c r="D194" s="147"/>
      <c r="E194" s="94"/>
      <c r="F194" s="173">
        <f>Month!G208/1.175</f>
        <v>80.629787234042553</v>
      </c>
      <c r="G194" s="94">
        <f t="shared" si="20"/>
        <v>33.529787234042551</v>
      </c>
      <c r="H194" s="94"/>
      <c r="I194" s="173">
        <f>Month!F208/1.175</f>
        <v>76.851063829787222</v>
      </c>
      <c r="J194" s="94">
        <f t="shared" si="21"/>
        <v>29.751063829787221</v>
      </c>
      <c r="K194" s="94"/>
      <c r="L194" s="173">
        <f>Month!H208/1.05</f>
        <v>29.61904761904762</v>
      </c>
      <c r="M194" s="147">
        <f t="shared" si="14"/>
        <v>29.61904761904762</v>
      </c>
      <c r="N194" s="94"/>
      <c r="O194" s="94"/>
      <c r="P194" s="173">
        <f>Month!I208/1.05</f>
        <v>31.514285714285716</v>
      </c>
      <c r="Q194" s="147">
        <f t="shared" si="23"/>
        <v>26.294285714285717</v>
      </c>
      <c r="R194" s="94"/>
      <c r="S194" s="97"/>
      <c r="T194" s="207"/>
      <c r="U194" s="198"/>
      <c r="V194" s="253"/>
      <c r="W194" s="97"/>
      <c r="X194" s="198"/>
      <c r="Y194" s="253"/>
      <c r="Z194" s="97"/>
      <c r="AA194" s="203"/>
      <c r="AB194" s="252"/>
    </row>
    <row r="195" spans="1:28" x14ac:dyDescent="0.25">
      <c r="A195" s="81"/>
      <c r="B195" s="104">
        <v>38687</v>
      </c>
      <c r="C195" s="147"/>
      <c r="D195" s="147"/>
      <c r="E195" s="94"/>
      <c r="F195" s="173">
        <f>Month!G209/1.175</f>
        <v>78.059574468085103</v>
      </c>
      <c r="G195" s="94">
        <f t="shared" si="20"/>
        <v>30.959574468085101</v>
      </c>
      <c r="H195" s="94">
        <f>SUM(G193:G195)/3</f>
        <v>33.297163120567376</v>
      </c>
      <c r="I195" s="173">
        <f>Month!F209/1.175</f>
        <v>74.425531914893611</v>
      </c>
      <c r="J195" s="94">
        <f t="shared" si="21"/>
        <v>27.32553191489361</v>
      </c>
      <c r="K195" s="94">
        <f>SUM(J193:J195)/3</f>
        <v>29.992198581560274</v>
      </c>
      <c r="L195" s="173">
        <f>Month!H209/1.05</f>
        <v>29.076190476190476</v>
      </c>
      <c r="M195" s="147">
        <f t="shared" si="14"/>
        <v>29.076190476190476</v>
      </c>
      <c r="N195" s="94">
        <f>SUM(M193:M195)/3</f>
        <v>30.660317460317458</v>
      </c>
      <c r="O195" s="94"/>
      <c r="P195" s="173">
        <f>Month!I209/1.05</f>
        <v>31.714285714285712</v>
      </c>
      <c r="Q195" s="147">
        <f t="shared" ref="Q195:Q206" si="24">P195-6.44</f>
        <v>25.27428571428571</v>
      </c>
      <c r="R195" s="94">
        <f>SUM(Q193:Q195)/3</f>
        <v>26.986031746031745</v>
      </c>
      <c r="S195" s="97"/>
      <c r="T195" s="207"/>
      <c r="U195" s="186"/>
      <c r="V195" s="173">
        <f>AVERAGE(F184:F195)</f>
        <v>77.327659574468086</v>
      </c>
      <c r="W195" s="94">
        <f>AVERAGE(G184:G195)</f>
        <v>30.227659574468088</v>
      </c>
      <c r="X195" s="198"/>
      <c r="Y195" s="173">
        <f>AVERAGE(I184:I195)</f>
        <v>73.825531914893602</v>
      </c>
      <c r="Z195" s="94">
        <f>AVERAGE(J184:J195)</f>
        <v>26.725531914893608</v>
      </c>
      <c r="AA195" s="203"/>
      <c r="AB195" s="252"/>
    </row>
    <row r="196" spans="1:28" x14ac:dyDescent="0.25">
      <c r="A196" s="97">
        <v>2006</v>
      </c>
      <c r="B196" s="104">
        <v>38718</v>
      </c>
      <c r="C196" s="147"/>
      <c r="D196" s="147"/>
      <c r="E196" s="94"/>
      <c r="F196" s="173">
        <f>Month!G210/1.175</f>
        <v>79.208510638297867</v>
      </c>
      <c r="G196" s="94">
        <f t="shared" si="20"/>
        <v>32.108510638297865</v>
      </c>
      <c r="H196" s="94"/>
      <c r="I196" s="173">
        <f>Month!F210/1.175</f>
        <v>75.608510638297872</v>
      </c>
      <c r="J196" s="94">
        <f t="shared" si="21"/>
        <v>28.508510638297871</v>
      </c>
      <c r="K196" s="94"/>
      <c r="L196" s="173">
        <f>Month!H210/1.05</f>
        <v>30.076190476190472</v>
      </c>
      <c r="M196" s="147">
        <f t="shared" ref="M196:M259" si="25">L196-0</f>
        <v>30.076190476190472</v>
      </c>
      <c r="N196" s="94"/>
      <c r="O196" s="94"/>
      <c r="P196" s="173">
        <f>Month!I210/1.05</f>
        <v>32</v>
      </c>
      <c r="Q196" s="147">
        <f t="shared" si="24"/>
        <v>25.56</v>
      </c>
      <c r="R196" s="94"/>
      <c r="S196" s="97"/>
      <c r="T196" s="207"/>
      <c r="U196" s="198"/>
      <c r="V196" s="253"/>
      <c r="W196" s="97"/>
      <c r="X196" s="198"/>
      <c r="Y196" s="253"/>
      <c r="Z196" s="97"/>
      <c r="AA196" s="203"/>
      <c r="AB196" s="252"/>
    </row>
    <row r="197" spans="1:28" x14ac:dyDescent="0.25">
      <c r="A197" s="97"/>
      <c r="B197" s="104">
        <v>38749</v>
      </c>
      <c r="C197" s="147"/>
      <c r="D197" s="147"/>
      <c r="E197" s="94"/>
      <c r="F197" s="173">
        <f>Month!G211/1.175</f>
        <v>79.710638297872336</v>
      </c>
      <c r="G197" s="94">
        <f t="shared" si="20"/>
        <v>32.610638297872335</v>
      </c>
      <c r="H197" s="94"/>
      <c r="I197" s="173">
        <f>Month!F211/1.175</f>
        <v>76.136170212765947</v>
      </c>
      <c r="J197" s="94">
        <f t="shared" si="21"/>
        <v>29.036170212765946</v>
      </c>
      <c r="K197" s="94"/>
      <c r="L197" s="173">
        <f>Month!H211/1.05</f>
        <v>30.628571428571423</v>
      </c>
      <c r="M197" s="147">
        <f t="shared" si="25"/>
        <v>30.628571428571423</v>
      </c>
      <c r="N197" s="94"/>
      <c r="O197" s="94"/>
      <c r="P197" s="173">
        <f>Month!I211/1.05</f>
        <v>32.180952380952377</v>
      </c>
      <c r="Q197" s="147">
        <f t="shared" si="24"/>
        <v>25.740952380952375</v>
      </c>
      <c r="R197" s="94"/>
      <c r="S197" s="97"/>
      <c r="T197" s="207"/>
      <c r="U197" s="198"/>
      <c r="V197" s="253"/>
      <c r="W197" s="97"/>
      <c r="X197" s="198"/>
      <c r="Y197" s="253"/>
      <c r="Z197" s="97"/>
      <c r="AA197" s="203"/>
      <c r="AB197" s="252"/>
    </row>
    <row r="198" spans="1:28" x14ac:dyDescent="0.25">
      <c r="A198" s="97"/>
      <c r="B198" s="104">
        <v>38777</v>
      </c>
      <c r="C198" s="147"/>
      <c r="D198" s="147"/>
      <c r="E198" s="94"/>
      <c r="F198" s="173">
        <f>Month!G212/1.175</f>
        <v>79.787234042553195</v>
      </c>
      <c r="G198" s="94">
        <f t="shared" si="20"/>
        <v>32.687234042553193</v>
      </c>
      <c r="H198" s="94">
        <f>SUM(G196:G198)/3</f>
        <v>32.468794326241131</v>
      </c>
      <c r="I198" s="173">
        <f>Month!F212/1.175</f>
        <v>76.110638297872342</v>
      </c>
      <c r="J198" s="94">
        <f t="shared" si="21"/>
        <v>29.01063829787234</v>
      </c>
      <c r="K198" s="94">
        <f>SUM(J196:J198)/3</f>
        <v>28.851773049645384</v>
      </c>
      <c r="L198" s="173">
        <f>Month!H212/1.05</f>
        <v>30.590476190476188</v>
      </c>
      <c r="M198" s="147">
        <f t="shared" si="25"/>
        <v>30.590476190476188</v>
      </c>
      <c r="N198" s="94">
        <f>SUM(M196:M198)/3</f>
        <v>30.43174603174603</v>
      </c>
      <c r="O198" s="94"/>
      <c r="P198" s="173">
        <f>Month!I212/1.05</f>
        <v>32.457142857142856</v>
      </c>
      <c r="Q198" s="147">
        <f t="shared" si="24"/>
        <v>26.017142857142854</v>
      </c>
      <c r="R198" s="94">
        <f>SUM(Q196:Q198)/3</f>
        <v>25.772698412698407</v>
      </c>
      <c r="S198" s="97"/>
      <c r="T198" s="207"/>
      <c r="U198" s="198"/>
      <c r="V198" s="253"/>
      <c r="W198" s="97"/>
      <c r="X198" s="198"/>
      <c r="Y198" s="253"/>
      <c r="Z198" s="97"/>
      <c r="AA198" s="203"/>
      <c r="AB198" s="252"/>
    </row>
    <row r="199" spans="1:28" x14ac:dyDescent="0.25">
      <c r="A199" s="97"/>
      <c r="B199" s="104">
        <v>38808</v>
      </c>
      <c r="C199" s="147"/>
      <c r="D199" s="147"/>
      <c r="E199" s="94"/>
      <c r="F199" s="173">
        <f>Month!G213/1.175</f>
        <v>83.055319148936164</v>
      </c>
      <c r="G199" s="94">
        <f t="shared" si="20"/>
        <v>35.955319148936162</v>
      </c>
      <c r="H199" s="94"/>
      <c r="I199" s="173">
        <f>Month!F213/1.175</f>
        <v>80.119148936170205</v>
      </c>
      <c r="J199" s="94">
        <f t="shared" si="21"/>
        <v>33.019148936170204</v>
      </c>
      <c r="K199" s="94"/>
      <c r="L199" s="173">
        <f>Month!H213/1.05</f>
        <v>31.580952380952375</v>
      </c>
      <c r="M199" s="147">
        <f t="shared" si="25"/>
        <v>31.580952380952375</v>
      </c>
      <c r="N199" s="94"/>
      <c r="O199" s="94"/>
      <c r="P199" s="173">
        <f>Month!I213/1.05</f>
        <v>33.628571428571426</v>
      </c>
      <c r="Q199" s="147">
        <f t="shared" si="24"/>
        <v>27.188571428571425</v>
      </c>
      <c r="R199" s="94"/>
      <c r="S199" s="97"/>
      <c r="T199" s="207"/>
      <c r="U199" s="198"/>
      <c r="V199" s="253"/>
      <c r="W199" s="97"/>
      <c r="X199" s="198"/>
      <c r="Y199" s="253"/>
      <c r="Z199" s="97"/>
      <c r="AA199" s="203"/>
      <c r="AB199" s="252"/>
    </row>
    <row r="200" spans="1:28" x14ac:dyDescent="0.25">
      <c r="A200" s="97"/>
      <c r="B200" s="104">
        <v>38838</v>
      </c>
      <c r="C200" s="147"/>
      <c r="D200" s="147"/>
      <c r="E200" s="94"/>
      <c r="F200" s="173">
        <f>Month!G214/1.175</f>
        <v>83.804255319148936</v>
      </c>
      <c r="G200" s="94">
        <f t="shared" si="20"/>
        <v>36.704255319148935</v>
      </c>
      <c r="H200" s="94"/>
      <c r="I200" s="173">
        <f>Month!F214/1.175</f>
        <v>81.804255319148936</v>
      </c>
      <c r="J200" s="94">
        <f t="shared" si="21"/>
        <v>34.704255319148935</v>
      </c>
      <c r="K200" s="94"/>
      <c r="L200" s="173">
        <f>Month!H214/1.05</f>
        <v>32.44761904761905</v>
      </c>
      <c r="M200" s="147">
        <f t="shared" si="25"/>
        <v>32.44761904761905</v>
      </c>
      <c r="N200" s="94"/>
      <c r="O200" s="94"/>
      <c r="P200" s="173">
        <f>Month!I214/1.05</f>
        <v>34.4</v>
      </c>
      <c r="Q200" s="147">
        <f t="shared" si="24"/>
        <v>27.959999999999997</v>
      </c>
      <c r="R200" s="94"/>
      <c r="S200" s="97"/>
      <c r="T200" s="207"/>
      <c r="U200" s="198"/>
      <c r="V200" s="253"/>
      <c r="W200" s="97"/>
      <c r="X200" s="198"/>
      <c r="Y200" s="253"/>
      <c r="Z200" s="97"/>
      <c r="AA200" s="203"/>
      <c r="AB200" s="252"/>
    </row>
    <row r="201" spans="1:28" x14ac:dyDescent="0.25">
      <c r="A201" s="97"/>
      <c r="B201" s="104">
        <v>38869</v>
      </c>
      <c r="C201" s="147"/>
      <c r="D201" s="147"/>
      <c r="E201" s="94"/>
      <c r="F201" s="173">
        <f>Month!G215/1.175</f>
        <v>83.114893617021266</v>
      </c>
      <c r="G201" s="94">
        <f t="shared" si="20"/>
        <v>36.014893617021265</v>
      </c>
      <c r="H201" s="94">
        <f>SUM(G199:G201)/3</f>
        <v>36.224822695035449</v>
      </c>
      <c r="I201" s="173">
        <f>Month!F215/1.175</f>
        <v>81.106382978723403</v>
      </c>
      <c r="J201" s="94">
        <f t="shared" si="21"/>
        <v>34.006382978723401</v>
      </c>
      <c r="K201" s="94">
        <f>SUM(J199:J201)/3</f>
        <v>33.90992907801418</v>
      </c>
      <c r="L201" s="173">
        <f>Month!H215/1.05</f>
        <v>32.142857142857139</v>
      </c>
      <c r="M201" s="147">
        <f t="shared" si="25"/>
        <v>32.142857142857139</v>
      </c>
      <c r="N201" s="94">
        <f>SUM(M199:M201)/3</f>
        <v>32.057142857142857</v>
      </c>
      <c r="O201" s="94"/>
      <c r="P201" s="173">
        <f>Month!I215/1.05</f>
        <v>34.44761904761905</v>
      </c>
      <c r="Q201" s="147">
        <f t="shared" si="24"/>
        <v>28.007619047619048</v>
      </c>
      <c r="R201" s="94">
        <f>SUM(Q199:Q201)/3</f>
        <v>27.718730158730157</v>
      </c>
      <c r="S201" s="97"/>
      <c r="T201" s="207"/>
      <c r="U201" s="198"/>
      <c r="V201" s="253"/>
      <c r="W201" s="97"/>
      <c r="X201" s="198"/>
      <c r="Y201" s="253"/>
      <c r="Z201" s="97"/>
      <c r="AA201" s="203"/>
      <c r="AB201" s="252"/>
    </row>
    <row r="202" spans="1:28" x14ac:dyDescent="0.25">
      <c r="A202" s="97"/>
      <c r="B202" s="104">
        <v>38899</v>
      </c>
      <c r="C202" s="147"/>
      <c r="D202" s="147"/>
      <c r="E202" s="94"/>
      <c r="F202" s="173">
        <f>Month!G216/1.175</f>
        <v>83.982978723404258</v>
      </c>
      <c r="G202" s="94">
        <f t="shared" si="20"/>
        <v>36.882978723404257</v>
      </c>
      <c r="H202" s="94"/>
      <c r="I202" s="173">
        <f>Month!F216/1.175</f>
        <v>82.365957446808508</v>
      </c>
      <c r="J202" s="94">
        <f t="shared" si="21"/>
        <v>35.265957446808507</v>
      </c>
      <c r="K202" s="94"/>
      <c r="L202" s="173">
        <f>Month!H216/1.05</f>
        <v>35.619047619047613</v>
      </c>
      <c r="M202" s="147">
        <f t="shared" si="25"/>
        <v>35.619047619047613</v>
      </c>
      <c r="N202" s="94"/>
      <c r="O202" s="94"/>
      <c r="P202" s="173">
        <f>Month!I216/1.05</f>
        <v>38.876190476190473</v>
      </c>
      <c r="Q202" s="147">
        <f t="shared" si="24"/>
        <v>32.436190476190475</v>
      </c>
      <c r="R202" s="94"/>
      <c r="S202" s="97"/>
      <c r="T202" s="207"/>
      <c r="U202" s="198"/>
      <c r="V202" s="253"/>
      <c r="W202" s="97"/>
      <c r="X202" s="198"/>
      <c r="Y202" s="253"/>
      <c r="Z202" s="97"/>
      <c r="AA202" s="203"/>
      <c r="AB202" s="252"/>
    </row>
    <row r="203" spans="1:28" x14ac:dyDescent="0.25">
      <c r="A203" s="81"/>
      <c r="B203" s="104">
        <v>38930</v>
      </c>
      <c r="C203" s="152"/>
      <c r="D203" s="151"/>
      <c r="E203" s="152"/>
      <c r="F203" s="173">
        <f>Month!G217/1.175</f>
        <v>84.578723404255314</v>
      </c>
      <c r="G203" s="94">
        <f t="shared" si="20"/>
        <v>37.478723404255312</v>
      </c>
      <c r="H203" s="94"/>
      <c r="I203" s="173">
        <f>Month!F217/1.175</f>
        <v>83.123404255319144</v>
      </c>
      <c r="J203" s="94">
        <f t="shared" si="21"/>
        <v>36.023404255319143</v>
      </c>
      <c r="K203" s="81"/>
      <c r="L203" s="173">
        <f>Month!H217/1.05</f>
        <v>35.580952380952382</v>
      </c>
      <c r="M203" s="147">
        <f t="shared" si="25"/>
        <v>35.580952380952382</v>
      </c>
      <c r="N203" s="94"/>
      <c r="O203" s="94"/>
      <c r="P203" s="173">
        <f>Month!I217/1.05</f>
        <v>39.152380952380952</v>
      </c>
      <c r="Q203" s="147">
        <f t="shared" si="24"/>
        <v>32.712380952380954</v>
      </c>
      <c r="R203" s="94"/>
      <c r="S203" s="97"/>
      <c r="T203" s="207"/>
      <c r="U203" s="198"/>
      <c r="V203" s="253"/>
      <c r="W203" s="97"/>
      <c r="X203" s="198"/>
      <c r="Y203" s="253"/>
      <c r="Z203" s="97"/>
      <c r="AA203" s="203"/>
      <c r="AB203" s="252"/>
    </row>
    <row r="204" spans="1:28" x14ac:dyDescent="0.25">
      <c r="A204" s="81"/>
      <c r="B204" s="104">
        <v>38961</v>
      </c>
      <c r="C204" s="152"/>
      <c r="D204" s="151"/>
      <c r="E204" s="152"/>
      <c r="F204" s="173">
        <f>Month!G218/1.175</f>
        <v>80.365957446808508</v>
      </c>
      <c r="G204" s="94">
        <f t="shared" si="20"/>
        <v>33.265957446808507</v>
      </c>
      <c r="H204" s="94">
        <f>SUM(G202:G204)/3</f>
        <v>35.875886524822697</v>
      </c>
      <c r="I204" s="173">
        <f>Month!F218/1.175</f>
        <v>76.042553191489347</v>
      </c>
      <c r="J204" s="94">
        <f t="shared" si="21"/>
        <v>28.942553191489345</v>
      </c>
      <c r="K204" s="94">
        <f>SUM(J202:J204)/3</f>
        <v>33.410638297872332</v>
      </c>
      <c r="L204" s="173">
        <f>Month!H218/1.05</f>
        <v>34.057142857142857</v>
      </c>
      <c r="M204" s="147">
        <f t="shared" si="25"/>
        <v>34.057142857142857</v>
      </c>
      <c r="N204" s="94">
        <f>SUM(M202:M204)/3</f>
        <v>35.085714285714282</v>
      </c>
      <c r="O204" s="94"/>
      <c r="P204" s="173">
        <f>Month!I218/1.05</f>
        <v>37.466666666666669</v>
      </c>
      <c r="Q204" s="147">
        <f t="shared" si="24"/>
        <v>31.026666666666667</v>
      </c>
      <c r="R204" s="94">
        <f>SUM(Q202:Q204)/3</f>
        <v>32.058412698412702</v>
      </c>
      <c r="S204" s="97"/>
      <c r="T204" s="207"/>
      <c r="U204" s="198"/>
      <c r="V204" s="253"/>
      <c r="W204" s="97"/>
      <c r="X204" s="198"/>
      <c r="Y204" s="253"/>
      <c r="Z204" s="97"/>
      <c r="AA204" s="203"/>
      <c r="AB204" s="252"/>
    </row>
    <row r="205" spans="1:28" x14ac:dyDescent="0.25">
      <c r="A205" s="81"/>
      <c r="B205" s="104">
        <v>38991</v>
      </c>
      <c r="C205" s="152"/>
      <c r="D205" s="151"/>
      <c r="E205" s="152"/>
      <c r="F205" s="173">
        <f>Month!G219/1.175</f>
        <v>77.872340425531917</v>
      </c>
      <c r="G205" s="94">
        <f t="shared" si="20"/>
        <v>30.772340425531915</v>
      </c>
      <c r="H205" s="94"/>
      <c r="I205" s="173">
        <f>Month!F219/1.175</f>
        <v>72.970212765957442</v>
      </c>
      <c r="J205" s="94">
        <f t="shared" si="21"/>
        <v>25.87021276595744</v>
      </c>
      <c r="K205" s="81"/>
      <c r="L205" s="173">
        <f>Month!H219/1.05</f>
        <v>31.666666666666664</v>
      </c>
      <c r="M205" s="147">
        <f t="shared" si="25"/>
        <v>31.666666666666664</v>
      </c>
      <c r="N205" s="94"/>
      <c r="O205" s="94"/>
      <c r="P205" s="173">
        <f>Month!I219/1.05</f>
        <v>35.323809523809523</v>
      </c>
      <c r="Q205" s="147">
        <f t="shared" si="24"/>
        <v>28.883809523809521</v>
      </c>
      <c r="R205" s="94"/>
      <c r="S205" s="97"/>
      <c r="T205" s="207"/>
      <c r="U205" s="198"/>
      <c r="V205" s="253"/>
      <c r="W205" s="97"/>
      <c r="X205" s="198"/>
      <c r="Y205" s="253"/>
      <c r="Z205" s="97"/>
      <c r="AA205" s="203"/>
      <c r="AB205" s="252"/>
    </row>
    <row r="206" spans="1:28" x14ac:dyDescent="0.25">
      <c r="A206" s="81"/>
      <c r="B206" s="104">
        <v>39022</v>
      </c>
      <c r="C206" s="152"/>
      <c r="D206" s="151"/>
      <c r="E206" s="152"/>
      <c r="F206" s="173">
        <f>Month!G220/1.175</f>
        <v>77.52340425531915</v>
      </c>
      <c r="G206" s="94">
        <f t="shared" si="20"/>
        <v>30.423404255319149</v>
      </c>
      <c r="H206" s="94"/>
      <c r="I206" s="173">
        <f>Month!F220/1.175</f>
        <v>72.655319148936172</v>
      </c>
      <c r="J206" s="94">
        <f t="shared" si="21"/>
        <v>25.555319148936171</v>
      </c>
      <c r="K206" s="81"/>
      <c r="L206" s="173">
        <f>Month!H220/1.05</f>
        <v>29.761904761904759</v>
      </c>
      <c r="M206" s="147">
        <f t="shared" si="25"/>
        <v>29.761904761904759</v>
      </c>
      <c r="N206" s="94"/>
      <c r="O206" s="94"/>
      <c r="P206" s="173">
        <f>Month!I220/1.05</f>
        <v>33.838095238095235</v>
      </c>
      <c r="Q206" s="147">
        <f t="shared" si="24"/>
        <v>27.398095238095234</v>
      </c>
      <c r="R206" s="94"/>
      <c r="S206" s="97"/>
      <c r="T206" s="207"/>
      <c r="U206" s="198"/>
      <c r="V206" s="253"/>
      <c r="W206" s="97"/>
      <c r="X206" s="198"/>
      <c r="Y206" s="253"/>
      <c r="Z206" s="97"/>
      <c r="AA206" s="203"/>
      <c r="AB206" s="252"/>
    </row>
    <row r="207" spans="1:28" x14ac:dyDescent="0.25">
      <c r="A207" s="81"/>
      <c r="B207" s="104">
        <v>39052</v>
      </c>
      <c r="C207" s="152"/>
      <c r="D207" s="151"/>
      <c r="E207" s="152"/>
      <c r="F207" s="173">
        <f>Month!G221/1.175</f>
        <v>79.344680851063828</v>
      </c>
      <c r="G207" s="94">
        <f t="shared" ref="G207:G216" si="26">F207-48.35</f>
        <v>30.994680851063826</v>
      </c>
      <c r="H207" s="94">
        <f>SUM(G205:G207)/3</f>
        <v>30.730141843971627</v>
      </c>
      <c r="I207" s="173">
        <f>Month!F221/1.175</f>
        <v>74.578723404255314</v>
      </c>
      <c r="J207" s="94">
        <f t="shared" ref="J207:J216" si="27">I207-48.35</f>
        <v>26.228723404255312</v>
      </c>
      <c r="K207" s="94">
        <f>SUM(J205:J207)/3</f>
        <v>25.88475177304964</v>
      </c>
      <c r="L207" s="173">
        <f>Month!H221/1.05</f>
        <v>30.523809523809518</v>
      </c>
      <c r="M207" s="147">
        <f t="shared" si="25"/>
        <v>30.523809523809518</v>
      </c>
      <c r="N207" s="94">
        <f>SUM(M205:M207)/3</f>
        <v>30.650793650793645</v>
      </c>
      <c r="O207" s="94"/>
      <c r="P207" s="173">
        <f>Month!I221/1.05</f>
        <v>34.276190476190479</v>
      </c>
      <c r="Q207" s="147">
        <f t="shared" ref="Q207:Q216" si="28">P207-7.69</f>
        <v>26.586190476190477</v>
      </c>
      <c r="R207" s="94">
        <f>SUM(Q205:Q207)/3</f>
        <v>27.622698412698412</v>
      </c>
      <c r="S207" s="97"/>
      <c r="T207" s="209"/>
      <c r="U207" s="186"/>
      <c r="V207" s="173">
        <f>AVERAGE(F196:F207)</f>
        <v>81.029078014184392</v>
      </c>
      <c r="W207" s="94">
        <f>AVERAGE(G196:G207)</f>
        <v>33.824911347517727</v>
      </c>
      <c r="X207" s="198"/>
      <c r="Y207" s="173">
        <f>AVERAGE(I196:I207)</f>
        <v>77.718439716312062</v>
      </c>
      <c r="Z207" s="94">
        <f>AVERAGE(J196:J207)</f>
        <v>30.514273049645386</v>
      </c>
      <c r="AA207" s="203"/>
      <c r="AB207" s="252"/>
    </row>
    <row r="208" spans="1:28" x14ac:dyDescent="0.25">
      <c r="A208" s="97">
        <v>2007</v>
      </c>
      <c r="B208" s="104">
        <v>39083</v>
      </c>
      <c r="C208" s="152"/>
      <c r="D208" s="151"/>
      <c r="E208" s="152"/>
      <c r="F208" s="173">
        <f>Month!G222/1.175</f>
        <v>77.821276595744678</v>
      </c>
      <c r="G208" s="94">
        <f t="shared" si="26"/>
        <v>29.471276595744676</v>
      </c>
      <c r="H208" s="94"/>
      <c r="I208" s="173">
        <f>Month!F222/1.175</f>
        <v>73.965957446808503</v>
      </c>
      <c r="J208" s="94">
        <f t="shared" si="27"/>
        <v>25.615957446808501</v>
      </c>
      <c r="K208" s="94"/>
      <c r="L208" s="173">
        <f>Month!H222/1.05</f>
        <v>29.409523809523808</v>
      </c>
      <c r="M208" s="147">
        <f t="shared" si="25"/>
        <v>29.409523809523808</v>
      </c>
      <c r="N208" s="94"/>
      <c r="O208" s="94"/>
      <c r="P208" s="173">
        <f>Month!I222/1.05</f>
        <v>32.409523809523812</v>
      </c>
      <c r="Q208" s="147">
        <f t="shared" si="28"/>
        <v>24.71952380952381</v>
      </c>
      <c r="R208" s="94"/>
      <c r="S208" s="97"/>
      <c r="T208" s="207"/>
      <c r="U208" s="198"/>
      <c r="V208" s="253"/>
      <c r="W208" s="97"/>
      <c r="X208" s="198"/>
      <c r="Y208" s="253"/>
      <c r="Z208" s="97"/>
      <c r="AA208" s="203"/>
      <c r="AB208" s="252"/>
    </row>
    <row r="209" spans="1:28" x14ac:dyDescent="0.25">
      <c r="A209" s="81"/>
      <c r="B209" s="104">
        <v>39114</v>
      </c>
      <c r="C209" s="152"/>
      <c r="D209" s="151"/>
      <c r="E209" s="152"/>
      <c r="F209" s="173">
        <f>Month!G223/1.175</f>
        <v>76.748936170212772</v>
      </c>
      <c r="G209" s="94">
        <f t="shared" si="26"/>
        <v>28.398936170212771</v>
      </c>
      <c r="H209" s="94"/>
      <c r="I209" s="173">
        <f>Month!F223/1.175</f>
        <v>73.33617021276595</v>
      </c>
      <c r="J209" s="94">
        <f t="shared" si="27"/>
        <v>24.986170212765948</v>
      </c>
      <c r="K209" s="94"/>
      <c r="L209" s="173">
        <f>Month!H223/1.05</f>
        <v>29.171428571428571</v>
      </c>
      <c r="M209" s="147">
        <f t="shared" si="25"/>
        <v>29.171428571428571</v>
      </c>
      <c r="N209" s="94"/>
      <c r="O209" s="94"/>
      <c r="P209" s="173">
        <f>Month!I223/1.05</f>
        <v>32.476190476190474</v>
      </c>
      <c r="Q209" s="147">
        <f t="shared" si="28"/>
        <v>24.786190476190473</v>
      </c>
      <c r="R209" s="94"/>
      <c r="S209" s="97"/>
      <c r="T209" s="207"/>
      <c r="U209" s="198"/>
      <c r="V209" s="253"/>
      <c r="W209" s="97"/>
      <c r="X209" s="198"/>
      <c r="Y209" s="253"/>
      <c r="Z209" s="97"/>
      <c r="AA209" s="203"/>
      <c r="AB209" s="252"/>
    </row>
    <row r="210" spans="1:28" x14ac:dyDescent="0.25">
      <c r="A210" s="81"/>
      <c r="B210" s="104">
        <v>39142</v>
      </c>
      <c r="C210" s="152"/>
      <c r="D210" s="151"/>
      <c r="E210" s="152"/>
      <c r="F210" s="173">
        <f>Month!G224/1.175</f>
        <v>78.434042553191489</v>
      </c>
      <c r="G210" s="94">
        <f t="shared" si="26"/>
        <v>30.084042553191487</v>
      </c>
      <c r="H210" s="94">
        <f>SUM(G208:G210)/3</f>
        <v>29.318085106382977</v>
      </c>
      <c r="I210" s="173">
        <f>Month!F224/1.175</f>
        <v>75.225531914893608</v>
      </c>
      <c r="J210" s="94">
        <f t="shared" si="27"/>
        <v>26.875531914893607</v>
      </c>
      <c r="K210" s="94">
        <f>SUM(J208:J210)/3</f>
        <v>25.825886524822682</v>
      </c>
      <c r="L210" s="173">
        <f>Month!H224/1.05</f>
        <v>30.142857142857139</v>
      </c>
      <c r="M210" s="147">
        <f t="shared" si="25"/>
        <v>30.142857142857139</v>
      </c>
      <c r="N210" s="94">
        <f>SUM(M208:M210)/3</f>
        <v>29.574603174603173</v>
      </c>
      <c r="O210" s="94"/>
      <c r="P210" s="173">
        <f>Month!I224/1.05</f>
        <v>34.419047619047618</v>
      </c>
      <c r="Q210" s="147">
        <f t="shared" si="28"/>
        <v>26.729047619047616</v>
      </c>
      <c r="R210" s="94">
        <f>SUM(Q208:Q210)/3</f>
        <v>25.4115873015873</v>
      </c>
      <c r="S210" s="97"/>
      <c r="T210" s="207"/>
      <c r="U210" s="198"/>
      <c r="V210" s="253"/>
      <c r="W210" s="97"/>
      <c r="X210" s="198"/>
      <c r="Y210" s="253"/>
      <c r="Z210" s="97"/>
      <c r="AA210" s="203"/>
      <c r="AB210" s="252"/>
    </row>
    <row r="211" spans="1:28" x14ac:dyDescent="0.25">
      <c r="A211" s="81"/>
      <c r="B211" s="104">
        <v>39173</v>
      </c>
      <c r="C211" s="152"/>
      <c r="D211" s="151"/>
      <c r="E211" s="152"/>
      <c r="F211" s="173">
        <f>Month!G225/1.175</f>
        <v>80.621276595744675</v>
      </c>
      <c r="G211" s="94">
        <f t="shared" si="26"/>
        <v>32.271276595744673</v>
      </c>
      <c r="H211" s="94"/>
      <c r="I211" s="173">
        <f>Month!F225/1.175</f>
        <v>78.229787234042547</v>
      </c>
      <c r="J211" s="94">
        <f t="shared" si="27"/>
        <v>29.879787234042546</v>
      </c>
      <c r="K211" s="94"/>
      <c r="L211" s="173">
        <f>Month!H225/1.05</f>
        <v>31.838095238095235</v>
      </c>
      <c r="M211" s="147">
        <f t="shared" si="25"/>
        <v>31.838095238095235</v>
      </c>
      <c r="N211" s="94"/>
      <c r="O211" s="94"/>
      <c r="P211" s="173">
        <f>Month!I225/1.05</f>
        <v>36.428571428571423</v>
      </c>
      <c r="Q211" s="147">
        <f t="shared" si="28"/>
        <v>28.738571428571422</v>
      </c>
      <c r="R211" s="94"/>
      <c r="S211" s="97"/>
      <c r="T211" s="207"/>
      <c r="U211" s="198"/>
      <c r="V211" s="253"/>
      <c r="W211" s="97"/>
      <c r="X211" s="198"/>
      <c r="Y211" s="253"/>
      <c r="Z211" s="97"/>
      <c r="AA211" s="203"/>
      <c r="AB211" s="252"/>
    </row>
    <row r="212" spans="1:28" x14ac:dyDescent="0.25">
      <c r="A212" s="81"/>
      <c r="B212" s="104">
        <v>39203</v>
      </c>
      <c r="C212" s="152"/>
      <c r="D212" s="151"/>
      <c r="E212" s="152"/>
      <c r="F212" s="173">
        <f>Month!G226/1.175</f>
        <v>82.051063829787225</v>
      </c>
      <c r="G212" s="94">
        <f t="shared" si="26"/>
        <v>33.701063829787223</v>
      </c>
      <c r="H212" s="94"/>
      <c r="I212" s="173">
        <f>Month!F226/1.175</f>
        <v>80.893617021276597</v>
      </c>
      <c r="J212" s="94">
        <f t="shared" si="27"/>
        <v>32.543617021276596</v>
      </c>
      <c r="K212" s="94"/>
      <c r="L212" s="173">
        <f>Month!H226/1.05</f>
        <v>31.876190476190473</v>
      </c>
      <c r="M212" s="147">
        <f t="shared" si="25"/>
        <v>31.876190476190473</v>
      </c>
      <c r="N212" s="94"/>
      <c r="O212" s="94"/>
      <c r="P212" s="173">
        <f>Month!I226/1.05</f>
        <v>36.171428571428564</v>
      </c>
      <c r="Q212" s="147">
        <f t="shared" si="28"/>
        <v>28.481428571428562</v>
      </c>
      <c r="R212" s="94"/>
      <c r="S212" s="97"/>
      <c r="T212" s="207"/>
      <c r="U212" s="198"/>
      <c r="V212" s="253"/>
      <c r="W212" s="97"/>
      <c r="X212" s="198"/>
      <c r="Y212" s="253"/>
      <c r="Z212" s="97"/>
      <c r="AA212" s="203"/>
      <c r="AB212" s="252"/>
    </row>
    <row r="213" spans="1:28" x14ac:dyDescent="0.25">
      <c r="A213" s="81"/>
      <c r="B213" s="104">
        <v>39234</v>
      </c>
      <c r="C213" s="152"/>
      <c r="D213" s="151"/>
      <c r="E213" s="152"/>
      <c r="F213" s="173">
        <f>Month!G227/1.175</f>
        <v>82.570212765957436</v>
      </c>
      <c r="G213" s="94">
        <f t="shared" si="26"/>
        <v>34.220212765957434</v>
      </c>
      <c r="H213" s="94">
        <f>SUM(G211:G213)/3</f>
        <v>33.397517730496446</v>
      </c>
      <c r="I213" s="173">
        <f>Month!F227/1.175</f>
        <v>82.076595744680844</v>
      </c>
      <c r="J213" s="94">
        <f t="shared" si="27"/>
        <v>33.726595744680843</v>
      </c>
      <c r="K213" s="94">
        <f>SUM(J211:J213)/3</f>
        <v>32.04999999999999</v>
      </c>
      <c r="L213" s="173">
        <f>Month!H227/1.05</f>
        <v>32.819047619047616</v>
      </c>
      <c r="M213" s="147">
        <f t="shared" si="25"/>
        <v>32.819047619047616</v>
      </c>
      <c r="N213" s="94">
        <f>SUM(M211:M213)/3</f>
        <v>32.177777777777777</v>
      </c>
      <c r="O213" s="94"/>
      <c r="P213" s="173">
        <f>Month!I227/1.05</f>
        <v>37</v>
      </c>
      <c r="Q213" s="147">
        <f t="shared" si="28"/>
        <v>29.31</v>
      </c>
      <c r="R213" s="94">
        <f>SUM(Q211:Q213)/3</f>
        <v>28.84333333333333</v>
      </c>
      <c r="S213" s="97"/>
      <c r="T213" s="207"/>
      <c r="U213" s="198"/>
      <c r="V213" s="253"/>
      <c r="W213" s="97"/>
      <c r="X213" s="198"/>
      <c r="Y213" s="253"/>
      <c r="Z213" s="97"/>
      <c r="AA213" s="203"/>
      <c r="AB213" s="252"/>
    </row>
    <row r="214" spans="1:28" x14ac:dyDescent="0.25">
      <c r="A214" s="81"/>
      <c r="B214" s="104">
        <v>39264</v>
      </c>
      <c r="C214" s="152"/>
      <c r="D214" s="151"/>
      <c r="E214" s="152"/>
      <c r="F214" s="173">
        <f>Month!G228/1.175</f>
        <v>82.255319148936167</v>
      </c>
      <c r="G214" s="94">
        <f t="shared" si="26"/>
        <v>33.905319148936165</v>
      </c>
      <c r="H214" s="94"/>
      <c r="I214" s="173">
        <f>Month!F228/1.175</f>
        <v>81.744680851063819</v>
      </c>
      <c r="J214" s="94">
        <f t="shared" si="27"/>
        <v>33.394680851063818</v>
      </c>
      <c r="K214" s="94"/>
      <c r="L214" s="173">
        <f>Month!H228/1.05</f>
        <v>33.161904761904758</v>
      </c>
      <c r="M214" s="147">
        <f t="shared" si="25"/>
        <v>33.161904761904758</v>
      </c>
      <c r="N214" s="94"/>
      <c r="O214" s="94"/>
      <c r="P214" s="173">
        <f>Month!I228/1.05</f>
        <v>37.685714285714283</v>
      </c>
      <c r="Q214" s="147">
        <f t="shared" si="28"/>
        <v>29.995714285714282</v>
      </c>
      <c r="R214" s="94"/>
      <c r="S214" s="97"/>
      <c r="T214" s="207"/>
      <c r="U214" s="198"/>
      <c r="V214" s="253"/>
      <c r="W214" s="97"/>
      <c r="X214" s="198"/>
      <c r="Y214" s="253"/>
      <c r="Z214" s="97"/>
      <c r="AA214" s="203"/>
      <c r="AB214" s="252"/>
    </row>
    <row r="215" spans="1:28" x14ac:dyDescent="0.25">
      <c r="A215" s="81"/>
      <c r="B215" s="104">
        <v>39295</v>
      </c>
      <c r="C215" s="152"/>
      <c r="D215" s="151"/>
      <c r="E215" s="152"/>
      <c r="F215" s="173">
        <f>Month!G229/1.175</f>
        <v>82.161702127659581</v>
      </c>
      <c r="G215" s="94">
        <f t="shared" si="26"/>
        <v>33.811702127659579</v>
      </c>
      <c r="H215" s="94"/>
      <c r="I215" s="173">
        <f>Month!F229/1.175</f>
        <v>81.446808510638292</v>
      </c>
      <c r="J215" s="94">
        <f t="shared" si="27"/>
        <v>33.09680851063829</v>
      </c>
      <c r="K215" s="94"/>
      <c r="L215" s="173">
        <f>Month!H229/1.05</f>
        <v>32.80952380952381</v>
      </c>
      <c r="M215" s="147">
        <f t="shared" si="25"/>
        <v>32.80952380952381</v>
      </c>
      <c r="N215" s="94"/>
      <c r="O215" s="94"/>
      <c r="P215" s="173">
        <f>Month!I229/1.05</f>
        <v>37.342857142857142</v>
      </c>
      <c r="Q215" s="147">
        <f t="shared" si="28"/>
        <v>29.65285714285714</v>
      </c>
      <c r="R215" s="94"/>
      <c r="S215" s="97"/>
      <c r="T215" s="207"/>
      <c r="U215" s="198"/>
      <c r="V215" s="253"/>
      <c r="W215" s="97"/>
      <c r="X215" s="198"/>
      <c r="Y215" s="253"/>
      <c r="Z215" s="97"/>
      <c r="AA215" s="203"/>
      <c r="AB215" s="252"/>
    </row>
    <row r="216" spans="1:28" x14ac:dyDescent="0.25">
      <c r="A216" s="81"/>
      <c r="B216" s="104">
        <v>39326</v>
      </c>
      <c r="C216" s="152"/>
      <c r="D216" s="151"/>
      <c r="E216" s="152"/>
      <c r="F216" s="173">
        <f>Month!G230/1.175</f>
        <v>81.957446808510639</v>
      </c>
      <c r="G216" s="94">
        <f t="shared" si="26"/>
        <v>33.607446808510637</v>
      </c>
      <c r="H216" s="94">
        <f>SUM(G214:G216)/3</f>
        <v>33.774822695035461</v>
      </c>
      <c r="I216" s="173">
        <f>Month!F230/1.175</f>
        <v>80.38297872340425</v>
      </c>
      <c r="J216" s="94">
        <f t="shared" si="27"/>
        <v>32.032978723404248</v>
      </c>
      <c r="K216" s="94">
        <f>SUM(J214:J216)/3</f>
        <v>32.841489361702116</v>
      </c>
      <c r="L216" s="173">
        <f>Month!H230/1.05</f>
        <v>33.771428571428572</v>
      </c>
      <c r="M216" s="147">
        <f t="shared" si="25"/>
        <v>33.771428571428572</v>
      </c>
      <c r="N216" s="94">
        <f>SUM(M214:M216)/3</f>
        <v>33.247619047619047</v>
      </c>
      <c r="O216" s="94"/>
      <c r="P216" s="173">
        <f>Month!I230/1.05</f>
        <v>39.257142857142853</v>
      </c>
      <c r="Q216" s="147">
        <f t="shared" si="28"/>
        <v>31.567142857142851</v>
      </c>
      <c r="R216" s="94">
        <f>SUM(Q214:Q216)/3</f>
        <v>30.40523809523809</v>
      </c>
      <c r="S216" s="97"/>
      <c r="T216" s="207"/>
      <c r="U216" s="198"/>
      <c r="V216" s="253"/>
      <c r="W216" s="97"/>
      <c r="X216" s="198"/>
      <c r="Y216" s="253"/>
      <c r="Z216" s="97"/>
      <c r="AA216" s="203"/>
      <c r="AB216" s="252"/>
    </row>
    <row r="217" spans="1:28" x14ac:dyDescent="0.25">
      <c r="A217" s="81"/>
      <c r="B217" s="104">
        <v>39356</v>
      </c>
      <c r="C217" s="152"/>
      <c r="D217" s="151"/>
      <c r="E217" s="152"/>
      <c r="F217" s="173">
        <f>Month!G231/1.175</f>
        <v>84.38297872340425</v>
      </c>
      <c r="G217" s="94">
        <f t="shared" ref="G217:G230" si="29">F217-50.35</f>
        <v>34.032978723404248</v>
      </c>
      <c r="H217" s="94"/>
      <c r="I217" s="173">
        <f>Month!F231/1.175</f>
        <v>82.578723404255314</v>
      </c>
      <c r="J217" s="94">
        <f t="shared" ref="J217:J230" si="30">I217-50.35</f>
        <v>32.228723404255312</v>
      </c>
      <c r="K217" s="94"/>
      <c r="L217" s="173">
        <f>Month!H231/1.05</f>
        <v>35.361904761904761</v>
      </c>
      <c r="M217" s="147">
        <f t="shared" si="25"/>
        <v>35.361904761904761</v>
      </c>
      <c r="N217" s="94"/>
      <c r="O217" s="94"/>
      <c r="P217" s="173">
        <f>Month!I231/1.05</f>
        <v>41.838095238095235</v>
      </c>
      <c r="Q217" s="147">
        <f t="shared" ref="Q217:Q230" si="31">P217-9.69</f>
        <v>32.148095238095237</v>
      </c>
      <c r="R217" s="94"/>
      <c r="S217" s="97"/>
      <c r="T217" s="207"/>
      <c r="U217" s="198"/>
      <c r="V217" s="253"/>
      <c r="W217" s="97"/>
      <c r="X217" s="198"/>
      <c r="Y217" s="253"/>
      <c r="Z217" s="97"/>
      <c r="AA217" s="203"/>
      <c r="AB217" s="252"/>
    </row>
    <row r="218" spans="1:28" x14ac:dyDescent="0.25">
      <c r="A218" s="81"/>
      <c r="B218" s="104">
        <v>39387</v>
      </c>
      <c r="C218" s="152"/>
      <c r="D218" s="151"/>
      <c r="E218" s="152"/>
      <c r="F218" s="173">
        <f>Month!G232/1.175</f>
        <v>88.672340425531914</v>
      </c>
      <c r="G218" s="94">
        <f t="shared" si="29"/>
        <v>38.322340425531912</v>
      </c>
      <c r="H218" s="94"/>
      <c r="I218" s="173">
        <f>Month!F232/1.175</f>
        <v>85.497872340425516</v>
      </c>
      <c r="J218" s="94">
        <f t="shared" si="30"/>
        <v>35.147872340425515</v>
      </c>
      <c r="K218" s="94"/>
      <c r="L218" s="173">
        <f>Month!H232/1.05</f>
        <v>39.61904761904762</v>
      </c>
      <c r="M218" s="147">
        <f t="shared" si="25"/>
        <v>39.61904761904762</v>
      </c>
      <c r="N218" s="94"/>
      <c r="O218" s="94"/>
      <c r="P218" s="173">
        <f>Month!I232/1.05</f>
        <v>46.333333333333329</v>
      </c>
      <c r="Q218" s="147">
        <f t="shared" si="31"/>
        <v>36.643333333333331</v>
      </c>
      <c r="R218" s="94"/>
      <c r="S218" s="97"/>
      <c r="T218" s="207"/>
      <c r="U218" s="198"/>
      <c r="V218" s="253"/>
      <c r="W218" s="97"/>
      <c r="X218" s="198"/>
      <c r="Y218" s="253"/>
      <c r="Z218" s="97"/>
      <c r="AA218" s="203"/>
      <c r="AB218" s="252"/>
    </row>
    <row r="219" spans="1:28" x14ac:dyDescent="0.25">
      <c r="A219" s="81"/>
      <c r="B219" s="104">
        <v>39417</v>
      </c>
      <c r="C219" s="152"/>
      <c r="D219" s="151"/>
      <c r="E219" s="152"/>
      <c r="F219" s="173">
        <f>Month!G233/1.175</f>
        <v>91.412765957446808</v>
      </c>
      <c r="G219" s="94">
        <f t="shared" si="29"/>
        <v>41.062765957446807</v>
      </c>
      <c r="H219" s="94">
        <f>SUM(G217:G219)/3</f>
        <v>37.806028368794323</v>
      </c>
      <c r="I219" s="173">
        <f>Month!F233/1.175</f>
        <v>87.114893617021266</v>
      </c>
      <c r="J219" s="94">
        <f t="shared" si="30"/>
        <v>36.764893617021265</v>
      </c>
      <c r="K219" s="94">
        <f>SUM(J217:J219)/3</f>
        <v>34.713829787234033</v>
      </c>
      <c r="L219" s="173">
        <f>Month!H233/1.05</f>
        <v>40.4</v>
      </c>
      <c r="M219" s="147">
        <f t="shared" si="25"/>
        <v>40.4</v>
      </c>
      <c r="N219" s="94">
        <f>SUM(M217:M219)/3</f>
        <v>38.460317460317462</v>
      </c>
      <c r="O219" s="94"/>
      <c r="P219" s="173">
        <f>Month!I233/1.05</f>
        <v>46.066666666666663</v>
      </c>
      <c r="Q219" s="147">
        <f t="shared" si="31"/>
        <v>36.376666666666665</v>
      </c>
      <c r="R219" s="94">
        <f>SUM(Q217:Q219)/3</f>
        <v>35.056031746031742</v>
      </c>
      <c r="S219" s="97"/>
      <c r="T219" s="207"/>
      <c r="U219" s="186"/>
      <c r="V219" s="173">
        <f>AVERAGE(F208:F219)</f>
        <v>82.424113475177307</v>
      </c>
      <c r="W219" s="94">
        <f>AVERAGE(G208:G219)</f>
        <v>33.574113475177299</v>
      </c>
      <c r="X219" s="198"/>
      <c r="Y219" s="173">
        <f>AVERAGE(I208:I219)</f>
        <v>80.207801418439715</v>
      </c>
      <c r="Z219" s="94">
        <f>AVERAGE(J208:J219)</f>
        <v>31.357801418439706</v>
      </c>
      <c r="AA219" s="203"/>
      <c r="AB219" s="252"/>
    </row>
    <row r="220" spans="1:28" x14ac:dyDescent="0.25">
      <c r="A220" s="97">
        <v>2008</v>
      </c>
      <c r="B220" s="104">
        <v>39448</v>
      </c>
      <c r="C220" s="152"/>
      <c r="D220" s="151"/>
      <c r="E220" s="152"/>
      <c r="F220" s="173">
        <f>Month!G234/1.175</f>
        <v>92.510638297872333</v>
      </c>
      <c r="G220" s="94">
        <f t="shared" si="29"/>
        <v>42.160638297872332</v>
      </c>
      <c r="H220" s="94"/>
      <c r="I220" s="173">
        <f>Month!F234/1.175</f>
        <v>88.26382978723403</v>
      </c>
      <c r="J220" s="94">
        <f t="shared" si="30"/>
        <v>37.913829787234029</v>
      </c>
      <c r="K220" s="94"/>
      <c r="L220" s="173">
        <f>Month!H234/1.05</f>
        <v>41.809523809523803</v>
      </c>
      <c r="M220" s="147">
        <f t="shared" si="25"/>
        <v>41.809523809523803</v>
      </c>
      <c r="N220" s="94"/>
      <c r="O220" s="94"/>
      <c r="P220" s="173">
        <f>Month!I234/1.05</f>
        <v>48.580952380952375</v>
      </c>
      <c r="Q220" s="147">
        <f t="shared" si="31"/>
        <v>38.890952380952378</v>
      </c>
      <c r="R220" s="94"/>
      <c r="S220" s="97"/>
      <c r="T220" s="207"/>
      <c r="U220" s="198"/>
      <c r="V220" s="253"/>
      <c r="W220" s="97"/>
      <c r="X220" s="198"/>
      <c r="Y220" s="253"/>
      <c r="Z220" s="97"/>
      <c r="AA220" s="203"/>
      <c r="AB220" s="252"/>
    </row>
    <row r="221" spans="1:28" x14ac:dyDescent="0.25">
      <c r="A221" s="81"/>
      <c r="B221" s="104">
        <v>39479</v>
      </c>
      <c r="C221" s="152"/>
      <c r="D221" s="151"/>
      <c r="E221" s="152"/>
      <c r="F221" s="173">
        <f>Month!G235/1.175</f>
        <v>92.638297872340416</v>
      </c>
      <c r="G221" s="94">
        <f t="shared" si="29"/>
        <v>42.288297872340415</v>
      </c>
      <c r="H221" s="94"/>
      <c r="I221" s="173">
        <f>Month!F235/1.175</f>
        <v>88.085106382978722</v>
      </c>
      <c r="J221" s="94">
        <f t="shared" si="30"/>
        <v>37.735106382978721</v>
      </c>
      <c r="K221" s="94"/>
      <c r="L221" s="173">
        <f>Month!H235/1.05</f>
        <v>42.219047619047615</v>
      </c>
      <c r="M221" s="147">
        <f t="shared" si="25"/>
        <v>42.219047619047615</v>
      </c>
      <c r="N221" s="94"/>
      <c r="O221" s="94"/>
      <c r="P221" s="173">
        <f>Month!I235/1.05</f>
        <v>49.285714285714285</v>
      </c>
      <c r="Q221" s="147">
        <f t="shared" si="31"/>
        <v>39.595714285714287</v>
      </c>
      <c r="R221" s="94"/>
      <c r="S221" s="97"/>
      <c r="T221" s="207">
        <f t="shared" ref="T221:T280" si="32">G221-J221</f>
        <v>4.5531914893616943</v>
      </c>
      <c r="U221" s="198"/>
      <c r="V221" s="253"/>
      <c r="W221" s="97"/>
      <c r="X221" s="198"/>
      <c r="Y221" s="253"/>
      <c r="Z221" s="97"/>
      <c r="AA221" s="203"/>
      <c r="AB221" s="252"/>
    </row>
    <row r="222" spans="1:28" x14ac:dyDescent="0.25">
      <c r="A222" s="81"/>
      <c r="B222" s="104">
        <v>39508</v>
      </c>
      <c r="C222" s="152"/>
      <c r="D222" s="151"/>
      <c r="E222" s="152"/>
      <c r="F222" s="173">
        <f>Month!G236/1.175</f>
        <v>96.297872340425528</v>
      </c>
      <c r="G222" s="94">
        <f t="shared" si="29"/>
        <v>45.947872340425526</v>
      </c>
      <c r="H222" s="94">
        <f>SUM(G220:G222)/3</f>
        <v>43.46560283687942</v>
      </c>
      <c r="I222" s="173">
        <f>Month!F236/1.175</f>
        <v>90.519148936170211</v>
      </c>
      <c r="J222" s="94">
        <f t="shared" si="30"/>
        <v>40.16914893617021</v>
      </c>
      <c r="K222" s="94">
        <f>SUM(J220:J222)/3</f>
        <v>38.60602836879432</v>
      </c>
      <c r="L222" s="173">
        <f>Month!H236/1.05</f>
        <v>45.276190476190472</v>
      </c>
      <c r="M222" s="147">
        <f t="shared" si="25"/>
        <v>45.276190476190472</v>
      </c>
      <c r="N222" s="94">
        <f>SUM(M220:M222)/3</f>
        <v>43.101587301587294</v>
      </c>
      <c r="O222" s="94"/>
      <c r="P222" s="173">
        <f>Month!I236/1.05</f>
        <v>53.161904761904758</v>
      </c>
      <c r="Q222" s="147">
        <f t="shared" si="31"/>
        <v>43.47190476190476</v>
      </c>
      <c r="R222" s="94">
        <f>SUM(Q220:Q222)/3</f>
        <v>40.652857142857137</v>
      </c>
      <c r="S222" s="97"/>
      <c r="T222" s="207">
        <f t="shared" si="32"/>
        <v>5.7787234042553166</v>
      </c>
      <c r="U222" s="198"/>
      <c r="V222" s="253"/>
      <c r="W222" s="97"/>
      <c r="X222" s="198"/>
      <c r="Y222" s="253"/>
      <c r="Z222" s="97"/>
      <c r="AA222" s="203"/>
      <c r="AB222" s="252"/>
    </row>
    <row r="223" spans="1:28" x14ac:dyDescent="0.25">
      <c r="A223" s="81"/>
      <c r="B223" s="104">
        <v>39539</v>
      </c>
      <c r="C223" s="152"/>
      <c r="D223" s="151"/>
      <c r="E223" s="152"/>
      <c r="F223" s="173">
        <f>Month!G237/1.175</f>
        <v>99.191489361702125</v>
      </c>
      <c r="G223" s="94">
        <f t="shared" si="29"/>
        <v>48.841489361702124</v>
      </c>
      <c r="H223" s="94"/>
      <c r="I223" s="173">
        <f>Month!F237/1.175</f>
        <v>91.540425531914892</v>
      </c>
      <c r="J223" s="94">
        <f t="shared" si="30"/>
        <v>41.19042553191489</v>
      </c>
      <c r="K223" s="94"/>
      <c r="L223" s="173">
        <f>Month!H237/1.05</f>
        <v>50.847619047619048</v>
      </c>
      <c r="M223" s="147">
        <f t="shared" si="25"/>
        <v>50.847619047619048</v>
      </c>
      <c r="N223" s="94"/>
      <c r="O223" s="94"/>
      <c r="P223" s="173">
        <f>Month!I237/1.05</f>
        <v>56.657142857142858</v>
      </c>
      <c r="Q223" s="147">
        <f t="shared" si="31"/>
        <v>46.967142857142861</v>
      </c>
      <c r="R223" s="94"/>
      <c r="S223" s="97"/>
      <c r="T223" s="207">
        <f t="shared" si="32"/>
        <v>7.6510638297872333</v>
      </c>
      <c r="U223" s="198"/>
      <c r="V223" s="253"/>
      <c r="W223" s="97"/>
      <c r="X223" s="198"/>
      <c r="Y223" s="253"/>
      <c r="Z223" s="97"/>
      <c r="AA223" s="203"/>
      <c r="AB223" s="252"/>
    </row>
    <row r="224" spans="1:28" x14ac:dyDescent="0.25">
      <c r="A224" s="81"/>
      <c r="B224" s="104">
        <v>39569</v>
      </c>
      <c r="C224" s="152"/>
      <c r="D224" s="151"/>
      <c r="E224" s="152"/>
      <c r="F224" s="173">
        <f>Month!G238/1.175</f>
        <v>105.70212765957447</v>
      </c>
      <c r="G224" s="94">
        <f t="shared" si="29"/>
        <v>55.352127659574471</v>
      </c>
      <c r="H224" s="94"/>
      <c r="I224" s="173">
        <f>Month!F238/1.175</f>
        <v>95.9063829787234</v>
      </c>
      <c r="J224" s="94">
        <f t="shared" si="30"/>
        <v>45.556382978723398</v>
      </c>
      <c r="K224" s="94"/>
      <c r="L224" s="173">
        <f>Month!H238/1.05</f>
        <v>57.238095238095234</v>
      </c>
      <c r="M224" s="147">
        <f t="shared" si="25"/>
        <v>57.238095238095234</v>
      </c>
      <c r="N224" s="94"/>
      <c r="O224" s="94"/>
      <c r="P224" s="173">
        <f>Month!I238/1.05</f>
        <v>64.13333333333334</v>
      </c>
      <c r="Q224" s="147">
        <f t="shared" si="31"/>
        <v>54.443333333333342</v>
      </c>
      <c r="R224" s="94"/>
      <c r="S224" s="97"/>
      <c r="T224" s="207">
        <f t="shared" si="32"/>
        <v>9.7957446808510724</v>
      </c>
      <c r="U224" s="198"/>
      <c r="V224" s="253"/>
      <c r="W224" s="97"/>
      <c r="X224" s="198"/>
      <c r="Y224" s="253"/>
      <c r="Z224" s="97"/>
      <c r="AA224" s="203"/>
      <c r="AB224" s="252"/>
    </row>
    <row r="225" spans="1:28" x14ac:dyDescent="0.25">
      <c r="A225" s="81"/>
      <c r="B225" s="104">
        <v>39600</v>
      </c>
      <c r="C225" s="152"/>
      <c r="D225" s="151"/>
      <c r="E225" s="152"/>
      <c r="F225" s="173">
        <f>Month!G239/1.175</f>
        <v>111.14042553191489</v>
      </c>
      <c r="G225" s="94">
        <f t="shared" si="29"/>
        <v>60.790425531914885</v>
      </c>
      <c r="H225" s="94">
        <f>SUM(G223:G225)/3</f>
        <v>54.994680851063826</v>
      </c>
      <c r="I225" s="173">
        <f>Month!F239/1.175</f>
        <v>99.991489361702122</v>
      </c>
      <c r="J225" s="94">
        <f t="shared" si="30"/>
        <v>49.641489361702121</v>
      </c>
      <c r="K225" s="94">
        <f>SUM(J223:J225)/3</f>
        <v>45.462765957446805</v>
      </c>
      <c r="L225" s="173">
        <f>Month!H239/1.05</f>
        <v>58.838095238095235</v>
      </c>
      <c r="M225" s="147">
        <f t="shared" si="25"/>
        <v>58.838095238095235</v>
      </c>
      <c r="N225" s="94">
        <f>SUM(M223:M225)/3</f>
        <v>55.641269841269839</v>
      </c>
      <c r="O225" s="94"/>
      <c r="P225" s="173">
        <f>Month!I239/1.05</f>
        <v>65.914285714285711</v>
      </c>
      <c r="Q225" s="147">
        <f t="shared" si="31"/>
        <v>56.224285714285713</v>
      </c>
      <c r="R225" s="94">
        <f>SUM(Q223:Q225)/3</f>
        <v>52.544920634920636</v>
      </c>
      <c r="S225" s="97"/>
      <c r="T225" s="207">
        <f t="shared" si="32"/>
        <v>11.148936170212764</v>
      </c>
      <c r="U225" s="198"/>
      <c r="V225" s="253"/>
      <c r="W225" s="97"/>
      <c r="X225" s="198"/>
      <c r="Y225" s="253"/>
      <c r="Z225" s="97"/>
      <c r="AA225" s="203"/>
      <c r="AB225" s="252"/>
    </row>
    <row r="226" spans="1:28" x14ac:dyDescent="0.25">
      <c r="A226" s="81"/>
      <c r="B226" s="104">
        <v>39630</v>
      </c>
      <c r="C226" s="152"/>
      <c r="D226" s="151"/>
      <c r="E226" s="152"/>
      <c r="F226" s="173">
        <f>Month!G240/1.175</f>
        <v>113.17446808510637</v>
      </c>
      <c r="G226" s="94">
        <f t="shared" si="29"/>
        <v>62.824468085106368</v>
      </c>
      <c r="H226" s="94"/>
      <c r="I226" s="173">
        <f>Month!F240/1.175</f>
        <v>101.80425531914894</v>
      </c>
      <c r="J226" s="94">
        <f t="shared" si="30"/>
        <v>51.454255319148935</v>
      </c>
      <c r="K226" s="94"/>
      <c r="L226" s="173">
        <f>Month!H240/1.05</f>
        <v>60.790476190476184</v>
      </c>
      <c r="M226" s="147">
        <f t="shared" si="25"/>
        <v>60.790476190476184</v>
      </c>
      <c r="N226" s="94"/>
      <c r="O226" s="94"/>
      <c r="P226" s="173">
        <f>Month!I240/1.05</f>
        <v>66.466666666666669</v>
      </c>
      <c r="Q226" s="147">
        <f t="shared" si="31"/>
        <v>56.776666666666671</v>
      </c>
      <c r="R226" s="94"/>
      <c r="S226" s="97"/>
      <c r="T226" s="207">
        <f t="shared" si="32"/>
        <v>11.370212765957433</v>
      </c>
      <c r="U226" s="198"/>
      <c r="V226" s="253"/>
      <c r="W226" s="97"/>
      <c r="X226" s="198"/>
      <c r="Y226" s="253"/>
      <c r="Z226" s="97"/>
      <c r="AA226" s="203"/>
      <c r="AB226" s="252"/>
    </row>
    <row r="227" spans="1:28" x14ac:dyDescent="0.25">
      <c r="A227" s="81"/>
      <c r="B227" s="104">
        <v>39661</v>
      </c>
      <c r="C227" s="152"/>
      <c r="D227" s="151"/>
      <c r="E227" s="152"/>
      <c r="F227" s="173">
        <f>Month!G241/1.175</f>
        <v>105.48936170212765</v>
      </c>
      <c r="G227" s="94">
        <f t="shared" si="29"/>
        <v>55.139361702127651</v>
      </c>
      <c r="H227" s="94"/>
      <c r="I227" s="173">
        <f>Month!F241/1.175</f>
        <v>95.370212765957447</v>
      </c>
      <c r="J227" s="94">
        <f t="shared" si="30"/>
        <v>45.020212765957446</v>
      </c>
      <c r="K227" s="94"/>
      <c r="L227" s="173">
        <f>Month!H241/1.05</f>
        <v>52.666666666666664</v>
      </c>
      <c r="M227" s="147">
        <f t="shared" si="25"/>
        <v>52.666666666666664</v>
      </c>
      <c r="N227" s="94"/>
      <c r="O227" s="94"/>
      <c r="P227" s="173">
        <f>Month!I241/1.05</f>
        <v>59.342857142857142</v>
      </c>
      <c r="Q227" s="147">
        <f t="shared" si="31"/>
        <v>49.652857142857144</v>
      </c>
      <c r="R227" s="94"/>
      <c r="S227" s="97"/>
      <c r="T227" s="207">
        <f t="shared" si="32"/>
        <v>10.119148936170205</v>
      </c>
      <c r="U227" s="198"/>
      <c r="V227" s="253"/>
      <c r="W227" s="97"/>
      <c r="X227" s="198"/>
      <c r="Y227" s="253"/>
      <c r="Z227" s="97"/>
      <c r="AA227" s="203"/>
      <c r="AB227" s="252"/>
    </row>
    <row r="228" spans="1:28" x14ac:dyDescent="0.25">
      <c r="A228" s="81"/>
      <c r="B228" s="104">
        <v>39692</v>
      </c>
      <c r="C228" s="152"/>
      <c r="D228" s="151"/>
      <c r="E228" s="152"/>
      <c r="F228" s="173">
        <f>Month!G242/1.175</f>
        <v>105.46382978723403</v>
      </c>
      <c r="G228" s="94">
        <f t="shared" si="29"/>
        <v>55.113829787234032</v>
      </c>
      <c r="H228" s="94">
        <f>SUM(G226:G228)/3</f>
        <v>57.692553191489345</v>
      </c>
      <c r="I228" s="173">
        <f>Month!F242/1.175</f>
        <v>95.574468085106375</v>
      </c>
      <c r="J228" s="94">
        <f t="shared" si="30"/>
        <v>45.224468085106373</v>
      </c>
      <c r="K228" s="94">
        <f>SUM(J226:J228)/3</f>
        <v>47.232978723404251</v>
      </c>
      <c r="L228" s="173">
        <f>Month!H242/1.05</f>
        <v>52</v>
      </c>
      <c r="M228" s="147">
        <f t="shared" si="25"/>
        <v>52</v>
      </c>
      <c r="N228" s="94">
        <f>SUM(M226:M228)/3</f>
        <v>55.152380952380952</v>
      </c>
      <c r="O228" s="94"/>
      <c r="P228" s="173">
        <f>Month!I242/1.05</f>
        <v>59.095238095238088</v>
      </c>
      <c r="Q228" s="147">
        <f t="shared" si="31"/>
        <v>49.40523809523809</v>
      </c>
      <c r="R228" s="94">
        <f>SUM(Q226:Q228)/3</f>
        <v>51.944920634920635</v>
      </c>
      <c r="S228" s="97"/>
      <c r="T228" s="207">
        <f t="shared" si="32"/>
        <v>9.8893617021276583</v>
      </c>
      <c r="U228" s="198"/>
      <c r="V228" s="253"/>
      <c r="W228" s="97"/>
      <c r="X228" s="198"/>
      <c r="Y228" s="253"/>
      <c r="Z228" s="97"/>
      <c r="AA228" s="203"/>
      <c r="AB228" s="252"/>
    </row>
    <row r="229" spans="1:28" x14ac:dyDescent="0.25">
      <c r="A229" s="81"/>
      <c r="B229" s="104">
        <v>39722</v>
      </c>
      <c r="C229" s="152"/>
      <c r="D229" s="151"/>
      <c r="E229" s="152"/>
      <c r="F229" s="173">
        <f>Month!G243/1.175</f>
        <v>100.0340425531915</v>
      </c>
      <c r="G229" s="94">
        <f t="shared" si="29"/>
        <v>49.684042553191496</v>
      </c>
      <c r="H229" s="94"/>
      <c r="I229" s="173">
        <f>Month!F243/1.175</f>
        <v>90.238297872340425</v>
      </c>
      <c r="J229" s="94">
        <f t="shared" si="30"/>
        <v>39.888297872340424</v>
      </c>
      <c r="K229" s="94"/>
      <c r="L229" s="173">
        <f>Month!H243/1.05</f>
        <v>46.428571428571423</v>
      </c>
      <c r="M229" s="147">
        <f t="shared" si="25"/>
        <v>46.428571428571423</v>
      </c>
      <c r="N229" s="94"/>
      <c r="O229" s="94"/>
      <c r="P229" s="173">
        <f>Month!I243/1.05</f>
        <v>53.638095238095239</v>
      </c>
      <c r="Q229" s="147">
        <f t="shared" si="31"/>
        <v>43.948095238095242</v>
      </c>
      <c r="R229" s="94"/>
      <c r="S229" s="97"/>
      <c r="T229" s="207">
        <f t="shared" si="32"/>
        <v>9.7957446808510724</v>
      </c>
      <c r="U229" s="198"/>
      <c r="V229" s="253"/>
      <c r="W229" s="97"/>
      <c r="X229" s="198"/>
      <c r="Y229" s="253"/>
      <c r="Z229" s="97"/>
      <c r="AA229" s="203"/>
      <c r="AB229" s="252"/>
    </row>
    <row r="230" spans="1:28" x14ac:dyDescent="0.25">
      <c r="A230" s="81"/>
      <c r="B230" s="104">
        <v>39753</v>
      </c>
      <c r="C230" s="152"/>
      <c r="D230" s="151"/>
      <c r="E230" s="152"/>
      <c r="F230" s="173">
        <f>Month!G244/1.175</f>
        <v>92.425531914893611</v>
      </c>
      <c r="G230" s="94">
        <f t="shared" si="29"/>
        <v>42.07553191489361</v>
      </c>
      <c r="H230" s="94"/>
      <c r="I230" s="173">
        <f>Month!F244/1.175</f>
        <v>80.553191489361708</v>
      </c>
      <c r="J230" s="94">
        <f t="shared" si="30"/>
        <v>30.203191489361707</v>
      </c>
      <c r="K230" s="94"/>
      <c r="L230" s="173">
        <f>Month!H244/1.05</f>
        <v>38.866666666666667</v>
      </c>
      <c r="M230" s="147">
        <f t="shared" si="25"/>
        <v>38.866666666666667</v>
      </c>
      <c r="N230" s="94"/>
      <c r="O230" s="94"/>
      <c r="P230" s="173">
        <f>Month!I244/1.05</f>
        <v>47.733333333333327</v>
      </c>
      <c r="Q230" s="147">
        <f t="shared" si="31"/>
        <v>38.043333333333329</v>
      </c>
      <c r="R230" s="94"/>
      <c r="S230" s="94"/>
      <c r="T230" s="207">
        <f t="shared" si="32"/>
        <v>11.872340425531902</v>
      </c>
      <c r="U230" s="198"/>
      <c r="V230" s="253"/>
      <c r="W230" s="97"/>
      <c r="X230" s="198"/>
      <c r="Y230" s="253"/>
      <c r="Z230" s="97"/>
      <c r="AA230" s="203"/>
      <c r="AB230" s="252"/>
    </row>
    <row r="231" spans="1:28" x14ac:dyDescent="0.25">
      <c r="A231" s="97" t="s">
        <v>42</v>
      </c>
      <c r="B231" s="104">
        <v>39783</v>
      </c>
      <c r="C231" s="152"/>
      <c r="D231" s="151"/>
      <c r="E231" s="152"/>
      <c r="F231" s="173">
        <f>Month!G245/1.15</f>
        <v>87.913043478260875</v>
      </c>
      <c r="G231" s="94">
        <f>F231-52.35</f>
        <v>35.563043478260873</v>
      </c>
      <c r="H231" s="94">
        <f>SUM(G229:G231)/3</f>
        <v>42.440872648781998</v>
      </c>
      <c r="I231" s="173">
        <f>Month!F245/1.15</f>
        <v>77.339130434782618</v>
      </c>
      <c r="J231" s="94">
        <f>I231-52.35</f>
        <v>24.989130434782616</v>
      </c>
      <c r="K231" s="94">
        <f>SUM(J229:J231)/3</f>
        <v>31.693539932161581</v>
      </c>
      <c r="L231" s="173">
        <f>Month!H245/1.05</f>
        <v>36.409523809523805</v>
      </c>
      <c r="M231" s="147">
        <f t="shared" si="25"/>
        <v>36.409523809523805</v>
      </c>
      <c r="N231" s="94">
        <f>SUM(M229:M231)/3</f>
        <v>40.568253968253963</v>
      </c>
      <c r="O231" s="94"/>
      <c r="P231" s="173">
        <f>Month!I245/1.05</f>
        <v>43.609523809523807</v>
      </c>
      <c r="Q231" s="147">
        <f>P231-10.07</f>
        <v>33.539523809523807</v>
      </c>
      <c r="R231" s="94">
        <f>SUM(Q229:Q231)/3</f>
        <v>38.510317460317459</v>
      </c>
      <c r="S231" s="97"/>
      <c r="T231" s="207">
        <f t="shared" si="32"/>
        <v>10.573913043478257</v>
      </c>
      <c r="U231" s="186"/>
      <c r="V231" s="173">
        <f>AVERAGE(F220:F231)</f>
        <v>100.16509404872029</v>
      </c>
      <c r="W231" s="94">
        <f>AVERAGE(G220:G231)</f>
        <v>49.648427382053654</v>
      </c>
      <c r="X231" s="198"/>
      <c r="Y231" s="173">
        <f>AVERAGE(I220:I231)</f>
        <v>91.265494912118413</v>
      </c>
      <c r="Z231" s="94">
        <f>AVERAGE(J220:J231)</f>
        <v>40.74882824545174</v>
      </c>
      <c r="AA231" s="203"/>
      <c r="AB231" s="252"/>
    </row>
    <row r="232" spans="1:28" x14ac:dyDescent="0.25">
      <c r="A232" s="97">
        <v>2009</v>
      </c>
      <c r="B232" s="104">
        <v>39814</v>
      </c>
      <c r="C232" s="152"/>
      <c r="D232" s="151"/>
      <c r="E232" s="152"/>
      <c r="F232" s="173">
        <f>Month!G246/1.15</f>
        <v>85.860869565217399</v>
      </c>
      <c r="G232" s="94">
        <f>F232-52.35</f>
        <v>33.510869565217398</v>
      </c>
      <c r="H232" s="94"/>
      <c r="I232" s="173">
        <f>Month!F246/1.15</f>
        <v>75.069565217391315</v>
      </c>
      <c r="J232" s="94">
        <f>I232-52.35</f>
        <v>22.719565217391313</v>
      </c>
      <c r="K232" s="94"/>
      <c r="L232" s="173">
        <f>Month!H246/1.05</f>
        <v>34.295238095238091</v>
      </c>
      <c r="M232" s="147">
        <f t="shared" si="25"/>
        <v>34.295238095238091</v>
      </c>
      <c r="N232" s="94"/>
      <c r="O232" s="94"/>
      <c r="P232" s="173">
        <f>Month!I246/1.05</f>
        <v>41.74285714285714</v>
      </c>
      <c r="Q232" s="147">
        <f>P232-10.07</f>
        <v>31.67285714285714</v>
      </c>
      <c r="R232" s="94"/>
      <c r="S232" s="97"/>
      <c r="T232" s="207">
        <f t="shared" si="32"/>
        <v>10.791304347826085</v>
      </c>
      <c r="U232" s="198"/>
      <c r="V232" s="253"/>
      <c r="W232" s="97"/>
      <c r="X232" s="198"/>
      <c r="Y232" s="253"/>
      <c r="Z232" s="97"/>
      <c r="AA232" s="203"/>
      <c r="AB232" s="252"/>
    </row>
    <row r="233" spans="1:28" x14ac:dyDescent="0.25">
      <c r="A233" s="97"/>
      <c r="B233" s="104">
        <v>39845</v>
      </c>
      <c r="C233" s="152"/>
      <c r="D233" s="151"/>
      <c r="E233" s="152"/>
      <c r="F233" s="173">
        <f>Month!G247/1.15</f>
        <v>87.182608695652192</v>
      </c>
      <c r="G233" s="94">
        <f>F233-52.35</f>
        <v>34.832608695652191</v>
      </c>
      <c r="H233" s="94"/>
      <c r="I233" s="173">
        <f>Month!F247/1.15</f>
        <v>77.730434782608697</v>
      </c>
      <c r="J233" s="94">
        <f>I233-52.35</f>
        <v>25.380434782608695</v>
      </c>
      <c r="K233" s="94"/>
      <c r="L233" s="173">
        <f>Month!H247/1.05</f>
        <v>32.295238095238091</v>
      </c>
      <c r="M233" s="147">
        <f t="shared" si="25"/>
        <v>32.295238095238091</v>
      </c>
      <c r="N233" s="94"/>
      <c r="O233" s="94"/>
      <c r="P233" s="173">
        <f>Month!I247/1.05</f>
        <v>39.695238095238096</v>
      </c>
      <c r="Q233" s="147">
        <f>P233-10.07</f>
        <v>29.625238095238096</v>
      </c>
      <c r="R233" s="94"/>
      <c r="S233" s="97"/>
      <c r="T233" s="207">
        <f t="shared" si="32"/>
        <v>9.4521739130434952</v>
      </c>
      <c r="U233" s="198"/>
      <c r="V233" s="253"/>
      <c r="W233" s="97"/>
      <c r="X233" s="198"/>
      <c r="Y233" s="253"/>
      <c r="Z233" s="97"/>
      <c r="AA233" s="203"/>
      <c r="AB233" s="252"/>
    </row>
    <row r="234" spans="1:28" x14ac:dyDescent="0.25">
      <c r="A234" s="97"/>
      <c r="B234" s="104">
        <v>39873</v>
      </c>
      <c r="C234" s="152"/>
      <c r="D234" s="151"/>
      <c r="E234" s="152"/>
      <c r="F234" s="173">
        <f>Month!G248/1.15</f>
        <v>86.852173913043487</v>
      </c>
      <c r="G234" s="94">
        <f>F234-52.35</f>
        <v>34.502173913043485</v>
      </c>
      <c r="H234" s="94">
        <f>SUM(G232:G234)/3</f>
        <v>34.28188405797102</v>
      </c>
      <c r="I234" s="173">
        <f>Month!F248/1.15</f>
        <v>78.304347826086953</v>
      </c>
      <c r="J234" s="94">
        <f>I234-52.35</f>
        <v>25.954347826086952</v>
      </c>
      <c r="K234" s="94">
        <f>SUM(J232:J234)/3</f>
        <v>24.684782608695656</v>
      </c>
      <c r="L234" s="173">
        <f>Month!H248/1.05</f>
        <v>30.266666666666666</v>
      </c>
      <c r="M234" s="147">
        <f t="shared" si="25"/>
        <v>30.266666666666666</v>
      </c>
      <c r="N234" s="94">
        <f>SUM(M232:M234)/3</f>
        <v>32.285714285714285</v>
      </c>
      <c r="O234" s="94"/>
      <c r="P234" s="173">
        <f>Month!I248/1.05</f>
        <v>37.904761904761898</v>
      </c>
      <c r="Q234" s="147">
        <f>P234-10.07</f>
        <v>27.834761904761898</v>
      </c>
      <c r="R234" s="94">
        <f>SUM(Q232:Q234)/3</f>
        <v>29.710952380952378</v>
      </c>
      <c r="S234" s="97"/>
      <c r="T234" s="207">
        <f t="shared" si="32"/>
        <v>8.5478260869565332</v>
      </c>
      <c r="U234" s="198"/>
      <c r="V234" s="253"/>
      <c r="W234" s="97"/>
      <c r="X234" s="198"/>
      <c r="Y234" s="253"/>
      <c r="Z234" s="97"/>
      <c r="AA234" s="203"/>
      <c r="AB234" s="252"/>
    </row>
    <row r="235" spans="1:28" x14ac:dyDescent="0.25">
      <c r="A235" s="97" t="s">
        <v>39</v>
      </c>
      <c r="B235" s="104">
        <v>39904</v>
      </c>
      <c r="C235" s="152"/>
      <c r="D235" s="151"/>
      <c r="E235" s="152"/>
      <c r="F235" s="173">
        <f>Month!G249/1.15</f>
        <v>88.634782608695659</v>
      </c>
      <c r="G235" s="94">
        <f>F235-54.19</f>
        <v>34.444782608695661</v>
      </c>
      <c r="H235" s="94"/>
      <c r="I235" s="173">
        <f>Month!F249/1.15</f>
        <v>81.400000000000006</v>
      </c>
      <c r="J235" s="94">
        <f>I235-54.19</f>
        <v>27.210000000000008</v>
      </c>
      <c r="K235" s="94"/>
      <c r="L235" s="173">
        <f>Month!H249/1.05</f>
        <v>31.609523809523807</v>
      </c>
      <c r="M235" s="147">
        <f t="shared" si="25"/>
        <v>31.609523809523807</v>
      </c>
      <c r="N235" s="94"/>
      <c r="O235" s="94"/>
      <c r="P235" s="173">
        <f>Month!I249/1.05</f>
        <v>39.609523809523814</v>
      </c>
      <c r="Q235" s="147">
        <f>P235-10.42</f>
        <v>29.189523809523813</v>
      </c>
      <c r="R235" s="94"/>
      <c r="S235" s="97"/>
      <c r="T235" s="207">
        <f t="shared" si="32"/>
        <v>7.234782608695653</v>
      </c>
      <c r="U235" s="198"/>
      <c r="V235" s="253"/>
      <c r="W235" s="97"/>
      <c r="X235" s="198"/>
      <c r="Y235" s="253"/>
      <c r="Z235" s="97"/>
      <c r="AA235" s="203"/>
      <c r="AB235" s="252"/>
    </row>
    <row r="236" spans="1:28" x14ac:dyDescent="0.25">
      <c r="A236" s="97"/>
      <c r="B236" s="104">
        <v>39934</v>
      </c>
      <c r="C236" s="152"/>
      <c r="D236" s="151"/>
      <c r="E236" s="152"/>
      <c r="F236" s="173">
        <f>Month!G250/1.15</f>
        <v>89.547826086956533</v>
      </c>
      <c r="G236" s="94">
        <f>F236-54.19</f>
        <v>35.357826086956536</v>
      </c>
      <c r="H236" s="94"/>
      <c r="I236" s="173">
        <f>Month!F250/1.15</f>
        <v>84.330434782608705</v>
      </c>
      <c r="J236" s="94">
        <f>I236-54.19</f>
        <v>30.140434782608708</v>
      </c>
      <c r="K236" s="94"/>
      <c r="L236" s="173">
        <f>Month!H250/1.05</f>
        <v>32.847619047619048</v>
      </c>
      <c r="M236" s="147">
        <f t="shared" si="25"/>
        <v>32.847619047619048</v>
      </c>
      <c r="N236" s="94"/>
      <c r="O236" s="94"/>
      <c r="P236" s="173">
        <f>Month!I250/1.05</f>
        <v>39.914285714285711</v>
      </c>
      <c r="Q236" s="147">
        <f>P236-10.42</f>
        <v>29.494285714285709</v>
      </c>
      <c r="R236" s="94"/>
      <c r="S236" s="97"/>
      <c r="T236" s="207">
        <f t="shared" si="32"/>
        <v>5.2173913043478279</v>
      </c>
      <c r="U236" s="198"/>
      <c r="V236" s="253"/>
      <c r="W236" s="97"/>
      <c r="X236" s="198"/>
      <c r="Y236" s="253"/>
      <c r="Z236" s="97"/>
      <c r="AA236" s="203"/>
      <c r="AB236" s="252"/>
    </row>
    <row r="237" spans="1:28" x14ac:dyDescent="0.25">
      <c r="A237" s="97"/>
      <c r="B237" s="104">
        <v>39965</v>
      </c>
      <c r="C237" s="152"/>
      <c r="D237" s="151"/>
      <c r="E237" s="152"/>
      <c r="F237" s="173">
        <f>Month!G251/1.15</f>
        <v>90.721739130434784</v>
      </c>
      <c r="G237" s="94">
        <f>F237-54.19</f>
        <v>36.531739130434786</v>
      </c>
      <c r="H237" s="94">
        <f>SUM(G235:G237)/3</f>
        <v>35.444782608695661</v>
      </c>
      <c r="I237" s="173">
        <f>Month!F251/1.15</f>
        <v>88.530434782608708</v>
      </c>
      <c r="J237" s="94">
        <f>I237-54.19</f>
        <v>34.34043478260871</v>
      </c>
      <c r="K237" s="94">
        <f>SUM(J235:J237)/3</f>
        <v>30.56362318840581</v>
      </c>
      <c r="L237" s="173">
        <f>Month!H251/1.05</f>
        <v>34.409523809523812</v>
      </c>
      <c r="M237" s="147">
        <f t="shared" si="25"/>
        <v>34.409523809523812</v>
      </c>
      <c r="N237" s="94">
        <f>SUM(M235:M237)/3</f>
        <v>32.955555555555556</v>
      </c>
      <c r="O237" s="94"/>
      <c r="P237" s="173">
        <f>Month!I251/1.05</f>
        <v>41.285714285714285</v>
      </c>
      <c r="Q237" s="147">
        <f>P237-10.42</f>
        <v>30.865714285714283</v>
      </c>
      <c r="R237" s="94">
        <f>SUM(Q235:Q237)/3</f>
        <v>29.849841269841267</v>
      </c>
      <c r="S237" s="97"/>
      <c r="T237" s="207">
        <f t="shared" si="32"/>
        <v>2.1913043478260761</v>
      </c>
      <c r="U237" s="198"/>
      <c r="V237" s="253"/>
      <c r="W237" s="97"/>
      <c r="X237" s="198"/>
      <c r="Y237" s="253"/>
      <c r="Z237" s="97"/>
      <c r="AA237" s="203"/>
      <c r="AB237" s="252"/>
    </row>
    <row r="238" spans="1:28" x14ac:dyDescent="0.25">
      <c r="A238" s="97"/>
      <c r="B238" s="104">
        <v>39995</v>
      </c>
      <c r="C238" s="152"/>
      <c r="D238" s="151"/>
      <c r="E238" s="152"/>
      <c r="F238" s="173">
        <f>Month!G252/1.15</f>
        <v>90.304347826086953</v>
      </c>
      <c r="G238" s="94">
        <f>F238-54.19</f>
        <v>36.114347826086956</v>
      </c>
      <c r="H238" s="94"/>
      <c r="I238" s="173">
        <f>Month!F252/1.15</f>
        <v>89.260869565217405</v>
      </c>
      <c r="J238" s="94">
        <f>I238-54.19</f>
        <v>35.070869565217407</v>
      </c>
      <c r="K238" s="94"/>
      <c r="L238" s="173">
        <f>Month!H252/1.05</f>
        <v>34.276190476190479</v>
      </c>
      <c r="M238" s="147">
        <f t="shared" si="25"/>
        <v>34.276190476190479</v>
      </c>
      <c r="N238" s="94"/>
      <c r="O238" s="94"/>
      <c r="P238" s="173">
        <f>Month!I252/1.05</f>
        <v>41.057142857142857</v>
      </c>
      <c r="Q238" s="147">
        <f>P238-10.42</f>
        <v>30.637142857142855</v>
      </c>
      <c r="R238" s="94"/>
      <c r="S238" s="97"/>
      <c r="T238" s="207">
        <f t="shared" si="32"/>
        <v>1.0434782608695485</v>
      </c>
      <c r="U238" s="198"/>
      <c r="V238" s="253"/>
      <c r="W238" s="97"/>
      <c r="X238" s="198"/>
      <c r="Y238" s="253"/>
      <c r="Z238" s="97"/>
      <c r="AA238" s="203"/>
      <c r="AB238" s="252"/>
    </row>
    <row r="239" spans="1:28" x14ac:dyDescent="0.25">
      <c r="A239" s="97"/>
      <c r="B239" s="104">
        <v>40026</v>
      </c>
      <c r="C239" s="152"/>
      <c r="D239" s="151"/>
      <c r="E239" s="152"/>
      <c r="F239" s="173">
        <f>Month!G253/1.15</f>
        <v>90.669565217391309</v>
      </c>
      <c r="G239" s="94">
        <f>F239-54.19</f>
        <v>36.479565217391311</v>
      </c>
      <c r="H239" s="94"/>
      <c r="I239" s="173">
        <f>Month!F253/1.15</f>
        <v>90.24347826086958</v>
      </c>
      <c r="J239" s="94">
        <f>I239-54.19</f>
        <v>36.053478260869582</v>
      </c>
      <c r="K239" s="94"/>
      <c r="L239" s="173">
        <f>Month!H253/1.05</f>
        <v>35.295238095238098</v>
      </c>
      <c r="M239" s="147">
        <f t="shared" si="25"/>
        <v>35.295238095238098</v>
      </c>
      <c r="N239" s="94"/>
      <c r="O239" s="94"/>
      <c r="P239" s="173">
        <f>Month!I253/1.05</f>
        <v>42.704761904761909</v>
      </c>
      <c r="Q239" s="147">
        <f>P239-10.42</f>
        <v>32.284761904761908</v>
      </c>
      <c r="R239" s="94"/>
      <c r="S239" s="97"/>
      <c r="T239" s="207">
        <f t="shared" si="32"/>
        <v>0.42608695652172912</v>
      </c>
      <c r="U239" s="198"/>
      <c r="V239" s="253"/>
      <c r="W239" s="97"/>
      <c r="X239" s="198"/>
      <c r="Y239" s="253"/>
      <c r="Z239" s="97"/>
      <c r="AA239" s="203"/>
      <c r="AB239" s="252"/>
    </row>
    <row r="240" spans="1:28" x14ac:dyDescent="0.25">
      <c r="A240" s="97" t="s">
        <v>39</v>
      </c>
      <c r="B240" s="104">
        <v>40057</v>
      </c>
      <c r="C240" s="152"/>
      <c r="D240" s="151"/>
      <c r="E240" s="152"/>
      <c r="F240" s="173">
        <f>Month!G254/1.15</f>
        <v>92.678260869565221</v>
      </c>
      <c r="G240" s="94">
        <f t="shared" ref="G240:G246" si="33">F240-56.19</f>
        <v>36.488260869565224</v>
      </c>
      <c r="H240" s="94">
        <f>SUM(G238:G240)/3</f>
        <v>36.360724637681166</v>
      </c>
      <c r="I240" s="173">
        <f>Month!F254/1.15</f>
        <v>92.078260869565227</v>
      </c>
      <c r="J240" s="94">
        <f t="shared" ref="J240:J246" si="34">I240-56.19</f>
        <v>35.888260869565229</v>
      </c>
      <c r="K240" s="94">
        <f>SUM(J238:J240)/3</f>
        <v>35.670869565217409</v>
      </c>
      <c r="L240" s="173">
        <f>Month!H254/1.05</f>
        <v>35.619047619047613</v>
      </c>
      <c r="M240" s="147">
        <f t="shared" si="25"/>
        <v>35.619047619047613</v>
      </c>
      <c r="N240" s="94">
        <f>SUM(M238:M240)/3</f>
        <v>35.06349206349207</v>
      </c>
      <c r="O240" s="94"/>
      <c r="P240" s="173">
        <f>Month!I254/1.05</f>
        <v>42.895238095238092</v>
      </c>
      <c r="Q240" s="147">
        <f t="shared" ref="Q240:Q246" si="35">P240-10.8</f>
        <v>32.095238095238088</v>
      </c>
      <c r="R240" s="94">
        <f>SUM(Q238:Q240)/3</f>
        <v>31.672380952380951</v>
      </c>
      <c r="S240" s="97"/>
      <c r="T240" s="207">
        <f t="shared" si="32"/>
        <v>0.59999999999999432</v>
      </c>
      <c r="U240" s="198"/>
      <c r="V240" s="253"/>
      <c r="W240" s="97"/>
      <c r="X240" s="198"/>
      <c r="Y240" s="253"/>
      <c r="Z240" s="97"/>
      <c r="AA240" s="203"/>
      <c r="AB240" s="252"/>
    </row>
    <row r="241" spans="1:28" x14ac:dyDescent="0.25">
      <c r="A241" s="97"/>
      <c r="B241" s="104">
        <v>40087</v>
      </c>
      <c r="C241" s="152"/>
      <c r="D241" s="151"/>
      <c r="E241" s="152"/>
      <c r="F241" s="173">
        <f>Month!G255/1.15</f>
        <v>91.773913043478274</v>
      </c>
      <c r="G241" s="94">
        <f t="shared" si="33"/>
        <v>35.583913043478276</v>
      </c>
      <c r="H241" s="94"/>
      <c r="I241" s="173">
        <f>Month!F255/1.15</f>
        <v>90.904347826086962</v>
      </c>
      <c r="J241" s="94">
        <f t="shared" si="34"/>
        <v>34.714347826086964</v>
      </c>
      <c r="K241" s="94"/>
      <c r="L241" s="173">
        <f>Month!H255/1.05</f>
        <v>36.152380952380952</v>
      </c>
      <c r="M241" s="147">
        <f t="shared" si="25"/>
        <v>36.152380952380952</v>
      </c>
      <c r="N241" s="94"/>
      <c r="O241" s="94"/>
      <c r="P241" s="173">
        <f>Month!I255/1.05</f>
        <v>43.990476190476187</v>
      </c>
      <c r="Q241" s="147">
        <f t="shared" si="35"/>
        <v>33.19047619047619</v>
      </c>
      <c r="R241" s="94"/>
      <c r="S241" s="97"/>
      <c r="T241" s="207">
        <f t="shared" si="32"/>
        <v>0.86956521739131176</v>
      </c>
      <c r="U241" s="198"/>
      <c r="V241" s="253"/>
      <c r="W241" s="97"/>
      <c r="X241" s="198"/>
      <c r="Y241" s="253"/>
      <c r="Z241" s="97"/>
      <c r="AA241" s="203"/>
      <c r="AB241" s="252"/>
    </row>
    <row r="242" spans="1:28" x14ac:dyDescent="0.25">
      <c r="A242" s="97"/>
      <c r="B242" s="104">
        <v>40118</v>
      </c>
      <c r="C242" s="152"/>
      <c r="D242" s="151"/>
      <c r="E242" s="152"/>
      <c r="F242" s="173">
        <f>Month!G256/1.15</f>
        <v>95.178990426297261</v>
      </c>
      <c r="G242" s="94">
        <f t="shared" si="33"/>
        <v>38.988990426297264</v>
      </c>
      <c r="H242" s="94"/>
      <c r="I242" s="173">
        <f>Month!F256/1.15</f>
        <v>94.150062608695663</v>
      </c>
      <c r="J242" s="94">
        <f t="shared" si="34"/>
        <v>37.960062608695665</v>
      </c>
      <c r="K242" s="94"/>
      <c r="L242" s="173">
        <f>Month!H256/1.05</f>
        <v>37.877773124175043</v>
      </c>
      <c r="M242" s="147">
        <f t="shared" si="25"/>
        <v>37.877773124175043</v>
      </c>
      <c r="N242" s="94"/>
      <c r="O242" s="94"/>
      <c r="P242" s="173">
        <f>Month!I256/1.05</f>
        <v>45.895652129133261</v>
      </c>
      <c r="Q242" s="147">
        <f t="shared" si="35"/>
        <v>35.095652129133256</v>
      </c>
      <c r="R242" s="94"/>
      <c r="S242" s="97"/>
      <c r="T242" s="207">
        <f t="shared" si="32"/>
        <v>1.0289278176015983</v>
      </c>
      <c r="U242" s="198"/>
      <c r="V242" s="253"/>
      <c r="W242" s="97"/>
      <c r="X242" s="198"/>
      <c r="Y242" s="253"/>
      <c r="Z242" s="97"/>
      <c r="AA242" s="203"/>
      <c r="AB242" s="252"/>
    </row>
    <row r="243" spans="1:28" ht="12" customHeight="1" x14ac:dyDescent="0.25">
      <c r="A243" s="97"/>
      <c r="B243" s="104">
        <v>40148</v>
      </c>
      <c r="C243" s="152"/>
      <c r="D243" s="151"/>
      <c r="E243" s="152"/>
      <c r="F243" s="173">
        <f>Month!G257/1.15</f>
        <v>95.081127446459192</v>
      </c>
      <c r="G243" s="94">
        <f t="shared" si="33"/>
        <v>38.891127446459194</v>
      </c>
      <c r="H243" s="94">
        <f>SUM(G241:G243)/3</f>
        <v>37.821343638744914</v>
      </c>
      <c r="I243" s="173">
        <f>Month!F257/1.15</f>
        <v>94.063000000000017</v>
      </c>
      <c r="J243" s="94">
        <f t="shared" si="34"/>
        <v>37.873000000000019</v>
      </c>
      <c r="K243" s="94">
        <f>SUM(J241:J243)/3</f>
        <v>36.849136811594214</v>
      </c>
      <c r="L243" s="173">
        <f>Month!H257/1.05</f>
        <v>38.143749365417818</v>
      </c>
      <c r="M243" s="147">
        <f t="shared" si="25"/>
        <v>38.143749365417818</v>
      </c>
      <c r="N243" s="94">
        <f>SUM(M241:M243)/3</f>
        <v>37.391301147324604</v>
      </c>
      <c r="O243" s="94"/>
      <c r="P243" s="173">
        <f>Month!I257/1.05</f>
        <v>46.110339003125844</v>
      </c>
      <c r="Q243" s="147">
        <f t="shared" si="35"/>
        <v>35.310339003125847</v>
      </c>
      <c r="R243" s="94">
        <f>SUM(Q241:Q243)/3</f>
        <v>34.532155774245098</v>
      </c>
      <c r="S243" s="97"/>
      <c r="T243" s="207">
        <f t="shared" si="32"/>
        <v>1.0181274464591752</v>
      </c>
      <c r="U243" s="186"/>
      <c r="V243" s="173">
        <f>AVERAGE(F232:F243)</f>
        <v>90.373850402439857</v>
      </c>
      <c r="W243" s="94">
        <f>AVERAGE(G232:G243)</f>
        <v>35.977183735773195</v>
      </c>
      <c r="X243" s="198"/>
      <c r="Y243" s="173">
        <f>AVERAGE(I232:I243)</f>
        <v>86.338769710144945</v>
      </c>
      <c r="Z243" s="94">
        <f>AVERAGE(J232:J243)</f>
        <v>31.942103043478273</v>
      </c>
      <c r="AA243" s="203"/>
      <c r="AB243" s="252"/>
    </row>
    <row r="244" spans="1:28" x14ac:dyDescent="0.25">
      <c r="A244" s="97" t="s">
        <v>41</v>
      </c>
      <c r="B244" s="104">
        <v>40179</v>
      </c>
      <c r="C244" s="152"/>
      <c r="D244" s="151"/>
      <c r="E244" s="152"/>
      <c r="F244" s="173">
        <f>Month!G258/1.175</f>
        <v>96.43489740835355</v>
      </c>
      <c r="G244" s="94">
        <f t="shared" si="33"/>
        <v>40.244897408353552</v>
      </c>
      <c r="H244" s="94"/>
      <c r="I244" s="173">
        <f>Month!F258/1.175</f>
        <v>94.884117446808503</v>
      </c>
      <c r="J244" s="94">
        <f t="shared" si="34"/>
        <v>38.694117446808505</v>
      </c>
      <c r="K244" s="94"/>
      <c r="L244" s="173">
        <f>Month!H258/1.05</f>
        <v>40.466853233830854</v>
      </c>
      <c r="M244" s="147">
        <f t="shared" si="25"/>
        <v>40.466853233830854</v>
      </c>
      <c r="N244" s="94"/>
      <c r="O244" s="94"/>
      <c r="P244" s="173">
        <f>Month!I258/1.05</f>
        <v>48.228033802468751</v>
      </c>
      <c r="Q244" s="147">
        <f t="shared" si="35"/>
        <v>37.428033802468747</v>
      </c>
      <c r="R244" s="94"/>
      <c r="S244" s="97"/>
      <c r="T244" s="207">
        <f t="shared" si="32"/>
        <v>1.5507799615450466</v>
      </c>
      <c r="U244" s="198"/>
      <c r="V244" s="253"/>
      <c r="W244" s="97"/>
      <c r="X244" s="198"/>
      <c r="Y244" s="253"/>
      <c r="Z244" s="97"/>
      <c r="AA244" s="203"/>
      <c r="AB244" s="252"/>
    </row>
    <row r="245" spans="1:28" x14ac:dyDescent="0.25">
      <c r="A245" s="97"/>
      <c r="B245" s="104">
        <v>40210</v>
      </c>
      <c r="C245" s="152"/>
      <c r="D245" s="151"/>
      <c r="E245" s="152"/>
      <c r="F245" s="173">
        <f>Month!G259/1.175</f>
        <v>96.497856994556727</v>
      </c>
      <c r="G245" s="94">
        <f t="shared" si="33"/>
        <v>40.30785699455673</v>
      </c>
      <c r="H245" s="94"/>
      <c r="I245" s="173">
        <f>Month!F259/1.175</f>
        <v>95.017825531914895</v>
      </c>
      <c r="J245" s="94">
        <f t="shared" si="34"/>
        <v>38.827825531914897</v>
      </c>
      <c r="K245" s="94"/>
      <c r="L245" s="173">
        <f>Month!H259/1.05</f>
        <v>41.141257995735607</v>
      </c>
      <c r="M245" s="147">
        <f t="shared" si="25"/>
        <v>41.141257995735607</v>
      </c>
      <c r="N245" s="94"/>
      <c r="O245" s="94"/>
      <c r="P245" s="173">
        <f>Month!I259/1.05</f>
        <v>47.662016509859058</v>
      </c>
      <c r="Q245" s="147">
        <f t="shared" si="35"/>
        <v>36.86201650985906</v>
      </c>
      <c r="R245" s="94"/>
      <c r="S245" s="97"/>
      <c r="T245" s="207">
        <f t="shared" si="32"/>
        <v>1.4800314626418327</v>
      </c>
      <c r="U245" s="198"/>
      <c r="V245" s="253"/>
      <c r="W245" s="97"/>
      <c r="X245" s="198"/>
      <c r="Y245" s="253"/>
      <c r="Z245" s="97"/>
      <c r="AA245" s="203"/>
      <c r="AB245" s="252"/>
    </row>
    <row r="246" spans="1:28" x14ac:dyDescent="0.25">
      <c r="A246" s="97"/>
      <c r="B246" s="104">
        <v>40238</v>
      </c>
      <c r="C246" s="152"/>
      <c r="D246" s="151"/>
      <c r="E246" s="152"/>
      <c r="F246" s="173">
        <f>Month!G260/1.175</f>
        <v>98.897515774650444</v>
      </c>
      <c r="G246" s="94">
        <f t="shared" si="33"/>
        <v>42.707515774650446</v>
      </c>
      <c r="H246" s="94">
        <f>SUM(G244:G246)/3</f>
        <v>41.086756725853576</v>
      </c>
      <c r="I246" s="173">
        <f>Month!F260/1.175</f>
        <v>98.271283404255314</v>
      </c>
      <c r="J246" s="94">
        <f t="shared" si="34"/>
        <v>42.081283404255316</v>
      </c>
      <c r="K246" s="94">
        <f>SUM(J244:J246)/3</f>
        <v>39.867742127659575</v>
      </c>
      <c r="L246" s="173">
        <f>Month!H260/1.05</f>
        <v>42.96918088130775</v>
      </c>
      <c r="M246" s="147">
        <f t="shared" si="25"/>
        <v>42.96918088130775</v>
      </c>
      <c r="N246" s="94">
        <f>SUM(M244:M246)/3</f>
        <v>41.525764036958073</v>
      </c>
      <c r="O246" s="94"/>
      <c r="P246" s="173">
        <f>Month!I260/1.05</f>
        <v>50.001732350775285</v>
      </c>
      <c r="Q246" s="147">
        <f t="shared" si="35"/>
        <v>39.201732350775288</v>
      </c>
      <c r="R246" s="94">
        <f>SUM(Q244:Q246)/3</f>
        <v>37.830594221034367</v>
      </c>
      <c r="S246" s="97"/>
      <c r="T246" s="207">
        <f t="shared" si="32"/>
        <v>0.62623237039512958</v>
      </c>
      <c r="U246" s="198"/>
      <c r="V246" s="253"/>
      <c r="W246" s="97"/>
      <c r="X246" s="198"/>
      <c r="Y246" s="253"/>
      <c r="Z246" s="97"/>
      <c r="AA246" s="203"/>
      <c r="AB246" s="252"/>
    </row>
    <row r="247" spans="1:28" x14ac:dyDescent="0.25">
      <c r="A247" s="97" t="s">
        <v>39</v>
      </c>
      <c r="B247" s="104">
        <v>40269</v>
      </c>
      <c r="C247" s="152"/>
      <c r="D247" s="151"/>
      <c r="E247" s="152"/>
      <c r="F247" s="173">
        <f>Month!G261/1.175</f>
        <v>102.96638803383314</v>
      </c>
      <c r="G247" s="94">
        <f t="shared" ref="G247:G252" si="36">F247-57.19</f>
        <v>45.776388033833143</v>
      </c>
      <c r="H247" s="94"/>
      <c r="I247" s="173">
        <f>Month!F261/1.175</f>
        <v>101.95999319148937</v>
      </c>
      <c r="J247" s="94">
        <f t="shared" ref="J247:J252" si="37">I247-57.19</f>
        <v>44.769993191489377</v>
      </c>
      <c r="K247" s="94"/>
      <c r="L247" s="173">
        <f>Month!H261/1.05</f>
        <v>44.4595174637019</v>
      </c>
      <c r="M247" s="147">
        <f t="shared" si="25"/>
        <v>44.4595174637019</v>
      </c>
      <c r="N247" s="94"/>
      <c r="O247" s="94"/>
      <c r="P247" s="173">
        <f>Month!I261/1.05</f>
        <v>52.52881088847348</v>
      </c>
      <c r="Q247" s="147">
        <f t="shared" ref="Q247:Q252" si="38">P247-10.99</f>
        <v>41.538810888473478</v>
      </c>
      <c r="R247" s="94"/>
      <c r="S247" s="97"/>
      <c r="T247" s="207">
        <f t="shared" si="32"/>
        <v>1.0063948423437665</v>
      </c>
      <c r="U247" s="198"/>
      <c r="V247" s="253"/>
      <c r="W247" s="97"/>
      <c r="X247" s="198"/>
      <c r="Y247" s="253"/>
      <c r="Z247" s="97"/>
      <c r="AA247" s="203"/>
      <c r="AB247" s="252"/>
    </row>
    <row r="248" spans="1:28" x14ac:dyDescent="0.25">
      <c r="A248" s="97"/>
      <c r="B248" s="104">
        <v>40299</v>
      </c>
      <c r="C248" s="152"/>
      <c r="D248" s="151"/>
      <c r="E248" s="152"/>
      <c r="F248" s="173">
        <f>Month!G262/1.175</f>
        <v>104.47125177154514</v>
      </c>
      <c r="G248" s="94">
        <f t="shared" si="36"/>
        <v>47.281251771545143</v>
      </c>
      <c r="H248" s="94"/>
      <c r="I248" s="173">
        <f>Month!F262/1.175</f>
        <v>103.1312229787234</v>
      </c>
      <c r="J248" s="94">
        <f t="shared" si="37"/>
        <v>45.941222978723403</v>
      </c>
      <c r="K248" s="94"/>
      <c r="L248" s="173">
        <f>Month!H262/1.05</f>
        <v>45.155789927911464</v>
      </c>
      <c r="M248" s="147">
        <f t="shared" si="25"/>
        <v>45.155789927911464</v>
      </c>
      <c r="N248" s="94"/>
      <c r="O248" s="94"/>
      <c r="P248" s="173">
        <f>Month!I262/1.05</f>
        <v>53.74182205811924</v>
      </c>
      <c r="Q248" s="147">
        <f t="shared" si="38"/>
        <v>42.751822058119238</v>
      </c>
      <c r="R248" s="94"/>
      <c r="S248" s="97"/>
      <c r="T248" s="207">
        <f t="shared" si="32"/>
        <v>1.3400287928217409</v>
      </c>
      <c r="U248" s="198"/>
      <c r="V248" s="253"/>
      <c r="W248" s="97"/>
      <c r="X248" s="198"/>
      <c r="Y248" s="253"/>
      <c r="Z248" s="97"/>
      <c r="AA248" s="203"/>
      <c r="AB248" s="252"/>
    </row>
    <row r="249" spans="1:28" x14ac:dyDescent="0.25">
      <c r="A249" s="97"/>
      <c r="B249" s="104">
        <v>40330</v>
      </c>
      <c r="C249" s="152"/>
      <c r="D249" s="151"/>
      <c r="E249" s="152"/>
      <c r="F249" s="173">
        <f>Month!G263/1.175</f>
        <v>102.22698796703347</v>
      </c>
      <c r="G249" s="94">
        <f t="shared" si="36"/>
        <v>45.036987967033468</v>
      </c>
      <c r="H249" s="94">
        <f>SUM(G247:G249)/3</f>
        <v>46.031542590803916</v>
      </c>
      <c r="I249" s="173">
        <f>Month!F263/1.175</f>
        <v>100.17095829787233</v>
      </c>
      <c r="J249" s="94">
        <f t="shared" si="37"/>
        <v>42.980958297872334</v>
      </c>
      <c r="K249" s="94">
        <f>SUM(J247:J249)/3</f>
        <v>44.564058156028374</v>
      </c>
      <c r="L249" s="173">
        <f>Month!H263/1.05</f>
        <v>44.525892222560671</v>
      </c>
      <c r="M249" s="147">
        <f t="shared" si="25"/>
        <v>44.525892222560671</v>
      </c>
      <c r="N249" s="94">
        <f>SUM(M247:M249)/3</f>
        <v>44.713733204724669</v>
      </c>
      <c r="O249" s="94"/>
      <c r="P249" s="173">
        <f>Month!I263/1.05</f>
        <v>52.676131769891903</v>
      </c>
      <c r="Q249" s="147">
        <f t="shared" si="38"/>
        <v>41.686131769891901</v>
      </c>
      <c r="R249" s="94">
        <f>SUM(Q247:Q249)/3</f>
        <v>41.992254905494875</v>
      </c>
      <c r="S249" s="184"/>
      <c r="T249" s="207">
        <f t="shared" si="32"/>
        <v>2.0560296691611342</v>
      </c>
      <c r="U249" s="198"/>
      <c r="V249" s="253"/>
      <c r="W249" s="97"/>
      <c r="X249" s="198"/>
      <c r="Y249" s="253"/>
      <c r="Z249" s="97"/>
      <c r="AA249" s="203"/>
      <c r="AB249" s="252"/>
    </row>
    <row r="250" spans="1:28" x14ac:dyDescent="0.25">
      <c r="A250" s="97"/>
      <c r="B250" s="104">
        <v>40360</v>
      </c>
      <c r="C250" s="152"/>
      <c r="D250" s="151"/>
      <c r="E250" s="152"/>
      <c r="F250" s="173">
        <f>Month!G264/1.175</f>
        <v>101.8400048745701</v>
      </c>
      <c r="G250" s="94">
        <f t="shared" si="36"/>
        <v>44.650004874570101</v>
      </c>
      <c r="H250" s="94"/>
      <c r="I250" s="173">
        <f>Month!F264/1.175</f>
        <v>99.764961702127678</v>
      </c>
      <c r="J250" s="94">
        <f t="shared" si="37"/>
        <v>42.57496170212768</v>
      </c>
      <c r="K250" s="94"/>
      <c r="L250" s="173">
        <f>Month!H264/1.05</f>
        <v>42.336969489288258</v>
      </c>
      <c r="M250" s="147">
        <f t="shared" si="25"/>
        <v>42.336969489288258</v>
      </c>
      <c r="N250" s="94"/>
      <c r="O250" s="94"/>
      <c r="P250" s="173">
        <f>Month!I264/1.05</f>
        <v>50.784370735425128</v>
      </c>
      <c r="Q250" s="147">
        <f t="shared" si="38"/>
        <v>39.794370735425126</v>
      </c>
      <c r="R250" s="94"/>
      <c r="S250" s="97"/>
      <c r="T250" s="207">
        <f t="shared" si="32"/>
        <v>2.0750431724424203</v>
      </c>
      <c r="U250" s="198"/>
      <c r="V250" s="253"/>
      <c r="W250" s="97"/>
      <c r="X250" s="198"/>
      <c r="Y250" s="253"/>
      <c r="Z250" s="97"/>
      <c r="AA250" s="203"/>
      <c r="AB250" s="252"/>
    </row>
    <row r="251" spans="1:28" x14ac:dyDescent="0.25">
      <c r="A251" s="97"/>
      <c r="B251" s="104">
        <v>40391</v>
      </c>
      <c r="C251" s="152"/>
      <c r="D251" s="151"/>
      <c r="E251" s="152"/>
      <c r="F251" s="173">
        <f>Month!G265/1.175</f>
        <v>101.00936459076179</v>
      </c>
      <c r="G251" s="94">
        <f t="shared" si="36"/>
        <v>43.819364590761793</v>
      </c>
      <c r="H251" s="94"/>
      <c r="I251" s="173">
        <f>Month!F265/1.175</f>
        <v>98.889493617021273</v>
      </c>
      <c r="J251" s="94">
        <f t="shared" si="37"/>
        <v>41.699493617021275</v>
      </c>
      <c r="K251" s="94"/>
      <c r="L251" s="173">
        <f>Month!H265/1.05</f>
        <v>42.080418062747491</v>
      </c>
      <c r="M251" s="147">
        <f t="shared" si="25"/>
        <v>42.080418062747491</v>
      </c>
      <c r="N251" s="94"/>
      <c r="O251" s="94"/>
      <c r="P251" s="173">
        <f>Month!I265/1.05</f>
        <v>50.370321391236274</v>
      </c>
      <c r="Q251" s="147">
        <f t="shared" si="38"/>
        <v>39.380321391236272</v>
      </c>
      <c r="R251" s="94"/>
      <c r="S251" s="97"/>
      <c r="T251" s="207">
        <f t="shared" si="32"/>
        <v>2.1198709737405181</v>
      </c>
      <c r="U251" s="198"/>
      <c r="V251" s="253"/>
      <c r="W251" s="97"/>
      <c r="X251" s="198"/>
      <c r="Y251" s="253"/>
      <c r="Z251" s="97"/>
      <c r="AA251" s="203"/>
      <c r="AB251" s="252"/>
    </row>
    <row r="252" spans="1:28" x14ac:dyDescent="0.25">
      <c r="A252" s="97"/>
      <c r="B252" s="104">
        <v>40422</v>
      </c>
      <c r="C252" s="152"/>
      <c r="D252" s="151"/>
      <c r="E252" s="152"/>
      <c r="F252" s="173">
        <f>Month!G266/1.175</f>
        <v>99.727409527076432</v>
      </c>
      <c r="G252" s="94">
        <f t="shared" si="36"/>
        <v>42.537409527076434</v>
      </c>
      <c r="H252" s="94">
        <f>SUM(G250:G252)/3</f>
        <v>43.668926330802776</v>
      </c>
      <c r="I252" s="173">
        <f>Month!F266/1.175</f>
        <v>97.544317446808492</v>
      </c>
      <c r="J252" s="94">
        <f t="shared" si="37"/>
        <v>40.354317446808494</v>
      </c>
      <c r="K252" s="94">
        <f>SUM(J250:J252)/3</f>
        <v>41.54292425531915</v>
      </c>
      <c r="L252" s="173">
        <f>Month!H266/1.05</f>
        <v>40.882692405320334</v>
      </c>
      <c r="M252" s="147">
        <f t="shared" si="25"/>
        <v>40.882692405320334</v>
      </c>
      <c r="N252" s="94">
        <f>SUM(M250:M252)/3</f>
        <v>41.766693319118694</v>
      </c>
      <c r="O252" s="94"/>
      <c r="P252" s="173">
        <f>Month!I266/1.05</f>
        <v>50.466214525174188</v>
      </c>
      <c r="Q252" s="147">
        <f t="shared" si="38"/>
        <v>39.476214525174186</v>
      </c>
      <c r="R252" s="94">
        <f>SUM(Q250:Q252)/3</f>
        <v>39.550302217278528</v>
      </c>
      <c r="S252" s="97"/>
      <c r="T252" s="207">
        <f t="shared" si="32"/>
        <v>2.1830920802679401</v>
      </c>
      <c r="U252" s="198"/>
      <c r="V252" s="253"/>
      <c r="W252" s="97"/>
      <c r="X252" s="198"/>
      <c r="Y252" s="253"/>
      <c r="Z252" s="97"/>
      <c r="AA252" s="203"/>
      <c r="AB252" s="252"/>
    </row>
    <row r="253" spans="1:28" x14ac:dyDescent="0.25">
      <c r="A253" s="97" t="s">
        <v>39</v>
      </c>
      <c r="B253" s="104">
        <v>40452</v>
      </c>
      <c r="C253" s="152"/>
      <c r="D253" s="151"/>
      <c r="E253" s="152"/>
      <c r="F253" s="173">
        <f>Month!G267/1.175</f>
        <v>102.6296112079004</v>
      </c>
      <c r="G253" s="94">
        <f>F253-58.19</f>
        <v>44.439611207900398</v>
      </c>
      <c r="H253" s="94"/>
      <c r="I253" s="173">
        <f>Month!F267/1.175</f>
        <v>99.746473191489343</v>
      </c>
      <c r="J253" s="94">
        <f>I253-58.19</f>
        <v>41.556473191489346</v>
      </c>
      <c r="K253" s="94"/>
      <c r="L253" s="173">
        <f>Month!H267/1.05</f>
        <v>43.144726621992078</v>
      </c>
      <c r="M253" s="147">
        <f t="shared" si="25"/>
        <v>43.144726621992078</v>
      </c>
      <c r="N253" s="94"/>
      <c r="O253" s="94"/>
      <c r="P253" s="173">
        <f>Month!I267/1.05</f>
        <v>52.216125693275046</v>
      </c>
      <c r="Q253" s="147">
        <f>P253-11.18</f>
        <v>41.036125693275046</v>
      </c>
      <c r="R253" s="94"/>
      <c r="S253" s="97"/>
      <c r="T253" s="207">
        <f t="shared" si="32"/>
        <v>2.8831380164110527</v>
      </c>
      <c r="U253" s="198"/>
      <c r="V253" s="253"/>
      <c r="W253" s="97"/>
      <c r="X253" s="198"/>
      <c r="Y253" s="253"/>
      <c r="Z253" s="97"/>
      <c r="AA253" s="203"/>
      <c r="AB253" s="252"/>
    </row>
    <row r="254" spans="1:28" x14ac:dyDescent="0.25">
      <c r="A254" s="97"/>
      <c r="B254" s="104">
        <v>40483</v>
      </c>
      <c r="C254" s="152"/>
      <c r="D254" s="151"/>
      <c r="E254" s="152"/>
      <c r="F254" s="173">
        <f>Month!G268/1.175</f>
        <v>104.22960759710776</v>
      </c>
      <c r="G254" s="94">
        <f>F254-58.19</f>
        <v>46.039607597107761</v>
      </c>
      <c r="H254" s="94"/>
      <c r="I254" s="173">
        <f>Month!F268/1.175</f>
        <v>101.02285191489361</v>
      </c>
      <c r="J254" s="94">
        <f>I254-58.19</f>
        <v>42.83285191489361</v>
      </c>
      <c r="K254" s="94"/>
      <c r="L254" s="173">
        <f>Month!H268/1.05</f>
        <v>44.424225809726885</v>
      </c>
      <c r="M254" s="147">
        <f t="shared" si="25"/>
        <v>44.424225809726885</v>
      </c>
      <c r="N254" s="94"/>
      <c r="O254" s="94"/>
      <c r="P254" s="173">
        <f>Month!I268/1.05</f>
        <v>53.129649255614432</v>
      </c>
      <c r="Q254" s="147">
        <f>P254-11.18</f>
        <v>41.949649255614432</v>
      </c>
      <c r="R254" s="94"/>
      <c r="S254" s="97"/>
      <c r="T254" s="207">
        <f t="shared" si="32"/>
        <v>3.2067556822141512</v>
      </c>
      <c r="U254" s="198"/>
      <c r="V254" s="253"/>
      <c r="W254" s="97"/>
      <c r="X254" s="198"/>
      <c r="Y254" s="253"/>
      <c r="Z254" s="97"/>
      <c r="AA254" s="203"/>
      <c r="AB254" s="252"/>
    </row>
    <row r="255" spans="1:28" x14ac:dyDescent="0.25">
      <c r="A255" s="97"/>
      <c r="B255" s="104">
        <v>40513</v>
      </c>
      <c r="C255" s="152"/>
      <c r="D255" s="151"/>
      <c r="E255" s="152"/>
      <c r="F255" s="173">
        <f>Month!G269/1.175</f>
        <v>107.02955524061419</v>
      </c>
      <c r="G255" s="94">
        <f>F255-58.19</f>
        <v>48.839555240614189</v>
      </c>
      <c r="H255" s="94">
        <f>SUM(G253:G255)/3</f>
        <v>46.43959134854078</v>
      </c>
      <c r="I255" s="173">
        <f>Month!F269/1.175</f>
        <v>103.49509872340427</v>
      </c>
      <c r="J255" s="94">
        <f>I255-58.19</f>
        <v>45.305098723404271</v>
      </c>
      <c r="K255" s="94">
        <f>SUM(J253:J255)/3</f>
        <v>43.23147460992908</v>
      </c>
      <c r="L255" s="173">
        <f>Month!H269/1.05</f>
        <v>47.855666818966391</v>
      </c>
      <c r="M255" s="147">
        <f t="shared" si="25"/>
        <v>47.855666818966391</v>
      </c>
      <c r="N255" s="94">
        <f>SUM(M253:M255)/3</f>
        <v>45.141539750228453</v>
      </c>
      <c r="O255" s="94"/>
      <c r="P255" s="173">
        <f>Month!I269/1.05</f>
        <v>56.970966130585467</v>
      </c>
      <c r="Q255" s="147">
        <f>P255-11.18</f>
        <v>45.790966130585467</v>
      </c>
      <c r="R255" s="94">
        <f>SUM(Q253:Q255)/3</f>
        <v>42.925580359824984</v>
      </c>
      <c r="S255" s="97"/>
      <c r="T255" s="207">
        <f t="shared" si="32"/>
        <v>3.534456517209918</v>
      </c>
      <c r="U255" s="186"/>
      <c r="V255" s="173">
        <f>AVERAGE(F244:F255)</f>
        <v>101.49670424900027</v>
      </c>
      <c r="W255" s="94">
        <f>AVERAGE(G244:G255)</f>
        <v>44.306704249000262</v>
      </c>
      <c r="X255" s="198"/>
      <c r="Y255" s="173">
        <f>AVERAGE(I244:I255)</f>
        <v>99.491549787234035</v>
      </c>
      <c r="Z255" s="94">
        <f>AVERAGE(J244:J255)</f>
        <v>42.301549787234045</v>
      </c>
      <c r="AA255" s="203"/>
      <c r="AB255" s="252"/>
    </row>
    <row r="256" spans="1:28" x14ac:dyDescent="0.25">
      <c r="A256" s="97" t="s">
        <v>40</v>
      </c>
      <c r="B256" s="104">
        <v>40544</v>
      </c>
      <c r="C256" s="152"/>
      <c r="D256" s="151"/>
      <c r="E256" s="152"/>
      <c r="F256" s="173">
        <f>Month!G270/1.2</f>
        <v>110.06487834819366</v>
      </c>
      <c r="G256" s="94">
        <f>F256-58.95</f>
        <v>51.114878348193656</v>
      </c>
      <c r="H256" s="94"/>
      <c r="I256" s="173">
        <f>Month!F270/1.2</f>
        <v>106.27142991691949</v>
      </c>
      <c r="J256" s="94">
        <f>I256-58.95</f>
        <v>47.321429916919485</v>
      </c>
      <c r="K256" s="94"/>
      <c r="L256" s="173">
        <f>Month!H270/1.05</f>
        <v>52.511156540463922</v>
      </c>
      <c r="M256" s="147">
        <f t="shared" si="25"/>
        <v>52.511156540463922</v>
      </c>
      <c r="N256" s="94"/>
      <c r="O256" s="94"/>
      <c r="P256" s="173">
        <f>Month!I270/1.05</f>
        <v>58.953854828987538</v>
      </c>
      <c r="Q256" s="147">
        <f>P256-11.33</f>
        <v>47.62385482898754</v>
      </c>
      <c r="R256" s="94"/>
      <c r="S256" s="97"/>
      <c r="T256" s="207">
        <f t="shared" si="32"/>
        <v>3.7934484312741716</v>
      </c>
      <c r="U256" s="198"/>
      <c r="V256" s="253"/>
      <c r="W256" s="97"/>
      <c r="X256" s="198"/>
      <c r="Y256" s="253"/>
      <c r="Z256" s="97"/>
      <c r="AA256" s="203"/>
      <c r="AB256" s="252"/>
    </row>
    <row r="257" spans="1:28" x14ac:dyDescent="0.25">
      <c r="A257" s="97"/>
      <c r="B257" s="104">
        <v>40575</v>
      </c>
      <c r="C257" s="152"/>
      <c r="D257" s="151"/>
      <c r="E257" s="152"/>
      <c r="F257" s="173">
        <f>Month!G271/1.2</f>
        <v>111.20476177290428</v>
      </c>
      <c r="G257" s="94">
        <f>F257-58.95</f>
        <v>52.254761772904274</v>
      </c>
      <c r="H257" s="94"/>
      <c r="I257" s="173">
        <f>Month!F271/1.2</f>
        <v>106.97173775107571</v>
      </c>
      <c r="J257" s="94">
        <f>I257-58.95</f>
        <v>48.021737751075705</v>
      </c>
      <c r="K257" s="94"/>
      <c r="L257" s="173">
        <f>Month!H271/1.05</f>
        <v>52.950296236202277</v>
      </c>
      <c r="M257" s="147">
        <f t="shared" si="25"/>
        <v>52.950296236202277</v>
      </c>
      <c r="N257" s="94"/>
      <c r="O257" s="94"/>
      <c r="P257" s="173">
        <f>Month!I271/1.05</f>
        <v>61.131717824448025</v>
      </c>
      <c r="Q257" s="147">
        <f>P257-11.33</f>
        <v>49.801717824448026</v>
      </c>
      <c r="R257" s="94"/>
      <c r="S257" s="97"/>
      <c r="T257" s="207">
        <f t="shared" si="32"/>
        <v>4.2330240218285695</v>
      </c>
      <c r="U257" s="198"/>
      <c r="V257" s="253"/>
      <c r="W257" s="97"/>
      <c r="X257" s="198"/>
      <c r="Y257" s="253"/>
      <c r="Z257" s="97"/>
      <c r="AA257" s="203"/>
      <c r="AB257" s="252"/>
    </row>
    <row r="258" spans="1:28" x14ac:dyDescent="0.25">
      <c r="A258" s="97"/>
      <c r="B258" s="104">
        <v>40603</v>
      </c>
      <c r="C258" s="152"/>
      <c r="D258" s="151"/>
      <c r="E258" s="152"/>
      <c r="F258" s="173">
        <f>Month!G272/1.2</f>
        <v>115.10523388898118</v>
      </c>
      <c r="G258" s="94">
        <f>F258-58.95</f>
        <v>56.155233888981172</v>
      </c>
      <c r="H258" s="94">
        <f>SUM(G256:G258)/3</f>
        <v>53.174958003359698</v>
      </c>
      <c r="I258" s="173">
        <f>Month!F272/1.2</f>
        <v>109.9103216148157</v>
      </c>
      <c r="J258" s="94">
        <f>I258-58.95</f>
        <v>50.960321614815697</v>
      </c>
      <c r="K258" s="94">
        <f>SUM(J256:J258)/3</f>
        <v>48.767829760936962</v>
      </c>
      <c r="L258" s="173">
        <f>Month!H272/1.05</f>
        <v>54.854266538830295</v>
      </c>
      <c r="M258" s="147">
        <f t="shared" si="25"/>
        <v>54.854266538830295</v>
      </c>
      <c r="N258" s="94">
        <f>SUM(M256:M258)/3</f>
        <v>53.438573105165496</v>
      </c>
      <c r="O258" s="94"/>
      <c r="P258" s="173">
        <f>Month!I272/1.05</f>
        <v>63.910539272251718</v>
      </c>
      <c r="Q258" s="147">
        <f>P258-11.33</f>
        <v>52.58053927225172</v>
      </c>
      <c r="R258" s="94">
        <f>SUM(Q256:Q258)/3</f>
        <v>50.002037308562429</v>
      </c>
      <c r="S258" s="97"/>
      <c r="T258" s="207">
        <f t="shared" si="32"/>
        <v>5.1949122741654747</v>
      </c>
      <c r="U258" s="198"/>
      <c r="V258" s="253"/>
      <c r="W258" s="97"/>
      <c r="X258" s="198"/>
      <c r="Y258" s="253"/>
      <c r="Z258" s="97"/>
      <c r="AA258" s="203"/>
      <c r="AB258" s="252"/>
    </row>
    <row r="259" spans="1:28" x14ac:dyDescent="0.25">
      <c r="A259" s="97" t="s">
        <v>39</v>
      </c>
      <c r="B259" s="104">
        <v>40634</v>
      </c>
      <c r="C259" s="152"/>
      <c r="D259" s="152"/>
      <c r="E259" s="152"/>
      <c r="F259" s="173">
        <f>Month!G273/1.2</f>
        <v>117.60231766074095</v>
      </c>
      <c r="G259" s="94">
        <f t="shared" ref="G259:G280" si="39">F259-57.95</f>
        <v>59.652317660740948</v>
      </c>
      <c r="H259" s="94"/>
      <c r="I259" s="173">
        <f>Month!F273/1.2</f>
        <v>112.28517141554141</v>
      </c>
      <c r="J259" s="94">
        <f t="shared" ref="J259:J299" si="40">I259-57.95</f>
        <v>54.33517141554141</v>
      </c>
      <c r="K259" s="94"/>
      <c r="L259" s="173">
        <f>Month!H273/1.05</f>
        <v>58.293556555301528</v>
      </c>
      <c r="M259" s="147">
        <f t="shared" si="25"/>
        <v>58.293556555301528</v>
      </c>
      <c r="N259" s="94"/>
      <c r="O259" s="94"/>
      <c r="P259" s="173">
        <f>Month!I273/1.05</f>
        <v>67.940349257635191</v>
      </c>
      <c r="Q259" s="147">
        <f t="shared" ref="Q259:Q275" si="41">P259-11.14</f>
        <v>56.80034925763519</v>
      </c>
      <c r="R259" s="94"/>
      <c r="S259" s="97"/>
      <c r="T259" s="207">
        <f t="shared" si="32"/>
        <v>5.3171462451995382</v>
      </c>
      <c r="U259" s="198"/>
      <c r="V259" s="253"/>
      <c r="W259" s="97"/>
      <c r="X259" s="198"/>
      <c r="Y259" s="253"/>
      <c r="Z259" s="97"/>
      <c r="AA259" s="203"/>
      <c r="AB259" s="252"/>
    </row>
    <row r="260" spans="1:28" x14ac:dyDescent="0.25">
      <c r="A260" s="97"/>
      <c r="B260" s="104">
        <v>40664</v>
      </c>
      <c r="C260" s="152"/>
      <c r="D260" s="152"/>
      <c r="E260" s="152"/>
      <c r="F260" s="173">
        <f>Month!G274/1.2</f>
        <v>117.9227280279116</v>
      </c>
      <c r="G260" s="94">
        <f t="shared" si="39"/>
        <v>59.9727280279116</v>
      </c>
      <c r="H260" s="94"/>
      <c r="I260" s="173">
        <f>Month!F274/1.2</f>
        <v>113.92172089703172</v>
      </c>
      <c r="J260" s="94">
        <f t="shared" si="40"/>
        <v>55.971720897031716</v>
      </c>
      <c r="K260" s="94"/>
      <c r="L260" s="173">
        <f>Month!H274/1.05</f>
        <v>57.535875310371956</v>
      </c>
      <c r="M260" s="147">
        <f t="shared" ref="M260:M272" si="42">L260-0</f>
        <v>57.535875310371956</v>
      </c>
      <c r="N260" s="94"/>
      <c r="O260" s="94"/>
      <c r="P260" s="173">
        <f>Month!I274/1.05</f>
        <v>65.840822370951614</v>
      </c>
      <c r="Q260" s="147">
        <f t="shared" si="41"/>
        <v>54.700822370951613</v>
      </c>
      <c r="R260" s="94"/>
      <c r="S260" s="97"/>
      <c r="T260" s="207">
        <f t="shared" si="32"/>
        <v>4.0010071308798842</v>
      </c>
      <c r="U260" s="198"/>
      <c r="V260" s="253"/>
      <c r="W260" s="97"/>
      <c r="X260" s="198"/>
      <c r="Y260" s="253"/>
      <c r="Z260" s="97"/>
      <c r="AA260" s="203"/>
      <c r="AB260" s="252"/>
    </row>
    <row r="261" spans="1:28" x14ac:dyDescent="0.25">
      <c r="A261" s="97"/>
      <c r="B261" s="104">
        <v>40695</v>
      </c>
      <c r="C261" s="152"/>
      <c r="D261" s="152"/>
      <c r="E261" s="152"/>
      <c r="F261" s="173">
        <f>Month!G275/1.2</f>
        <v>116.36862574070999</v>
      </c>
      <c r="G261" s="94">
        <f t="shared" si="39"/>
        <v>58.418625740709984</v>
      </c>
      <c r="H261" s="94">
        <f>SUM(G259:G261)/3</f>
        <v>59.347890476454175</v>
      </c>
      <c r="I261" s="173">
        <f>Month!F275/1.2</f>
        <v>112.97062191422283</v>
      </c>
      <c r="J261" s="94">
        <f t="shared" si="40"/>
        <v>55.020621914222829</v>
      </c>
      <c r="K261" s="94">
        <f>SUM(J259:J261)/3</f>
        <v>55.109171408931985</v>
      </c>
      <c r="L261" s="173">
        <f>Month!H275/1.05</f>
        <v>56.034225729527748</v>
      </c>
      <c r="M261" s="147">
        <f t="shared" si="42"/>
        <v>56.034225729527748</v>
      </c>
      <c r="N261" s="94">
        <f>SUM(M259:M261)/3</f>
        <v>57.287885865067075</v>
      </c>
      <c r="O261" s="94"/>
      <c r="P261" s="173">
        <f>Month!I275/1.05</f>
        <v>64.87880606200477</v>
      </c>
      <c r="Q261" s="147">
        <f t="shared" si="41"/>
        <v>53.73880606200477</v>
      </c>
      <c r="R261" s="94">
        <f>SUM(Q259:Q261)/3</f>
        <v>55.079992563530517</v>
      </c>
      <c r="S261" s="97"/>
      <c r="T261" s="207">
        <f t="shared" si="32"/>
        <v>3.3980038264871553</v>
      </c>
      <c r="U261" s="198"/>
      <c r="V261" s="253"/>
      <c r="W261" s="97"/>
      <c r="X261" s="198"/>
      <c r="Y261" s="253"/>
      <c r="Z261" s="97"/>
      <c r="AA261" s="203"/>
      <c r="AB261" s="252"/>
    </row>
    <row r="262" spans="1:28" x14ac:dyDescent="0.25">
      <c r="A262" s="97"/>
      <c r="B262" s="104">
        <v>40725</v>
      </c>
      <c r="C262" s="104"/>
      <c r="D262" s="152"/>
      <c r="E262" s="152"/>
      <c r="F262" s="173">
        <f>Month!G276/1.2</f>
        <v>116.18451339277473</v>
      </c>
      <c r="G262" s="94">
        <f t="shared" si="39"/>
        <v>58.23451339277473</v>
      </c>
      <c r="H262" s="94"/>
      <c r="I262" s="173">
        <f>Month!F276/1.2</f>
        <v>112.58843763012315</v>
      </c>
      <c r="J262" s="94">
        <f t="shared" si="40"/>
        <v>54.63843763012315</v>
      </c>
      <c r="K262" s="94"/>
      <c r="L262" s="173">
        <f>Month!H276/1.05</f>
        <v>55.843798706885956</v>
      </c>
      <c r="M262" s="147">
        <f t="shared" si="42"/>
        <v>55.843798706885956</v>
      </c>
      <c r="N262" s="94"/>
      <c r="O262" s="94"/>
      <c r="P262" s="173">
        <f>Month!I276/1.05</f>
        <v>65.320566966689753</v>
      </c>
      <c r="Q262" s="147">
        <f t="shared" si="41"/>
        <v>54.180566966689753</v>
      </c>
      <c r="R262" s="94"/>
      <c r="S262" s="97"/>
      <c r="T262" s="207">
        <f t="shared" si="32"/>
        <v>3.59607576265158</v>
      </c>
      <c r="U262" s="198"/>
      <c r="V262" s="253"/>
      <c r="W262" s="97"/>
      <c r="X262" s="198"/>
      <c r="Y262" s="253"/>
      <c r="Z262" s="97"/>
      <c r="AA262" s="203"/>
      <c r="AB262" s="252"/>
    </row>
    <row r="263" spans="1:28" x14ac:dyDescent="0.25">
      <c r="A263" s="81"/>
      <c r="B263" s="104">
        <v>40756</v>
      </c>
      <c r="C263" s="152"/>
      <c r="D263" s="152"/>
      <c r="E263" s="152"/>
      <c r="F263" s="173">
        <f>Month!G277/1.2</f>
        <v>116.54366035332558</v>
      </c>
      <c r="G263" s="94">
        <f t="shared" si="39"/>
        <v>58.593660353325575</v>
      </c>
      <c r="H263" s="94"/>
      <c r="I263" s="173">
        <f>Month!F277/1.2</f>
        <v>112.78810501060811</v>
      </c>
      <c r="J263" s="94">
        <f t="shared" si="40"/>
        <v>54.838105010608103</v>
      </c>
      <c r="K263" s="94"/>
      <c r="L263" s="173">
        <f>Month!H277/1.05</f>
        <v>54.969928952479286</v>
      </c>
      <c r="M263" s="147">
        <f t="shared" si="42"/>
        <v>54.969928952479286</v>
      </c>
      <c r="N263" s="94"/>
      <c r="O263" s="94"/>
      <c r="P263" s="173">
        <f>Month!I277/1.05</f>
        <v>64.775478882990996</v>
      </c>
      <c r="Q263" s="147">
        <f t="shared" si="41"/>
        <v>53.635478882990995</v>
      </c>
      <c r="R263" s="94"/>
      <c r="S263" s="97"/>
      <c r="T263" s="207">
        <f t="shared" si="32"/>
        <v>3.7555553427174715</v>
      </c>
      <c r="U263" s="198"/>
      <c r="V263" s="253"/>
      <c r="W263" s="97"/>
      <c r="X263" s="198"/>
      <c r="Y263" s="253"/>
      <c r="Z263" s="97"/>
      <c r="AA263" s="203"/>
      <c r="AB263" s="252"/>
    </row>
    <row r="264" spans="1:28" x14ac:dyDescent="0.25">
      <c r="A264" s="81"/>
      <c r="B264" s="104">
        <v>40787</v>
      </c>
      <c r="C264" s="152"/>
      <c r="D264" s="152"/>
      <c r="E264" s="152"/>
      <c r="F264" s="173">
        <f>Month!G278/1.2</f>
        <v>115.95868730501557</v>
      </c>
      <c r="G264" s="94">
        <f t="shared" si="39"/>
        <v>58.00868730501557</v>
      </c>
      <c r="H264" s="94">
        <f>SUM(G262:G264)/3</f>
        <v>58.278953683705289</v>
      </c>
      <c r="I264" s="173">
        <f>Month!F278/1.2</f>
        <v>112.29160172902665</v>
      </c>
      <c r="J264" s="94">
        <f t="shared" si="40"/>
        <v>54.34160172902665</v>
      </c>
      <c r="K264" s="94">
        <f>SUM(J262:J264)/3</f>
        <v>54.606048123252634</v>
      </c>
      <c r="L264" s="173">
        <f>Month!H278/1.05</f>
        <v>54.343260319099237</v>
      </c>
      <c r="M264" s="147">
        <f t="shared" si="42"/>
        <v>54.343260319099237</v>
      </c>
      <c r="N264" s="94">
        <f>SUM(M262:M264)/3</f>
        <v>55.052329326154826</v>
      </c>
      <c r="O264" s="94"/>
      <c r="P264" s="173">
        <f>Month!I278/1.05</f>
        <v>64.728479113777979</v>
      </c>
      <c r="Q264" s="147">
        <f t="shared" si="41"/>
        <v>53.588479113777979</v>
      </c>
      <c r="R264" s="94">
        <f>SUM(Q262:Q264)/3</f>
        <v>53.801508321152909</v>
      </c>
      <c r="S264" s="97"/>
      <c r="T264" s="207">
        <f t="shared" si="32"/>
        <v>3.6670855759889207</v>
      </c>
      <c r="U264" s="198"/>
      <c r="V264" s="253"/>
      <c r="W264" s="97"/>
      <c r="X264" s="198"/>
      <c r="Y264" s="253"/>
      <c r="Z264" s="97"/>
      <c r="AA264" s="203"/>
      <c r="AB264" s="252"/>
    </row>
    <row r="265" spans="1:28" x14ac:dyDescent="0.25">
      <c r="A265" s="81"/>
      <c r="B265" s="104">
        <v>40817</v>
      </c>
      <c r="C265" s="152"/>
      <c r="D265" s="152"/>
      <c r="E265" s="152"/>
      <c r="F265" s="173">
        <f>Month!G279/1.2</f>
        <v>116.13904902992374</v>
      </c>
      <c r="G265" s="94">
        <f t="shared" si="39"/>
        <v>58.189049029923737</v>
      </c>
      <c r="H265" s="94"/>
      <c r="I265" s="173">
        <f>Month!F279/1.2</f>
        <v>111.63789185652251</v>
      </c>
      <c r="J265" s="94">
        <f t="shared" si="40"/>
        <v>53.687891856522512</v>
      </c>
      <c r="K265" s="94"/>
      <c r="L265" s="173">
        <f>Month!H279/1.05</f>
        <v>54.702785357818918</v>
      </c>
      <c r="M265" s="147">
        <f t="shared" si="42"/>
        <v>54.702785357818918</v>
      </c>
      <c r="N265" s="94"/>
      <c r="O265" s="94"/>
      <c r="P265" s="173">
        <f>Month!I279/1.05</f>
        <v>65.728806062004764</v>
      </c>
      <c r="Q265" s="147">
        <f t="shared" si="41"/>
        <v>54.588806062004764</v>
      </c>
      <c r="R265" s="94"/>
      <c r="S265" s="97"/>
      <c r="T265" s="207">
        <f t="shared" si="32"/>
        <v>4.501157173401225</v>
      </c>
      <c r="U265" s="198"/>
      <c r="V265" s="253"/>
      <c r="W265" s="97"/>
      <c r="X265" s="198"/>
      <c r="Y265" s="253"/>
      <c r="Z265" s="97"/>
      <c r="AA265" s="203"/>
      <c r="AB265" s="252"/>
    </row>
    <row r="266" spans="1:28" x14ac:dyDescent="0.25">
      <c r="A266" s="81"/>
      <c r="B266" s="104">
        <v>40848</v>
      </c>
      <c r="C266" s="152"/>
      <c r="D266" s="152"/>
      <c r="E266" s="152"/>
      <c r="F266" s="173">
        <f>Month!G280/1.2</f>
        <v>116.878476952613</v>
      </c>
      <c r="G266" s="94">
        <f t="shared" si="39"/>
        <v>58.928476952612996</v>
      </c>
      <c r="H266" s="94"/>
      <c r="I266" s="173">
        <f>Month!F280/1.2</f>
        <v>110.9797409434299</v>
      </c>
      <c r="J266" s="94">
        <f t="shared" si="40"/>
        <v>53.0297409434299</v>
      </c>
      <c r="K266" s="94"/>
      <c r="L266" s="173">
        <f>Month!H280/1.05</f>
        <v>55.144337094672665</v>
      </c>
      <c r="M266" s="147">
        <f t="shared" si="42"/>
        <v>55.144337094672665</v>
      </c>
      <c r="N266" s="94"/>
      <c r="O266" s="185"/>
      <c r="P266" s="173">
        <f>Month!I280/1.05</f>
        <v>67.23077159781522</v>
      </c>
      <c r="Q266" s="147">
        <f t="shared" si="41"/>
        <v>56.09077159781522</v>
      </c>
      <c r="R266" s="94"/>
      <c r="S266" s="97"/>
      <c r="T266" s="207">
        <f t="shared" si="32"/>
        <v>5.8987360091830965</v>
      </c>
      <c r="U266" s="198"/>
      <c r="V266" s="253"/>
      <c r="W266" s="97"/>
      <c r="X266" s="198"/>
      <c r="Y266" s="253"/>
      <c r="Z266" s="97"/>
      <c r="AA266" s="203"/>
      <c r="AB266" s="252"/>
    </row>
    <row r="267" spans="1:28" x14ac:dyDescent="0.25">
      <c r="A267" s="81"/>
      <c r="B267" s="104">
        <v>40878</v>
      </c>
      <c r="C267" s="152"/>
      <c r="D267" s="152"/>
      <c r="E267" s="152"/>
      <c r="F267" s="173">
        <f>Month!G281/1.2</f>
        <v>117.18833831754995</v>
      </c>
      <c r="G267" s="94">
        <f t="shared" si="39"/>
        <v>59.238338317549946</v>
      </c>
      <c r="H267" s="94">
        <f>SUM(G265:G267)/3</f>
        <v>58.7852881000289</v>
      </c>
      <c r="I267" s="173">
        <f>Month!F281/1.2</f>
        <v>110.07112109134893</v>
      </c>
      <c r="J267" s="94">
        <f t="shared" si="40"/>
        <v>52.121121091348925</v>
      </c>
      <c r="K267" s="94">
        <f>SUM(J265:J267)/3</f>
        <v>52.946251297100446</v>
      </c>
      <c r="L267" s="173">
        <f>Month!H281/1.05</f>
        <v>57.702200260589528</v>
      </c>
      <c r="M267" s="147">
        <f t="shared" si="42"/>
        <v>57.702200260589528</v>
      </c>
      <c r="N267" s="94">
        <f>SUM(M265:M267)/3</f>
        <v>55.849774237693708</v>
      </c>
      <c r="O267" s="94"/>
      <c r="P267" s="173">
        <f>Month!I281/1.05</f>
        <v>67.893437956765894</v>
      </c>
      <c r="Q267" s="147">
        <f t="shared" si="41"/>
        <v>56.753437956765893</v>
      </c>
      <c r="R267" s="94">
        <f>SUM(Q265:Q267)/3</f>
        <v>55.811005205528623</v>
      </c>
      <c r="S267" s="97"/>
      <c r="T267" s="207">
        <f t="shared" si="32"/>
        <v>7.1172172262010207</v>
      </c>
      <c r="U267" s="186"/>
      <c r="V267" s="173">
        <f>AVERAGE(F256:F267)</f>
        <v>115.59677256588701</v>
      </c>
      <c r="W267" s="94">
        <f>AVERAGE(G256:G267)</f>
        <v>57.396772565887012</v>
      </c>
      <c r="X267" s="186"/>
      <c r="Y267" s="173">
        <f>AVERAGE(I256:I267)</f>
        <v>111.05732514755552</v>
      </c>
      <c r="Z267" s="94">
        <f>AVERAGE(J256:J267)</f>
        <v>52.857325147555514</v>
      </c>
      <c r="AA267" s="203"/>
      <c r="AB267" s="252"/>
    </row>
    <row r="268" spans="1:28" x14ac:dyDescent="0.25">
      <c r="A268" s="81">
        <v>2012</v>
      </c>
      <c r="B268" s="104">
        <v>40909</v>
      </c>
      <c r="C268" s="152"/>
      <c r="D268" s="152"/>
      <c r="E268" s="152"/>
      <c r="F268" s="173">
        <f>Month!G282/1.2</f>
        <v>117.78708441786196</v>
      </c>
      <c r="G268" s="94">
        <f t="shared" si="39"/>
        <v>59.837084417861959</v>
      </c>
      <c r="H268" s="94"/>
      <c r="I268" s="173">
        <f>Month!F282/1.2</f>
        <v>110.73944936846907</v>
      </c>
      <c r="J268" s="94">
        <f t="shared" si="40"/>
        <v>52.789449368469064</v>
      </c>
      <c r="K268" s="94"/>
      <c r="L268" s="173">
        <f>Month!H282/1.05</f>
        <v>58.130820856995356</v>
      </c>
      <c r="M268" s="147">
        <f t="shared" si="42"/>
        <v>58.130820856995356</v>
      </c>
      <c r="N268" s="94"/>
      <c r="O268" s="94"/>
      <c r="P268" s="173">
        <f>Month!I282/1.05</f>
        <v>67.375840449265326</v>
      </c>
      <c r="Q268" s="147">
        <f t="shared" si="41"/>
        <v>56.235840449265325</v>
      </c>
      <c r="R268" s="94"/>
      <c r="S268" s="97"/>
      <c r="T268" s="207">
        <f t="shared" si="32"/>
        <v>7.0476350493928948</v>
      </c>
      <c r="U268" s="198"/>
      <c r="V268" s="253"/>
      <c r="W268" s="97"/>
      <c r="X268" s="198"/>
      <c r="Y268" s="253"/>
      <c r="Z268" s="97"/>
      <c r="AA268" s="203"/>
      <c r="AB268" s="252"/>
    </row>
    <row r="269" spans="1:28" x14ac:dyDescent="0.25">
      <c r="A269" s="81"/>
      <c r="B269" s="104">
        <v>40940</v>
      </c>
      <c r="C269" s="152"/>
      <c r="D269" s="152"/>
      <c r="E269" s="152"/>
      <c r="F269" s="173">
        <f>Month!G283/1.2</f>
        <v>118.80395968322532</v>
      </c>
      <c r="G269" s="94">
        <f t="shared" si="39"/>
        <v>60.853959683225312</v>
      </c>
      <c r="H269" s="94"/>
      <c r="I269" s="173">
        <f>Month!F283/1.2</f>
        <v>112.13113784625149</v>
      </c>
      <c r="J269" s="94">
        <f t="shared" si="40"/>
        <v>54.181137846251488</v>
      </c>
      <c r="K269" s="94"/>
      <c r="L269" s="173">
        <f>Month!H283/1.05</f>
        <v>58.588833984807145</v>
      </c>
      <c r="M269" s="147">
        <f t="shared" si="42"/>
        <v>58.588833984807145</v>
      </c>
      <c r="N269" s="94"/>
      <c r="O269" s="94"/>
      <c r="P269" s="173">
        <f>Month!I283/1.05</f>
        <v>67.941910916224316</v>
      </c>
      <c r="Q269" s="147">
        <f t="shared" si="41"/>
        <v>56.801910916224315</v>
      </c>
      <c r="R269" s="94"/>
      <c r="S269" s="97"/>
      <c r="T269" s="207">
        <f t="shared" si="32"/>
        <v>6.6728218369738244</v>
      </c>
      <c r="U269" s="198"/>
      <c r="V269" s="253"/>
      <c r="W269" s="97"/>
      <c r="X269" s="198"/>
      <c r="Y269" s="253"/>
      <c r="Z269" s="97"/>
      <c r="AA269" s="203"/>
      <c r="AB269" s="252"/>
    </row>
    <row r="270" spans="1:28" x14ac:dyDescent="0.25">
      <c r="A270" s="81"/>
      <c r="B270" s="104">
        <v>40969</v>
      </c>
      <c r="C270" s="152"/>
      <c r="D270" s="152"/>
      <c r="E270" s="152"/>
      <c r="F270" s="173">
        <f>Month!G284/1.2</f>
        <v>120.86980118513594</v>
      </c>
      <c r="G270" s="94">
        <f t="shared" si="39"/>
        <v>62.919801185135938</v>
      </c>
      <c r="H270" s="94">
        <f>SUM(G268:G270)/3</f>
        <v>61.203615095407734</v>
      </c>
      <c r="I270" s="173">
        <f>Month!F284/1.2</f>
        <v>114.72697241885274</v>
      </c>
      <c r="J270" s="94">
        <f t="shared" si="40"/>
        <v>56.776972418852736</v>
      </c>
      <c r="K270" s="94">
        <f>SUM(J268:J270)/3</f>
        <v>54.58251987785777</v>
      </c>
      <c r="L270" s="173">
        <f>Month!H284/1.05</f>
        <v>60.261950679307454</v>
      </c>
      <c r="M270" s="147">
        <f t="shared" si="42"/>
        <v>60.261950679307454</v>
      </c>
      <c r="N270" s="94">
        <f>SUM(M268:M270)/3</f>
        <v>58.993868507036659</v>
      </c>
      <c r="O270" s="94"/>
      <c r="P270" s="173">
        <f>Month!I284/1.05</f>
        <v>70.176211180124227</v>
      </c>
      <c r="Q270" s="147">
        <f t="shared" si="41"/>
        <v>59.036211180124226</v>
      </c>
      <c r="R270" s="94">
        <f>SUM(Q268:Q270)/3</f>
        <v>57.357987515204627</v>
      </c>
      <c r="S270" s="97"/>
      <c r="T270" s="207">
        <f t="shared" si="32"/>
        <v>6.142828766283202</v>
      </c>
      <c r="U270" s="198"/>
      <c r="V270" s="253"/>
      <c r="W270" s="97"/>
      <c r="X270" s="198"/>
      <c r="Y270" s="253"/>
      <c r="Z270" s="97"/>
      <c r="AA270" s="203"/>
      <c r="AB270" s="252"/>
    </row>
    <row r="271" spans="1:28" x14ac:dyDescent="0.25">
      <c r="A271" s="81"/>
      <c r="B271" s="104">
        <v>41000</v>
      </c>
      <c r="C271" s="152"/>
      <c r="D271" s="152"/>
      <c r="E271" s="152"/>
      <c r="F271" s="173">
        <f>Month!G285/1.2</f>
        <v>123.15240026951687</v>
      </c>
      <c r="G271" s="94">
        <f t="shared" si="39"/>
        <v>65.202400269516872</v>
      </c>
      <c r="H271" s="94"/>
      <c r="I271" s="173">
        <f>Month!F285/1.2</f>
        <v>118.11535353835782</v>
      </c>
      <c r="J271" s="94">
        <f t="shared" si="40"/>
        <v>60.16535353835782</v>
      </c>
      <c r="K271" s="94"/>
      <c r="L271" s="173">
        <f>Month!H285/1.05</f>
        <v>61.333333333333336</v>
      </c>
      <c r="M271" s="147">
        <f t="shared" si="42"/>
        <v>61.333333333333336</v>
      </c>
      <c r="N271" s="94"/>
      <c r="O271" s="94"/>
      <c r="P271" s="173">
        <f>Month!I285/1.05</f>
        <v>71.038095238095238</v>
      </c>
      <c r="Q271" s="147">
        <f t="shared" si="41"/>
        <v>59.898095238095237</v>
      </c>
      <c r="R271" s="94"/>
      <c r="S271" s="97"/>
      <c r="T271" s="207">
        <f t="shared" si="32"/>
        <v>5.0370467311590517</v>
      </c>
      <c r="U271" s="198"/>
      <c r="V271" s="253"/>
      <c r="W271" s="97"/>
      <c r="X271" s="198"/>
      <c r="Y271" s="253"/>
      <c r="Z271" s="97"/>
      <c r="AA271" s="203"/>
      <c r="AB271" s="252"/>
    </row>
    <row r="272" spans="1:28" x14ac:dyDescent="0.25">
      <c r="A272" s="81"/>
      <c r="B272" s="104">
        <v>41030</v>
      </c>
      <c r="C272" s="152"/>
      <c r="D272" s="152"/>
      <c r="E272" s="152"/>
      <c r="F272" s="173">
        <f>Month!G286/1.2</f>
        <v>120.00908504938891</v>
      </c>
      <c r="G272" s="94">
        <f t="shared" si="39"/>
        <v>62.059085049388912</v>
      </c>
      <c r="H272" s="94"/>
      <c r="I272" s="173">
        <f>Month!F286/1.2</f>
        <v>114.73033749999999</v>
      </c>
      <c r="J272" s="94">
        <f t="shared" si="40"/>
        <v>56.780337499999987</v>
      </c>
      <c r="K272" s="94"/>
      <c r="L272" s="173">
        <f>Month!H286/1.05</f>
        <v>56.285037365969885</v>
      </c>
      <c r="M272" s="147">
        <f t="shared" si="42"/>
        <v>56.285037365969885</v>
      </c>
      <c r="N272" s="94"/>
      <c r="O272" s="94"/>
      <c r="P272" s="173">
        <f>Month!I286/1.05</f>
        <v>66.560383884193399</v>
      </c>
      <c r="Q272" s="147">
        <f t="shared" si="41"/>
        <v>55.420383884193399</v>
      </c>
      <c r="R272" s="94"/>
      <c r="S272" s="97"/>
      <c r="T272" s="207">
        <f t="shared" si="32"/>
        <v>5.2787475493889247</v>
      </c>
      <c r="U272" s="198"/>
      <c r="V272" s="253"/>
      <c r="W272" s="97"/>
      <c r="X272" s="198"/>
      <c r="Y272" s="253"/>
      <c r="Z272" s="97"/>
      <c r="AA272" s="203"/>
      <c r="AB272" s="252"/>
    </row>
    <row r="273" spans="1:28" x14ac:dyDescent="0.25">
      <c r="A273" s="81"/>
      <c r="B273" s="104">
        <v>41061</v>
      </c>
      <c r="C273" s="152"/>
      <c r="D273" s="152"/>
      <c r="E273" s="152"/>
      <c r="F273" s="173">
        <f>Month!G287/1.2</f>
        <v>114.53124309392268</v>
      </c>
      <c r="G273" s="94">
        <f t="shared" si="39"/>
        <v>56.58124309392268</v>
      </c>
      <c r="H273" s="94">
        <f>SUM(G271:G273)/3</f>
        <v>61.280909470942824</v>
      </c>
      <c r="I273" s="173">
        <f>Month!F287/1.2</f>
        <v>109.69576333333335</v>
      </c>
      <c r="J273" s="94">
        <f t="shared" si="40"/>
        <v>51.745763333333343</v>
      </c>
      <c r="K273" s="94">
        <f>SUM(J271:J273)/3</f>
        <v>56.230484790563715</v>
      </c>
      <c r="L273" s="173">
        <f>Month!H287/1.05</f>
        <v>51.90554171630744</v>
      </c>
      <c r="M273" s="94">
        <f t="shared" ref="M273:R273" si="43">SUM(L271:L273)/3</f>
        <v>56.507970805203549</v>
      </c>
      <c r="N273" s="94">
        <f t="shared" si="43"/>
        <v>58.04211383483559</v>
      </c>
      <c r="O273" s="254"/>
      <c r="P273" s="173">
        <f>Month!I287/1.05</f>
        <v>62.471067439321395</v>
      </c>
      <c r="Q273" s="147">
        <f t="shared" si="41"/>
        <v>51.331067439321394</v>
      </c>
      <c r="R273" s="94">
        <f t="shared" si="43"/>
        <v>55.54984885387001</v>
      </c>
      <c r="S273" s="97"/>
      <c r="T273" s="207">
        <f t="shared" si="32"/>
        <v>4.8354797605893367</v>
      </c>
      <c r="U273" s="198"/>
      <c r="V273" s="253"/>
      <c r="W273" s="97"/>
      <c r="X273" s="198"/>
      <c r="Y273" s="253"/>
      <c r="Z273" s="97"/>
      <c r="AA273" s="203"/>
      <c r="AB273" s="252"/>
    </row>
    <row r="274" spans="1:28" x14ac:dyDescent="0.25">
      <c r="A274" s="81"/>
      <c r="B274" s="104">
        <v>41091</v>
      </c>
      <c r="C274" s="152"/>
      <c r="D274" s="152"/>
      <c r="E274" s="152"/>
      <c r="F274" s="173">
        <f>Month!G288/1.2</f>
        <v>113.82707014900386</v>
      </c>
      <c r="G274" s="94">
        <f t="shared" si="39"/>
        <v>55.877070149003856</v>
      </c>
      <c r="H274" s="94"/>
      <c r="I274" s="173">
        <f>Month!F288/1.2</f>
        <v>109.237295</v>
      </c>
      <c r="J274" s="94">
        <f t="shared" si="40"/>
        <v>51.287295</v>
      </c>
      <c r="K274" s="94"/>
      <c r="L274" s="173">
        <f>Month!H288/1.05</f>
        <v>51.181441568287653</v>
      </c>
      <c r="M274" s="147">
        <f t="shared" ref="M274:M285" si="44">L274-0</f>
        <v>51.181441568287653</v>
      </c>
      <c r="N274" s="94"/>
      <c r="O274" s="94"/>
      <c r="P274" s="173">
        <f>Month!I288/1.05</f>
        <v>64.128897440008558</v>
      </c>
      <c r="Q274" s="147">
        <f t="shared" si="41"/>
        <v>52.988897440008557</v>
      </c>
      <c r="R274" s="94"/>
      <c r="S274" s="97"/>
      <c r="T274" s="207">
        <f t="shared" si="32"/>
        <v>4.5897751490038559</v>
      </c>
      <c r="U274" s="198"/>
      <c r="V274" s="253"/>
      <c r="W274" s="97"/>
      <c r="X274" s="198"/>
      <c r="Y274" s="253"/>
      <c r="Z274" s="97"/>
      <c r="AA274" s="203"/>
      <c r="AB274" s="252"/>
    </row>
    <row r="275" spans="1:28" x14ac:dyDescent="0.25">
      <c r="A275" s="81"/>
      <c r="B275" s="104">
        <v>41122</v>
      </c>
      <c r="C275" s="152"/>
      <c r="D275" s="152"/>
      <c r="E275" s="152"/>
      <c r="F275" s="173">
        <f>Month!G289/1.2</f>
        <v>116.17121630671356</v>
      </c>
      <c r="G275" s="94">
        <f t="shared" si="39"/>
        <v>58.221216306713558</v>
      </c>
      <c r="H275" s="94"/>
      <c r="I275" s="173">
        <f>Month!F289/1.2</f>
        <v>111.77869166666667</v>
      </c>
      <c r="J275" s="94">
        <f t="shared" si="40"/>
        <v>53.828691666666671</v>
      </c>
      <c r="K275" s="94"/>
      <c r="L275" s="173">
        <f>Month!H289/1.05</f>
        <v>55.116031264666582</v>
      </c>
      <c r="M275" s="147">
        <f t="shared" si="44"/>
        <v>55.116031264666582</v>
      </c>
      <c r="N275" s="94"/>
      <c r="O275" s="94"/>
      <c r="P275" s="173">
        <f>Month!I289/1.05</f>
        <v>67.678885605869738</v>
      </c>
      <c r="Q275" s="147">
        <f t="shared" si="41"/>
        <v>56.538885605869737</v>
      </c>
      <c r="R275" s="94"/>
      <c r="S275" s="97"/>
      <c r="T275" s="207">
        <f t="shared" si="32"/>
        <v>4.3925246400468865</v>
      </c>
      <c r="U275" s="198"/>
      <c r="V275" s="253"/>
      <c r="W275" s="97"/>
      <c r="X275" s="198"/>
      <c r="Y275" s="253"/>
      <c r="Z275" s="97"/>
      <c r="AA275" s="203"/>
      <c r="AB275" s="252"/>
    </row>
    <row r="276" spans="1:28" x14ac:dyDescent="0.25">
      <c r="A276" s="81"/>
      <c r="B276" s="104">
        <v>41153</v>
      </c>
      <c r="C276" s="152"/>
      <c r="D276" s="152"/>
      <c r="E276" s="152"/>
      <c r="F276" s="173">
        <f>Month!G290/1.2</f>
        <v>119.98170684748035</v>
      </c>
      <c r="G276" s="94">
        <f t="shared" si="39"/>
        <v>62.031706847480351</v>
      </c>
      <c r="H276" s="94">
        <f>SUM(G274:G276)/3</f>
        <v>58.709997767732581</v>
      </c>
      <c r="I276" s="173">
        <f>Month!F290/1.2</f>
        <v>115.94070333333333</v>
      </c>
      <c r="J276" s="94">
        <f t="shared" si="40"/>
        <v>57.990703333333329</v>
      </c>
      <c r="K276" s="94">
        <f>SUM(J274:J276)/3</f>
        <v>54.368896666666672</v>
      </c>
      <c r="L276" s="173">
        <f>Month!H290/1.05</f>
        <v>57.759967868876124</v>
      </c>
      <c r="M276" s="147">
        <f t="shared" si="44"/>
        <v>57.759967868876124</v>
      </c>
      <c r="N276" s="94">
        <f>SUM(M274:M276)/3</f>
        <v>54.685813567276789</v>
      </c>
      <c r="O276" s="94"/>
      <c r="P276" s="173">
        <f>Month!I290/1.05</f>
        <v>69.481423456026647</v>
      </c>
      <c r="Q276" s="147">
        <f t="shared" ref="Q276:Q298" si="45">P276-11.14</f>
        <v>58.341423456026646</v>
      </c>
      <c r="R276" s="94">
        <f>SUM(Q274:Q276)/3</f>
        <v>55.956402167301654</v>
      </c>
      <c r="S276" s="97"/>
      <c r="T276" s="207">
        <f t="shared" si="32"/>
        <v>4.0410035141470217</v>
      </c>
      <c r="U276" s="198"/>
      <c r="V276" s="253"/>
      <c r="W276" s="97"/>
      <c r="X276" s="198"/>
      <c r="Y276" s="253"/>
      <c r="Z276" s="97"/>
      <c r="AA276" s="203"/>
      <c r="AB276" s="252"/>
    </row>
    <row r="277" spans="1:28" x14ac:dyDescent="0.25">
      <c r="A277" s="81"/>
      <c r="B277" s="104">
        <v>41183</v>
      </c>
      <c r="C277" s="152"/>
      <c r="D277" s="152"/>
      <c r="E277" s="152"/>
      <c r="F277" s="173">
        <f>Month!G291/1.2</f>
        <v>119.18196718566888</v>
      </c>
      <c r="G277" s="94">
        <f t="shared" si="39"/>
        <v>61.231967185668879</v>
      </c>
      <c r="H277" s="94"/>
      <c r="I277" s="173">
        <f>Month!F291/1.2</f>
        <v>115.06362999999999</v>
      </c>
      <c r="J277" s="94">
        <f t="shared" si="40"/>
        <v>57.113629999999986</v>
      </c>
      <c r="K277" s="94"/>
      <c r="L277" s="173">
        <f>Month!H291/1.05</f>
        <v>57.562989638615107</v>
      </c>
      <c r="M277" s="147">
        <f t="shared" si="44"/>
        <v>57.562989638615107</v>
      </c>
      <c r="N277" s="94"/>
      <c r="O277" s="94"/>
      <c r="P277" s="173">
        <f>Month!I291/1.05</f>
        <v>69.702254594318092</v>
      </c>
      <c r="Q277" s="147">
        <f t="shared" si="45"/>
        <v>58.562254594318091</v>
      </c>
      <c r="R277" s="94"/>
      <c r="S277" s="97"/>
      <c r="T277" s="207">
        <f t="shared" si="32"/>
        <v>4.1183371856688922</v>
      </c>
      <c r="U277" s="198"/>
      <c r="V277" s="253"/>
      <c r="W277" s="97"/>
      <c r="X277" s="198"/>
      <c r="Y277" s="253"/>
      <c r="Z277" s="97"/>
      <c r="AA277" s="203"/>
      <c r="AB277" s="252"/>
    </row>
    <row r="278" spans="1:28" x14ac:dyDescent="0.25">
      <c r="A278" s="81"/>
      <c r="B278" s="104">
        <v>41214</v>
      </c>
      <c r="C278" s="152"/>
      <c r="D278" s="152"/>
      <c r="E278" s="152"/>
      <c r="F278" s="173">
        <f>Month!G292/1.2</f>
        <v>117.58269797421731</v>
      </c>
      <c r="G278" s="94">
        <f t="shared" si="39"/>
        <v>59.632697974217308</v>
      </c>
      <c r="H278" s="94"/>
      <c r="I278" s="173">
        <f>Month!F292/1.2</f>
        <v>112.11924166666668</v>
      </c>
      <c r="J278" s="94">
        <f t="shared" si="40"/>
        <v>54.169241666666679</v>
      </c>
      <c r="K278" s="94"/>
      <c r="L278" s="173">
        <f>Month!H292/1.05</f>
        <v>54.995860861402932</v>
      </c>
      <c r="M278" s="147">
        <f t="shared" si="44"/>
        <v>54.995860861402932</v>
      </c>
      <c r="N278" s="94"/>
      <c r="O278" s="94"/>
      <c r="P278" s="173">
        <f>Month!I292/1.05</f>
        <v>66.675988914084158</v>
      </c>
      <c r="Q278" s="147">
        <f t="shared" si="45"/>
        <v>55.535988914084157</v>
      </c>
      <c r="R278" s="94"/>
      <c r="S278" s="97"/>
      <c r="T278" s="207">
        <f t="shared" si="32"/>
        <v>5.4634563075506293</v>
      </c>
      <c r="U278" s="198"/>
      <c r="V278" s="253"/>
      <c r="W278" s="97"/>
      <c r="X278" s="198"/>
      <c r="Y278" s="253"/>
      <c r="Z278" s="97"/>
      <c r="AA278" s="203"/>
      <c r="AB278" s="252"/>
    </row>
    <row r="279" spans="1:28" x14ac:dyDescent="0.25">
      <c r="A279" s="97"/>
      <c r="B279" s="104">
        <v>41244</v>
      </c>
      <c r="C279" s="94"/>
      <c r="D279" s="94"/>
      <c r="E279" s="94"/>
      <c r="F279" s="173">
        <f>Month!G293/1.2</f>
        <v>116.38436547798428</v>
      </c>
      <c r="G279" s="94">
        <f t="shared" si="39"/>
        <v>58.434365477984272</v>
      </c>
      <c r="H279" s="94">
        <f>SUM(G277:G279)/3</f>
        <v>59.766343545956822</v>
      </c>
      <c r="I279" s="173">
        <f>Month!F293/1.2</f>
        <v>109.62689666666668</v>
      </c>
      <c r="J279" s="94">
        <f t="shared" si="40"/>
        <v>51.676896666666678</v>
      </c>
      <c r="K279" s="94">
        <f>SUM(J277:J279)/3</f>
        <v>54.319922777777776</v>
      </c>
      <c r="L279" s="173">
        <f>Month!H293/1.05</f>
        <v>54.454283548142513</v>
      </c>
      <c r="M279" s="147">
        <f t="shared" si="44"/>
        <v>54.454283548142513</v>
      </c>
      <c r="N279" s="94">
        <f>SUM(M277:M279)/3</f>
        <v>55.671044682720186</v>
      </c>
      <c r="O279" s="94"/>
      <c r="P279" s="173">
        <f>Month!I293/1.05</f>
        <v>65.465243516037162</v>
      </c>
      <c r="Q279" s="147">
        <f t="shared" si="45"/>
        <v>54.325243516037162</v>
      </c>
      <c r="R279" s="94">
        <f>SUM(Q277:Q279)/3</f>
        <v>56.141162341479799</v>
      </c>
      <c r="S279" s="97"/>
      <c r="T279" s="207">
        <f t="shared" si="32"/>
        <v>6.7574688113175938</v>
      </c>
      <c r="U279" s="198"/>
      <c r="V279" s="173">
        <f>AVERAGE(F268:F279)</f>
        <v>118.19021647001</v>
      </c>
      <c r="W279" s="94">
        <f>AVERAGE(G268:G279)</f>
        <v>60.24021647000999</v>
      </c>
      <c r="X279" s="186"/>
      <c r="Y279" s="173">
        <f>AVERAGE(I268:I279)</f>
        <v>112.82545602821649</v>
      </c>
      <c r="Z279" s="94">
        <f>AVERAGE(J268:J279)</f>
        <v>54.875456028216483</v>
      </c>
      <c r="AA279" s="203"/>
      <c r="AB279" s="252"/>
    </row>
    <row r="280" spans="1:28" x14ac:dyDescent="0.25">
      <c r="A280" s="97">
        <f>A268+1</f>
        <v>2013</v>
      </c>
      <c r="B280" s="104">
        <v>41275</v>
      </c>
      <c r="C280" s="94"/>
      <c r="D280" s="94"/>
      <c r="E280" s="94"/>
      <c r="F280" s="173">
        <f>Month!G294/1.2</f>
        <v>116.21526870919139</v>
      </c>
      <c r="G280" s="94">
        <f t="shared" si="39"/>
        <v>58.265268709191389</v>
      </c>
      <c r="H280" s="94"/>
      <c r="I280" s="173">
        <f>Month!F294/1.2</f>
        <v>109.75798166666667</v>
      </c>
      <c r="J280" s="94">
        <f t="shared" si="40"/>
        <v>51.807981666666663</v>
      </c>
      <c r="K280" s="94"/>
      <c r="L280" s="173">
        <f>Month!H294/1.05</f>
        <v>55.097610022022451</v>
      </c>
      <c r="M280" s="147">
        <f t="shared" si="44"/>
        <v>55.097610022022451</v>
      </c>
      <c r="N280" s="94"/>
      <c r="O280" s="94"/>
      <c r="P280" s="173">
        <f>Month!I294/1.05</f>
        <v>65.701159745604187</v>
      </c>
      <c r="Q280" s="147">
        <f t="shared" si="45"/>
        <v>54.561159745604186</v>
      </c>
      <c r="R280" s="94"/>
      <c r="S280" s="97"/>
      <c r="T280" s="207">
        <f t="shared" si="32"/>
        <v>6.457287042524726</v>
      </c>
      <c r="U280" s="198"/>
      <c r="V280" s="253"/>
      <c r="W280" s="97"/>
      <c r="X280" s="198"/>
      <c r="Y280" s="253"/>
      <c r="Z280" s="97"/>
      <c r="AA280" s="203"/>
      <c r="AB280" s="252"/>
    </row>
    <row r="281" spans="1:28" x14ac:dyDescent="0.25">
      <c r="A281" s="81"/>
      <c r="B281" s="104">
        <v>41306</v>
      </c>
      <c r="C281" s="94"/>
      <c r="D281" s="94"/>
      <c r="E281" s="94"/>
      <c r="F281" s="173">
        <f>Month!G295/1.2</f>
        <v>119.92001255650428</v>
      </c>
      <c r="G281" s="94">
        <f t="shared" ref="G281:G299" si="46">F281-57.95</f>
        <v>61.970012556504273</v>
      </c>
      <c r="H281" s="94"/>
      <c r="I281" s="173">
        <f>Month!F295/1.2</f>
        <v>113.63875916666667</v>
      </c>
      <c r="J281" s="94">
        <f t="shared" si="40"/>
        <v>55.688759166666671</v>
      </c>
      <c r="K281" s="94"/>
      <c r="L281" s="173">
        <f>Month!H295/1.05</f>
        <v>61.516863424672373</v>
      </c>
      <c r="M281" s="147">
        <f t="shared" si="44"/>
        <v>61.516863424672373</v>
      </c>
      <c r="N281" s="94"/>
      <c r="O281" s="94"/>
      <c r="P281" s="173">
        <f>Month!I295/1.05</f>
        <v>70.99469525183811</v>
      </c>
      <c r="Q281" s="147">
        <f t="shared" si="45"/>
        <v>59.854695251838109</v>
      </c>
      <c r="R281" s="94"/>
      <c r="S281" s="97"/>
      <c r="T281" s="207">
        <f t="shared" ref="T281:T299" si="47">G281-J281</f>
        <v>6.2812533898376017</v>
      </c>
      <c r="U281" s="198"/>
      <c r="V281" s="253"/>
      <c r="W281" s="97"/>
      <c r="X281" s="198"/>
      <c r="Y281" s="253"/>
      <c r="Z281" s="97"/>
      <c r="AA281" s="203"/>
      <c r="AB281" s="252"/>
    </row>
    <row r="282" spans="1:28" x14ac:dyDescent="0.25">
      <c r="A282" s="81"/>
      <c r="B282" s="104">
        <v>41334</v>
      </c>
      <c r="C282" s="94"/>
      <c r="D282" s="94"/>
      <c r="E282" s="94"/>
      <c r="F282" s="173">
        <f>Month!G296/1.2</f>
        <v>120.50792650259503</v>
      </c>
      <c r="G282" s="94">
        <f t="shared" si="46"/>
        <v>62.557926502595024</v>
      </c>
      <c r="H282" s="94">
        <f>SUM(G280:G282)/3</f>
        <v>60.931069256096897</v>
      </c>
      <c r="I282" s="173">
        <f>Month!F296/1.2</f>
        <v>114.3748875</v>
      </c>
      <c r="J282" s="94">
        <f t="shared" si="40"/>
        <v>56.424887499999997</v>
      </c>
      <c r="K282" s="94">
        <f>SUM(J280:J282)/3</f>
        <v>54.640542777777775</v>
      </c>
      <c r="L282" s="173">
        <f>Month!H296/1.05</f>
        <v>59.738542907686195</v>
      </c>
      <c r="M282" s="147">
        <f t="shared" si="44"/>
        <v>59.738542907686195</v>
      </c>
      <c r="N282" s="94">
        <f>SUM(M280:M282)/3</f>
        <v>58.784338784793675</v>
      </c>
      <c r="O282" s="94"/>
      <c r="P282" s="173">
        <f>Month!I296/1.05</f>
        <v>69.212747276239341</v>
      </c>
      <c r="Q282" s="147">
        <f t="shared" si="45"/>
        <v>58.07274727623934</v>
      </c>
      <c r="R282" s="94">
        <f>SUM(Q280:Q282)/3</f>
        <v>57.496200757893881</v>
      </c>
      <c r="S282" s="97"/>
      <c r="T282" s="207">
        <f t="shared" si="47"/>
        <v>6.1330390025950265</v>
      </c>
      <c r="U282" s="198"/>
      <c r="V282" s="253"/>
      <c r="W282" s="97"/>
      <c r="X282" s="198"/>
      <c r="Y282" s="253"/>
      <c r="Z282" s="97"/>
      <c r="AA282" s="203"/>
      <c r="AB282" s="252"/>
    </row>
    <row r="283" spans="1:28" x14ac:dyDescent="0.25">
      <c r="A283" s="81"/>
      <c r="B283" s="104">
        <v>41365</v>
      </c>
      <c r="C283" s="94"/>
      <c r="D283" s="94"/>
      <c r="E283" s="94"/>
      <c r="F283" s="173">
        <f>Month!G297/1.2</f>
        <v>117.72769713711706</v>
      </c>
      <c r="G283" s="94">
        <f t="shared" si="46"/>
        <v>59.777697137117059</v>
      </c>
      <c r="H283" s="94"/>
      <c r="I283" s="173">
        <f>Month!F297/1.2</f>
        <v>114.00505250000002</v>
      </c>
      <c r="J283" s="94">
        <f t="shared" si="40"/>
        <v>56.055052500000016</v>
      </c>
      <c r="K283" s="94"/>
      <c r="L283" s="173">
        <f>Month!H297/1.05</f>
        <v>55.007729520921323</v>
      </c>
      <c r="M283" s="147">
        <f t="shared" si="44"/>
        <v>55.007729520921323</v>
      </c>
      <c r="N283" s="94"/>
      <c r="O283" s="94"/>
      <c r="P283" s="173">
        <f>Month!I297/1.05</f>
        <v>66.471029264680055</v>
      </c>
      <c r="Q283" s="147">
        <f t="shared" si="45"/>
        <v>55.331029264680055</v>
      </c>
      <c r="R283" s="94"/>
      <c r="S283" s="97"/>
      <c r="T283" s="207">
        <f t="shared" si="47"/>
        <v>3.7226446371170425</v>
      </c>
      <c r="U283" s="198"/>
      <c r="V283" s="253"/>
      <c r="W283" s="97"/>
      <c r="X283" s="198"/>
      <c r="Y283" s="253"/>
      <c r="Z283" s="97"/>
      <c r="AA283" s="203"/>
      <c r="AB283" s="252"/>
    </row>
    <row r="284" spans="1:28" x14ac:dyDescent="0.25">
      <c r="A284" s="81"/>
      <c r="B284" s="104">
        <v>41395</v>
      </c>
      <c r="C284" s="94"/>
      <c r="D284" s="94"/>
      <c r="E284" s="94"/>
      <c r="F284" s="173">
        <f>Month!G298/1.2</f>
        <v>114.9592708856521</v>
      </c>
      <c r="G284" s="94">
        <f t="shared" si="46"/>
        <v>57.0092708856521</v>
      </c>
      <c r="H284" s="94"/>
      <c r="I284" s="173">
        <f>Month!F298/1.2</f>
        <v>110.62273250000003</v>
      </c>
      <c r="J284" s="94">
        <f t="shared" si="40"/>
        <v>52.672732500000023</v>
      </c>
      <c r="K284" s="94"/>
      <c r="L284" s="173">
        <f>Month!H298/1.05</f>
        <v>52.754393660420952</v>
      </c>
      <c r="M284" s="147">
        <f t="shared" si="44"/>
        <v>52.754393660420952</v>
      </c>
      <c r="N284" s="94"/>
      <c r="O284" s="94"/>
      <c r="P284" s="173">
        <f>Month!I298/1.05</f>
        <v>64.720963222550537</v>
      </c>
      <c r="Q284" s="147">
        <f t="shared" si="45"/>
        <v>53.580963222550537</v>
      </c>
      <c r="R284" s="94"/>
      <c r="S284" s="97"/>
      <c r="T284" s="207">
        <f t="shared" si="47"/>
        <v>4.3365383856520765</v>
      </c>
      <c r="U284" s="198"/>
      <c r="V284" s="253"/>
      <c r="W284" s="97"/>
      <c r="X284" s="198"/>
      <c r="Y284" s="253"/>
      <c r="Z284" s="97"/>
      <c r="AA284" s="203"/>
      <c r="AB284" s="252"/>
    </row>
    <row r="285" spans="1:28" x14ac:dyDescent="0.25">
      <c r="A285" s="81"/>
      <c r="B285" s="104">
        <v>41426</v>
      </c>
      <c r="C285" s="94"/>
      <c r="D285" s="94"/>
      <c r="E285" s="94"/>
      <c r="F285" s="173">
        <f>Month!G299/1.2</f>
        <v>116.04994726268208</v>
      </c>
      <c r="G285" s="94">
        <f t="shared" si="46"/>
        <v>58.099947262682079</v>
      </c>
      <c r="H285" s="94">
        <f>SUM(G283:G285)/3</f>
        <v>58.295638428483748</v>
      </c>
      <c r="I285" s="173">
        <f>Month!F299/1.2</f>
        <v>111.71782666666665</v>
      </c>
      <c r="J285" s="94">
        <f t="shared" si="40"/>
        <v>53.76782666666665</v>
      </c>
      <c r="K285" s="94">
        <f>SUM(J283:J285)/3</f>
        <v>54.165203888888897</v>
      </c>
      <c r="L285" s="173">
        <f>Month!H299/1.05</f>
        <v>52.370549478320513</v>
      </c>
      <c r="M285" s="147">
        <f t="shared" si="44"/>
        <v>52.370549478320513</v>
      </c>
      <c r="N285" s="94">
        <f>SUM(M283:M285)/3</f>
        <v>53.377557553220925</v>
      </c>
      <c r="O285" s="94"/>
      <c r="P285" s="173">
        <f>Month!I299/1.05</f>
        <v>64.98016903731191</v>
      </c>
      <c r="Q285" s="147">
        <f t="shared" si="45"/>
        <v>53.84016903731191</v>
      </c>
      <c r="R285" s="94">
        <f>SUM(Q283:Q285)/3</f>
        <v>54.250720508180827</v>
      </c>
      <c r="S285" s="97"/>
      <c r="T285" s="207">
        <f t="shared" si="47"/>
        <v>4.3321205960154288</v>
      </c>
      <c r="U285" s="198"/>
      <c r="V285" s="253"/>
      <c r="W285" s="97"/>
      <c r="X285" s="198"/>
      <c r="Y285" s="253"/>
      <c r="Z285" s="97"/>
      <c r="AA285" s="203"/>
      <c r="AB285" s="252"/>
    </row>
    <row r="286" spans="1:28" x14ac:dyDescent="0.25">
      <c r="A286" s="81"/>
      <c r="B286" s="104">
        <v>41456</v>
      </c>
      <c r="C286" s="94"/>
      <c r="D286" s="94"/>
      <c r="E286" s="94"/>
      <c r="F286" s="173">
        <f>Month!G300/1.2</f>
        <v>116.3521125</v>
      </c>
      <c r="G286" s="94">
        <f t="shared" si="46"/>
        <v>58.402112500000001</v>
      </c>
      <c r="H286" s="94"/>
      <c r="I286" s="173">
        <f>Month!F300/1.2</f>
        <v>112.28475916666667</v>
      </c>
      <c r="J286" s="94">
        <f t="shared" si="40"/>
        <v>54.334759166666672</v>
      </c>
      <c r="K286" s="94"/>
      <c r="L286" s="173">
        <f>Month!H300/1.05</f>
        <v>54.226598889410717</v>
      </c>
      <c r="M286" s="147">
        <f t="shared" ref="M286:M298" si="48">L286-0</f>
        <v>54.226598889410717</v>
      </c>
      <c r="N286" s="94"/>
      <c r="O286" s="94"/>
      <c r="P286" s="173">
        <f>Month!I300/1.05</f>
        <v>67.58422800098046</v>
      </c>
      <c r="Q286" s="147">
        <f t="shared" si="45"/>
        <v>56.444228000980459</v>
      </c>
      <c r="R286" s="94"/>
      <c r="S286" s="97"/>
      <c r="T286" s="207">
        <f t="shared" si="47"/>
        <v>4.0673533333333296</v>
      </c>
      <c r="U286" s="198"/>
      <c r="V286" s="253"/>
      <c r="W286" s="97"/>
      <c r="X286" s="198"/>
      <c r="Y286" s="253"/>
      <c r="Z286" s="97"/>
      <c r="AA286" s="203"/>
      <c r="AB286" s="252"/>
    </row>
    <row r="287" spans="1:28" x14ac:dyDescent="0.25">
      <c r="A287" s="81"/>
      <c r="B287" s="104">
        <v>41487</v>
      </c>
      <c r="C287" s="94"/>
      <c r="D287" s="94"/>
      <c r="E287" s="94"/>
      <c r="F287" s="173">
        <f>Month!G301/1.2</f>
        <v>118.02126833333335</v>
      </c>
      <c r="G287" s="94">
        <f t="shared" si="46"/>
        <v>60.07126833333335</v>
      </c>
      <c r="H287" s="94"/>
      <c r="I287" s="173">
        <f>Month!F301/1.2</f>
        <v>114.0569675</v>
      </c>
      <c r="J287" s="94">
        <f t="shared" si="40"/>
        <v>56.106967499999996</v>
      </c>
      <c r="K287" s="94"/>
      <c r="L287" s="173">
        <f>Month!H301/1.05</f>
        <v>52.688815831882927</v>
      </c>
      <c r="M287" s="147">
        <f t="shared" si="48"/>
        <v>52.688815831882927</v>
      </c>
      <c r="N287" s="94"/>
      <c r="O287" s="94"/>
      <c r="P287" s="173">
        <f>Month!I301/1.05</f>
        <v>66.741598888814622</v>
      </c>
      <c r="Q287" s="147">
        <f t="shared" si="45"/>
        <v>55.601598888814621</v>
      </c>
      <c r="R287" s="94"/>
      <c r="S287" s="97"/>
      <c r="T287" s="207">
        <f t="shared" si="47"/>
        <v>3.964300833333354</v>
      </c>
      <c r="U287" s="198"/>
      <c r="V287" s="253"/>
      <c r="W287" s="97"/>
      <c r="X287" s="198"/>
      <c r="Y287" s="253"/>
      <c r="Z287" s="97"/>
      <c r="AA287" s="203"/>
      <c r="AB287" s="252"/>
    </row>
    <row r="288" spans="1:28" x14ac:dyDescent="0.25">
      <c r="A288" s="187">
        <v>41518</v>
      </c>
      <c r="B288" s="104">
        <v>41518</v>
      </c>
      <c r="C288" s="94"/>
      <c r="D288" s="94"/>
      <c r="E288" s="94"/>
      <c r="F288" s="173">
        <f>Month!G302/1.2</f>
        <v>118.61002333333334</v>
      </c>
      <c r="G288" s="94">
        <f t="shared" si="46"/>
        <v>60.660023333333342</v>
      </c>
      <c r="H288" s="94">
        <f>SUM(G286:G288)/3</f>
        <v>59.711134722222234</v>
      </c>
      <c r="I288" s="173">
        <f>Month!F302/1.2</f>
        <v>114.32593583333335</v>
      </c>
      <c r="J288" s="94">
        <f t="shared" si="40"/>
        <v>56.375935833333344</v>
      </c>
      <c r="K288" s="94">
        <f>SUM(J286:J288)/3</f>
        <v>55.605887500000001</v>
      </c>
      <c r="L288" s="173">
        <f>Month!H302/1.05</f>
        <v>53.939416710408778</v>
      </c>
      <c r="M288" s="147">
        <f t="shared" si="48"/>
        <v>53.939416710408778</v>
      </c>
      <c r="N288" s="94">
        <f>SUM(M286:M288)/3</f>
        <v>53.618277143900805</v>
      </c>
      <c r="O288" s="94"/>
      <c r="P288" s="173">
        <f>Month!I302/1.05</f>
        <v>67.856879227489799</v>
      </c>
      <c r="Q288" s="147">
        <f t="shared" si="45"/>
        <v>56.716879227489798</v>
      </c>
      <c r="R288" s="94">
        <f>SUM(Q286:Q288)/3</f>
        <v>56.254235372428298</v>
      </c>
      <c r="S288" s="97"/>
      <c r="T288" s="207">
        <f t="shared" si="47"/>
        <v>4.2840874999999983</v>
      </c>
      <c r="U288" s="198"/>
      <c r="V288" s="253"/>
      <c r="W288" s="97"/>
      <c r="X288" s="198"/>
      <c r="Y288" s="253"/>
      <c r="Z288" s="97"/>
      <c r="AA288" s="203"/>
      <c r="AB288" s="252"/>
    </row>
    <row r="289" spans="1:28" x14ac:dyDescent="0.25">
      <c r="A289" s="187">
        <v>41548</v>
      </c>
      <c r="B289" s="104">
        <v>41548</v>
      </c>
      <c r="C289" s="94"/>
      <c r="D289" s="94"/>
      <c r="E289" s="94"/>
      <c r="F289" s="173">
        <f>Month!G303/1.2</f>
        <v>115.63662083333334</v>
      </c>
      <c r="G289" s="94">
        <f t="shared" si="46"/>
        <v>57.686620833333336</v>
      </c>
      <c r="H289" s="94"/>
      <c r="I289" s="173">
        <f>Month!F303/1.2</f>
        <v>109.56715500000001</v>
      </c>
      <c r="J289" s="94">
        <f t="shared" si="40"/>
        <v>51.617155000000011</v>
      </c>
      <c r="K289" s="94"/>
      <c r="L289" s="173">
        <f>Month!H303/1.05</f>
        <v>51.845629932499008</v>
      </c>
      <c r="M289" s="147">
        <f t="shared" si="48"/>
        <v>51.845629932499008</v>
      </c>
      <c r="N289" s="94"/>
      <c r="O289" s="94"/>
      <c r="P289" s="173">
        <f>Month!I303/1.05</f>
        <v>64.660556484536244</v>
      </c>
      <c r="Q289" s="147">
        <f t="shared" si="45"/>
        <v>53.520556484536243</v>
      </c>
      <c r="R289" s="94"/>
      <c r="S289" s="97"/>
      <c r="T289" s="207">
        <f t="shared" si="47"/>
        <v>6.0694658333333251</v>
      </c>
      <c r="U289" s="198"/>
      <c r="V289" s="253"/>
      <c r="W289" s="97"/>
      <c r="X289" s="198"/>
      <c r="Y289" s="253"/>
      <c r="Z289" s="97"/>
      <c r="AA289" s="203"/>
      <c r="AB289" s="252"/>
    </row>
    <row r="290" spans="1:28" x14ac:dyDescent="0.25">
      <c r="A290" s="187">
        <v>41579</v>
      </c>
      <c r="B290" s="104">
        <v>41579</v>
      </c>
      <c r="C290" s="94"/>
      <c r="D290" s="94"/>
      <c r="E290" s="94"/>
      <c r="F290" s="173">
        <f>Month!G304/1.2</f>
        <v>114.41338416666667</v>
      </c>
      <c r="G290" s="94">
        <f t="shared" si="46"/>
        <v>56.463384166666671</v>
      </c>
      <c r="H290" s="94"/>
      <c r="I290" s="173">
        <f>Month!F304/1.2</f>
        <v>108.10847416666668</v>
      </c>
      <c r="J290" s="94">
        <f t="shared" si="40"/>
        <v>50.158474166666679</v>
      </c>
      <c r="K290" s="94"/>
      <c r="L290" s="173">
        <f>Month!H304/1.05</f>
        <v>51.772380768203618</v>
      </c>
      <c r="M290" s="147">
        <f t="shared" si="48"/>
        <v>51.772380768203618</v>
      </c>
      <c r="N290" s="94"/>
      <c r="O290" s="94"/>
      <c r="P290" s="173">
        <f>Month!I304/1.05</f>
        <v>64.111070938973498</v>
      </c>
      <c r="Q290" s="147">
        <f t="shared" si="45"/>
        <v>52.971070938973497</v>
      </c>
      <c r="R290" s="94"/>
      <c r="S290" s="97"/>
      <c r="T290" s="207">
        <f t="shared" si="47"/>
        <v>6.3049099999999925</v>
      </c>
      <c r="U290" s="198"/>
      <c r="V290" s="253"/>
      <c r="W290" s="97"/>
      <c r="X290" s="198"/>
      <c r="Y290" s="253"/>
      <c r="Z290" s="97"/>
      <c r="AA290" s="203"/>
      <c r="AB290" s="252"/>
    </row>
    <row r="291" spans="1:28" x14ac:dyDescent="0.25">
      <c r="A291" s="187">
        <v>41609</v>
      </c>
      <c r="B291" s="104">
        <v>41609</v>
      </c>
      <c r="C291" s="94"/>
      <c r="D291" s="94"/>
      <c r="E291" s="94"/>
      <c r="F291" s="173">
        <f>Month!G305/1.2</f>
        <v>115.63835916666667</v>
      </c>
      <c r="G291" s="94">
        <f t="shared" si="46"/>
        <v>57.688359166666672</v>
      </c>
      <c r="H291" s="94">
        <f>SUM(G289:G291)/3</f>
        <v>57.279454722222226</v>
      </c>
      <c r="I291" s="173">
        <f>Month!F305/1.2</f>
        <v>108.99224833333334</v>
      </c>
      <c r="J291" s="94">
        <f t="shared" si="40"/>
        <v>51.042248333333333</v>
      </c>
      <c r="K291" s="94">
        <f>SUM(J289:J291)/3</f>
        <v>50.939292500000001</v>
      </c>
      <c r="L291" s="173">
        <f>Month!H305/1.05</f>
        <v>52.116398228214116</v>
      </c>
      <c r="M291" s="147">
        <f t="shared" si="48"/>
        <v>52.116398228214116</v>
      </c>
      <c r="N291" s="94">
        <f>SUM(M289:M291)/3</f>
        <v>51.911469642972243</v>
      </c>
      <c r="O291" s="94"/>
      <c r="P291" s="173">
        <f>Month!I305/1.05</f>
        <v>64.487415073590313</v>
      </c>
      <c r="Q291" s="147">
        <f t="shared" si="45"/>
        <v>53.347415073590312</v>
      </c>
      <c r="R291" s="94">
        <f>SUM(Q289:Q291)/3</f>
        <v>53.279680832366687</v>
      </c>
      <c r="S291" s="97"/>
      <c r="T291" s="207">
        <f t="shared" si="47"/>
        <v>6.6461108333333385</v>
      </c>
      <c r="U291" s="198"/>
      <c r="V291" s="173">
        <f>AVERAGE(F280:F291)</f>
        <v>117.00432428225628</v>
      </c>
      <c r="W291" s="94">
        <f>AVERAGE(G280:G291)</f>
        <v>59.054324282256268</v>
      </c>
      <c r="X291" s="186"/>
      <c r="Y291" s="173">
        <f>AVERAGE(I280:I291)</f>
        <v>111.78773166666666</v>
      </c>
      <c r="Z291" s="94">
        <f>AVERAGE(J280:J291)</f>
        <v>53.837731666666663</v>
      </c>
      <c r="AA291" s="203"/>
      <c r="AB291" s="252"/>
    </row>
    <row r="292" spans="1:28" x14ac:dyDescent="0.25">
      <c r="A292" s="97">
        <f>A280+1</f>
        <v>2014</v>
      </c>
      <c r="B292" s="104">
        <v>41640</v>
      </c>
      <c r="C292" s="94"/>
      <c r="D292" s="94"/>
      <c r="E292" s="94"/>
      <c r="F292" s="173">
        <f>Month!G306/1.2</f>
        <v>115.08890583333333</v>
      </c>
      <c r="G292" s="94">
        <f t="shared" si="46"/>
        <v>57.138905833333325</v>
      </c>
      <c r="H292" s="94"/>
      <c r="I292" s="173">
        <f>Month!F306/1.2</f>
        <v>108.4698375</v>
      </c>
      <c r="J292" s="94">
        <f t="shared" si="40"/>
        <v>50.519837499999994</v>
      </c>
      <c r="K292" s="94"/>
      <c r="L292" s="173">
        <f>Month!H306/1.05</f>
        <v>53.017321877503662</v>
      </c>
      <c r="M292" s="147">
        <f t="shared" si="48"/>
        <v>53.017321877503662</v>
      </c>
      <c r="N292" s="94"/>
      <c r="O292" s="94"/>
      <c r="P292" s="173">
        <f>Month!I306/1.05</f>
        <v>63.500668866091196</v>
      </c>
      <c r="Q292" s="147">
        <f t="shared" si="45"/>
        <v>52.360668866091196</v>
      </c>
      <c r="R292" s="94"/>
      <c r="S292" s="97"/>
      <c r="T292" s="207">
        <f t="shared" si="47"/>
        <v>6.6190683333333311</v>
      </c>
      <c r="U292" s="198"/>
      <c r="V292" s="253"/>
      <c r="W292" s="97"/>
      <c r="X292" s="198"/>
      <c r="Y292" s="253"/>
      <c r="Z292" s="97"/>
      <c r="AA292" s="203"/>
      <c r="AB292" s="252"/>
    </row>
    <row r="293" spans="1:28" x14ac:dyDescent="0.25">
      <c r="A293" s="187">
        <v>41671</v>
      </c>
      <c r="B293" s="104">
        <v>41671</v>
      </c>
      <c r="C293" s="94"/>
      <c r="D293" s="94"/>
      <c r="E293" s="94"/>
      <c r="F293" s="173">
        <f>Month!G307/1.2</f>
        <v>113.87796666666667</v>
      </c>
      <c r="G293" s="94">
        <f t="shared" si="46"/>
        <v>55.927966666666663</v>
      </c>
      <c r="H293" s="94"/>
      <c r="I293" s="173">
        <f>Month!F307/1.2</f>
        <v>107.49719583333336</v>
      </c>
      <c r="J293" s="94">
        <f t="shared" si="40"/>
        <v>49.547195833333362</v>
      </c>
      <c r="K293" s="94"/>
      <c r="L293" s="173">
        <f>Month!H307/1.05</f>
        <v>50.34982272932379</v>
      </c>
      <c r="M293" s="147">
        <f t="shared" si="48"/>
        <v>50.34982272932379</v>
      </c>
      <c r="N293" s="94"/>
      <c r="O293" s="94"/>
      <c r="P293" s="173">
        <f>Month!I307/1.05</f>
        <v>62.678564649523196</v>
      </c>
      <c r="Q293" s="147">
        <f t="shared" si="45"/>
        <v>51.538564649523195</v>
      </c>
      <c r="R293" s="94"/>
      <c r="S293" s="97"/>
      <c r="T293" s="207">
        <f t="shared" si="47"/>
        <v>6.3807708333333011</v>
      </c>
      <c r="U293" s="198"/>
      <c r="V293" s="253"/>
      <c r="W293" s="97"/>
      <c r="X293" s="198"/>
      <c r="Y293" s="253"/>
      <c r="Z293" s="97"/>
      <c r="AA293" s="203"/>
      <c r="AB293" s="252"/>
    </row>
    <row r="294" spans="1:28" x14ac:dyDescent="0.25">
      <c r="A294" s="187">
        <v>41699</v>
      </c>
      <c r="B294" s="104">
        <v>41699</v>
      </c>
      <c r="C294" s="94"/>
      <c r="D294" s="94"/>
      <c r="E294" s="94"/>
      <c r="F294" s="173">
        <f>Month!G308/1.2</f>
        <v>113.35833666666669</v>
      </c>
      <c r="G294" s="94">
        <f t="shared" si="46"/>
        <v>55.408336666666685</v>
      </c>
      <c r="H294" s="94">
        <f>SUM(G292:G294)/3</f>
        <v>56.15840305555556</v>
      </c>
      <c r="I294" s="173">
        <f>Month!F308/1.2</f>
        <v>107.18085333333335</v>
      </c>
      <c r="J294" s="94">
        <f t="shared" si="40"/>
        <v>49.230853333333343</v>
      </c>
      <c r="K294" s="94">
        <f>SUM(J292:J294)/3</f>
        <v>49.765962222222235</v>
      </c>
      <c r="L294" s="173">
        <f>Month!H308/1.05</f>
        <v>49.129266697976817</v>
      </c>
      <c r="M294" s="147">
        <f t="shared" si="48"/>
        <v>49.129266697976817</v>
      </c>
      <c r="N294" s="94">
        <f>SUM(M292:M294)/3</f>
        <v>50.832137101601425</v>
      </c>
      <c r="O294" s="94"/>
      <c r="P294" s="173">
        <f>Month!I308/1.05</f>
        <v>62.478317590876905</v>
      </c>
      <c r="Q294" s="147">
        <f t="shared" si="45"/>
        <v>51.338317590876905</v>
      </c>
      <c r="R294" s="94">
        <f>SUM(Q292:Q294)/3</f>
        <v>51.745850368830425</v>
      </c>
      <c r="S294" s="97"/>
      <c r="T294" s="207">
        <f t="shared" si="47"/>
        <v>6.1774833333333419</v>
      </c>
      <c r="U294" s="198"/>
      <c r="V294" s="253"/>
      <c r="W294" s="97"/>
      <c r="X294" s="198"/>
      <c r="Y294" s="253"/>
      <c r="Z294" s="97"/>
      <c r="AA294" s="203"/>
      <c r="AB294" s="252"/>
    </row>
    <row r="295" spans="1:28" x14ac:dyDescent="0.25">
      <c r="A295" s="187">
        <v>41730</v>
      </c>
      <c r="B295" s="104">
        <v>41730</v>
      </c>
      <c r="C295" s="94"/>
      <c r="D295" s="94"/>
      <c r="E295" s="94"/>
      <c r="F295" s="173">
        <f>Month!G309/1.2</f>
        <v>113.22311416666665</v>
      </c>
      <c r="G295" s="94">
        <f t="shared" si="46"/>
        <v>55.273114166666645</v>
      </c>
      <c r="H295" s="94"/>
      <c r="I295" s="173">
        <f>Month!F309/1.2</f>
        <v>107.32838000000001</v>
      </c>
      <c r="J295" s="94">
        <f t="shared" si="40"/>
        <v>49.378380000000007</v>
      </c>
      <c r="K295" s="94"/>
      <c r="L295" s="173">
        <f>Month!H309/1.05</f>
        <v>48.911526737943277</v>
      </c>
      <c r="M295" s="147">
        <f t="shared" si="48"/>
        <v>48.911526737943277</v>
      </c>
      <c r="N295" s="94"/>
      <c r="O295" s="94"/>
      <c r="P295" s="173">
        <f>Month!I309/1.05</f>
        <v>63.518033774724692</v>
      </c>
      <c r="Q295" s="147">
        <f t="shared" si="45"/>
        <v>52.378033774724692</v>
      </c>
      <c r="R295" s="94"/>
      <c r="S295" s="97"/>
      <c r="T295" s="207">
        <f t="shared" si="47"/>
        <v>5.8947341666666375</v>
      </c>
      <c r="U295" s="198"/>
      <c r="V295" s="253"/>
      <c r="W295" s="97"/>
      <c r="X295" s="198"/>
      <c r="Y295" s="253"/>
      <c r="Z295" s="97"/>
      <c r="AA295" s="203"/>
      <c r="AB295" s="252"/>
    </row>
    <row r="296" spans="1:28" x14ac:dyDescent="0.25">
      <c r="A296" s="187">
        <v>41760</v>
      </c>
      <c r="B296" s="104">
        <v>41760</v>
      </c>
      <c r="C296" s="94"/>
      <c r="D296" s="94"/>
      <c r="E296" s="94"/>
      <c r="F296" s="173">
        <f>Month!G310/1.2</f>
        <v>113.41990750000001</v>
      </c>
      <c r="G296" s="94">
        <f t="shared" si="46"/>
        <v>55.469907500000005</v>
      </c>
      <c r="H296" s="94"/>
      <c r="I296" s="173">
        <f>Month!F310/1.2</f>
        <v>107.76594416666664</v>
      </c>
      <c r="J296" s="94">
        <f t="shared" si="40"/>
        <v>49.81594416666664</v>
      </c>
      <c r="K296" s="94"/>
      <c r="L296" s="173">
        <f>Month!H310/1.05</f>
        <v>47.875000690664976</v>
      </c>
      <c r="M296" s="147">
        <f t="shared" si="48"/>
        <v>47.875000690664976</v>
      </c>
      <c r="N296" s="94"/>
      <c r="O296" s="94"/>
      <c r="P296" s="173">
        <f>Month!I310/1.05</f>
        <v>60.708996550217677</v>
      </c>
      <c r="Q296" s="147">
        <f t="shared" si="45"/>
        <v>49.568996550217676</v>
      </c>
      <c r="R296" s="94"/>
      <c r="S296" s="97"/>
      <c r="T296" s="207">
        <f t="shared" si="47"/>
        <v>5.6539633333333654</v>
      </c>
      <c r="U296" s="198"/>
      <c r="V296" s="253"/>
      <c r="W296" s="97"/>
      <c r="X296" s="198"/>
      <c r="Y296" s="253"/>
      <c r="Z296" s="97"/>
      <c r="AA296" s="203"/>
      <c r="AB296" s="252"/>
    </row>
    <row r="297" spans="1:28" x14ac:dyDescent="0.25">
      <c r="A297" s="187">
        <v>41791</v>
      </c>
      <c r="B297" s="104">
        <v>41791</v>
      </c>
      <c r="C297" s="94"/>
      <c r="D297" s="94"/>
      <c r="E297" s="94"/>
      <c r="F297" s="173">
        <f>Month!G311/1.2</f>
        <v>112.84466500000001</v>
      </c>
      <c r="G297" s="94">
        <f t="shared" si="46"/>
        <v>54.894665000000003</v>
      </c>
      <c r="H297" s="94">
        <f>SUM(G295:G297)/3</f>
        <v>55.212562222222211</v>
      </c>
      <c r="I297" s="173">
        <f>Month!F311/1.2</f>
        <v>108.08232500000001</v>
      </c>
      <c r="J297" s="94">
        <f t="shared" si="40"/>
        <v>50.132325000000009</v>
      </c>
      <c r="K297" s="94">
        <f>SUM(J295:J297)/3</f>
        <v>49.775549722222216</v>
      </c>
      <c r="L297" s="173">
        <f>Month!H311/1.05</f>
        <v>49.229818309067966</v>
      </c>
      <c r="M297" s="147">
        <f t="shared" si="48"/>
        <v>49.229818309067966</v>
      </c>
      <c r="N297" s="94">
        <f>SUM(M295:M297)/3</f>
        <v>48.672115245892066</v>
      </c>
      <c r="O297" s="94"/>
      <c r="P297" s="173">
        <f>Month!I311/1.05</f>
        <v>60.88918063903828</v>
      </c>
      <c r="Q297" s="147">
        <f t="shared" si="45"/>
        <v>49.749180639038279</v>
      </c>
      <c r="R297" s="94">
        <f>SUM(Q295:Q297)/3</f>
        <v>50.565403654660223</v>
      </c>
      <c r="S297" s="97"/>
      <c r="T297" s="207">
        <f t="shared" si="47"/>
        <v>4.7623399999999947</v>
      </c>
      <c r="U297" s="198"/>
      <c r="V297" s="253"/>
      <c r="W297" s="97"/>
      <c r="X297" s="198"/>
      <c r="Y297" s="253"/>
      <c r="Z297" s="97"/>
      <c r="AA297" s="203"/>
      <c r="AB297" s="252"/>
    </row>
    <row r="298" spans="1:28" x14ac:dyDescent="0.25">
      <c r="A298" s="187">
        <v>41821</v>
      </c>
      <c r="B298" s="104">
        <v>41821</v>
      </c>
      <c r="C298" s="94"/>
      <c r="D298" s="94"/>
      <c r="E298" s="94"/>
      <c r="F298" s="173">
        <f>Month!G312/1.2</f>
        <v>113.33975209654588</v>
      </c>
      <c r="G298" s="94">
        <f t="shared" si="46"/>
        <v>55.389752096545877</v>
      </c>
      <c r="H298" s="94"/>
      <c r="I298" s="173">
        <f>Month!F312/1.2</f>
        <v>109.26692776876783</v>
      </c>
      <c r="J298" s="94">
        <f t="shared" si="40"/>
        <v>51.316927768767826</v>
      </c>
      <c r="K298" s="94"/>
      <c r="L298" s="173">
        <f>Month!H312/1.05</f>
        <v>48.889686666666663</v>
      </c>
      <c r="M298" s="147">
        <f t="shared" si="48"/>
        <v>48.889686666666663</v>
      </c>
      <c r="N298" s="94"/>
      <c r="O298" s="94"/>
      <c r="P298" s="173">
        <f>Month!I312/1.05</f>
        <v>59.573320952380946</v>
      </c>
      <c r="Q298" s="147">
        <f t="shared" si="45"/>
        <v>48.433320952380946</v>
      </c>
      <c r="R298" s="94"/>
      <c r="S298" s="97"/>
      <c r="T298" s="207">
        <f t="shared" si="47"/>
        <v>4.0728243277780507</v>
      </c>
      <c r="U298" s="198"/>
      <c r="V298" s="253"/>
      <c r="W298" s="97"/>
      <c r="X298" s="198"/>
      <c r="Y298" s="253"/>
      <c r="Z298" s="97"/>
      <c r="AA298" s="203"/>
      <c r="AB298" s="252"/>
    </row>
    <row r="299" spans="1:28" x14ac:dyDescent="0.25">
      <c r="A299" s="187">
        <v>41852</v>
      </c>
      <c r="B299" s="104">
        <v>41852</v>
      </c>
      <c r="C299" s="94"/>
      <c r="D299" s="94"/>
      <c r="E299" s="94"/>
      <c r="F299" s="173">
        <f>Month!G313/1.2</f>
        <v>111.34498213868346</v>
      </c>
      <c r="G299" s="94">
        <f t="shared" si="46"/>
        <v>53.39498213868346</v>
      </c>
      <c r="H299" s="94"/>
      <c r="I299" s="173">
        <f>Month!F313/1.2</f>
        <v>107.72498849498336</v>
      </c>
      <c r="J299" s="94">
        <f t="shared" si="40"/>
        <v>49.774988494983361</v>
      </c>
      <c r="K299" s="94"/>
      <c r="L299" s="173">
        <f>Month!H313/1.05</f>
        <v>48.711501904761896</v>
      </c>
      <c r="M299" s="147">
        <f t="shared" ref="M299:M304" si="49">L299-0</f>
        <v>48.711501904761896</v>
      </c>
      <c r="N299" s="94"/>
      <c r="O299" s="94"/>
      <c r="P299" s="173">
        <f>Month!I313/1.05</f>
        <v>59.627956190476191</v>
      </c>
      <c r="Q299" s="147">
        <f t="shared" ref="Q299:Q304" si="50">P299-11.14</f>
        <v>48.48795619047619</v>
      </c>
      <c r="R299" s="94"/>
      <c r="S299" s="97"/>
      <c r="T299" s="207">
        <f t="shared" si="47"/>
        <v>3.6199936437000986</v>
      </c>
      <c r="U299" s="198"/>
      <c r="V299" s="253"/>
      <c r="W299" s="97"/>
      <c r="X299" s="198"/>
      <c r="Y299" s="253"/>
      <c r="Z299" s="97"/>
      <c r="AA299" s="203"/>
      <c r="AB299" s="252"/>
    </row>
    <row r="300" spans="1:28" x14ac:dyDescent="0.25">
      <c r="A300" s="187">
        <v>41883</v>
      </c>
      <c r="B300" s="104">
        <v>41883</v>
      </c>
      <c r="C300" s="94"/>
      <c r="D300" s="94"/>
      <c r="E300" s="94"/>
      <c r="F300" s="173">
        <f>Month!G314/1.2</f>
        <v>110.89276567142529</v>
      </c>
      <c r="G300" s="94">
        <f t="shared" ref="G300:G305" si="51">F300-57.95</f>
        <v>52.942765671425292</v>
      </c>
      <c r="H300" s="94">
        <f>SUM(G298:G300)/3</f>
        <v>53.909166635551543</v>
      </c>
      <c r="I300" s="173">
        <f>Month!F314/1.2</f>
        <v>107.0946995953944</v>
      </c>
      <c r="J300" s="94">
        <f t="shared" ref="J300:J305" si="52">I300-57.95</f>
        <v>49.1446995953944</v>
      </c>
      <c r="K300" s="94">
        <f>SUM(J298:J300)/3</f>
        <v>50.078871953048527</v>
      </c>
      <c r="L300" s="173">
        <f>Month!H314/1.05</f>
        <v>48.593429523809526</v>
      </c>
      <c r="M300" s="147">
        <f t="shared" si="49"/>
        <v>48.593429523809526</v>
      </c>
      <c r="N300" s="94">
        <f>SUM(M298:M300)/3</f>
        <v>48.731539365079364</v>
      </c>
      <c r="O300" s="94"/>
      <c r="P300" s="173">
        <f>Month!I314/1.05</f>
        <v>58.953357142857129</v>
      </c>
      <c r="Q300" s="147">
        <f t="shared" si="50"/>
        <v>47.813357142857129</v>
      </c>
      <c r="R300" s="94">
        <f>SUM(Q298:Q300)/3</f>
        <v>48.244878095238086</v>
      </c>
      <c r="S300" s="97"/>
      <c r="T300" s="207">
        <f t="shared" ref="T300:T306" si="53">G300-J300</f>
        <v>3.7980660760308922</v>
      </c>
      <c r="U300" s="198"/>
      <c r="V300" s="253"/>
      <c r="W300" s="97"/>
      <c r="X300" s="198"/>
      <c r="Y300" s="253"/>
      <c r="Z300" s="97"/>
      <c r="AA300" s="203"/>
      <c r="AB300" s="252"/>
    </row>
    <row r="301" spans="1:28" x14ac:dyDescent="0.25">
      <c r="A301" s="187">
        <v>41913</v>
      </c>
      <c r="B301" s="104">
        <v>41913</v>
      </c>
      <c r="C301" s="94"/>
      <c r="D301" s="94"/>
      <c r="E301" s="94"/>
      <c r="F301" s="173">
        <f>Month!G315/1.2</f>
        <v>109.23498045429884</v>
      </c>
      <c r="G301" s="94">
        <f t="shared" si="51"/>
        <v>51.284980454298832</v>
      </c>
      <c r="H301" s="94"/>
      <c r="I301" s="173">
        <f>Month!F315/1.2</f>
        <v>105.631455529476</v>
      </c>
      <c r="J301" s="94">
        <f t="shared" si="52"/>
        <v>47.681455529475997</v>
      </c>
      <c r="K301" s="94"/>
      <c r="L301" s="173">
        <f>Month!H315/1.05</f>
        <v>44.500172380952371</v>
      </c>
      <c r="M301" s="147">
        <f t="shared" si="49"/>
        <v>44.500172380952371</v>
      </c>
      <c r="N301" s="94"/>
      <c r="O301" s="94"/>
      <c r="P301" s="173">
        <f>Month!I315/1.05</f>
        <v>55.865686666666669</v>
      </c>
      <c r="Q301" s="147">
        <f t="shared" si="50"/>
        <v>44.725686666666668</v>
      </c>
      <c r="R301" s="94"/>
      <c r="S301" s="97"/>
      <c r="T301" s="207">
        <f t="shared" si="53"/>
        <v>3.6035249248228354</v>
      </c>
      <c r="U301" s="198"/>
      <c r="V301" s="253"/>
      <c r="W301" s="97"/>
      <c r="X301" s="198"/>
      <c r="Y301" s="253"/>
      <c r="Z301" s="97"/>
      <c r="AA301" s="203"/>
      <c r="AB301" s="252"/>
    </row>
    <row r="302" spans="1:28" x14ac:dyDescent="0.25">
      <c r="A302" s="187">
        <v>41944</v>
      </c>
      <c r="B302" s="104">
        <v>41944</v>
      </c>
      <c r="C302" s="94"/>
      <c r="D302" s="94"/>
      <c r="E302" s="94"/>
      <c r="F302" s="173">
        <f>Month!G316/1.2</f>
        <v>105.98331354000931</v>
      </c>
      <c r="G302" s="94">
        <f t="shared" si="51"/>
        <v>48.033313540009303</v>
      </c>
      <c r="H302" s="94"/>
      <c r="I302" s="173">
        <f>Month!F316/1.2</f>
        <v>102.06422376118091</v>
      </c>
      <c r="J302" s="94">
        <f t="shared" si="52"/>
        <v>44.114223761180909</v>
      </c>
      <c r="K302" s="94"/>
      <c r="L302" s="173">
        <f>Month!H316/1.05</f>
        <v>44.116816190476186</v>
      </c>
      <c r="M302" s="147">
        <f t="shared" si="49"/>
        <v>44.116816190476186</v>
      </c>
      <c r="N302" s="94"/>
      <c r="O302" s="94"/>
      <c r="P302" s="173">
        <f>Month!I316/1.05</f>
        <v>55.042564761904757</v>
      </c>
      <c r="Q302" s="147">
        <f t="shared" si="50"/>
        <v>43.902564761904756</v>
      </c>
      <c r="R302" s="94"/>
      <c r="S302" s="97"/>
      <c r="T302" s="207">
        <f t="shared" si="53"/>
        <v>3.9190897788283934</v>
      </c>
      <c r="U302" s="198"/>
      <c r="V302" s="253"/>
      <c r="W302" s="97"/>
      <c r="X302" s="198"/>
      <c r="Y302" s="253"/>
      <c r="Z302" s="97"/>
      <c r="AA302" s="203"/>
      <c r="AB302" s="252"/>
    </row>
    <row r="303" spans="1:28" x14ac:dyDescent="0.25">
      <c r="A303" s="187">
        <v>41974</v>
      </c>
      <c r="B303" s="104">
        <v>41974</v>
      </c>
      <c r="C303" s="94"/>
      <c r="D303" s="94"/>
      <c r="E303" s="94"/>
      <c r="F303" s="173">
        <f>Month!G317/1.2</f>
        <v>101.97129901190667</v>
      </c>
      <c r="G303" s="94">
        <f t="shared" si="51"/>
        <v>44.021299011906663</v>
      </c>
      <c r="H303" s="94">
        <f>SUM(G301:G303)/3</f>
        <v>47.77986433540493</v>
      </c>
      <c r="I303" s="173">
        <f>Month!F317/1.2</f>
        <v>96.85169839464038</v>
      </c>
      <c r="J303" s="94">
        <f t="shared" si="52"/>
        <v>38.901698394640377</v>
      </c>
      <c r="K303" s="94">
        <f>SUM(J301:J303)/3</f>
        <v>43.565792561765761</v>
      </c>
      <c r="L303" s="173">
        <f>Month!H317/1.05</f>
        <v>39.761142857142858</v>
      </c>
      <c r="M303" s="147">
        <f t="shared" si="49"/>
        <v>39.761142857142858</v>
      </c>
      <c r="N303" s="94">
        <f>SUM(M301:M303)/3</f>
        <v>42.792710476190472</v>
      </c>
      <c r="O303" s="94"/>
      <c r="P303" s="173">
        <f>Month!I317/1.05</f>
        <v>48.95611619047618</v>
      </c>
      <c r="Q303" s="147">
        <f t="shared" si="50"/>
        <v>37.81611619047618</v>
      </c>
      <c r="R303" s="94">
        <f>SUM(Q301:Q303)/3</f>
        <v>42.148122539682532</v>
      </c>
      <c r="S303" s="97"/>
      <c r="T303" s="207">
        <f t="shared" si="53"/>
        <v>5.1196006172662862</v>
      </c>
      <c r="U303" s="198"/>
      <c r="V303" s="173">
        <f>AVERAGE(F292:F303)</f>
        <v>111.21499906218357</v>
      </c>
      <c r="W303" s="94">
        <f>AVERAGE(G292:G303)</f>
        <v>53.26499906218357</v>
      </c>
      <c r="X303" s="186"/>
      <c r="Y303" s="173">
        <f>AVERAGE(I292:I303)</f>
        <v>106.24654411481468</v>
      </c>
      <c r="Z303" s="94">
        <f>AVERAGE(J292:J303)</f>
        <v>48.296544114814679</v>
      </c>
      <c r="AA303" s="203"/>
      <c r="AB303" s="252"/>
    </row>
    <row r="304" spans="1:28" x14ac:dyDescent="0.25">
      <c r="A304" s="97">
        <f>A292+1</f>
        <v>2015</v>
      </c>
      <c r="B304" s="104">
        <v>42005</v>
      </c>
      <c r="C304" s="94"/>
      <c r="D304" s="94"/>
      <c r="E304" s="94"/>
      <c r="F304" s="173">
        <f>Month!G318/1.2</f>
        <v>96.537608476722582</v>
      </c>
      <c r="G304" s="94">
        <f t="shared" si="51"/>
        <v>38.587608476722579</v>
      </c>
      <c r="H304" s="94"/>
      <c r="I304" s="173">
        <f>Month!F318/1.2</f>
        <v>90.370908613010457</v>
      </c>
      <c r="J304" s="94">
        <f t="shared" si="52"/>
        <v>32.420908613010454</v>
      </c>
      <c r="K304" s="94"/>
      <c r="L304" s="173">
        <f>Month!H318/1.05</f>
        <v>34.697730476190472</v>
      </c>
      <c r="M304" s="147">
        <f t="shared" si="49"/>
        <v>34.697730476190472</v>
      </c>
      <c r="N304" s="94"/>
      <c r="O304" s="94"/>
      <c r="P304" s="173">
        <f>Month!I318/1.05</f>
        <v>44.124955238095232</v>
      </c>
      <c r="Q304" s="147">
        <f t="shared" si="50"/>
        <v>32.984955238095232</v>
      </c>
      <c r="R304" s="94"/>
      <c r="S304" s="97"/>
      <c r="T304" s="207">
        <f t="shared" si="53"/>
        <v>6.1666998637121253</v>
      </c>
      <c r="U304" s="198"/>
      <c r="V304" s="173"/>
      <c r="W304" s="94"/>
      <c r="X304" s="186"/>
      <c r="Y304" s="173"/>
      <c r="Z304" s="94"/>
      <c r="AA304" s="203"/>
      <c r="AB304" s="252"/>
    </row>
    <row r="305" spans="1:28" x14ac:dyDescent="0.25">
      <c r="A305" s="187">
        <v>42036</v>
      </c>
      <c r="B305" s="104">
        <v>42036</v>
      </c>
      <c r="C305" s="94"/>
      <c r="D305" s="94"/>
      <c r="E305" s="94"/>
      <c r="F305" s="173">
        <f>Month!G319/1.2</f>
        <v>95.504020272549383</v>
      </c>
      <c r="G305" s="94">
        <f t="shared" si="51"/>
        <v>37.55402027254938</v>
      </c>
      <c r="H305" s="94"/>
      <c r="I305" s="173">
        <f>Month!F319/1.2</f>
        <v>89.329379687314727</v>
      </c>
      <c r="J305" s="94">
        <f t="shared" si="52"/>
        <v>31.379379687314724</v>
      </c>
      <c r="K305" s="94"/>
      <c r="L305" s="173">
        <f>Month!H319/1.05</f>
        <v>35.49553904761904</v>
      </c>
      <c r="M305" s="147">
        <f t="shared" ref="M305:M310" si="54">L305-0</f>
        <v>35.49553904761904</v>
      </c>
      <c r="N305" s="94"/>
      <c r="O305" s="94"/>
      <c r="P305" s="173">
        <f>Month!I319/1.05</f>
        <v>46.391575238095228</v>
      </c>
      <c r="Q305" s="147">
        <f t="shared" ref="Q305:Q310" si="55">P305-11.14</f>
        <v>35.251575238095228</v>
      </c>
      <c r="R305" s="94"/>
      <c r="S305" s="97"/>
      <c r="T305" s="207">
        <f t="shared" si="53"/>
        <v>6.1746405852346555</v>
      </c>
      <c r="U305" s="198"/>
      <c r="V305" s="173"/>
      <c r="W305" s="94"/>
      <c r="X305" s="186"/>
      <c r="Y305" s="173"/>
      <c r="Z305" s="94"/>
      <c r="AA305" s="203"/>
      <c r="AB305" s="252"/>
    </row>
    <row r="306" spans="1:28" x14ac:dyDescent="0.25">
      <c r="A306" s="187">
        <v>42064</v>
      </c>
      <c r="B306" s="104">
        <v>42064</v>
      </c>
      <c r="C306" s="94"/>
      <c r="D306" s="94"/>
      <c r="E306" s="94"/>
      <c r="F306" s="173">
        <f>Month!G320/1.2</f>
        <v>98.509150629614027</v>
      </c>
      <c r="G306" s="94">
        <f t="shared" ref="G306:G311" si="56">F306-57.95</f>
        <v>40.559150629614024</v>
      </c>
      <c r="H306" s="94">
        <f>SUM(G304:G306)/3</f>
        <v>38.900259792961997</v>
      </c>
      <c r="I306" s="173">
        <f>Month!F320/1.2</f>
        <v>92.535044010475261</v>
      </c>
      <c r="J306" s="94">
        <f t="shared" ref="J306:J311" si="57">I306-57.95</f>
        <v>34.585044010475258</v>
      </c>
      <c r="K306" s="94">
        <f>SUM(J304:J306)/3</f>
        <v>32.79511077026681</v>
      </c>
      <c r="L306" s="173">
        <f>Month!H320/1.05</f>
        <v>35.089362857142852</v>
      </c>
      <c r="M306" s="147">
        <f t="shared" si="54"/>
        <v>35.089362857142852</v>
      </c>
      <c r="N306" s="94">
        <f>SUM(M304:M306)/3</f>
        <v>35.094210793650781</v>
      </c>
      <c r="O306" s="94"/>
      <c r="P306" s="173">
        <f>Month!I320/1.05</f>
        <v>46.253595238095237</v>
      </c>
      <c r="Q306" s="147">
        <f t="shared" si="55"/>
        <v>35.113595238095236</v>
      </c>
      <c r="R306" s="94">
        <f>SUM(Q304:Q306)/3</f>
        <v>34.450041904761896</v>
      </c>
      <c r="S306" s="97"/>
      <c r="T306" s="207">
        <f t="shared" si="53"/>
        <v>5.974106619138766</v>
      </c>
      <c r="U306" s="198"/>
      <c r="V306" s="173"/>
      <c r="W306" s="94"/>
      <c r="X306" s="186"/>
      <c r="Y306" s="173"/>
      <c r="Z306" s="94"/>
      <c r="AA306" s="203"/>
      <c r="AB306" s="252"/>
    </row>
    <row r="307" spans="1:28" x14ac:dyDescent="0.25">
      <c r="A307" s="187">
        <v>42095</v>
      </c>
      <c r="B307" s="104">
        <v>42095</v>
      </c>
      <c r="C307" s="94"/>
      <c r="D307" s="94"/>
      <c r="E307" s="94"/>
      <c r="F307" s="173">
        <f>Month!G321/1.2</f>
        <v>99.242427735524913</v>
      </c>
      <c r="G307" s="94">
        <f t="shared" si="56"/>
        <v>41.29242773552491</v>
      </c>
      <c r="H307" s="94"/>
      <c r="I307" s="173">
        <f>Month!F321/1.2</f>
        <v>93.789561018014638</v>
      </c>
      <c r="J307" s="94">
        <f t="shared" si="57"/>
        <v>35.839561018014635</v>
      </c>
      <c r="K307" s="94"/>
      <c r="L307" s="173">
        <f>Month!H321/1.05</f>
        <v>34.736780952380954</v>
      </c>
      <c r="M307" s="147">
        <f t="shared" si="54"/>
        <v>34.736780952380954</v>
      </c>
      <c r="N307" s="94"/>
      <c r="O307" s="94"/>
      <c r="P307" s="173">
        <f>Month!I321/1.05</f>
        <v>45.905516190476192</v>
      </c>
      <c r="Q307" s="147">
        <f t="shared" si="55"/>
        <v>34.765516190476191</v>
      </c>
      <c r="R307" s="94"/>
      <c r="S307" s="97"/>
      <c r="T307" s="207">
        <f t="shared" ref="T307:T312" si="58">G307-J307</f>
        <v>5.4528667175102754</v>
      </c>
      <c r="U307" s="198"/>
      <c r="V307" s="173"/>
      <c r="W307" s="94"/>
      <c r="X307" s="186"/>
      <c r="Y307" s="173"/>
      <c r="Z307" s="94"/>
      <c r="AA307" s="203"/>
      <c r="AB307" s="252"/>
    </row>
    <row r="308" spans="1:28" x14ac:dyDescent="0.25">
      <c r="A308" s="187">
        <v>42125</v>
      </c>
      <c r="B308" s="104">
        <v>42125</v>
      </c>
      <c r="C308" s="94"/>
      <c r="D308" s="94"/>
      <c r="E308" s="94"/>
      <c r="F308" s="173">
        <f>Month!G322/1.2</f>
        <v>100.80621233411226</v>
      </c>
      <c r="G308" s="94">
        <f t="shared" si="56"/>
        <v>42.856212334112257</v>
      </c>
      <c r="H308" s="94"/>
      <c r="I308" s="173">
        <f>Month!F322/1.2</f>
        <v>96.457964923034808</v>
      </c>
      <c r="J308" s="94">
        <f t="shared" si="57"/>
        <v>38.507964923034805</v>
      </c>
      <c r="K308" s="94"/>
      <c r="L308" s="173">
        <f>Month!H322/1.05</f>
        <v>35.114501904761902</v>
      </c>
      <c r="M308" s="147">
        <f t="shared" si="54"/>
        <v>35.114501904761902</v>
      </c>
      <c r="N308" s="94"/>
      <c r="O308" s="94"/>
      <c r="P308" s="173">
        <f>Month!I322/1.05</f>
        <v>47.123433333333324</v>
      </c>
      <c r="Q308" s="147">
        <f t="shared" si="55"/>
        <v>35.983433333333323</v>
      </c>
      <c r="R308" s="94"/>
      <c r="S308" s="97"/>
      <c r="T308" s="207">
        <f t="shared" si="58"/>
        <v>4.3482474110774518</v>
      </c>
      <c r="U308" s="198"/>
      <c r="V308" s="173"/>
      <c r="W308" s="94"/>
      <c r="X308" s="186"/>
      <c r="Y308" s="173"/>
      <c r="Z308" s="94"/>
      <c r="AA308" s="203"/>
      <c r="AB308" s="252"/>
    </row>
    <row r="309" spans="1:28" x14ac:dyDescent="0.25">
      <c r="A309" s="187">
        <v>42156</v>
      </c>
      <c r="B309" s="104">
        <v>42156</v>
      </c>
      <c r="C309" s="94"/>
      <c r="D309" s="94"/>
      <c r="E309" s="94"/>
      <c r="F309" s="173">
        <f>Month!G323/1.2</f>
        <v>101.03537341598346</v>
      </c>
      <c r="G309" s="94">
        <f t="shared" si="56"/>
        <v>43.085373415983454</v>
      </c>
      <c r="H309" s="94">
        <f>SUM(G307:G309)/3</f>
        <v>42.411337828540205</v>
      </c>
      <c r="I309" s="173">
        <f>Month!F323/1.2</f>
        <v>96.996918783187581</v>
      </c>
      <c r="J309" s="94">
        <f t="shared" si="57"/>
        <v>39.046918783187579</v>
      </c>
      <c r="K309" s="94">
        <f>SUM(J307:J309)/3</f>
        <v>37.798148241412342</v>
      </c>
      <c r="L309" s="173">
        <f>Month!H323/1.05</f>
        <v>35.345656190476191</v>
      </c>
      <c r="M309" s="147">
        <f t="shared" si="54"/>
        <v>35.345656190476191</v>
      </c>
      <c r="N309" s="94">
        <f>SUM(M307:M309)/3</f>
        <v>35.065646349206347</v>
      </c>
      <c r="O309" s="95"/>
      <c r="P309" s="173">
        <f>Month!I323/1.05</f>
        <v>47.32394476190477</v>
      </c>
      <c r="Q309" s="147">
        <f t="shared" si="55"/>
        <v>36.183944761904769</v>
      </c>
      <c r="R309" s="94">
        <f>SUM(Q307:Q309)/3</f>
        <v>35.644298095238092</v>
      </c>
      <c r="S309" s="97"/>
      <c r="T309" s="207">
        <f t="shared" si="58"/>
        <v>4.0384546327958759</v>
      </c>
      <c r="U309" s="198"/>
      <c r="V309" s="173"/>
      <c r="W309" s="94"/>
      <c r="X309" s="198"/>
      <c r="Y309" s="173"/>
      <c r="Z309" s="94"/>
      <c r="AA309" s="203"/>
      <c r="AB309" s="252"/>
    </row>
    <row r="310" spans="1:28" x14ac:dyDescent="0.25">
      <c r="A310" s="187">
        <v>42186</v>
      </c>
      <c r="B310" s="104">
        <v>42186</v>
      </c>
      <c r="C310" s="94"/>
      <c r="D310" s="94"/>
      <c r="E310" s="94"/>
      <c r="F310" s="173">
        <f>Month!G324/1.2</f>
        <v>98.94346431776782</v>
      </c>
      <c r="G310" s="94">
        <f t="shared" si="56"/>
        <v>40.993464317767817</v>
      </c>
      <c r="H310" s="94"/>
      <c r="I310" s="173">
        <f>Month!F324/1.2</f>
        <v>97.002748891033249</v>
      </c>
      <c r="J310" s="94">
        <f t="shared" si="57"/>
        <v>39.052748891033247</v>
      </c>
      <c r="K310" s="94"/>
      <c r="L310" s="173">
        <f>Month!H324/1.05</f>
        <v>34.755458095238097</v>
      </c>
      <c r="M310" s="147">
        <f t="shared" si="54"/>
        <v>34.755458095238097</v>
      </c>
      <c r="N310" s="94"/>
      <c r="O310" s="95"/>
      <c r="P310" s="173">
        <f>Month!I324/1.05</f>
        <v>45.960810476190467</v>
      </c>
      <c r="Q310" s="147">
        <f t="shared" si="55"/>
        <v>34.820810476190466</v>
      </c>
      <c r="R310" s="94"/>
      <c r="S310" s="97"/>
      <c r="T310" s="207">
        <f t="shared" si="58"/>
        <v>1.9407154267345703</v>
      </c>
      <c r="U310" s="198"/>
      <c r="V310" s="173"/>
      <c r="W310" s="94"/>
      <c r="X310" s="198"/>
      <c r="Y310" s="173"/>
      <c r="Z310" s="94"/>
      <c r="AA310" s="203"/>
      <c r="AB310" s="252"/>
    </row>
    <row r="311" spans="1:28" x14ac:dyDescent="0.25">
      <c r="A311" s="187">
        <v>42217</v>
      </c>
      <c r="B311" s="104">
        <v>42217</v>
      </c>
      <c r="C311" s="94"/>
      <c r="D311" s="94"/>
      <c r="E311" s="94"/>
      <c r="F311" s="173">
        <f>Month!G325/1.2</f>
        <v>93.085406554445882</v>
      </c>
      <c r="G311" s="94">
        <f t="shared" si="56"/>
        <v>35.135406554445879</v>
      </c>
      <c r="H311" s="94"/>
      <c r="I311" s="173">
        <f>Month!F325/1.2</f>
        <v>95.401984657848914</v>
      </c>
      <c r="J311" s="94">
        <f t="shared" si="57"/>
        <v>37.451984657848911</v>
      </c>
      <c r="K311" s="94"/>
      <c r="L311" s="173">
        <f>Month!H325/1.05</f>
        <v>28.928853333333333</v>
      </c>
      <c r="M311" s="147">
        <f t="shared" ref="M311:M316" si="59">L311-0</f>
        <v>28.928853333333333</v>
      </c>
      <c r="N311" s="94"/>
      <c r="O311" s="95"/>
      <c r="P311" s="173">
        <f>Month!I325/1.05</f>
        <v>41.199499047619042</v>
      </c>
      <c r="Q311" s="147">
        <f t="shared" ref="Q311:Q316" si="60">P311-11.14</f>
        <v>30.059499047619042</v>
      </c>
      <c r="R311" s="94"/>
      <c r="S311" s="97"/>
      <c r="T311" s="207">
        <f t="shared" si="58"/>
        <v>-2.3165781034030317</v>
      </c>
      <c r="U311" s="198"/>
      <c r="V311" s="173"/>
      <c r="W311" s="94"/>
      <c r="X311" s="198"/>
      <c r="Y311" s="173"/>
      <c r="Z311" s="94"/>
      <c r="AA311" s="203"/>
      <c r="AB311" s="252"/>
    </row>
    <row r="312" spans="1:28" x14ac:dyDescent="0.25">
      <c r="A312" s="187">
        <v>42248</v>
      </c>
      <c r="B312" s="104">
        <v>42248</v>
      </c>
      <c r="C312" s="94"/>
      <c r="D312" s="94"/>
      <c r="E312" s="94"/>
      <c r="F312" s="173">
        <f>Month!G326/1.2</f>
        <v>91.509504166666687</v>
      </c>
      <c r="G312" s="94">
        <f t="shared" ref="G312:G317" si="61">F312-57.95</f>
        <v>33.559504166666684</v>
      </c>
      <c r="H312" s="94">
        <f>SUM(G310:G312)/3</f>
        <v>36.562791679626791</v>
      </c>
      <c r="I312" s="173">
        <f>Month!F326/1.2</f>
        <v>92.91097120542473</v>
      </c>
      <c r="J312" s="94">
        <f t="shared" ref="J312:J317" si="62">I312-57.95</f>
        <v>34.960971205424727</v>
      </c>
      <c r="K312" s="94">
        <f>SUM(J310:J312)/3</f>
        <v>37.155234918102295</v>
      </c>
      <c r="L312" s="173">
        <f>Month!H326/1.05</f>
        <v>29.619999999999994</v>
      </c>
      <c r="M312" s="147">
        <f t="shared" si="59"/>
        <v>29.619999999999994</v>
      </c>
      <c r="N312" s="94">
        <f>SUM(M310:M312)/3</f>
        <v>31.10143714285714</v>
      </c>
      <c r="O312" s="95"/>
      <c r="P312" s="173">
        <f>Month!I326/1.05</f>
        <v>41.315291428571435</v>
      </c>
      <c r="Q312" s="147">
        <f t="shared" si="60"/>
        <v>30.175291428571434</v>
      </c>
      <c r="R312" s="94">
        <f>SUM(Q310:Q312)/3</f>
        <v>31.685200317460311</v>
      </c>
      <c r="S312" s="97"/>
      <c r="T312" s="207">
        <f t="shared" si="58"/>
        <v>-1.4014670387580423</v>
      </c>
      <c r="U312" s="198"/>
      <c r="V312" s="173"/>
      <c r="W312" s="94"/>
      <c r="X312" s="198"/>
      <c r="Y312" s="173"/>
      <c r="Z312" s="94"/>
      <c r="AA312" s="203"/>
      <c r="AB312" s="252"/>
    </row>
    <row r="313" spans="1:28" x14ac:dyDescent="0.25">
      <c r="A313" s="187">
        <v>42278</v>
      </c>
      <c r="B313" s="104">
        <v>42278</v>
      </c>
      <c r="C313" s="94"/>
      <c r="D313" s="94"/>
      <c r="E313" s="94"/>
      <c r="F313" s="173">
        <f>Month!G327/1.2</f>
        <v>92.235582500000021</v>
      </c>
      <c r="G313" s="94">
        <f t="shared" si="61"/>
        <v>34.285582500000018</v>
      </c>
      <c r="H313" s="94"/>
      <c r="I313" s="173">
        <f>Month!F327/1.2</f>
        <v>90.746798657776836</v>
      </c>
      <c r="J313" s="94">
        <f t="shared" si="62"/>
        <v>32.796798657776833</v>
      </c>
      <c r="K313" s="94"/>
      <c r="L313" s="173">
        <f>Month!H327/1.05</f>
        <v>29.790476190476191</v>
      </c>
      <c r="M313" s="147">
        <f t="shared" si="59"/>
        <v>29.790476190476191</v>
      </c>
      <c r="N313" s="94"/>
      <c r="O313" s="95"/>
      <c r="P313" s="173">
        <f>Month!I327/1.05</f>
        <v>41.931288571428574</v>
      </c>
      <c r="Q313" s="147">
        <f t="shared" si="60"/>
        <v>30.791288571428574</v>
      </c>
      <c r="R313" s="94"/>
      <c r="S313" s="97"/>
      <c r="T313" s="207">
        <f t="shared" ref="T313:T318" si="63">G313-J313</f>
        <v>1.4887838422231852</v>
      </c>
      <c r="U313" s="198"/>
      <c r="V313" s="173"/>
      <c r="W313" s="94"/>
      <c r="X313" s="198"/>
      <c r="Y313" s="173"/>
      <c r="Z313" s="94"/>
      <c r="AA313" s="203"/>
      <c r="AB313" s="252"/>
    </row>
    <row r="314" spans="1:28" x14ac:dyDescent="0.25">
      <c r="A314" s="187">
        <v>42309</v>
      </c>
      <c r="B314" s="104">
        <v>42309</v>
      </c>
      <c r="C314" s="94"/>
      <c r="D314" s="94"/>
      <c r="E314" s="94"/>
      <c r="F314" s="173">
        <f>Month!G328/1.2</f>
        <v>91.768933333333337</v>
      </c>
      <c r="G314" s="94">
        <f t="shared" si="61"/>
        <v>33.818933333333334</v>
      </c>
      <c r="H314" s="94"/>
      <c r="I314" s="173">
        <f>Month!F328/1.2</f>
        <v>89.365823618645237</v>
      </c>
      <c r="J314" s="94">
        <f t="shared" si="62"/>
        <v>31.415823618645234</v>
      </c>
      <c r="K314" s="94"/>
      <c r="L314" s="173">
        <f>Month!H328/1.05</f>
        <v>28.588571428571424</v>
      </c>
      <c r="M314" s="147">
        <f t="shared" si="59"/>
        <v>28.588571428571424</v>
      </c>
      <c r="N314" s="94"/>
      <c r="O314" s="95"/>
      <c r="P314" s="173">
        <f>Month!I328/1.05</f>
        <v>39.588698095238087</v>
      </c>
      <c r="Q314" s="147">
        <f t="shared" si="60"/>
        <v>28.448698095238086</v>
      </c>
      <c r="R314" s="94"/>
      <c r="S314" s="97"/>
      <c r="T314" s="207">
        <f t="shared" si="63"/>
        <v>2.4031097146880995</v>
      </c>
      <c r="U314" s="198"/>
      <c r="V314" s="173"/>
      <c r="W314" s="94"/>
      <c r="X314" s="198"/>
      <c r="Y314" s="173"/>
      <c r="Z314" s="94"/>
      <c r="AA314" s="203"/>
      <c r="AB314" s="252"/>
    </row>
    <row r="315" spans="1:28" x14ac:dyDescent="0.25">
      <c r="A315" s="187">
        <v>42339</v>
      </c>
      <c r="B315" s="104">
        <v>42339</v>
      </c>
      <c r="C315" s="94"/>
      <c r="D315" s="94"/>
      <c r="E315" s="94"/>
      <c r="F315" s="173">
        <f>Month!G329/1.2</f>
        <v>89.806875000000019</v>
      </c>
      <c r="G315" s="94">
        <f t="shared" si="61"/>
        <v>31.856875000000016</v>
      </c>
      <c r="H315" s="94">
        <f>SUM(G313:G315)/3</f>
        <v>33.320463611111123</v>
      </c>
      <c r="I315" s="173">
        <f>Month!F329/1.2</f>
        <v>86.399497441073336</v>
      </c>
      <c r="J315" s="94">
        <f t="shared" si="62"/>
        <v>28.449497441073333</v>
      </c>
      <c r="K315" s="94">
        <f>SUM(J313:J315)/3</f>
        <v>30.887373239165132</v>
      </c>
      <c r="L315" s="173">
        <f>Month!H329/1.05</f>
        <v>27.226666666666667</v>
      </c>
      <c r="M315" s="147">
        <f t="shared" si="59"/>
        <v>27.226666666666667</v>
      </c>
      <c r="N315" s="94">
        <f>SUM(M313:M315)/3</f>
        <v>28.535238095238089</v>
      </c>
      <c r="O315" s="95"/>
      <c r="P315" s="173">
        <f>Month!I329/1.05</f>
        <v>36.28756095238095</v>
      </c>
      <c r="Q315" s="147">
        <f t="shared" si="60"/>
        <v>25.14756095238095</v>
      </c>
      <c r="R315" s="94">
        <f>SUM(Q313:Q315)/3</f>
        <v>28.129182539682535</v>
      </c>
      <c r="S315" s="97"/>
      <c r="T315" s="207">
        <f t="shared" si="63"/>
        <v>3.407377558926683</v>
      </c>
      <c r="U315" s="198"/>
      <c r="V315" s="173">
        <f>AVERAGE(F304:F315)</f>
        <v>95.748713228060026</v>
      </c>
      <c r="W315" s="94">
        <f>AVERAGE(G304:G315)</f>
        <v>37.798713228060031</v>
      </c>
      <c r="X315" s="198"/>
      <c r="Y315" s="173">
        <f>AVERAGE(I304:I315)</f>
        <v>92.608966792236643</v>
      </c>
      <c r="Z315" s="94">
        <f>AVERAGE(J304:J315)</f>
        <v>34.658966792236647</v>
      </c>
      <c r="AA315" s="203"/>
      <c r="AB315" s="252"/>
    </row>
    <row r="316" spans="1:28" x14ac:dyDescent="0.25">
      <c r="A316" s="97">
        <f>A304+1</f>
        <v>2016</v>
      </c>
      <c r="B316" s="104">
        <v>42370</v>
      </c>
      <c r="C316" s="94"/>
      <c r="D316" s="94"/>
      <c r="E316" s="94"/>
      <c r="F316" s="173">
        <f>Month!G330/1.2</f>
        <v>85.435496666666694</v>
      </c>
      <c r="G316" s="94">
        <f t="shared" si="61"/>
        <v>27.485496666666691</v>
      </c>
      <c r="H316" s="94"/>
      <c r="I316" s="173">
        <f>Month!F330/1.2</f>
        <v>84.785322055240812</v>
      </c>
      <c r="J316" s="94">
        <f t="shared" si="62"/>
        <v>26.835322055240809</v>
      </c>
      <c r="K316" s="94"/>
      <c r="L316" s="173">
        <f>Month!H330/1.05</f>
        <v>21.726666666666667</v>
      </c>
      <c r="M316" s="147">
        <f t="shared" si="59"/>
        <v>21.726666666666667</v>
      </c>
      <c r="N316" s="94"/>
      <c r="O316" s="95"/>
      <c r="P316" s="173">
        <f>Month!I330/1.05</f>
        <v>33.510250476190471</v>
      </c>
      <c r="Q316" s="147">
        <f t="shared" si="60"/>
        <v>22.370250476190471</v>
      </c>
      <c r="R316" s="94"/>
      <c r="S316" s="97"/>
      <c r="T316" s="207">
        <f t="shared" si="63"/>
        <v>0.65017461142588218</v>
      </c>
      <c r="U316" s="198"/>
      <c r="V316" s="173"/>
      <c r="W316" s="94"/>
      <c r="X316" s="198"/>
      <c r="Y316" s="173"/>
      <c r="Z316" s="94"/>
      <c r="AA316" s="203"/>
      <c r="AB316" s="252"/>
    </row>
    <row r="317" spans="1:28" x14ac:dyDescent="0.25">
      <c r="A317" s="187">
        <v>42401</v>
      </c>
      <c r="B317" s="104">
        <v>42401</v>
      </c>
      <c r="C317" s="94"/>
      <c r="D317" s="94"/>
      <c r="E317" s="94"/>
      <c r="F317" s="173">
        <f>Month!G331/1.2</f>
        <v>84.184090833333343</v>
      </c>
      <c r="G317" s="94">
        <f t="shared" si="61"/>
        <v>26.23409083333334</v>
      </c>
      <c r="H317" s="94"/>
      <c r="I317" s="173">
        <f>Month!F331/1.2</f>
        <v>84.502114643184498</v>
      </c>
      <c r="J317" s="94">
        <f t="shared" si="62"/>
        <v>26.552114643184495</v>
      </c>
      <c r="K317" s="94"/>
      <c r="L317" s="173">
        <f>Month!H331/1.05</f>
        <v>20.849523809523809</v>
      </c>
      <c r="M317" s="147">
        <f t="shared" ref="M317:M322" si="64">L317-0</f>
        <v>20.849523809523809</v>
      </c>
      <c r="N317" s="94"/>
      <c r="O317" s="95"/>
      <c r="P317" s="173">
        <f>Month!I331/1.05</f>
        <v>31.866280952380951</v>
      </c>
      <c r="Q317" s="147">
        <f t="shared" ref="Q317:Q322" si="65">P317-11.14</f>
        <v>20.72628095238095</v>
      </c>
      <c r="R317" s="94"/>
      <c r="S317" s="97"/>
      <c r="T317" s="207">
        <f t="shared" si="63"/>
        <v>-0.31802380985115519</v>
      </c>
      <c r="U317" s="198"/>
      <c r="V317" s="173"/>
      <c r="W317" s="94"/>
      <c r="X317" s="198"/>
      <c r="Y317" s="173"/>
      <c r="Z317" s="94"/>
      <c r="AA317" s="203"/>
      <c r="AB317" s="252"/>
    </row>
    <row r="318" spans="1:28" x14ac:dyDescent="0.25">
      <c r="A318" s="187">
        <v>42430</v>
      </c>
      <c r="B318" s="104">
        <v>42430</v>
      </c>
      <c r="C318" s="94"/>
      <c r="D318" s="94"/>
      <c r="E318" s="94"/>
      <c r="F318" s="173">
        <f>Month!G332/1.2</f>
        <v>85.332528333333343</v>
      </c>
      <c r="G318" s="94">
        <f t="shared" ref="G318:G323" si="66">F318-57.95</f>
        <v>27.38252833333334</v>
      </c>
      <c r="H318" s="94">
        <f>SUM(G316:G318)/3</f>
        <v>27.034038611111125</v>
      </c>
      <c r="I318" s="173">
        <f>Month!F332/1.2</f>
        <v>84.77238236995278</v>
      </c>
      <c r="J318" s="94">
        <f t="shared" ref="J318:J323" si="67">I318-57.95</f>
        <v>26.822382369952777</v>
      </c>
      <c r="K318" s="94">
        <f>SUM(J316:J318)/3</f>
        <v>26.736606356126028</v>
      </c>
      <c r="L318" s="173">
        <f>Month!H332/1.05</f>
        <v>25.16952380952381</v>
      </c>
      <c r="M318" s="147">
        <f t="shared" si="64"/>
        <v>25.16952380952381</v>
      </c>
      <c r="N318" s="94">
        <f>SUM(M316:M318)/3</f>
        <v>22.581904761904763</v>
      </c>
      <c r="O318" s="95"/>
      <c r="P318" s="173">
        <f>Month!I332/1.05</f>
        <v>36.394170476190475</v>
      </c>
      <c r="Q318" s="147">
        <f t="shared" si="65"/>
        <v>25.254170476190474</v>
      </c>
      <c r="R318" s="94">
        <f>SUM(Q316:Q318)/3</f>
        <v>22.783567301587301</v>
      </c>
      <c r="S318" s="97"/>
      <c r="T318" s="207">
        <f t="shared" si="63"/>
        <v>0.56014596338056322</v>
      </c>
      <c r="U318" s="198"/>
      <c r="V318" s="173"/>
      <c r="W318" s="94"/>
      <c r="X318" s="198"/>
      <c r="Y318" s="173"/>
      <c r="Z318" s="94"/>
      <c r="AA318" s="203"/>
      <c r="AB318" s="252"/>
    </row>
    <row r="319" spans="1:28" x14ac:dyDescent="0.25">
      <c r="A319" s="187">
        <v>42461</v>
      </c>
      <c r="B319" s="104">
        <v>42461</v>
      </c>
      <c r="C319" s="94"/>
      <c r="D319" s="94"/>
      <c r="E319" s="94"/>
      <c r="F319" s="173">
        <f>Month!G333/1.2</f>
        <v>89.119517500000001</v>
      </c>
      <c r="G319" s="94">
        <f t="shared" si="66"/>
        <v>31.169517499999998</v>
      </c>
      <c r="H319" s="94"/>
      <c r="I319" s="173">
        <f>Month!F333/1.2</f>
        <v>88.702371340140886</v>
      </c>
      <c r="J319" s="94">
        <f t="shared" si="67"/>
        <v>30.752371340140883</v>
      </c>
      <c r="K319" s="94"/>
      <c r="L319" s="173">
        <f>Month!H333/1.05</f>
        <v>26.093333333333334</v>
      </c>
      <c r="M319" s="147">
        <f t="shared" si="64"/>
        <v>26.093333333333334</v>
      </c>
      <c r="N319" s="94"/>
      <c r="O319" s="95"/>
      <c r="P319" s="173">
        <f>Month!I333/1.05</f>
        <v>36.986641904761903</v>
      </c>
      <c r="Q319" s="147">
        <f t="shared" si="65"/>
        <v>25.846641904761903</v>
      </c>
      <c r="R319" s="94"/>
      <c r="S319" s="97"/>
      <c r="T319" s="207">
        <f t="shared" ref="T319:T325" si="68">G319-J319</f>
        <v>0.41714615985911507</v>
      </c>
      <c r="U319" s="199"/>
      <c r="V319" s="173"/>
      <c r="W319" s="94"/>
      <c r="X319" s="198"/>
      <c r="Y319" s="173"/>
      <c r="Z319" s="94"/>
      <c r="AA319" s="203"/>
      <c r="AB319" s="252"/>
    </row>
    <row r="320" spans="1:28" x14ac:dyDescent="0.25">
      <c r="A320" s="187">
        <v>42491</v>
      </c>
      <c r="B320" s="104">
        <v>42491</v>
      </c>
      <c r="C320" s="94"/>
      <c r="D320" s="94"/>
      <c r="E320" s="94"/>
      <c r="F320" s="173">
        <f>Month!G334/1.2</f>
        <v>90.892411666666689</v>
      </c>
      <c r="G320" s="94">
        <f t="shared" si="66"/>
        <v>32.942411666666686</v>
      </c>
      <c r="H320" s="94"/>
      <c r="I320" s="173">
        <f>Month!F334/1.2</f>
        <v>90.361760328358969</v>
      </c>
      <c r="J320" s="94">
        <f t="shared" si="67"/>
        <v>32.411760328358966</v>
      </c>
      <c r="K320" s="94"/>
      <c r="L320" s="173">
        <f>Month!H334/1.05</f>
        <v>28.150476190476194</v>
      </c>
      <c r="M320" s="147">
        <f t="shared" si="64"/>
        <v>28.150476190476194</v>
      </c>
      <c r="N320" s="94"/>
      <c r="O320" s="95"/>
      <c r="P320" s="173">
        <f>Month!I334/1.05</f>
        <v>40.074691428571427</v>
      </c>
      <c r="Q320" s="147">
        <f t="shared" si="65"/>
        <v>28.934691428571426</v>
      </c>
      <c r="R320" s="94"/>
      <c r="S320" s="97"/>
      <c r="T320" s="207">
        <f t="shared" si="68"/>
        <v>0.53065133830772027</v>
      </c>
      <c r="U320" s="199"/>
      <c r="V320" s="173"/>
      <c r="W320" s="94"/>
      <c r="X320" s="198"/>
      <c r="Y320" s="173"/>
      <c r="Z320" s="94"/>
      <c r="AA320" s="203"/>
      <c r="AB320" s="252"/>
    </row>
    <row r="321" spans="1:28" x14ac:dyDescent="0.25">
      <c r="A321" s="187">
        <v>42522</v>
      </c>
      <c r="B321" s="104">
        <v>42522</v>
      </c>
      <c r="C321" s="94"/>
      <c r="D321" s="94"/>
      <c r="E321" s="94"/>
      <c r="F321" s="173">
        <f>Month!G335/1.2</f>
        <v>93.214160833333338</v>
      </c>
      <c r="G321" s="94">
        <f t="shared" si="66"/>
        <v>35.264160833333335</v>
      </c>
      <c r="H321" s="94">
        <f>SUM(G319:G321)/3</f>
        <v>33.12536333333334</v>
      </c>
      <c r="I321" s="173">
        <f>Month!F335/1.2</f>
        <v>92.469511677051656</v>
      </c>
      <c r="J321" s="94">
        <f t="shared" si="67"/>
        <v>34.519511677051653</v>
      </c>
      <c r="K321" s="94">
        <f>SUM(J319:J321)/3</f>
        <v>32.56121444851717</v>
      </c>
      <c r="L321" s="173">
        <f>Month!H335/1.05</f>
        <v>30.480952380952381</v>
      </c>
      <c r="M321" s="147">
        <f t="shared" si="64"/>
        <v>30.480952380952381</v>
      </c>
      <c r="N321" s="94">
        <f>SUM(M319:M321)/3</f>
        <v>28.241587301587305</v>
      </c>
      <c r="O321" s="95"/>
      <c r="P321" s="173">
        <f>Month!I335/1.05</f>
        <v>42.189817142857144</v>
      </c>
      <c r="Q321" s="147">
        <f t="shared" si="65"/>
        <v>31.049817142857144</v>
      </c>
      <c r="R321" s="94">
        <f>SUM(Q319:Q321)/3</f>
        <v>28.610383492063491</v>
      </c>
      <c r="S321" s="97"/>
      <c r="T321" s="207">
        <f t="shared" si="68"/>
        <v>0.74464915628168171</v>
      </c>
      <c r="U321" s="199"/>
      <c r="V321" s="173"/>
      <c r="W321" s="94"/>
      <c r="X321" s="198"/>
      <c r="Y321" s="173"/>
      <c r="Z321" s="94"/>
      <c r="AA321" s="203"/>
      <c r="AB321" s="252"/>
    </row>
    <row r="322" spans="1:28" x14ac:dyDescent="0.25">
      <c r="A322" s="187">
        <v>42552</v>
      </c>
      <c r="B322" s="104">
        <v>42552</v>
      </c>
      <c r="C322" s="94"/>
      <c r="D322" s="94"/>
      <c r="E322" s="94"/>
      <c r="F322" s="173">
        <f>Month!G336/1.2</f>
        <v>93.875704166666679</v>
      </c>
      <c r="G322" s="94">
        <f t="shared" si="66"/>
        <v>35.925704166666677</v>
      </c>
      <c r="H322" s="94"/>
      <c r="I322" s="173">
        <f>Month!F336/1.2</f>
        <v>93.052421136357992</v>
      </c>
      <c r="J322" s="94">
        <f t="shared" si="67"/>
        <v>35.102421136357989</v>
      </c>
      <c r="K322" s="94"/>
      <c r="L322" s="173">
        <f>Month!H336/1.05</f>
        <v>30.84095238095238</v>
      </c>
      <c r="M322" s="147">
        <f t="shared" si="64"/>
        <v>30.84095238095238</v>
      </c>
      <c r="N322" s="94"/>
      <c r="O322" s="95"/>
      <c r="P322" s="173">
        <f>Month!I336/1.05</f>
        <v>42.373630476190471</v>
      </c>
      <c r="Q322" s="147">
        <f t="shared" si="65"/>
        <v>31.23363047619047</v>
      </c>
      <c r="R322" s="94"/>
      <c r="S322" s="97"/>
      <c r="T322" s="207">
        <f t="shared" si="68"/>
        <v>0.8232830303086871</v>
      </c>
      <c r="U322" s="199"/>
      <c r="V322" s="173"/>
      <c r="W322" s="94"/>
      <c r="X322" s="198"/>
      <c r="Y322" s="173"/>
      <c r="Z322" s="94"/>
      <c r="AA322" s="203"/>
      <c r="AB322" s="252"/>
    </row>
    <row r="323" spans="1:28" x14ac:dyDescent="0.25">
      <c r="A323" s="187">
        <v>42583</v>
      </c>
      <c r="B323" s="104">
        <v>42583</v>
      </c>
      <c r="C323" s="94"/>
      <c r="D323" s="94"/>
      <c r="E323" s="94"/>
      <c r="F323" s="173">
        <f>Month!G337/1.2</f>
        <v>92.237091666666672</v>
      </c>
      <c r="G323" s="94">
        <f t="shared" si="66"/>
        <v>34.287091666666669</v>
      </c>
      <c r="H323" s="94"/>
      <c r="I323" s="173">
        <f>Month!F337/1.2</f>
        <v>90.874670018208988</v>
      </c>
      <c r="J323" s="94">
        <f t="shared" si="67"/>
        <v>32.924670018208985</v>
      </c>
      <c r="K323" s="94"/>
      <c r="L323" s="173">
        <f>Month!H337/1.05</f>
        <v>28.602857142857143</v>
      </c>
      <c r="M323" s="147">
        <f t="shared" ref="M323:M328" si="69">L323-0</f>
        <v>28.602857142857143</v>
      </c>
      <c r="N323" s="94"/>
      <c r="O323" s="95"/>
      <c r="P323" s="173">
        <f>Month!I337/1.05</f>
        <v>41.660841904761902</v>
      </c>
      <c r="Q323" s="147">
        <f t="shared" ref="Q323:Q328" si="70">P323-11.14</f>
        <v>30.520841904761902</v>
      </c>
      <c r="R323" s="94"/>
      <c r="S323" s="97"/>
      <c r="T323" s="207">
        <f t="shared" si="68"/>
        <v>1.3624216484576834</v>
      </c>
      <c r="U323" s="199"/>
      <c r="V323" s="173"/>
      <c r="W323" s="94"/>
      <c r="X323" s="198"/>
      <c r="Y323" s="173"/>
      <c r="Z323" s="94"/>
      <c r="AA323" s="203"/>
      <c r="AB323" s="252"/>
    </row>
    <row r="324" spans="1:28" x14ac:dyDescent="0.25">
      <c r="A324" s="187">
        <v>42614</v>
      </c>
      <c r="B324" s="104">
        <v>42614</v>
      </c>
      <c r="C324" s="94"/>
      <c r="D324" s="94"/>
      <c r="E324" s="94"/>
      <c r="F324" s="173">
        <f>Month!G338/1.2</f>
        <v>94.35978333333334</v>
      </c>
      <c r="G324" s="94">
        <f t="shared" ref="G324:G329" si="71">F324-57.95</f>
        <v>36.409783333333337</v>
      </c>
      <c r="H324" s="94">
        <f>SUM(G322:G324)/3</f>
        <v>35.54085972222223</v>
      </c>
      <c r="I324" s="173">
        <f>Month!F338/1.2</f>
        <v>92.675916399758691</v>
      </c>
      <c r="J324" s="94">
        <f t="shared" ref="J324:J329" si="72">I324-57.95</f>
        <v>34.725916399758688</v>
      </c>
      <c r="K324" s="94">
        <f>SUM(J322:J324)/3</f>
        <v>34.251002518108557</v>
      </c>
      <c r="L324" s="173">
        <f>Month!H338/1.05</f>
        <v>30.418095238095233</v>
      </c>
      <c r="M324" s="147">
        <f t="shared" si="69"/>
        <v>30.418095238095233</v>
      </c>
      <c r="N324" s="94">
        <f>SUM(M322:M324)/3</f>
        <v>29.953968253968252</v>
      </c>
      <c r="O324" s="95"/>
      <c r="P324" s="173">
        <f>Month!I338/1.05</f>
        <v>42.365387619047617</v>
      </c>
      <c r="Q324" s="147">
        <f t="shared" si="70"/>
        <v>31.225387619047616</v>
      </c>
      <c r="R324" s="94">
        <f>SUM(Q322:Q324)/3</f>
        <v>30.993286666666663</v>
      </c>
      <c r="S324" s="97"/>
      <c r="T324" s="207">
        <f t="shared" si="68"/>
        <v>1.6838669335746488</v>
      </c>
      <c r="U324" s="199"/>
      <c r="V324" s="173"/>
      <c r="W324" s="94"/>
      <c r="X324" s="198"/>
      <c r="Y324" s="173"/>
      <c r="Z324" s="94"/>
      <c r="AA324" s="203"/>
      <c r="AB324" s="252"/>
    </row>
    <row r="325" spans="1:28" x14ac:dyDescent="0.25">
      <c r="A325" s="187">
        <v>42644</v>
      </c>
      <c r="B325" s="104">
        <v>42644</v>
      </c>
      <c r="C325" s="94"/>
      <c r="D325" s="94"/>
      <c r="E325" s="94"/>
      <c r="F325" s="173">
        <f>Month!G339/1.2</f>
        <v>96.368390000000005</v>
      </c>
      <c r="G325" s="94">
        <f t="shared" si="71"/>
        <v>38.418390000000002</v>
      </c>
      <c r="H325" s="94"/>
      <c r="I325" s="173">
        <f>Month!F339/1.2</f>
        <v>94.629269951937118</v>
      </c>
      <c r="J325" s="94">
        <f t="shared" si="72"/>
        <v>36.679269951937115</v>
      </c>
      <c r="K325" s="94"/>
      <c r="L325" s="173">
        <f>Month!H339/1.05</f>
        <v>35.661904761904758</v>
      </c>
      <c r="M325" s="147">
        <f t="shared" si="69"/>
        <v>35.661904761904758</v>
      </c>
      <c r="N325" s="94"/>
      <c r="O325" s="95"/>
      <c r="P325" s="173">
        <f>Month!I339/1.05</f>
        <v>47.857688571428575</v>
      </c>
      <c r="Q325" s="147">
        <f t="shared" si="70"/>
        <v>36.717688571428575</v>
      </c>
      <c r="R325" s="94"/>
      <c r="S325" s="97"/>
      <c r="T325" s="207">
        <f t="shared" si="68"/>
        <v>1.7391200480628868</v>
      </c>
      <c r="U325" s="199"/>
      <c r="V325" s="173"/>
      <c r="W325" s="94"/>
      <c r="X325" s="198"/>
      <c r="Y325" s="173"/>
      <c r="Z325" s="94"/>
      <c r="AA325" s="203"/>
      <c r="AB325" s="252"/>
    </row>
    <row r="326" spans="1:28" x14ac:dyDescent="0.25">
      <c r="A326" s="187">
        <v>42675</v>
      </c>
      <c r="B326" s="104">
        <v>42675</v>
      </c>
      <c r="C326" s="94"/>
      <c r="D326" s="94"/>
      <c r="E326" s="94"/>
      <c r="F326" s="173">
        <f>Month!G340/1.2</f>
        <v>98.63356583333335</v>
      </c>
      <c r="G326" s="94">
        <f t="shared" si="71"/>
        <v>40.683565833333347</v>
      </c>
      <c r="H326" s="94"/>
      <c r="I326" s="173">
        <f>Month!F340/1.2</f>
        <v>96.570346884933329</v>
      </c>
      <c r="J326" s="94">
        <f t="shared" si="72"/>
        <v>38.620346884933326</v>
      </c>
      <c r="K326" s="94"/>
      <c r="L326" s="173">
        <f>Month!H340/1.05</f>
        <v>33.567619047619047</v>
      </c>
      <c r="M326" s="147">
        <f t="shared" si="69"/>
        <v>33.567619047619047</v>
      </c>
      <c r="N326" s="94"/>
      <c r="O326" s="95"/>
      <c r="P326" s="173">
        <f>Month!I340/1.05</f>
        <v>43.907049523809526</v>
      </c>
      <c r="Q326" s="147">
        <f t="shared" si="70"/>
        <v>32.767049523809526</v>
      </c>
      <c r="R326" s="94"/>
      <c r="S326" s="97"/>
      <c r="T326" s="207">
        <f t="shared" ref="T326:T332" si="73">G326-J326</f>
        <v>2.0632189484000207</v>
      </c>
      <c r="U326" s="199"/>
      <c r="V326" s="173"/>
      <c r="W326" s="94"/>
      <c r="X326" s="198"/>
      <c r="Y326" s="173"/>
      <c r="Z326" s="94"/>
      <c r="AA326" s="203"/>
      <c r="AB326" s="252"/>
    </row>
    <row r="327" spans="1:28" x14ac:dyDescent="0.25">
      <c r="A327" s="187">
        <v>42705</v>
      </c>
      <c r="B327" s="104">
        <v>42705</v>
      </c>
      <c r="C327" s="94"/>
      <c r="D327" s="94"/>
      <c r="E327" s="94"/>
      <c r="F327" s="173">
        <f>Month!G341/1.2</f>
        <v>97.633562500000011</v>
      </c>
      <c r="G327" s="94">
        <f t="shared" si="71"/>
        <v>39.683562500000008</v>
      </c>
      <c r="H327" s="94">
        <f>SUM(G325:G327)/3</f>
        <v>39.595172777777783</v>
      </c>
      <c r="I327" s="173">
        <f>Month!F341/1.2</f>
        <v>95.060316351500234</v>
      </c>
      <c r="J327" s="94">
        <f t="shared" si="72"/>
        <v>37.110316351500231</v>
      </c>
      <c r="K327" s="94">
        <f>SUM(J325:J327)/3</f>
        <v>37.469977729456893</v>
      </c>
      <c r="L327" s="173">
        <f>Month!H341/1.05</f>
        <v>36.795238095238091</v>
      </c>
      <c r="M327" s="147">
        <f t="shared" si="69"/>
        <v>36.795238095238091</v>
      </c>
      <c r="N327" s="94">
        <f>SUM(M325:M327)/3</f>
        <v>35.341587301587303</v>
      </c>
      <c r="O327" s="95"/>
      <c r="P327" s="173">
        <f>Month!I341/1.05</f>
        <v>47.630791428571428</v>
      </c>
      <c r="Q327" s="147">
        <f t="shared" si="70"/>
        <v>36.490791428571427</v>
      </c>
      <c r="R327" s="94">
        <f>SUM(Q325:Q327)/3</f>
        <v>35.325176507936511</v>
      </c>
      <c r="S327" s="97"/>
      <c r="T327" s="207">
        <f t="shared" si="73"/>
        <v>2.5732461484997771</v>
      </c>
      <c r="U327" s="199"/>
      <c r="V327" s="173">
        <f>AVERAGE(F316:F327)</f>
        <v>91.773858611111109</v>
      </c>
      <c r="W327" s="94">
        <f>AVERAGE(G316:G327)</f>
        <v>33.82385861111112</v>
      </c>
      <c r="X327" s="198"/>
      <c r="Y327" s="173">
        <f>AVERAGE(I316:I327)</f>
        <v>90.704700263052175</v>
      </c>
      <c r="Z327" s="94">
        <f>AVERAGE(J316:J327)</f>
        <v>32.754700263052158</v>
      </c>
      <c r="AA327" s="203"/>
      <c r="AB327" s="252"/>
    </row>
    <row r="328" spans="1:28" x14ac:dyDescent="0.25">
      <c r="A328" s="97">
        <f>A316+1</f>
        <v>2017</v>
      </c>
      <c r="B328" s="104">
        <v>42736</v>
      </c>
      <c r="C328" s="94"/>
      <c r="D328" s="94"/>
      <c r="E328" s="94"/>
      <c r="F328" s="173">
        <f>Month!G342/1.2</f>
        <v>101.65959333333335</v>
      </c>
      <c r="G328" s="94">
        <f t="shared" si="71"/>
        <v>43.709593333333345</v>
      </c>
      <c r="H328" s="94"/>
      <c r="I328" s="173">
        <f>Month!F342/1.2</f>
        <v>98.912484983692835</v>
      </c>
      <c r="J328" s="94">
        <f t="shared" si="72"/>
        <v>40.962484983692832</v>
      </c>
      <c r="K328" s="94"/>
      <c r="L328" s="173">
        <f>Month!H342/1.05</f>
        <v>38.74285714285714</v>
      </c>
      <c r="M328" s="147">
        <f t="shared" si="69"/>
        <v>38.74285714285714</v>
      </c>
      <c r="N328" s="94"/>
      <c r="O328" s="95"/>
      <c r="P328" s="173">
        <f>Month!I342/1.05</f>
        <v>49.511454285714279</v>
      </c>
      <c r="Q328" s="147">
        <f t="shared" si="70"/>
        <v>38.371454285714279</v>
      </c>
      <c r="R328" s="94"/>
      <c r="S328" s="97"/>
      <c r="T328" s="207">
        <f t="shared" si="73"/>
        <v>2.7471083496405129</v>
      </c>
      <c r="U328" s="199"/>
      <c r="V328" s="253"/>
      <c r="W328" s="97"/>
      <c r="X328" s="198"/>
      <c r="Y328" s="253"/>
      <c r="Z328" s="97"/>
      <c r="AA328" s="203"/>
      <c r="AB328" s="252"/>
    </row>
    <row r="329" spans="1:28" x14ac:dyDescent="0.25">
      <c r="A329" s="187">
        <v>42767</v>
      </c>
      <c r="B329" s="104">
        <v>42767</v>
      </c>
      <c r="C329" s="94"/>
      <c r="D329" s="94"/>
      <c r="E329" s="94"/>
      <c r="F329" s="173">
        <f>Month!G343/1.2</f>
        <v>102.33246166666667</v>
      </c>
      <c r="G329" s="94">
        <f t="shared" si="71"/>
        <v>44.382461666666671</v>
      </c>
      <c r="H329" s="94"/>
      <c r="I329" s="173">
        <f>Month!F343/1.2</f>
        <v>99.885411378899164</v>
      </c>
      <c r="J329" s="94">
        <f t="shared" si="72"/>
        <v>41.935411378899161</v>
      </c>
      <c r="K329" s="94"/>
      <c r="L329" s="173">
        <f>Month!H343/1.05</f>
        <v>38.495238095238093</v>
      </c>
      <c r="M329" s="147">
        <f t="shared" ref="M329:M334" si="74">L329-0</f>
        <v>38.495238095238093</v>
      </c>
      <c r="N329" s="94"/>
      <c r="O329" s="95"/>
      <c r="P329" s="173">
        <f>Month!I343/1.05</f>
        <v>49.186593333333334</v>
      </c>
      <c r="Q329" s="147">
        <f t="shared" ref="Q329:Q334" si="75">P329-11.14</f>
        <v>38.046593333333334</v>
      </c>
      <c r="R329" s="94"/>
      <c r="S329" s="97"/>
      <c r="T329" s="207">
        <f t="shared" si="73"/>
        <v>2.4470502877675102</v>
      </c>
      <c r="U329" s="199"/>
      <c r="V329" s="253"/>
      <c r="W329" s="97"/>
      <c r="X329" s="198"/>
      <c r="Y329" s="253"/>
      <c r="Z329" s="97"/>
      <c r="AA329" s="203"/>
      <c r="AB329" s="252"/>
    </row>
    <row r="330" spans="1:28" x14ac:dyDescent="0.25">
      <c r="A330" s="187">
        <v>42795</v>
      </c>
      <c r="B330" s="104">
        <v>42795</v>
      </c>
      <c r="C330" s="94"/>
      <c r="D330" s="94"/>
      <c r="E330" s="94"/>
      <c r="F330" s="173">
        <f>Month!G344/1.2</f>
        <v>101.95</v>
      </c>
      <c r="G330" s="94">
        <f t="shared" ref="G330:G335" si="76">F330-57.95</f>
        <v>44</v>
      </c>
      <c r="H330" s="94">
        <f>SUM(G328:G330)/3</f>
        <v>44.030685000000005</v>
      </c>
      <c r="I330" s="173">
        <f>Month!F344/1.2</f>
        <v>99.491666666666674</v>
      </c>
      <c r="J330" s="94">
        <f t="shared" ref="J330:J335" si="77">I330-57.95</f>
        <v>41.541666666666671</v>
      </c>
      <c r="K330" s="94">
        <f>SUM(J328:J330)/3</f>
        <v>41.479854343086224</v>
      </c>
      <c r="L330" s="173">
        <f>Month!H344/1.05</f>
        <v>37.695238095238089</v>
      </c>
      <c r="M330" s="147">
        <f t="shared" si="74"/>
        <v>37.695238095238089</v>
      </c>
      <c r="N330" s="94">
        <f>SUM(M328:M330)/3</f>
        <v>38.31111111111111</v>
      </c>
      <c r="O330" s="95"/>
      <c r="P330" s="173">
        <f>Month!I344/1.05</f>
        <v>49.723809523809521</v>
      </c>
      <c r="Q330" s="147">
        <f t="shared" si="75"/>
        <v>38.583809523809521</v>
      </c>
      <c r="R330" s="94">
        <f>SUM(Q328:Q330)/3</f>
        <v>38.333952380952375</v>
      </c>
      <c r="S330" s="97"/>
      <c r="T330" s="207">
        <f t="shared" si="73"/>
        <v>2.4583333333333286</v>
      </c>
      <c r="U330" s="199"/>
      <c r="V330" s="253"/>
      <c r="W330" s="97"/>
      <c r="X330" s="198"/>
      <c r="Y330" s="253"/>
      <c r="Z330" s="97"/>
      <c r="AA330" s="203"/>
      <c r="AB330" s="252"/>
    </row>
    <row r="331" spans="1:28" x14ac:dyDescent="0.25">
      <c r="A331" s="187">
        <v>42826</v>
      </c>
      <c r="B331" s="104">
        <v>42826</v>
      </c>
      <c r="C331" s="94"/>
      <c r="D331" s="94"/>
      <c r="E331" s="94"/>
      <c r="F331" s="173">
        <f>Month!G345/1.2</f>
        <v>99.909973333333355</v>
      </c>
      <c r="G331" s="94">
        <f t="shared" si="76"/>
        <v>41.959973333333352</v>
      </c>
      <c r="H331" s="94"/>
      <c r="I331" s="173">
        <f>Month!F345/1.2</f>
        <v>97.751349412982776</v>
      </c>
      <c r="J331" s="94">
        <f t="shared" si="77"/>
        <v>39.801349412982773</v>
      </c>
      <c r="K331" s="94"/>
      <c r="L331" s="173">
        <f>Month!H345/1.05</f>
        <v>37.878095238095234</v>
      </c>
      <c r="M331" s="147">
        <f t="shared" si="74"/>
        <v>37.878095238095234</v>
      </c>
      <c r="N331" s="94"/>
      <c r="O331" s="95"/>
      <c r="P331" s="173">
        <f>Month!I345/1.05</f>
        <v>48.972255238095237</v>
      </c>
      <c r="Q331" s="147">
        <f t="shared" si="75"/>
        <v>37.832255238095236</v>
      </c>
      <c r="R331" s="94"/>
      <c r="S331" s="97"/>
      <c r="T331" s="207">
        <f t="shared" si="73"/>
        <v>2.1586239203505784</v>
      </c>
      <c r="U331" s="199"/>
      <c r="V331" s="253"/>
      <c r="W331" s="97"/>
      <c r="X331" s="198"/>
      <c r="Y331" s="253"/>
      <c r="Z331" s="97"/>
      <c r="AA331" s="203"/>
      <c r="AB331" s="252"/>
    </row>
    <row r="332" spans="1:28" ht="12.75" customHeight="1" x14ac:dyDescent="0.25">
      <c r="A332" s="187">
        <v>42856</v>
      </c>
      <c r="B332" s="104">
        <v>42856</v>
      </c>
      <c r="C332" s="94"/>
      <c r="D332" s="94"/>
      <c r="E332" s="94"/>
      <c r="F332" s="173">
        <f>Month!G346/1.2</f>
        <v>97.831963333333348</v>
      </c>
      <c r="G332" s="94">
        <f t="shared" si="76"/>
        <v>39.881963333333346</v>
      </c>
      <c r="H332" s="94"/>
      <c r="I332" s="173">
        <f>Month!F346/1.2</f>
        <v>96.26766367806465</v>
      </c>
      <c r="J332" s="94">
        <f t="shared" si="77"/>
        <v>38.317663678064648</v>
      </c>
      <c r="K332" s="94"/>
      <c r="L332" s="173">
        <f>Month!H346/1.05</f>
        <v>34.735238095238095</v>
      </c>
      <c r="M332" s="147">
        <f t="shared" si="74"/>
        <v>34.735238095238095</v>
      </c>
      <c r="N332" s="94"/>
      <c r="O332" s="181"/>
      <c r="P332" s="173">
        <f>Month!I346/1.05</f>
        <v>45.680933333333336</v>
      </c>
      <c r="Q332" s="147">
        <f t="shared" si="75"/>
        <v>34.540933333333335</v>
      </c>
      <c r="R332" s="94"/>
      <c r="S332" s="97"/>
      <c r="T332" s="207">
        <f t="shared" si="73"/>
        <v>1.5642996552686981</v>
      </c>
      <c r="U332" s="198"/>
      <c r="V332" s="253"/>
      <c r="W332" s="97"/>
      <c r="X332" s="198"/>
      <c r="Y332" s="253"/>
      <c r="Z332" s="97"/>
      <c r="AA332" s="203"/>
      <c r="AB332" s="252"/>
    </row>
    <row r="333" spans="1:28" ht="12.75" customHeight="1" x14ac:dyDescent="0.25">
      <c r="A333" s="187">
        <v>42887</v>
      </c>
      <c r="B333" s="104">
        <v>42887</v>
      </c>
      <c r="C333" s="94"/>
      <c r="D333" s="94"/>
      <c r="E333" s="94"/>
      <c r="F333" s="173">
        <f>Month!G347/1.2</f>
        <v>97.946959166666673</v>
      </c>
      <c r="G333" s="94">
        <f t="shared" si="76"/>
        <v>39.99695916666667</v>
      </c>
      <c r="H333" s="94">
        <f>SUM(G331:G333)/3</f>
        <v>40.612965277777789</v>
      </c>
      <c r="I333" s="173">
        <f>Month!F347/1.2</f>
        <v>96.290352876497806</v>
      </c>
      <c r="J333" s="94">
        <f t="shared" si="77"/>
        <v>38.340352876497803</v>
      </c>
      <c r="K333" s="94">
        <f>SUM(J331:J333)/3</f>
        <v>38.819788655848406</v>
      </c>
      <c r="L333" s="173">
        <f>Month!H347/1.05</f>
        <v>34.029523809523809</v>
      </c>
      <c r="M333" s="147">
        <f t="shared" si="74"/>
        <v>34.029523809523809</v>
      </c>
      <c r="N333" s="94">
        <f>SUM(M331:M333)/3</f>
        <v>35.547619047619044</v>
      </c>
      <c r="O333" s="181"/>
      <c r="P333" s="173">
        <f>Month!I347/1.05</f>
        <v>43.409372380952377</v>
      </c>
      <c r="Q333" s="147">
        <f t="shared" si="75"/>
        <v>32.269372380952376</v>
      </c>
      <c r="R333" s="94">
        <f>SUM(Q331:Q333)/3</f>
        <v>34.880853650793647</v>
      </c>
      <c r="S333" s="97"/>
      <c r="T333" s="207">
        <f t="shared" ref="T333:T339" si="78">G333-J333</f>
        <v>1.6566062901688667</v>
      </c>
      <c r="U333" s="198"/>
      <c r="V333" s="253"/>
      <c r="W333" s="97"/>
      <c r="X333" s="198"/>
      <c r="Y333" s="253"/>
      <c r="Z333" s="97"/>
      <c r="AA333" s="203"/>
      <c r="AB333" s="252"/>
    </row>
    <row r="334" spans="1:28" ht="12.75" customHeight="1" x14ac:dyDescent="0.25">
      <c r="A334" s="187">
        <v>42917</v>
      </c>
      <c r="B334" s="104">
        <v>42917</v>
      </c>
      <c r="C334" s="94"/>
      <c r="D334" s="94"/>
      <c r="E334" s="94"/>
      <c r="F334" s="173">
        <f>Month!G348/1.2</f>
        <v>96.164270833333347</v>
      </c>
      <c r="G334" s="94">
        <f t="shared" si="76"/>
        <v>38.214270833333345</v>
      </c>
      <c r="H334" s="94"/>
      <c r="I334" s="173">
        <f>Month!F348/1.2</f>
        <v>94.920449098355732</v>
      </c>
      <c r="J334" s="94">
        <f t="shared" si="77"/>
        <v>36.970449098355729</v>
      </c>
      <c r="K334" s="94"/>
      <c r="L334" s="173">
        <f>Month!H348/1.05</f>
        <v>33.320952380952377</v>
      </c>
      <c r="M334" s="147">
        <f t="shared" si="74"/>
        <v>33.320952380952377</v>
      </c>
      <c r="N334" s="94"/>
      <c r="O334" s="181"/>
      <c r="P334" s="173">
        <f>Month!I348/1.05</f>
        <v>44.254199047619053</v>
      </c>
      <c r="Q334" s="147">
        <f t="shared" si="75"/>
        <v>33.114199047619053</v>
      </c>
      <c r="R334" s="94"/>
      <c r="S334" s="97"/>
      <c r="T334" s="207">
        <f t="shared" si="78"/>
        <v>1.2438217349776153</v>
      </c>
      <c r="U334" s="198"/>
      <c r="V334" s="253"/>
      <c r="W334" s="97"/>
      <c r="X334" s="198"/>
      <c r="Y334" s="253"/>
      <c r="Z334" s="97"/>
      <c r="AA334" s="203"/>
      <c r="AB334" s="252"/>
    </row>
    <row r="335" spans="1:28" x14ac:dyDescent="0.25">
      <c r="A335" s="187">
        <v>42948</v>
      </c>
      <c r="B335" s="104">
        <v>42948</v>
      </c>
      <c r="C335" s="94"/>
      <c r="D335" s="94"/>
      <c r="E335" s="94"/>
      <c r="F335" s="173">
        <f>Month!G349/1.2</f>
        <v>97.788627500000018</v>
      </c>
      <c r="G335" s="94">
        <f t="shared" si="76"/>
        <v>39.838627500000015</v>
      </c>
      <c r="H335" s="94"/>
      <c r="I335" s="173">
        <f>Month!F349/1.2</f>
        <v>96.367219417374884</v>
      </c>
      <c r="J335" s="94">
        <f t="shared" si="77"/>
        <v>38.417219417374881</v>
      </c>
      <c r="K335" s="94"/>
      <c r="L335" s="173">
        <f>Month!H349/1.05</f>
        <v>35.157142857142858</v>
      </c>
      <c r="M335" s="147">
        <f t="shared" ref="M335:M340" si="79">L335-0</f>
        <v>35.157142857142858</v>
      </c>
      <c r="N335" s="94"/>
      <c r="O335" s="181"/>
      <c r="P335" s="173">
        <f>Month!I349/1.05</f>
        <v>46.372413333333334</v>
      </c>
      <c r="Q335" s="147">
        <f t="shared" ref="Q335:Q340" si="80">P335-11.14</f>
        <v>35.232413333333334</v>
      </c>
      <c r="R335" s="94"/>
      <c r="S335" s="97"/>
      <c r="T335" s="207">
        <f t="shared" si="78"/>
        <v>1.4214080826251347</v>
      </c>
      <c r="U335" s="198"/>
      <c r="V335" s="253"/>
      <c r="W335" s="97"/>
      <c r="X335" s="198"/>
      <c r="Y335" s="253"/>
      <c r="Z335" s="97"/>
      <c r="AA335" s="203"/>
      <c r="AB335" s="252"/>
    </row>
    <row r="336" spans="1:28" x14ac:dyDescent="0.25">
      <c r="A336" s="187">
        <v>42979</v>
      </c>
      <c r="B336" s="104">
        <v>42979</v>
      </c>
      <c r="C336" s="94"/>
      <c r="D336" s="94"/>
      <c r="E336" s="94"/>
      <c r="F336" s="173">
        <f>Month!G350/1.2</f>
        <v>100.43044583333334</v>
      </c>
      <c r="G336" s="94">
        <f t="shared" ref="G336:G341" si="81">F336-57.95</f>
        <v>42.480445833333334</v>
      </c>
      <c r="H336" s="94">
        <f>SUM(G334:G336)/3</f>
        <v>40.177781388888896</v>
      </c>
      <c r="I336" s="173">
        <f>Month!F350/1.2</f>
        <v>99.111510504294429</v>
      </c>
      <c r="J336" s="94">
        <f t="shared" ref="J336:J341" si="82">I336-57.95</f>
        <v>41.161510504294426</v>
      </c>
      <c r="K336" s="94">
        <f>SUM(J334:J336)/3</f>
        <v>38.849726340008345</v>
      </c>
      <c r="L336" s="173">
        <f>Month!H350/1.05</f>
        <v>36.66952380952381</v>
      </c>
      <c r="M336" s="147">
        <f t="shared" si="79"/>
        <v>36.66952380952381</v>
      </c>
      <c r="N336" s="94">
        <f>SUM(M334:M336)/3</f>
        <v>35.049206349206351</v>
      </c>
      <c r="O336" s="181"/>
      <c r="P336" s="173">
        <f>Month!I350/1.05</f>
        <v>48.183903809523812</v>
      </c>
      <c r="Q336" s="147">
        <f t="shared" si="80"/>
        <v>37.043903809523812</v>
      </c>
      <c r="R336" s="94">
        <f>SUM(Q334:Q336)/3</f>
        <v>35.130172063492068</v>
      </c>
      <c r="S336" s="188"/>
      <c r="T336" s="207">
        <f t="shared" si="78"/>
        <v>1.3189353290389079</v>
      </c>
      <c r="U336" s="198"/>
      <c r="V336" s="253"/>
      <c r="W336" s="97"/>
      <c r="X336" s="198"/>
      <c r="Y336" s="253"/>
      <c r="Z336" s="97"/>
      <c r="AA336" s="203"/>
      <c r="AB336" s="252"/>
    </row>
    <row r="337" spans="1:28" x14ac:dyDescent="0.25">
      <c r="A337" s="187">
        <v>43009</v>
      </c>
      <c r="B337" s="104">
        <v>43009</v>
      </c>
      <c r="C337" s="94"/>
      <c r="D337" s="94"/>
      <c r="E337" s="94"/>
      <c r="F337" s="173">
        <f>Month!G351/1.2</f>
        <v>100.28640333333335</v>
      </c>
      <c r="G337" s="94">
        <f t="shared" si="81"/>
        <v>42.336403333333351</v>
      </c>
      <c r="H337" s="94"/>
      <c r="I337" s="173">
        <f>Month!F351/1.2</f>
        <v>97.6250355299223</v>
      </c>
      <c r="J337" s="94">
        <f t="shared" si="82"/>
        <v>39.675035529922297</v>
      </c>
      <c r="K337" s="94"/>
      <c r="L337" s="173">
        <f>Month!H351/1.05</f>
        <v>38.045714285714283</v>
      </c>
      <c r="M337" s="147">
        <f t="shared" si="79"/>
        <v>38.045714285714283</v>
      </c>
      <c r="N337" s="94"/>
      <c r="O337" s="181"/>
      <c r="P337" s="173">
        <f>Month!I351/1.05</f>
        <v>49.226217142857138</v>
      </c>
      <c r="Q337" s="147">
        <f t="shared" si="80"/>
        <v>38.086217142857137</v>
      </c>
      <c r="R337" s="94"/>
      <c r="S337" s="188"/>
      <c r="T337" s="207">
        <f t="shared" si="78"/>
        <v>2.6613678034110535</v>
      </c>
      <c r="U337" s="198"/>
      <c r="V337" s="253"/>
      <c r="W337" s="97"/>
      <c r="X337" s="198"/>
      <c r="Y337" s="253"/>
      <c r="Z337" s="97"/>
      <c r="AA337" s="203"/>
      <c r="AB337" s="252"/>
    </row>
    <row r="338" spans="1:28" x14ac:dyDescent="0.25">
      <c r="A338" s="187">
        <v>43040</v>
      </c>
      <c r="B338" s="104">
        <v>43040</v>
      </c>
      <c r="C338" s="94"/>
      <c r="D338" s="94"/>
      <c r="E338" s="94"/>
      <c r="F338" s="173">
        <f>Month!G352/1.2</f>
        <v>102.26353416666669</v>
      </c>
      <c r="G338" s="94">
        <f t="shared" si="81"/>
        <v>44.313534166666685</v>
      </c>
      <c r="H338" s="94"/>
      <c r="I338" s="173">
        <f>Month!F352/1.2</f>
        <v>99.270717209828291</v>
      </c>
      <c r="J338" s="94">
        <f t="shared" si="82"/>
        <v>41.320717209828288</v>
      </c>
      <c r="K338" s="94"/>
      <c r="L338" s="173">
        <f>Month!H352/1.05</f>
        <v>41.361904761904761</v>
      </c>
      <c r="M338" s="147">
        <f t="shared" si="79"/>
        <v>41.361904761904761</v>
      </c>
      <c r="N338" s="94"/>
      <c r="O338" s="181"/>
      <c r="P338" s="173">
        <f>Month!I352/1.05</f>
        <v>51.593060952380952</v>
      </c>
      <c r="Q338" s="147">
        <f t="shared" si="80"/>
        <v>40.453060952380952</v>
      </c>
      <c r="R338" s="94"/>
      <c r="S338" s="188"/>
      <c r="T338" s="207">
        <f t="shared" si="78"/>
        <v>2.9928169568383964</v>
      </c>
      <c r="U338" s="198"/>
      <c r="V338" s="253"/>
      <c r="W338" s="97"/>
      <c r="X338" s="198"/>
      <c r="Y338" s="253"/>
      <c r="Z338" s="97"/>
      <c r="AA338" s="203"/>
      <c r="AB338" s="252"/>
    </row>
    <row r="339" spans="1:28" x14ac:dyDescent="0.25">
      <c r="A339" s="187">
        <v>43070</v>
      </c>
      <c r="B339" s="104">
        <v>43070</v>
      </c>
      <c r="C339" s="94"/>
      <c r="D339" s="94"/>
      <c r="E339" s="94"/>
      <c r="F339" s="173">
        <f>Month!G353/1.2</f>
        <v>102.92814083333339</v>
      </c>
      <c r="G339" s="94">
        <f t="shared" si="81"/>
        <v>44.978140833333384</v>
      </c>
      <c r="H339" s="94">
        <f>SUM(G337:G339)/3</f>
        <v>43.876026111111138</v>
      </c>
      <c r="I339" s="173">
        <f>Month!F353/1.2</f>
        <v>99.994965401367352</v>
      </c>
      <c r="J339" s="94">
        <f t="shared" si="82"/>
        <v>42.04496540136735</v>
      </c>
      <c r="K339" s="94">
        <f>SUM(J337:J339)/3</f>
        <v>41.013572713705976</v>
      </c>
      <c r="L339" s="173">
        <f>Month!H353/1.05</f>
        <v>41.512380952380944</v>
      </c>
      <c r="M339" s="147">
        <f t="shared" si="79"/>
        <v>41.512380952380944</v>
      </c>
      <c r="N339" s="94">
        <f>SUM(M337:M339)/3</f>
        <v>40.306666666666665</v>
      </c>
      <c r="O339" s="181"/>
      <c r="P339" s="173">
        <f>Month!I353/1.05</f>
        <v>50.581309523809523</v>
      </c>
      <c r="Q339" s="147">
        <f t="shared" si="80"/>
        <v>39.441309523809522</v>
      </c>
      <c r="R339" s="94">
        <f>SUM(Q337:Q339)/3</f>
        <v>39.326862539682537</v>
      </c>
      <c r="S339" s="97"/>
      <c r="T339" s="207">
        <f t="shared" si="78"/>
        <v>2.9331754319660348</v>
      </c>
      <c r="U339" s="198"/>
      <c r="V339" s="173">
        <f>AVERAGE(F328:F339)</f>
        <v>100.12436444444448</v>
      </c>
      <c r="W339" s="94">
        <f>AVERAGE(G328:G339)</f>
        <v>42.174364444444457</v>
      </c>
      <c r="X339" s="198"/>
      <c r="Y339" s="173">
        <f>AVERAGE(I328:I339)</f>
        <v>97.99073551316225</v>
      </c>
      <c r="Z339" s="94">
        <f>AVERAGE(J328:J339)</f>
        <v>40.04073551316224</v>
      </c>
      <c r="AA339" s="203"/>
      <c r="AB339" s="252"/>
    </row>
    <row r="340" spans="1:28" x14ac:dyDescent="0.25">
      <c r="A340" s="97">
        <f>A328+1</f>
        <v>2018</v>
      </c>
      <c r="B340" s="104">
        <v>43101</v>
      </c>
      <c r="C340" s="94"/>
      <c r="D340" s="94"/>
      <c r="E340" s="94"/>
      <c r="F340" s="173">
        <f>Month!G354/1.2</f>
        <v>103.79491000000002</v>
      </c>
      <c r="G340" s="94">
        <f t="shared" si="81"/>
        <v>45.844910000000013</v>
      </c>
      <c r="H340" s="94"/>
      <c r="I340" s="173">
        <f>Month!F354/1.2</f>
        <v>100.96762514654502</v>
      </c>
      <c r="J340" s="94">
        <f t="shared" si="82"/>
        <v>43.017625146545015</v>
      </c>
      <c r="K340" s="94"/>
      <c r="L340" s="173">
        <f>Month!H354/1.05</f>
        <v>43.73238095238095</v>
      </c>
      <c r="M340" s="147">
        <f t="shared" si="79"/>
        <v>43.73238095238095</v>
      </c>
      <c r="N340" s="94"/>
      <c r="O340" s="181"/>
      <c r="P340" s="173">
        <f>Month!I354/1.05</f>
        <v>52.867799047619037</v>
      </c>
      <c r="Q340" s="147">
        <f t="shared" si="80"/>
        <v>41.727799047619037</v>
      </c>
      <c r="R340" s="94"/>
      <c r="S340" s="97"/>
      <c r="T340" s="207">
        <f t="shared" ref="T340:T345" si="83">G340-J340</f>
        <v>2.8272848534549979</v>
      </c>
      <c r="U340" s="198"/>
      <c r="V340" s="253"/>
      <c r="W340" s="97"/>
      <c r="X340" s="198"/>
      <c r="Y340" s="253"/>
      <c r="Z340" s="97"/>
      <c r="AA340" s="203"/>
      <c r="AB340" s="252"/>
    </row>
    <row r="341" spans="1:28" x14ac:dyDescent="0.25">
      <c r="A341" s="187">
        <v>43132</v>
      </c>
      <c r="B341" s="104">
        <v>43132</v>
      </c>
      <c r="C341" s="94"/>
      <c r="D341" s="94"/>
      <c r="E341" s="94"/>
      <c r="F341" s="173">
        <f>Month!G355/1.2</f>
        <v>103.88507000000001</v>
      </c>
      <c r="G341" s="94">
        <f t="shared" si="81"/>
        <v>45.93507000000001</v>
      </c>
      <c r="H341" s="94"/>
      <c r="I341" s="173">
        <f>Month!F355/1.2</f>
        <v>101.20145073192914</v>
      </c>
      <c r="J341" s="94">
        <f t="shared" si="82"/>
        <v>43.25145073192914</v>
      </c>
      <c r="K341" s="94"/>
      <c r="L341" s="173">
        <f>Month!H355/1.05</f>
        <v>40.829523809523806</v>
      </c>
      <c r="M341" s="147">
        <f t="shared" ref="M341:M346" si="84">L341-0</f>
        <v>40.829523809523806</v>
      </c>
      <c r="N341" s="94"/>
      <c r="O341" s="181"/>
      <c r="P341" s="173">
        <f>Month!I355/1.05</f>
        <v>49.462155238095228</v>
      </c>
      <c r="Q341" s="147">
        <f t="shared" ref="Q341:Q346" si="85">P341-11.14</f>
        <v>38.322155238095228</v>
      </c>
      <c r="R341" s="94"/>
      <c r="S341" s="97"/>
      <c r="T341" s="207">
        <f t="shared" si="83"/>
        <v>2.6836192680708706</v>
      </c>
      <c r="U341" s="198"/>
      <c r="V341" s="253"/>
      <c r="W341" s="97"/>
      <c r="X341" s="198"/>
      <c r="Y341" s="253"/>
      <c r="Z341" s="97"/>
      <c r="AA341" s="203"/>
      <c r="AB341" s="252"/>
    </row>
    <row r="342" spans="1:28" x14ac:dyDescent="0.25">
      <c r="A342" s="187">
        <v>43160</v>
      </c>
      <c r="B342" s="104">
        <v>43160</v>
      </c>
      <c r="C342" s="94"/>
      <c r="D342" s="94"/>
      <c r="E342" s="94"/>
      <c r="F342" s="173">
        <f>Month!G356/1.2</f>
        <v>102.32889416666669</v>
      </c>
      <c r="G342" s="94">
        <f t="shared" ref="G342:G347" si="86">F342-57.95</f>
        <v>44.378894166666683</v>
      </c>
      <c r="H342" s="94">
        <f>SUM(G340:G342)/3</f>
        <v>45.3862913888889</v>
      </c>
      <c r="I342" s="173">
        <f>Month!F356/1.2</f>
        <v>99.257783881875412</v>
      </c>
      <c r="J342" s="94">
        <f t="shared" ref="J342:J347" si="87">I342-57.95</f>
        <v>41.307783881875409</v>
      </c>
      <c r="K342" s="94">
        <f>SUM(J340:J342)/3</f>
        <v>42.525619920116519</v>
      </c>
      <c r="L342" s="173">
        <f>Month!H356/1.05</f>
        <v>42.092380952380957</v>
      </c>
      <c r="M342" s="147">
        <f t="shared" si="84"/>
        <v>42.092380952380957</v>
      </c>
      <c r="N342" s="94">
        <f>SUM(M340:M342)/3</f>
        <v>42.218095238095238</v>
      </c>
      <c r="O342" s="181"/>
      <c r="P342" s="173">
        <f>Month!I356/1.05</f>
        <v>50.00729047619047</v>
      </c>
      <c r="Q342" s="147">
        <f t="shared" si="85"/>
        <v>38.867290476190469</v>
      </c>
      <c r="R342" s="94">
        <f>SUM(Q340:Q342)/3</f>
        <v>39.639081587301575</v>
      </c>
      <c r="S342" s="97"/>
      <c r="T342" s="207">
        <f t="shared" si="83"/>
        <v>3.0711102847912741</v>
      </c>
      <c r="U342" s="198"/>
      <c r="V342" s="253"/>
      <c r="W342" s="97"/>
      <c r="X342" s="198"/>
      <c r="Y342" s="253"/>
      <c r="Z342" s="97"/>
      <c r="AA342" s="203"/>
      <c r="AB342" s="252"/>
    </row>
    <row r="343" spans="1:28" x14ac:dyDescent="0.25">
      <c r="A343" s="187">
        <v>43191</v>
      </c>
      <c r="B343" s="104">
        <v>43191</v>
      </c>
      <c r="C343" s="94"/>
      <c r="D343" s="94"/>
      <c r="E343" s="94"/>
      <c r="F343" s="173">
        <f>Month!G357/1.2</f>
        <v>103.46582916666668</v>
      </c>
      <c r="G343" s="94">
        <f t="shared" si="86"/>
        <v>45.515829166666677</v>
      </c>
      <c r="H343" s="94"/>
      <c r="I343" s="173">
        <f>Month!F357/1.2</f>
        <v>100.47835267481918</v>
      </c>
      <c r="J343" s="94">
        <f t="shared" si="87"/>
        <v>42.528352674819175</v>
      </c>
      <c r="K343" s="94"/>
      <c r="L343" s="173">
        <f>Month!H357/1.05</f>
        <v>43.745714285714278</v>
      </c>
      <c r="M343" s="147">
        <f t="shared" si="84"/>
        <v>43.745714285714278</v>
      </c>
      <c r="N343" s="94"/>
      <c r="O343" s="181"/>
      <c r="P343" s="173">
        <f>Month!I357/1.05</f>
        <v>52.791500952380943</v>
      </c>
      <c r="Q343" s="147">
        <f t="shared" si="85"/>
        <v>41.651500952380943</v>
      </c>
      <c r="R343" s="94"/>
      <c r="S343" s="97"/>
      <c r="T343" s="207">
        <f t="shared" si="83"/>
        <v>2.9874764918475023</v>
      </c>
      <c r="U343" s="198"/>
      <c r="V343" s="253"/>
      <c r="W343" s="97"/>
      <c r="X343" s="198"/>
      <c r="Y343" s="253"/>
      <c r="Z343" s="97"/>
      <c r="AA343" s="203"/>
      <c r="AB343" s="252"/>
    </row>
    <row r="344" spans="1:28" x14ac:dyDescent="0.25">
      <c r="A344" s="187">
        <v>43221</v>
      </c>
      <c r="B344" s="104">
        <v>43221</v>
      </c>
      <c r="C344" s="94"/>
      <c r="D344" s="94"/>
      <c r="E344" s="94"/>
      <c r="F344" s="173">
        <f>Month!G358/1.2</f>
        <v>106.90849666666668</v>
      </c>
      <c r="G344" s="94">
        <f t="shared" si="86"/>
        <v>48.958496666666676</v>
      </c>
      <c r="H344" s="94"/>
      <c r="I344" s="173">
        <f>Month!F358/1.2</f>
        <v>103.89127163503757</v>
      </c>
      <c r="J344" s="94">
        <f t="shared" si="87"/>
        <v>45.941271635037566</v>
      </c>
      <c r="K344" s="94"/>
      <c r="L344" s="173">
        <f>Month!H358/1.05</f>
        <v>47.133333333333333</v>
      </c>
      <c r="M344" s="147">
        <f t="shared" si="84"/>
        <v>47.133333333333333</v>
      </c>
      <c r="N344" s="94"/>
      <c r="O344" s="181"/>
      <c r="P344" s="173">
        <f>Month!I358/1.05</f>
        <v>57.724460000000001</v>
      </c>
      <c r="Q344" s="147">
        <f t="shared" si="85"/>
        <v>46.58446</v>
      </c>
      <c r="R344" s="94"/>
      <c r="S344" s="97"/>
      <c r="T344" s="207">
        <f t="shared" si="83"/>
        <v>3.0172250316291098</v>
      </c>
      <c r="U344" s="198"/>
      <c r="V344" s="253"/>
      <c r="W344" s="97"/>
      <c r="X344" s="198"/>
      <c r="Y344" s="253"/>
      <c r="Z344" s="97"/>
      <c r="AA344" s="203"/>
      <c r="AB344" s="252"/>
    </row>
    <row r="345" spans="1:28" x14ac:dyDescent="0.25">
      <c r="A345" s="187">
        <v>43252</v>
      </c>
      <c r="B345" s="104">
        <v>43252</v>
      </c>
      <c r="C345" s="94"/>
      <c r="D345" s="94"/>
      <c r="E345" s="94"/>
      <c r="F345" s="173">
        <f>Month!G359/1.2</f>
        <v>109.89693000000003</v>
      </c>
      <c r="G345" s="94">
        <f t="shared" si="86"/>
        <v>51.946930000000023</v>
      </c>
      <c r="H345" s="94">
        <f>SUM(G343:G345)/3</f>
        <v>48.807085277777787</v>
      </c>
      <c r="I345" s="173">
        <f>Month!F359/1.2</f>
        <v>106.62081578325773</v>
      </c>
      <c r="J345" s="94">
        <f t="shared" si="87"/>
        <v>48.670815783257723</v>
      </c>
      <c r="K345" s="94">
        <f>SUM(J343:J345)/3</f>
        <v>45.713480031038159</v>
      </c>
      <c r="L345" s="173">
        <f>Month!H359/1.05</f>
        <v>46.603809523809517</v>
      </c>
      <c r="M345" s="147">
        <f t="shared" si="84"/>
        <v>46.603809523809517</v>
      </c>
      <c r="N345" s="94">
        <f>SUM(M343:M345)/3</f>
        <v>45.827619047619045</v>
      </c>
      <c r="O345" s="181"/>
      <c r="P345" s="173">
        <f>Month!I359/1.05</f>
        <v>57.979901904761896</v>
      </c>
      <c r="Q345" s="147">
        <f t="shared" si="85"/>
        <v>46.839901904761895</v>
      </c>
      <c r="R345" s="94">
        <f>SUM(Q343:Q345)/3</f>
        <v>45.02528761904761</v>
      </c>
      <c r="S345" s="97"/>
      <c r="T345" s="207">
        <f t="shared" si="83"/>
        <v>3.2761142167423003</v>
      </c>
      <c r="U345" s="198"/>
      <c r="V345" s="253"/>
      <c r="W345" s="97"/>
      <c r="X345" s="198"/>
      <c r="Y345" s="253"/>
      <c r="Z345" s="97"/>
      <c r="AA345" s="203"/>
      <c r="AB345" s="252"/>
    </row>
    <row r="346" spans="1:28" x14ac:dyDescent="0.25">
      <c r="A346" s="187">
        <v>43282</v>
      </c>
      <c r="B346" s="104">
        <v>43282</v>
      </c>
      <c r="C346" s="94"/>
      <c r="D346" s="94"/>
      <c r="E346" s="94"/>
      <c r="F346" s="173">
        <f>Month!G360/1.2</f>
        <v>109.83115833333339</v>
      </c>
      <c r="G346" s="94">
        <f t="shared" si="86"/>
        <v>51.881158333333389</v>
      </c>
      <c r="H346" s="94"/>
      <c r="I346" s="173">
        <f>Month!F360/1.2</f>
        <v>106.34819578879353</v>
      </c>
      <c r="J346" s="94">
        <f t="shared" si="87"/>
        <v>48.398195788793529</v>
      </c>
      <c r="K346" s="94"/>
      <c r="L346" s="173">
        <f>Month!H360/1.05</f>
        <v>46.156190476190474</v>
      </c>
      <c r="M346" s="147">
        <f t="shared" si="84"/>
        <v>46.156190476190474</v>
      </c>
      <c r="N346" s="94"/>
      <c r="O346" s="181"/>
      <c r="P346" s="173">
        <f>Month!I360/1.05</f>
        <v>58.010602857142857</v>
      </c>
      <c r="Q346" s="147">
        <f t="shared" si="85"/>
        <v>46.870602857142856</v>
      </c>
      <c r="R346" s="94"/>
      <c r="S346" s="97"/>
      <c r="T346" s="207">
        <f t="shared" ref="T346:T354" si="88">G346-J346</f>
        <v>3.4829625445398591</v>
      </c>
      <c r="U346" s="198"/>
      <c r="V346" s="253"/>
      <c r="W346" s="97"/>
      <c r="X346" s="198"/>
      <c r="Y346" s="253"/>
      <c r="Z346" s="97"/>
      <c r="AA346" s="203"/>
      <c r="AB346" s="252"/>
    </row>
    <row r="347" spans="1:28" x14ac:dyDescent="0.25">
      <c r="A347" s="187">
        <v>43313</v>
      </c>
      <c r="B347" s="104">
        <v>43313</v>
      </c>
      <c r="C347" s="94"/>
      <c r="D347" s="94"/>
      <c r="E347" s="94"/>
      <c r="F347" s="173">
        <f>Month!G361/1.2</f>
        <v>110.40848500000003</v>
      </c>
      <c r="G347" s="94">
        <f t="shared" si="86"/>
        <v>52.458485000000024</v>
      </c>
      <c r="H347" s="94"/>
      <c r="I347" s="173">
        <f>Month!F361/1.2</f>
        <v>107.18006297038478</v>
      </c>
      <c r="J347" s="94">
        <f t="shared" si="87"/>
        <v>49.230062970384779</v>
      </c>
      <c r="K347" s="94"/>
      <c r="L347" s="173">
        <f>Month!H361/1.05</f>
        <v>46.760952380952375</v>
      </c>
      <c r="M347" s="147">
        <f t="shared" ref="M347:M352" si="89">L347-0</f>
        <v>46.760952380952375</v>
      </c>
      <c r="N347" s="94"/>
      <c r="O347" s="181"/>
      <c r="P347" s="173">
        <f>Month!I361/1.05</f>
        <v>58.87434857142857</v>
      </c>
      <c r="Q347" s="147">
        <f t="shared" ref="Q347:Q352" si="90">P347-11.14</f>
        <v>47.734348571428569</v>
      </c>
      <c r="R347" s="94"/>
      <c r="S347" s="97"/>
      <c r="T347" s="207">
        <f t="shared" si="88"/>
        <v>3.2284220296152455</v>
      </c>
      <c r="U347" s="198"/>
      <c r="V347" s="253"/>
      <c r="W347" s="97"/>
      <c r="X347" s="198"/>
      <c r="Y347" s="253"/>
      <c r="Z347" s="97"/>
      <c r="AA347" s="203"/>
      <c r="AB347" s="252"/>
    </row>
    <row r="348" spans="1:28" x14ac:dyDescent="0.25">
      <c r="A348" s="187">
        <v>43344</v>
      </c>
      <c r="B348" s="104">
        <v>43344</v>
      </c>
      <c r="C348" s="94"/>
      <c r="D348" s="94"/>
      <c r="E348" s="94"/>
      <c r="F348" s="173">
        <f>Month!G362/1.2</f>
        <v>112.06899166666669</v>
      </c>
      <c r="G348" s="94">
        <f t="shared" ref="G348:G353" si="91">F348-57.95</f>
        <v>54.118991666666687</v>
      </c>
      <c r="H348" s="94">
        <f>SUM(G346:G348)/3</f>
        <v>52.819545000000033</v>
      </c>
      <c r="I348" s="173">
        <f>Month!F362/1.2</f>
        <v>108.95937032646586</v>
      </c>
      <c r="J348" s="94">
        <f t="shared" ref="J348:J353" si="92">I348-57.95</f>
        <v>51.009370326465856</v>
      </c>
      <c r="K348" s="94">
        <f>SUM(J346:J348)/3</f>
        <v>49.54587636188139</v>
      </c>
      <c r="L348" s="173">
        <f>Month!H362/1.05</f>
        <v>48.855238095238093</v>
      </c>
      <c r="M348" s="147">
        <f t="shared" si="89"/>
        <v>48.855238095238093</v>
      </c>
      <c r="N348" s="94">
        <f>SUM(M346:M348)/3</f>
        <v>47.257460317460321</v>
      </c>
      <c r="O348" s="181"/>
      <c r="P348" s="173">
        <f>Month!I362/1.05</f>
        <v>60.759112380952374</v>
      </c>
      <c r="Q348" s="147">
        <f t="shared" si="90"/>
        <v>49.619112380952373</v>
      </c>
      <c r="R348" s="94">
        <f>SUM(Q346:Q348)/3</f>
        <v>48.074687936507928</v>
      </c>
      <c r="S348" s="97"/>
      <c r="T348" s="207">
        <f t="shared" si="88"/>
        <v>3.1096213402008317</v>
      </c>
      <c r="U348" s="198"/>
      <c r="V348" s="253"/>
      <c r="W348" s="97"/>
      <c r="X348" s="198"/>
      <c r="Y348" s="253"/>
      <c r="Z348" s="97"/>
      <c r="AA348" s="203"/>
      <c r="AB348" s="252"/>
    </row>
    <row r="349" spans="1:28" x14ac:dyDescent="0.25">
      <c r="A349" s="187">
        <v>43344</v>
      </c>
      <c r="B349" s="104">
        <v>43374</v>
      </c>
      <c r="C349" s="94"/>
      <c r="D349" s="94"/>
      <c r="E349" s="94"/>
      <c r="F349" s="173">
        <f>Month!G363/1.2</f>
        <v>113.8471775</v>
      </c>
      <c r="G349" s="94">
        <f t="shared" si="91"/>
        <v>55.897177499999998</v>
      </c>
      <c r="H349" s="94"/>
      <c r="I349" s="173">
        <f>Month!F363/1.2</f>
        <v>109.06796697277598</v>
      </c>
      <c r="J349" s="94">
        <f t="shared" si="92"/>
        <v>51.117966972775974</v>
      </c>
      <c r="K349" s="94"/>
      <c r="L349" s="173">
        <f>Month!H363/1.05</f>
        <v>51.044761904761906</v>
      </c>
      <c r="M349" s="147">
        <f t="shared" si="89"/>
        <v>51.044761904761906</v>
      </c>
      <c r="N349" s="94"/>
      <c r="O349" s="181"/>
      <c r="P349" s="173">
        <f>Month!I363/1.05</f>
        <v>63.298662857142851</v>
      </c>
      <c r="Q349" s="147">
        <f t="shared" si="90"/>
        <v>52.158662857142851</v>
      </c>
      <c r="R349" s="94"/>
      <c r="S349" s="97"/>
      <c r="T349" s="207">
        <f t="shared" si="88"/>
        <v>4.7792105272240235</v>
      </c>
      <c r="U349" s="198"/>
      <c r="V349" s="253"/>
      <c r="W349" s="97"/>
      <c r="X349" s="198"/>
      <c r="Y349" s="253"/>
      <c r="Z349" s="97"/>
      <c r="AA349" s="203"/>
      <c r="AB349" s="252"/>
    </row>
    <row r="350" spans="1:28" x14ac:dyDescent="0.25">
      <c r="A350" s="97"/>
      <c r="B350" s="104">
        <v>43405</v>
      </c>
      <c r="C350" s="94"/>
      <c r="D350" s="94"/>
      <c r="E350" s="94"/>
      <c r="F350" s="173">
        <f>Month!G364/1.2</f>
        <v>114.21554500000002</v>
      </c>
      <c r="G350" s="94">
        <f t="shared" si="91"/>
        <v>56.265545000000017</v>
      </c>
      <c r="H350" s="94"/>
      <c r="I350" s="173">
        <f>Month!F364/1.2</f>
        <v>107.17591057465728</v>
      </c>
      <c r="J350" s="94">
        <f t="shared" si="92"/>
        <v>49.225910574657277</v>
      </c>
      <c r="K350" s="94"/>
      <c r="L350" s="173">
        <f>Month!H364/1.05</f>
        <v>49.10285714285714</v>
      </c>
      <c r="M350" s="147">
        <f t="shared" si="89"/>
        <v>49.10285714285714</v>
      </c>
      <c r="N350" s="94"/>
      <c r="O350" s="181"/>
      <c r="P350" s="173">
        <f>Month!I364/1.05</f>
        <v>60.779418095238093</v>
      </c>
      <c r="Q350" s="147">
        <f t="shared" si="90"/>
        <v>49.639418095238092</v>
      </c>
      <c r="R350" s="94"/>
      <c r="S350" s="97"/>
      <c r="T350" s="207">
        <f t="shared" si="88"/>
        <v>7.0396344253427401</v>
      </c>
      <c r="U350" s="198"/>
      <c r="V350" s="253"/>
      <c r="W350" s="97"/>
      <c r="X350" s="198"/>
      <c r="Y350" s="253"/>
      <c r="Z350" s="97"/>
      <c r="AA350" s="203"/>
      <c r="AB350" s="252"/>
    </row>
    <row r="351" spans="1:28" x14ac:dyDescent="0.25">
      <c r="A351" s="97"/>
      <c r="B351" s="104">
        <v>43435</v>
      </c>
      <c r="C351" s="94"/>
      <c r="D351" s="94"/>
      <c r="E351" s="94"/>
      <c r="F351" s="173">
        <f>Month!G365/1.2</f>
        <v>109.17017666666666</v>
      </c>
      <c r="G351" s="94">
        <f t="shared" si="91"/>
        <v>51.22017666666666</v>
      </c>
      <c r="H351" s="94">
        <f>SUM(G349:G351)/3</f>
        <v>54.460966388888892</v>
      </c>
      <c r="I351" s="173">
        <f>Month!F365/1.2</f>
        <v>100.81090550708014</v>
      </c>
      <c r="J351" s="94">
        <f t="shared" si="92"/>
        <v>42.860905507080133</v>
      </c>
      <c r="K351" s="94">
        <f>SUM(J349:J351)/3</f>
        <v>47.734927684837793</v>
      </c>
      <c r="L351" s="173">
        <f>Month!H365/1.05</f>
        <v>44.730476190476189</v>
      </c>
      <c r="M351" s="147">
        <f t="shared" si="89"/>
        <v>44.730476190476189</v>
      </c>
      <c r="N351" s="94">
        <f>SUM(M349:M351)/3</f>
        <v>48.292698412698407</v>
      </c>
      <c r="O351" s="181"/>
      <c r="P351" s="173">
        <f>Month!I365/1.05</f>
        <v>56.17019047619047</v>
      </c>
      <c r="Q351" s="147">
        <f t="shared" si="90"/>
        <v>45.030190476190469</v>
      </c>
      <c r="R351" s="94">
        <f>SUM(Q349:Q351)/3</f>
        <v>48.94275714285714</v>
      </c>
      <c r="S351" s="97"/>
      <c r="T351" s="207">
        <f t="shared" si="88"/>
        <v>8.3592711595865268</v>
      </c>
      <c r="U351" s="198"/>
      <c r="V351" s="173">
        <f>AVERAGE(F340:F351)</f>
        <v>108.31847201388892</v>
      </c>
      <c r="W351" s="94">
        <f>AVERAGE(G340:G351)</f>
        <v>50.368472013888898</v>
      </c>
      <c r="X351" s="198"/>
      <c r="Y351" s="173">
        <f>AVERAGE(I340:I351)</f>
        <v>104.32997599946849</v>
      </c>
      <c r="Z351" s="94">
        <f>AVERAGE(J340:J351)</f>
        <v>46.379975999468463</v>
      </c>
      <c r="AA351" s="203"/>
      <c r="AB351" s="252"/>
    </row>
    <row r="352" spans="1:28" x14ac:dyDescent="0.25">
      <c r="A352" s="97">
        <f>A340+1</f>
        <v>2019</v>
      </c>
      <c r="B352" s="104">
        <v>43466</v>
      </c>
      <c r="C352" s="94"/>
      <c r="D352" s="94"/>
      <c r="E352" s="94"/>
      <c r="F352" s="173">
        <f>Month!G366/1.2</f>
        <v>107.72361416666668</v>
      </c>
      <c r="G352" s="94">
        <f t="shared" si="91"/>
        <v>49.773614166666675</v>
      </c>
      <c r="H352" s="94"/>
      <c r="I352" s="173">
        <f>Month!F366/1.2</f>
        <v>99.547120014063211</v>
      </c>
      <c r="J352" s="94">
        <f t="shared" si="92"/>
        <v>41.597120014063208</v>
      </c>
      <c r="K352" s="94"/>
      <c r="L352" s="173">
        <f>Month!H366/1.05</f>
        <v>44.368571428571435</v>
      </c>
      <c r="M352" s="147">
        <f t="shared" si="89"/>
        <v>44.368571428571435</v>
      </c>
      <c r="N352" s="94"/>
      <c r="O352" s="181"/>
      <c r="P352" s="173">
        <f>Month!I366/1.05</f>
        <v>54.021039999999992</v>
      </c>
      <c r="Q352" s="147">
        <f t="shared" si="90"/>
        <v>42.881039999999992</v>
      </c>
      <c r="R352" s="94"/>
      <c r="S352" s="97"/>
      <c r="T352" s="207">
        <f t="shared" si="88"/>
        <v>8.1764941526034676</v>
      </c>
      <c r="U352" s="198"/>
      <c r="V352" s="173"/>
      <c r="W352" s="94"/>
      <c r="X352" s="198"/>
      <c r="Y352" s="173"/>
      <c r="Z352" s="94"/>
      <c r="AA352" s="203"/>
      <c r="AB352" s="252"/>
    </row>
    <row r="353" spans="1:28" x14ac:dyDescent="0.25">
      <c r="A353" s="97"/>
      <c r="B353" s="104">
        <v>43497</v>
      </c>
      <c r="C353" s="94"/>
      <c r="D353" s="94"/>
      <c r="E353" s="94"/>
      <c r="F353" s="173">
        <f>Month!G367/1.2</f>
        <v>107.44477583333335</v>
      </c>
      <c r="G353" s="94">
        <f t="shared" si="91"/>
        <v>49.49477583333335</v>
      </c>
      <c r="H353" s="94"/>
      <c r="I353" s="173">
        <f>Month!F367/1.2</f>
        <v>99.045813572617163</v>
      </c>
      <c r="J353" s="94">
        <f t="shared" si="92"/>
        <v>41.095813572617161</v>
      </c>
      <c r="K353" s="94"/>
      <c r="L353" s="173">
        <f>Month!H367/1.05</f>
        <v>44.968571428571423</v>
      </c>
      <c r="M353" s="147">
        <f t="shared" ref="M353:M358" si="93">L353-0</f>
        <v>44.968571428571423</v>
      </c>
      <c r="N353" s="94"/>
      <c r="O353" s="181"/>
      <c r="P353" s="173">
        <f>Month!I367/1.05</f>
        <v>56.508439999999993</v>
      </c>
      <c r="Q353" s="147">
        <f t="shared" ref="Q353:Q358" si="94">P353-11.14</f>
        <v>45.368439999999993</v>
      </c>
      <c r="R353" s="94"/>
      <c r="S353" s="97"/>
      <c r="T353" s="207">
        <f t="shared" si="88"/>
        <v>8.3989622607161891</v>
      </c>
      <c r="U353" s="198"/>
      <c r="V353" s="173"/>
      <c r="W353" s="94"/>
      <c r="X353" s="198"/>
      <c r="Y353" s="173"/>
      <c r="Z353" s="94"/>
      <c r="AA353" s="203"/>
      <c r="AB353" s="252"/>
    </row>
    <row r="354" spans="1:28" ht="13" x14ac:dyDescent="0.3">
      <c r="A354" s="97"/>
      <c r="B354" s="104">
        <v>43525</v>
      </c>
      <c r="C354" s="94"/>
      <c r="D354" s="94"/>
      <c r="E354" s="94"/>
      <c r="F354" s="173">
        <f>Month!G368/1.2</f>
        <v>108.9310516666667</v>
      </c>
      <c r="G354" s="94">
        <f t="shared" ref="G354:G359" si="95">F354-57.95</f>
        <v>50.981051666666701</v>
      </c>
      <c r="H354" s="94">
        <f>SUM(G352:G354)/3</f>
        <v>50.083147222222237</v>
      </c>
      <c r="I354" s="173">
        <f>Month!F368/1.2</f>
        <v>100.34324483678083</v>
      </c>
      <c r="J354" s="94">
        <f t="shared" ref="J354:J359" si="96">I354-57.95</f>
        <v>42.393244836780823</v>
      </c>
      <c r="K354" s="94">
        <f>SUM(J352:J354)/3</f>
        <v>41.695392807820397</v>
      </c>
      <c r="L354" s="173">
        <f>Month!H368/1.05</f>
        <v>44.374285714285719</v>
      </c>
      <c r="M354" s="147">
        <f t="shared" si="93"/>
        <v>44.374285714285719</v>
      </c>
      <c r="N354" s="94">
        <f>SUM(M352:M354)/3</f>
        <v>44.570476190476192</v>
      </c>
      <c r="O354" s="181"/>
      <c r="P354" s="173">
        <f>Month!I368/1.05</f>
        <v>55.376731428571432</v>
      </c>
      <c r="Q354" s="147">
        <f t="shared" si="94"/>
        <v>44.236731428571431</v>
      </c>
      <c r="R354" s="94">
        <f>SUM(Q352:Q354)/3</f>
        <v>44.162070476190472</v>
      </c>
      <c r="S354" s="221"/>
      <c r="T354" s="207">
        <f t="shared" si="88"/>
        <v>8.5878068298858778</v>
      </c>
      <c r="U354" s="239"/>
      <c r="V354" s="173"/>
      <c r="W354" s="94"/>
      <c r="X354" s="198"/>
      <c r="Y354" s="173"/>
      <c r="Z354" s="94"/>
      <c r="AA354" s="203"/>
      <c r="AB354" s="252"/>
    </row>
    <row r="355" spans="1:28" ht="13" x14ac:dyDescent="0.3">
      <c r="A355" s="97"/>
      <c r="B355" s="104">
        <v>43556</v>
      </c>
      <c r="C355" s="94"/>
      <c r="D355" s="94"/>
      <c r="E355" s="94"/>
      <c r="F355" s="173">
        <f>Month!G369/1.2</f>
        <v>110.71058333333336</v>
      </c>
      <c r="G355" s="94">
        <f t="shared" si="95"/>
        <v>52.760583333333358</v>
      </c>
      <c r="H355" s="94"/>
      <c r="I355" s="173">
        <f>Month!F369/1.2</f>
        <v>103.41295501449281</v>
      </c>
      <c r="J355" s="94">
        <f t="shared" si="96"/>
        <v>45.462955014492806</v>
      </c>
      <c r="K355" s="94"/>
      <c r="L355" s="173">
        <f>Month!H369/1.05</f>
        <v>45.587619047619043</v>
      </c>
      <c r="M355" s="147">
        <f t="shared" si="93"/>
        <v>45.587619047619043</v>
      </c>
      <c r="N355" s="94"/>
      <c r="O355" s="181"/>
      <c r="P355" s="173">
        <f>Month!I369/1.05</f>
        <v>57.313607619047616</v>
      </c>
      <c r="Q355" s="147">
        <f t="shared" si="94"/>
        <v>46.173607619047615</v>
      </c>
      <c r="R355" s="94"/>
      <c r="S355" s="221"/>
      <c r="T355" s="207">
        <f t="shared" ref="T355:T370" si="97">G355-J355</f>
        <v>7.2976283188405517</v>
      </c>
      <c r="U355" s="239"/>
      <c r="V355" s="173"/>
      <c r="W355" s="94"/>
      <c r="X355" s="198"/>
      <c r="Y355" s="173"/>
      <c r="Z355" s="94"/>
      <c r="AA355" s="203"/>
      <c r="AB355" s="252"/>
    </row>
    <row r="356" spans="1:28" ht="13" x14ac:dyDescent="0.3">
      <c r="A356" s="97"/>
      <c r="B356" s="104">
        <v>43586</v>
      </c>
      <c r="C356" s="94"/>
      <c r="D356" s="94"/>
      <c r="E356" s="94"/>
      <c r="F356" s="173">
        <f>Month!G370/1.2</f>
        <v>112.77371000000002</v>
      </c>
      <c r="G356" s="94">
        <f t="shared" si="95"/>
        <v>54.82371000000002</v>
      </c>
      <c r="H356" s="94"/>
      <c r="I356" s="173">
        <f>Month!F370/1.2</f>
        <v>106.72447337629424</v>
      </c>
      <c r="J356" s="94">
        <f t="shared" si="96"/>
        <v>48.774473376294239</v>
      </c>
      <c r="K356" s="94"/>
      <c r="L356" s="173">
        <f>Month!H370/1.05</f>
        <v>45.557142857142857</v>
      </c>
      <c r="M356" s="147">
        <f t="shared" si="93"/>
        <v>45.557142857142857</v>
      </c>
      <c r="N356" s="94"/>
      <c r="O356" s="181"/>
      <c r="P356" s="173">
        <f>Month!I370/1.05</f>
        <v>57.914321904761906</v>
      </c>
      <c r="Q356" s="147">
        <f t="shared" si="94"/>
        <v>46.774321904761905</v>
      </c>
      <c r="R356" s="94"/>
      <c r="S356" s="221"/>
      <c r="T356" s="207">
        <f t="shared" si="97"/>
        <v>6.0492366237057809</v>
      </c>
      <c r="U356" s="245"/>
      <c r="V356" s="173"/>
      <c r="W356" s="94"/>
      <c r="X356" s="198"/>
      <c r="Y356" s="173"/>
      <c r="Z356" s="94"/>
      <c r="AA356" s="247"/>
      <c r="AB356" s="252"/>
    </row>
    <row r="357" spans="1:28" ht="13" x14ac:dyDescent="0.3">
      <c r="A357" s="97"/>
      <c r="B357" s="104">
        <v>43617</v>
      </c>
      <c r="C357" s="94"/>
      <c r="D357" s="94"/>
      <c r="E357" s="94"/>
      <c r="F357" s="173">
        <f>Month!G371/1.2</f>
        <v>111.1587316666667</v>
      </c>
      <c r="G357" s="94">
        <f t="shared" si="95"/>
        <v>53.208731666666694</v>
      </c>
      <c r="H357" s="94">
        <f>SUM(G355:G357)/3</f>
        <v>53.597675000000017</v>
      </c>
      <c r="I357" s="173">
        <f>Month!F371/1.2</f>
        <v>106.35854622025759</v>
      </c>
      <c r="J357" s="94">
        <f t="shared" si="96"/>
        <v>48.408546220257591</v>
      </c>
      <c r="K357" s="94">
        <f>SUM(J355:J357)/3</f>
        <v>47.548658203681548</v>
      </c>
      <c r="L357" s="173">
        <f>Month!H371/1.05</f>
        <v>42.162857142857135</v>
      </c>
      <c r="M357" s="147">
        <f t="shared" si="93"/>
        <v>42.162857142857135</v>
      </c>
      <c r="N357" s="94">
        <f>SUM(M355:M357)/3</f>
        <v>44.435873015873007</v>
      </c>
      <c r="O357" s="181"/>
      <c r="P357" s="173">
        <f>Month!I371/1.05</f>
        <v>54.533244761904761</v>
      </c>
      <c r="Q357" s="147">
        <f t="shared" si="94"/>
        <v>43.393244761904761</v>
      </c>
      <c r="R357" s="94">
        <f>SUM(Q355:Q357)/3</f>
        <v>45.447058095238098</v>
      </c>
      <c r="S357" s="221"/>
      <c r="T357" s="207">
        <f t="shared" si="97"/>
        <v>4.8001854464091025</v>
      </c>
      <c r="U357" s="245"/>
      <c r="V357" s="173"/>
      <c r="W357" s="94"/>
      <c r="X357" s="246"/>
      <c r="Y357" s="173"/>
      <c r="Z357" s="94"/>
      <c r="AA357" s="247"/>
      <c r="AB357" s="252"/>
    </row>
    <row r="358" spans="1:28" ht="13" x14ac:dyDescent="0.3">
      <c r="A358" s="97"/>
      <c r="B358" s="104">
        <v>43647</v>
      </c>
      <c r="C358" s="94"/>
      <c r="D358" s="94"/>
      <c r="E358" s="94"/>
      <c r="F358" s="173">
        <f>Month!G372/1.2</f>
        <v>109.80059916666667</v>
      </c>
      <c r="G358" s="94">
        <f t="shared" si="95"/>
        <v>51.850599166666669</v>
      </c>
      <c r="H358" s="94"/>
      <c r="I358" s="173">
        <f>Month!F372/1.2</f>
        <v>106.15370103290682</v>
      </c>
      <c r="J358" s="94">
        <f t="shared" si="96"/>
        <v>48.203701032906821</v>
      </c>
      <c r="K358" s="94"/>
      <c r="L358" s="173">
        <f>Month!H372/1.05</f>
        <v>45.168571428571433</v>
      </c>
      <c r="M358" s="147">
        <f t="shared" si="93"/>
        <v>45.168571428571433</v>
      </c>
      <c r="N358" s="94"/>
      <c r="O358" s="190"/>
      <c r="P358" s="173">
        <f>Month!I372/1.05</f>
        <v>56.917200952380952</v>
      </c>
      <c r="Q358" s="147">
        <f t="shared" si="94"/>
        <v>45.777200952380952</v>
      </c>
      <c r="R358" s="94"/>
      <c r="S358" s="221"/>
      <c r="T358" s="207">
        <f t="shared" si="97"/>
        <v>3.6468981337598478</v>
      </c>
      <c r="U358" s="245"/>
      <c r="V358" s="173"/>
      <c r="W358" s="94"/>
      <c r="X358" s="246"/>
      <c r="Y358" s="173"/>
      <c r="Z358" s="94"/>
      <c r="AA358" s="247"/>
      <c r="AB358" s="252"/>
    </row>
    <row r="359" spans="1:28" ht="13" x14ac:dyDescent="0.3">
      <c r="A359" s="97"/>
      <c r="B359" s="104">
        <v>43678</v>
      </c>
      <c r="C359" s="94"/>
      <c r="D359" s="94"/>
      <c r="E359" s="94"/>
      <c r="F359" s="173">
        <f>Month!G373/1.2</f>
        <v>110.48056000000003</v>
      </c>
      <c r="G359" s="94">
        <f t="shared" si="95"/>
        <v>52.530560000000023</v>
      </c>
      <c r="H359" s="94"/>
      <c r="I359" s="173">
        <f>Month!F373/1.2</f>
        <v>107.09137709042272</v>
      </c>
      <c r="J359" s="94">
        <f t="shared" si="96"/>
        <v>49.141377090422722</v>
      </c>
      <c r="K359" s="94"/>
      <c r="L359" s="173">
        <f>Month!H373/1.05</f>
        <v>45.23714285714285</v>
      </c>
      <c r="M359" s="147">
        <f t="shared" ref="M359:M364" si="98">L359-0</f>
        <v>45.23714285714285</v>
      </c>
      <c r="N359" s="94"/>
      <c r="O359" s="190"/>
      <c r="P359" s="173">
        <f>Month!I373/1.05</f>
        <v>55.996990476190469</v>
      </c>
      <c r="Q359" s="147">
        <f t="shared" ref="Q359:Q364" si="99">P359-11.14</f>
        <v>44.856990476190468</v>
      </c>
      <c r="R359" s="94"/>
      <c r="S359" s="221"/>
      <c r="T359" s="207">
        <f t="shared" si="97"/>
        <v>3.3891829095773005</v>
      </c>
      <c r="U359" s="245"/>
      <c r="V359" s="173"/>
      <c r="W359" s="94"/>
      <c r="X359" s="246"/>
      <c r="Y359" s="173"/>
      <c r="Z359" s="94"/>
      <c r="AA359" s="247"/>
      <c r="AB359" s="252"/>
    </row>
    <row r="360" spans="1:28" ht="13" x14ac:dyDescent="0.3">
      <c r="A360" s="97"/>
      <c r="B360" s="104">
        <v>43709</v>
      </c>
      <c r="C360" s="94"/>
      <c r="D360" s="94"/>
      <c r="E360" s="94"/>
      <c r="F360" s="173">
        <f>Month!G374/1.2</f>
        <v>109.39199000000001</v>
      </c>
      <c r="G360" s="94">
        <f t="shared" ref="G360:G365" si="100">F360-57.95</f>
        <v>51.441990000000004</v>
      </c>
      <c r="H360" s="94">
        <f>SUM(G358:G360)/3</f>
        <v>51.941049722222232</v>
      </c>
      <c r="I360" s="173">
        <f>Month!F374/1.2</f>
        <v>105.82878588595206</v>
      </c>
      <c r="J360" s="94">
        <f t="shared" ref="J360:J365" si="101">I360-57.95</f>
        <v>47.878785885952055</v>
      </c>
      <c r="K360" s="94">
        <f>SUM(J358:J360)/3</f>
        <v>48.407954669760535</v>
      </c>
      <c r="L360" s="173">
        <f>Month!H374/1.05</f>
        <v>44.466666666666661</v>
      </c>
      <c r="M360" s="147">
        <f t="shared" si="98"/>
        <v>44.466666666666661</v>
      </c>
      <c r="N360" s="94">
        <f>SUM(M358:M360)/3</f>
        <v>44.957460317460317</v>
      </c>
      <c r="O360" s="190"/>
      <c r="P360" s="173">
        <f>Month!I374/1.05</f>
        <v>57.144465714285715</v>
      </c>
      <c r="Q360" s="147">
        <f t="shared" si="99"/>
        <v>46.004465714285715</v>
      </c>
      <c r="R360" s="94">
        <f>SUM(Q358:Q360)/3</f>
        <v>45.546219047619047</v>
      </c>
      <c r="S360" s="221"/>
      <c r="T360" s="207">
        <f t="shared" si="97"/>
        <v>3.5632041140479487</v>
      </c>
      <c r="U360" s="221"/>
      <c r="V360" s="173"/>
      <c r="W360" s="94"/>
      <c r="X360" s="97"/>
      <c r="Y360" s="173"/>
      <c r="Z360" s="94"/>
      <c r="AA360" s="25"/>
      <c r="AB360" s="252"/>
    </row>
    <row r="361" spans="1:28" ht="13" x14ac:dyDescent="0.3">
      <c r="A361" s="97"/>
      <c r="B361" s="104">
        <v>43739</v>
      </c>
      <c r="C361" s="104"/>
      <c r="D361" s="104"/>
      <c r="E361" s="104"/>
      <c r="F361" s="173">
        <f>Month!G375/1.2</f>
        <v>109.91066833333335</v>
      </c>
      <c r="G361" s="94">
        <f t="shared" si="100"/>
        <v>51.960668333333345</v>
      </c>
      <c r="H361" s="94"/>
      <c r="I361" s="173">
        <f>Month!F375/1.2</f>
        <v>105.89052031672836</v>
      </c>
      <c r="J361" s="94">
        <f t="shared" si="101"/>
        <v>47.940520316728353</v>
      </c>
      <c r="K361" s="94"/>
      <c r="L361" s="173">
        <f>Month!H375/1.05</f>
        <v>46.036190476190477</v>
      </c>
      <c r="M361" s="147">
        <f t="shared" si="98"/>
        <v>46.036190476190477</v>
      </c>
      <c r="N361" s="94"/>
      <c r="O361" s="190"/>
      <c r="P361" s="173">
        <f>Month!I375/1.05</f>
        <v>56.451880952380954</v>
      </c>
      <c r="Q361" s="147">
        <f t="shared" si="99"/>
        <v>45.311880952380953</v>
      </c>
      <c r="R361" s="94"/>
      <c r="S361" s="221"/>
      <c r="T361" s="207">
        <f t="shared" si="97"/>
        <v>4.0201480166049919</v>
      </c>
      <c r="U361" s="221"/>
      <c r="V361" s="173"/>
      <c r="W361" s="94"/>
      <c r="X361" s="97"/>
      <c r="Y361" s="173"/>
      <c r="Z361" s="94"/>
      <c r="AA361" s="25"/>
      <c r="AB361" s="252"/>
    </row>
    <row r="362" spans="1:28" ht="13" x14ac:dyDescent="0.3">
      <c r="A362" s="97"/>
      <c r="B362" s="104">
        <v>43770</v>
      </c>
      <c r="C362" s="189"/>
      <c r="D362" s="189"/>
      <c r="E362" s="189"/>
      <c r="F362" s="173">
        <f>Month!G376/1.2</f>
        <v>108.56999666666667</v>
      </c>
      <c r="G362" s="94">
        <f t="shared" si="100"/>
        <v>50.619996666666665</v>
      </c>
      <c r="H362" s="94"/>
      <c r="I362" s="173">
        <f>Month!F376/1.2</f>
        <v>104.70442588475139</v>
      </c>
      <c r="J362" s="94">
        <f t="shared" si="101"/>
        <v>46.754425884751385</v>
      </c>
      <c r="K362" s="94"/>
      <c r="L362" s="173">
        <f>Month!H376/1.05</f>
        <v>44.276190476190479</v>
      </c>
      <c r="M362" s="147">
        <f t="shared" si="98"/>
        <v>44.276190476190479</v>
      </c>
      <c r="N362" s="94"/>
      <c r="O362" s="190"/>
      <c r="P362" s="173">
        <f>Month!I376/1.05</f>
        <v>55.597176190476191</v>
      </c>
      <c r="Q362" s="147">
        <f t="shared" si="99"/>
        <v>44.45717619047619</v>
      </c>
      <c r="R362" s="94"/>
      <c r="S362" s="221"/>
      <c r="T362" s="207">
        <f t="shared" si="97"/>
        <v>3.8655707819152809</v>
      </c>
      <c r="U362" s="221"/>
      <c r="V362" s="173"/>
      <c r="W362" s="94"/>
      <c r="X362" s="97"/>
      <c r="Y362" s="173"/>
      <c r="Z362" s="94"/>
      <c r="AA362" s="25"/>
      <c r="AB362" s="252"/>
    </row>
    <row r="363" spans="1:28" ht="13" x14ac:dyDescent="0.3">
      <c r="A363" s="97"/>
      <c r="B363" s="104">
        <v>43800</v>
      </c>
      <c r="C363" s="235"/>
      <c r="D363" s="235"/>
      <c r="E363" s="235"/>
      <c r="F363" s="173">
        <f>Month!G377/1.2</f>
        <v>107.85834833333335</v>
      </c>
      <c r="G363" s="94">
        <f t="shared" si="100"/>
        <v>49.90834833333335</v>
      </c>
      <c r="H363" s="94">
        <f>SUM(G361:G363)/3</f>
        <v>50.829671111111118</v>
      </c>
      <c r="I363" s="173">
        <f>Month!F377/1.2</f>
        <v>103.67902171302254</v>
      </c>
      <c r="J363" s="94">
        <f t="shared" si="101"/>
        <v>45.729021713022533</v>
      </c>
      <c r="K363" s="94">
        <f>SUM(J361:J363)/3</f>
        <v>46.807989304834088</v>
      </c>
      <c r="L363" s="173">
        <f>Month!H377/1.05</f>
        <v>44.097142857142856</v>
      </c>
      <c r="M363" s="147">
        <f t="shared" si="98"/>
        <v>44.097142857142856</v>
      </c>
      <c r="N363" s="94">
        <f>SUM(M361:M363)/3</f>
        <v>44.803174603174604</v>
      </c>
      <c r="O363" s="190"/>
      <c r="P363" s="173">
        <f>Month!I377/1.05</f>
        <v>54.779975238095233</v>
      </c>
      <c r="Q363" s="147">
        <f t="shared" si="99"/>
        <v>43.639975238095232</v>
      </c>
      <c r="R363" s="94">
        <f>SUM(Q361:Q363)/3</f>
        <v>44.469677460317463</v>
      </c>
      <c r="S363" s="221"/>
      <c r="T363" s="207">
        <f t="shared" si="97"/>
        <v>4.1793266203108175</v>
      </c>
      <c r="U363" s="225"/>
      <c r="V363" s="173">
        <f>AVERAGE(F352:F363)</f>
        <v>109.5628857638889</v>
      </c>
      <c r="W363" s="94">
        <f>AVERAGE(G352:G363)</f>
        <v>51.612885763888904</v>
      </c>
      <c r="Y363" s="173">
        <f>AVERAGE(I352:I363)</f>
        <v>104.06499874652415</v>
      </c>
      <c r="Z363" s="94">
        <f>AVERAGE(J352:J363)</f>
        <v>46.114998746524144</v>
      </c>
      <c r="AB363" s="250"/>
    </row>
    <row r="364" spans="1:28" ht="13" x14ac:dyDescent="0.3">
      <c r="A364" s="97">
        <v>2020</v>
      </c>
      <c r="B364" s="104">
        <v>43831</v>
      </c>
      <c r="C364" s="235"/>
      <c r="D364" s="235"/>
      <c r="E364" s="235"/>
      <c r="F364" s="173">
        <f>Month!G378/1.2</f>
        <v>110.52862250000004</v>
      </c>
      <c r="G364" s="94">
        <f t="shared" si="100"/>
        <v>52.578622500000037</v>
      </c>
      <c r="H364" s="94"/>
      <c r="I364" s="173">
        <f>Month!F378/1.2</f>
        <v>105.95044583152544</v>
      </c>
      <c r="J364" s="94">
        <f t="shared" si="101"/>
        <v>48.00044583152544</v>
      </c>
      <c r="K364" s="94"/>
      <c r="L364" s="173">
        <f>Month!H378/1.05</f>
        <v>45.901904761904753</v>
      </c>
      <c r="M364" s="147">
        <f t="shared" si="98"/>
        <v>45.901904761904753</v>
      </c>
      <c r="N364" s="94"/>
      <c r="O364" s="190"/>
      <c r="P364" s="173">
        <f>Month!I378/1.05</f>
        <v>56.971490476190468</v>
      </c>
      <c r="Q364" s="147">
        <f t="shared" si="99"/>
        <v>45.831490476190467</v>
      </c>
      <c r="R364" s="94"/>
      <c r="S364" s="221"/>
      <c r="T364" s="207">
        <f t="shared" si="97"/>
        <v>4.5781766684745975</v>
      </c>
      <c r="U364" s="225"/>
      <c r="V364" s="250"/>
      <c r="Y364" s="250"/>
      <c r="AB364" s="250"/>
    </row>
    <row r="365" spans="1:28" ht="13" x14ac:dyDescent="0.3">
      <c r="A365" s="97"/>
      <c r="B365" s="104">
        <v>43862</v>
      </c>
      <c r="C365" s="235"/>
      <c r="D365" s="235"/>
      <c r="E365" s="235"/>
      <c r="F365" s="173">
        <f>Month!G379/1.2</f>
        <v>106.49085750000002</v>
      </c>
      <c r="G365" s="94">
        <f t="shared" si="100"/>
        <v>48.540857500000016</v>
      </c>
      <c r="H365" s="94"/>
      <c r="I365" s="173">
        <f>Month!F379/1.2</f>
        <v>102.98089329883373</v>
      </c>
      <c r="J365" s="94">
        <f t="shared" si="101"/>
        <v>45.030893298833732</v>
      </c>
      <c r="K365" s="94"/>
      <c r="L365" s="173">
        <f>Month!H379/1.05</f>
        <v>39.106666666666662</v>
      </c>
      <c r="M365" s="147">
        <f t="shared" ref="M365" si="102">L365-0</f>
        <v>39.106666666666662</v>
      </c>
      <c r="N365" s="94"/>
      <c r="O365" s="190"/>
      <c r="P365" s="173">
        <f>Month!I379/1.05</f>
        <v>51.61933619047619</v>
      </c>
      <c r="Q365" s="147">
        <f t="shared" ref="Q365" si="103">P365-11.14</f>
        <v>40.479336190476189</v>
      </c>
      <c r="R365" s="94"/>
      <c r="S365" s="221"/>
      <c r="T365" s="207">
        <f t="shared" si="97"/>
        <v>3.5099642011662837</v>
      </c>
      <c r="U365" s="225"/>
      <c r="V365" s="250"/>
      <c r="Y365" s="250"/>
      <c r="AB365" s="250"/>
    </row>
    <row r="366" spans="1:28" ht="13" x14ac:dyDescent="0.3">
      <c r="A366" s="97"/>
      <c r="B366" s="104">
        <v>43891</v>
      </c>
      <c r="C366" s="235"/>
      <c r="D366" s="235"/>
      <c r="E366" s="235"/>
      <c r="F366" s="173">
        <f>Month!G380/1.2</f>
        <v>103.40689250000003</v>
      </c>
      <c r="G366" s="94">
        <f t="shared" ref="G366" si="104">F366-57.95</f>
        <v>45.456892500000023</v>
      </c>
      <c r="H366" s="94">
        <f t="shared" ref="H366:H378" si="105">SUM(G364:G366)/3</f>
        <v>48.858790833333359</v>
      </c>
      <c r="I366" s="173">
        <f>Month!F380/1.2</f>
        <v>100.19935340917537</v>
      </c>
      <c r="J366" s="94">
        <f t="shared" ref="J366" si="106">I366-57.95</f>
        <v>42.24935340917537</v>
      </c>
      <c r="K366" s="94">
        <f t="shared" ref="K366:K381" si="107">SUM(J364:J366)/3</f>
        <v>45.09356417984484</v>
      </c>
      <c r="L366" s="173">
        <f>Month!H380/1.05</f>
        <v>30.42</v>
      </c>
      <c r="M366" s="147">
        <f t="shared" ref="M366" si="108">L366-0</f>
        <v>30.42</v>
      </c>
      <c r="N366" s="94">
        <f t="shared" ref="N366:N378" si="109">SUM(M364:M366)/3</f>
        <v>38.476190476190474</v>
      </c>
      <c r="O366" s="190"/>
      <c r="P366" s="173">
        <f>Month!I380/1.05</f>
        <v>44.023936190476192</v>
      </c>
      <c r="Q366" s="147">
        <f t="shared" ref="Q366" si="110">P366-11.14</f>
        <v>32.883936190476192</v>
      </c>
      <c r="R366" s="94">
        <f t="shared" ref="R366:R378" si="111">SUM(Q364:Q366)/3</f>
        <v>39.731587619047616</v>
      </c>
      <c r="S366" s="221"/>
      <c r="T366" s="207">
        <f t="shared" si="97"/>
        <v>3.2075390908246533</v>
      </c>
      <c r="U366" s="225"/>
      <c r="V366" s="250"/>
      <c r="Y366" s="250"/>
      <c r="AB366" s="250"/>
    </row>
    <row r="367" spans="1:28" ht="13" x14ac:dyDescent="0.3">
      <c r="A367" s="97"/>
      <c r="B367" s="104">
        <v>43922</v>
      </c>
      <c r="C367" s="235"/>
      <c r="D367" s="235"/>
      <c r="E367" s="235"/>
      <c r="F367" s="173">
        <f>Month!G381/1.2</f>
        <v>96.511190000000013</v>
      </c>
      <c r="G367" s="94">
        <f t="shared" ref="G367" si="112">F367-57.95</f>
        <v>38.561190000000011</v>
      </c>
      <c r="H367" s="94"/>
      <c r="I367" s="173">
        <f>Month!F381/1.2</f>
        <v>90.808540783416703</v>
      </c>
      <c r="J367" s="94">
        <f t="shared" ref="J367" si="113">I367-57.95</f>
        <v>32.8585407834167</v>
      </c>
      <c r="K367" s="94"/>
      <c r="L367" s="173">
        <f>Month!H381/1.05</f>
        <v>21.352380952380955</v>
      </c>
      <c r="M367" s="147">
        <f t="shared" ref="M367" si="114">L367-0</f>
        <v>21.352380952380955</v>
      </c>
      <c r="N367" s="94"/>
      <c r="O367" s="190"/>
      <c r="P367" s="173">
        <f>Month!I381/1.05</f>
        <v>39.263504761904755</v>
      </c>
      <c r="Q367" s="147">
        <f t="shared" ref="Q367" si="115">P367-11.14</f>
        <v>28.123504761904755</v>
      </c>
      <c r="R367" s="94"/>
      <c r="S367" s="225"/>
      <c r="T367" s="207">
        <f t="shared" si="97"/>
        <v>5.7026492165833105</v>
      </c>
      <c r="U367" s="225"/>
      <c r="V367" s="250"/>
      <c r="Y367" s="250"/>
      <c r="AB367" s="250"/>
    </row>
    <row r="368" spans="1:28" ht="13" x14ac:dyDescent="0.3">
      <c r="A368" s="97"/>
      <c r="B368" s="104">
        <v>43952</v>
      </c>
      <c r="C368" s="235"/>
      <c r="D368" s="235"/>
      <c r="E368" s="235"/>
      <c r="F368" s="173">
        <f>Month!G382/1.2</f>
        <v>93.013129166666673</v>
      </c>
      <c r="G368" s="94">
        <f t="shared" ref="G368" si="116">F368-57.95</f>
        <v>35.06312916666667</v>
      </c>
      <c r="H368" s="94"/>
      <c r="I368" s="173">
        <f>Month!F382/1.2</f>
        <v>87.316299820407281</v>
      </c>
      <c r="J368" s="94">
        <f t="shared" ref="J368" si="117">I368-57.95</f>
        <v>29.366299820407278</v>
      </c>
      <c r="K368" s="94"/>
      <c r="L368" s="173">
        <f>Month!H382/1.05</f>
        <v>19.299047619047617</v>
      </c>
      <c r="M368" s="147">
        <f t="shared" ref="M368" si="118">L368-0</f>
        <v>19.299047619047617</v>
      </c>
      <c r="N368" s="94"/>
      <c r="O368" s="190"/>
      <c r="P368" s="173">
        <f>Month!I382/1.05</f>
        <v>36.570836190476186</v>
      </c>
      <c r="Q368" s="147">
        <f t="shared" ref="Q368" si="119">P368-11.14</f>
        <v>25.430836190476185</v>
      </c>
      <c r="R368" s="94"/>
      <c r="S368" s="225"/>
      <c r="T368" s="207">
        <f t="shared" si="97"/>
        <v>5.696829346259392</v>
      </c>
      <c r="U368" s="225"/>
      <c r="V368" s="250"/>
      <c r="Y368" s="250"/>
      <c r="AB368" s="250"/>
    </row>
    <row r="369" spans="1:28" ht="13" x14ac:dyDescent="0.3">
      <c r="A369" s="97"/>
      <c r="B369" s="104">
        <v>43983</v>
      </c>
      <c r="C369" s="235"/>
      <c r="D369" s="235"/>
      <c r="E369" s="235"/>
      <c r="F369" s="173">
        <f>Month!G383/1.2</f>
        <v>93.251253333333338</v>
      </c>
      <c r="G369" s="94">
        <f t="shared" ref="G369" si="120">F369-57.95</f>
        <v>35.301253333333335</v>
      </c>
      <c r="H369" s="94">
        <f t="shared" si="105"/>
        <v>36.308524166666672</v>
      </c>
      <c r="I369" s="173">
        <f>Month!F383/1.2</f>
        <v>88.195609360284649</v>
      </c>
      <c r="J369" s="94">
        <f t="shared" ref="J369" si="121">I369-57.95</f>
        <v>30.245609360284647</v>
      </c>
      <c r="K369" s="94">
        <f t="shared" si="107"/>
        <v>30.82348332136954</v>
      </c>
      <c r="L369" s="173">
        <f>Month!H383/1.05</f>
        <v>24.963809523809523</v>
      </c>
      <c r="M369" s="147">
        <f t="shared" ref="M369" si="122">L369-0</f>
        <v>24.963809523809523</v>
      </c>
      <c r="N369" s="94">
        <f t="shared" si="109"/>
        <v>21.871746031746028</v>
      </c>
      <c r="O369" s="190"/>
      <c r="P369" s="173">
        <f>Month!I383/1.05</f>
        <v>41.177218095238089</v>
      </c>
      <c r="Q369" s="147">
        <f t="shared" ref="Q369" si="123">P369-11.14</f>
        <v>30.037218095238089</v>
      </c>
      <c r="R369" s="94">
        <f t="shared" si="111"/>
        <v>27.863853015873008</v>
      </c>
      <c r="S369" s="225"/>
      <c r="T369" s="207">
        <f t="shared" si="97"/>
        <v>5.0556439730486886</v>
      </c>
      <c r="U369" s="225"/>
      <c r="V369" s="250"/>
      <c r="Y369" s="250"/>
      <c r="AB369" s="250"/>
    </row>
    <row r="370" spans="1:28" ht="13" x14ac:dyDescent="0.3">
      <c r="A370" s="97"/>
      <c r="B370" s="104">
        <v>44013</v>
      </c>
      <c r="C370" s="235"/>
      <c r="D370" s="235"/>
      <c r="E370" s="235"/>
      <c r="F370" s="173">
        <f>Month!G384/1.2</f>
        <v>97.123028333333352</v>
      </c>
      <c r="G370" s="94">
        <f t="shared" ref="G370" si="124">F370-57.95</f>
        <v>39.173028333333349</v>
      </c>
      <c r="H370" s="94"/>
      <c r="I370" s="173">
        <f>Month!F384/1.2</f>
        <v>92.622783337942423</v>
      </c>
      <c r="J370" s="94">
        <f t="shared" ref="J370" si="125">I370-57.95</f>
        <v>34.67278333794242</v>
      </c>
      <c r="K370" s="94"/>
      <c r="L370" s="173">
        <f>Month!H384/1.05</f>
        <v>26.007619047619041</v>
      </c>
      <c r="M370" s="147">
        <f t="shared" ref="M370:M371" si="126">L370-0</f>
        <v>26.007619047619041</v>
      </c>
      <c r="N370" s="94"/>
      <c r="O370" s="237"/>
      <c r="P370" s="173">
        <f>Month!I384/1.05</f>
        <v>43.843743809523808</v>
      </c>
      <c r="Q370" s="147">
        <f t="shared" ref="Q370:Q371" si="127">P370-11.14</f>
        <v>32.703743809523807</v>
      </c>
      <c r="R370" s="94"/>
      <c r="S370" s="225"/>
      <c r="T370" s="207">
        <f t="shared" si="97"/>
        <v>4.5002449953909291</v>
      </c>
      <c r="U370" s="225"/>
      <c r="V370" s="250"/>
      <c r="Y370" s="250"/>
      <c r="AB370" s="250"/>
    </row>
    <row r="371" spans="1:28" ht="13" x14ac:dyDescent="0.3">
      <c r="A371" s="97"/>
      <c r="B371" s="104">
        <v>44044</v>
      </c>
      <c r="C371" s="235"/>
      <c r="D371" s="235"/>
      <c r="E371" s="235"/>
      <c r="F371" s="173">
        <f>Month!G385/1.2</f>
        <v>98.061796666666694</v>
      </c>
      <c r="G371" s="94">
        <f t="shared" ref="G371" si="128">F371-57.95</f>
        <v>40.111796666666692</v>
      </c>
      <c r="H371" s="94"/>
      <c r="I371" s="173">
        <f>Month!F385/1.2</f>
        <v>93.971098172071237</v>
      </c>
      <c r="J371" s="94">
        <f t="shared" ref="J371" si="129">I371-57.95</f>
        <v>36.021098172071234</v>
      </c>
      <c r="K371" s="94"/>
      <c r="L371" s="173">
        <f>Month!H385/1.05</f>
        <v>25.910476190476189</v>
      </c>
      <c r="M371" s="147">
        <f t="shared" si="126"/>
        <v>25.910476190476189</v>
      </c>
      <c r="N371" s="94"/>
      <c r="O371" s="237"/>
      <c r="P371" s="173">
        <f>Month!I385/1.05</f>
        <v>43.933201904761908</v>
      </c>
      <c r="Q371" s="147">
        <f t="shared" si="127"/>
        <v>32.793201904761908</v>
      </c>
      <c r="R371" s="94"/>
      <c r="S371" s="225"/>
      <c r="T371" s="207">
        <f t="shared" ref="T371" si="130">G371-J371</f>
        <v>4.0906984945954576</v>
      </c>
      <c r="U371" s="225"/>
      <c r="V371" s="250"/>
      <c r="Y371" s="250"/>
      <c r="AB371" s="250"/>
    </row>
    <row r="372" spans="1:28" ht="13" x14ac:dyDescent="0.3">
      <c r="A372" s="97"/>
      <c r="B372" s="104">
        <v>44075</v>
      </c>
      <c r="C372" s="235"/>
      <c r="D372" s="235"/>
      <c r="E372" s="235"/>
      <c r="F372" s="173">
        <f>Month!G386/1.2</f>
        <v>98.331139166666674</v>
      </c>
      <c r="G372" s="94">
        <f t="shared" ref="G372:G373" si="131">F372-57.95</f>
        <v>40.381139166666671</v>
      </c>
      <c r="H372" s="94">
        <f t="shared" si="105"/>
        <v>39.888654722222235</v>
      </c>
      <c r="I372" s="173">
        <f>Month!F386/1.2</f>
        <v>94.343262304956738</v>
      </c>
      <c r="J372" s="94">
        <f t="shared" ref="J372:J373" si="132">I372-57.95</f>
        <v>36.393262304956735</v>
      </c>
      <c r="K372" s="94">
        <f t="shared" si="107"/>
        <v>35.69571460499013</v>
      </c>
      <c r="L372" s="173">
        <f>Month!H386/1.05</f>
        <v>24.216190476190476</v>
      </c>
      <c r="M372" s="147">
        <f t="shared" ref="M372" si="133">L372-0</f>
        <v>24.216190476190476</v>
      </c>
      <c r="N372" s="94">
        <f t="shared" si="109"/>
        <v>25.378095238095238</v>
      </c>
      <c r="O372" s="237"/>
      <c r="P372" s="173">
        <f>Month!I386/1.05</f>
        <v>40.354787619047613</v>
      </c>
      <c r="Q372" s="147">
        <f t="shared" ref="Q372" si="134">P372-11.14</f>
        <v>29.214787619047613</v>
      </c>
      <c r="R372" s="94">
        <f t="shared" si="111"/>
        <v>31.570577777777775</v>
      </c>
      <c r="S372" s="225"/>
      <c r="T372" s="207">
        <f t="shared" ref="T372:T375" si="135">G372-J372</f>
        <v>3.9878768617099354</v>
      </c>
      <c r="U372" s="225"/>
      <c r="V372" s="250"/>
      <c r="Y372" s="250"/>
      <c r="AB372" s="250"/>
    </row>
    <row r="373" spans="1:28" ht="13" x14ac:dyDescent="0.3">
      <c r="A373" s="97"/>
      <c r="B373" s="104">
        <v>44105</v>
      </c>
      <c r="C373" s="235"/>
      <c r="D373" s="235"/>
      <c r="E373" s="235"/>
      <c r="F373" s="173">
        <f>Month!G387/1.2</f>
        <v>98.208211666666671</v>
      </c>
      <c r="G373" s="94">
        <f t="shared" si="131"/>
        <v>40.258211666666668</v>
      </c>
      <c r="H373" s="94"/>
      <c r="I373" s="173">
        <f>Month!F387/1.2</f>
        <v>94.295368119418711</v>
      </c>
      <c r="J373" s="94">
        <f t="shared" si="132"/>
        <v>36.345368119418708</v>
      </c>
      <c r="K373" s="94"/>
      <c r="L373" s="173">
        <f>Month!H387/1.05</f>
        <v>24.811428571428571</v>
      </c>
      <c r="M373" s="147">
        <f t="shared" ref="M373" si="136">L373-0</f>
        <v>24.811428571428571</v>
      </c>
      <c r="N373" s="94"/>
      <c r="O373" s="237"/>
      <c r="P373" s="173">
        <f>Month!I387/1.05</f>
        <v>42.233607619047618</v>
      </c>
      <c r="Q373" s="147">
        <f t="shared" ref="Q373" si="137">P373-11.14</f>
        <v>31.093607619047617</v>
      </c>
      <c r="R373" s="94"/>
      <c r="S373" s="225"/>
      <c r="T373" s="207">
        <f t="shared" si="135"/>
        <v>3.9128435472479595</v>
      </c>
      <c r="U373" s="225"/>
      <c r="V373" s="250"/>
      <c r="Y373" s="250"/>
      <c r="AB373" s="250"/>
    </row>
    <row r="374" spans="1:28" ht="13" x14ac:dyDescent="0.3">
      <c r="A374" s="97"/>
      <c r="B374" s="104">
        <v>44136</v>
      </c>
      <c r="C374" s="235"/>
      <c r="D374" s="235"/>
      <c r="E374" s="235"/>
      <c r="F374" s="173">
        <f>Month!G388/1.2</f>
        <v>97.54139583333334</v>
      </c>
      <c r="G374" s="94">
        <f t="shared" ref="G374" si="138">F374-57.95</f>
        <v>39.591395833333337</v>
      </c>
      <c r="H374" s="94"/>
      <c r="I374" s="173">
        <f>Month!F388/1.2</f>
        <v>93.755322671097971</v>
      </c>
      <c r="J374" s="94">
        <f t="shared" ref="J374" si="139">I374-57.95</f>
        <v>35.805322671097969</v>
      </c>
      <c r="K374" s="94"/>
      <c r="L374" s="173">
        <f>Month!H388/1.05</f>
        <v>26.120952380952378</v>
      </c>
      <c r="M374" s="147">
        <f t="shared" ref="M374" si="140">L374-0</f>
        <v>26.120952380952378</v>
      </c>
      <c r="N374" s="94"/>
      <c r="O374" s="237"/>
      <c r="P374" s="173">
        <f>Month!I388/1.05</f>
        <v>41.011039999999994</v>
      </c>
      <c r="Q374" s="147">
        <f t="shared" ref="Q374" si="141">P374-11.14</f>
        <v>29.871039999999994</v>
      </c>
      <c r="R374" s="94"/>
      <c r="S374" s="225"/>
      <c r="T374" s="207">
        <f t="shared" si="135"/>
        <v>3.7860731622353683</v>
      </c>
      <c r="U374" s="225"/>
      <c r="V374" s="250"/>
      <c r="Y374" s="250"/>
      <c r="AB374" s="250"/>
    </row>
    <row r="375" spans="1:28" ht="13" x14ac:dyDescent="0.3">
      <c r="A375" s="97"/>
      <c r="B375" s="104">
        <v>44166</v>
      </c>
      <c r="C375" s="235"/>
      <c r="D375" s="235"/>
      <c r="E375" s="235"/>
      <c r="F375" s="173">
        <f>Month!G389/1.2</f>
        <v>98.884715833333345</v>
      </c>
      <c r="G375" s="94">
        <f t="shared" ref="G375" si="142">F375-57.95</f>
        <v>40.934715833333343</v>
      </c>
      <c r="H375" s="94">
        <f t="shared" si="105"/>
        <v>40.261441111111118</v>
      </c>
      <c r="I375" s="173">
        <f>Month!F389/1.2</f>
        <v>95.03395079670328</v>
      </c>
      <c r="J375" s="94">
        <f t="shared" ref="J375" si="143">I375-57.95</f>
        <v>37.083950796703277</v>
      </c>
      <c r="K375" s="94">
        <f t="shared" si="107"/>
        <v>36.411547195739985</v>
      </c>
      <c r="L375" s="173">
        <f>Month!H389/1.05</f>
        <v>30.048571428571424</v>
      </c>
      <c r="M375" s="147">
        <f t="shared" ref="M375" si="144">L375-0</f>
        <v>30.048571428571424</v>
      </c>
      <c r="N375" s="94">
        <f t="shared" si="109"/>
        <v>26.99365079365079</v>
      </c>
      <c r="O375" s="237"/>
      <c r="P375" s="173">
        <f>Month!I389/1.05</f>
        <v>45.853824761904761</v>
      </c>
      <c r="Q375" s="147">
        <f t="shared" ref="Q375" si="145">P375-11.14</f>
        <v>34.71382476190476</v>
      </c>
      <c r="R375" s="94">
        <f t="shared" si="111"/>
        <v>31.892824126984124</v>
      </c>
      <c r="S375" s="225"/>
      <c r="T375" s="207">
        <f t="shared" si="135"/>
        <v>3.8507650366300652</v>
      </c>
      <c r="U375" s="225"/>
      <c r="V375" s="173">
        <f>AVERAGE(F364:F375)</f>
        <v>99.27935270833332</v>
      </c>
      <c r="W375" s="94">
        <f>AVERAGE(G364:G375)</f>
        <v>41.329352708333353</v>
      </c>
      <c r="Y375" s="173">
        <f>AVERAGE(I364:I375)</f>
        <v>94.956077325486135</v>
      </c>
      <c r="Z375" s="94">
        <f>AVERAGE(J364:J375)</f>
        <v>37.006077325486125</v>
      </c>
      <c r="AB375" s="250"/>
    </row>
    <row r="376" spans="1:28" ht="13" x14ac:dyDescent="0.3">
      <c r="A376" s="97"/>
      <c r="B376" s="104">
        <v>44197</v>
      </c>
      <c r="C376" s="235"/>
      <c r="D376" s="235"/>
      <c r="E376" s="235"/>
      <c r="F376" s="173">
        <f>Month!G390/1.2</f>
        <v>101.44553500000002</v>
      </c>
      <c r="G376" s="94">
        <f t="shared" ref="G376" si="146">F376-57.95</f>
        <v>43.495535000000018</v>
      </c>
      <c r="H376" s="94"/>
      <c r="I376" s="173">
        <f>Month!F390/1.2</f>
        <v>97.709834145522748</v>
      </c>
      <c r="J376" s="94">
        <f t="shared" ref="J376" si="147">I376-57.95</f>
        <v>39.759834145522746</v>
      </c>
      <c r="K376" s="94"/>
      <c r="L376" s="173">
        <f>Month!H390/1.05</f>
        <v>32.97523809523809</v>
      </c>
      <c r="M376" s="147">
        <f t="shared" ref="M376" si="148">L376-0</f>
        <v>32.97523809523809</v>
      </c>
      <c r="N376" s="94"/>
      <c r="O376" s="237"/>
      <c r="P376" s="173">
        <f>Month!I390/1.05</f>
        <v>47.477908571428564</v>
      </c>
      <c r="Q376" s="147">
        <f t="shared" ref="Q376" si="149">P376-11.14</f>
        <v>36.337908571428564</v>
      </c>
      <c r="R376" s="94"/>
      <c r="S376" s="225"/>
      <c r="T376" s="207">
        <f t="shared" ref="T376:T381" si="150">G376-J376</f>
        <v>3.7357008544772725</v>
      </c>
      <c r="U376" s="225"/>
      <c r="V376" s="250"/>
      <c r="Y376" s="250"/>
      <c r="AB376" s="250"/>
    </row>
    <row r="377" spans="1:28" ht="13" x14ac:dyDescent="0.3">
      <c r="A377" s="97"/>
      <c r="B377" s="104">
        <v>44228</v>
      </c>
      <c r="C377" s="235"/>
      <c r="D377" s="235"/>
      <c r="E377" s="235"/>
      <c r="F377" s="173">
        <f>Month!G391/1.2</f>
        <v>104.09376166666669</v>
      </c>
      <c r="G377" s="94">
        <f t="shared" ref="G377" si="151">F377-57.95</f>
        <v>46.143761666666691</v>
      </c>
      <c r="H377" s="94"/>
      <c r="I377" s="173">
        <f>Month!F391/1.2</f>
        <v>100.57302211884823</v>
      </c>
      <c r="J377" s="94">
        <f t="shared" ref="J377" si="152">I377-57.95</f>
        <v>42.623022118848226</v>
      </c>
      <c r="K377" s="94"/>
      <c r="L377" s="173">
        <f>Month!H391/1.05</f>
        <v>35.102857142857147</v>
      </c>
      <c r="M377" s="147">
        <f t="shared" ref="M377" si="153">L377-0</f>
        <v>35.102857142857147</v>
      </c>
      <c r="N377" s="94"/>
      <c r="O377" s="237"/>
      <c r="P377" s="173">
        <f>Month!I391/1.05</f>
        <v>50.303436190476191</v>
      </c>
      <c r="Q377" s="147">
        <f t="shared" ref="Q377" si="154">P377-11.14</f>
        <v>39.16343619047619</v>
      </c>
      <c r="R377" s="94"/>
      <c r="S377" s="225"/>
      <c r="T377" s="207">
        <f t="shared" si="150"/>
        <v>3.5207395478184651</v>
      </c>
      <c r="U377" s="225"/>
      <c r="V377" s="250"/>
      <c r="Y377" s="250"/>
      <c r="AB377" s="250"/>
    </row>
    <row r="378" spans="1:28" ht="13" x14ac:dyDescent="0.3">
      <c r="A378" s="97"/>
      <c r="B378" s="104">
        <v>44256</v>
      </c>
      <c r="C378" s="235"/>
      <c r="D378" s="225"/>
      <c r="E378" s="225"/>
      <c r="F378" s="173">
        <f>Month!G392/1.2</f>
        <v>106.75711750000001</v>
      </c>
      <c r="G378" s="94">
        <f t="shared" ref="G378" si="155">F378-57.95</f>
        <v>48.807117500000004</v>
      </c>
      <c r="H378" s="94">
        <f t="shared" si="105"/>
        <v>46.148804722222245</v>
      </c>
      <c r="I378" s="173">
        <f>Month!F392/1.2</f>
        <v>103.36885591575587</v>
      </c>
      <c r="J378" s="94">
        <f t="shared" ref="J378" si="156">I378-57.95</f>
        <v>45.41885591575587</v>
      </c>
      <c r="K378" s="94">
        <f t="shared" si="107"/>
        <v>42.600570726708945</v>
      </c>
      <c r="L378" s="173">
        <f>Month!H392/1.05</f>
        <v>37.148571428571429</v>
      </c>
      <c r="M378" s="147">
        <f t="shared" ref="M378" si="157">L378-0</f>
        <v>37.148571428571429</v>
      </c>
      <c r="N378" s="94">
        <f t="shared" si="109"/>
        <v>35.07555555555556</v>
      </c>
      <c r="O378" s="237"/>
      <c r="P378" s="173">
        <f>Month!I392/1.05</f>
        <v>53.084957142857142</v>
      </c>
      <c r="Q378" s="147">
        <f t="shared" ref="Q378" si="158">P378-11.14</f>
        <v>41.944957142857142</v>
      </c>
      <c r="R378" s="94">
        <f t="shared" si="111"/>
        <v>39.148767301587299</v>
      </c>
      <c r="S378" s="225"/>
      <c r="T378" s="207">
        <f t="shared" si="150"/>
        <v>3.3882615842441339</v>
      </c>
      <c r="U378" s="225"/>
      <c r="V378" s="250"/>
      <c r="Y378" s="250"/>
      <c r="AB378" s="250"/>
    </row>
    <row r="379" spans="1:28" ht="13" x14ac:dyDescent="0.3">
      <c r="A379" s="97"/>
      <c r="B379" s="104">
        <v>44287</v>
      </c>
      <c r="C379" s="235"/>
      <c r="D379" s="225"/>
      <c r="E379" s="225"/>
      <c r="F379" s="173">
        <f>Month!G393/1.2</f>
        <v>107.68688250000002</v>
      </c>
      <c r="G379" s="94">
        <f t="shared" ref="G379" si="159">F379-57.95</f>
        <v>49.736882500000021</v>
      </c>
      <c r="H379" s="94"/>
      <c r="I379" s="173">
        <f>Month!F393/1.2</f>
        <v>104.56077847285985</v>
      </c>
      <c r="J379" s="94">
        <f t="shared" ref="J379" si="160">I379-57.95</f>
        <v>46.610778472859849</v>
      </c>
      <c r="K379" s="94"/>
      <c r="L379" s="173">
        <f>Month!H393/1.05</f>
        <v>39.282857142857139</v>
      </c>
      <c r="M379" s="147">
        <f t="shared" ref="M379" si="161">L379-0</f>
        <v>39.282857142857139</v>
      </c>
      <c r="N379" s="94"/>
      <c r="O379" s="237"/>
      <c r="P379" s="173">
        <f>Month!I393/1.05</f>
        <v>51.601246666666661</v>
      </c>
      <c r="Q379" s="147">
        <f t="shared" ref="Q379" si="162">P379-11.14</f>
        <v>40.461246666666661</v>
      </c>
      <c r="R379" s="94"/>
      <c r="S379" s="225"/>
      <c r="T379" s="207">
        <f t="shared" si="150"/>
        <v>3.1261040271401725</v>
      </c>
      <c r="U379" s="225"/>
      <c r="V379" s="250"/>
      <c r="Y379" s="250"/>
      <c r="AB379" s="250"/>
    </row>
    <row r="380" spans="1:28" ht="13" x14ac:dyDescent="0.3">
      <c r="A380" s="97"/>
      <c r="B380" s="104">
        <v>44317</v>
      </c>
      <c r="C380" s="235"/>
      <c r="D380" s="225"/>
      <c r="E380" s="225"/>
      <c r="F380" s="173">
        <f>Month!G394/1.2</f>
        <v>109.10926583333335</v>
      </c>
      <c r="G380" s="94">
        <f t="shared" ref="G380" si="163">F380-57.95</f>
        <v>51.15926583333335</v>
      </c>
      <c r="H380" s="94"/>
      <c r="I380" s="173">
        <f>Month!F394/1.2</f>
        <v>106.08935309445282</v>
      </c>
      <c r="J380" s="94">
        <f t="shared" ref="J380" si="164">I380-57.95</f>
        <v>48.139353094452815</v>
      </c>
      <c r="K380" s="94"/>
      <c r="L380" s="173">
        <f>Month!H394/1.05</f>
        <v>37.651428571428568</v>
      </c>
      <c r="M380" s="147">
        <f t="shared" ref="M380" si="165">L380-0</f>
        <v>37.651428571428568</v>
      </c>
      <c r="N380" s="94"/>
      <c r="O380" s="237"/>
      <c r="P380" s="173">
        <f>Month!I394/1.05</f>
        <v>53.780755238095239</v>
      </c>
      <c r="Q380" s="147">
        <f t="shared" ref="Q380" si="166">P380-11.14</f>
        <v>42.640755238095238</v>
      </c>
      <c r="R380" s="94"/>
      <c r="S380" s="225"/>
      <c r="T380" s="207">
        <f t="shared" si="150"/>
        <v>3.0199127388805351</v>
      </c>
      <c r="U380" s="225"/>
      <c r="V380" s="250"/>
      <c r="Y380" s="250"/>
      <c r="AB380" s="250"/>
    </row>
    <row r="381" spans="1:28" ht="13" x14ac:dyDescent="0.3">
      <c r="A381" s="97"/>
      <c r="B381" s="104">
        <v>44348</v>
      </c>
      <c r="C381" s="235"/>
      <c r="D381" s="225"/>
      <c r="E381" s="225"/>
      <c r="F381" s="173">
        <f>Month!G395/1.2</f>
        <v>110.75733266666673</v>
      </c>
      <c r="G381" s="94">
        <f t="shared" ref="G381" si="167">F381-57.95</f>
        <v>52.807332666666724</v>
      </c>
      <c r="H381" s="94">
        <f>SUM(G379:G381)/3</f>
        <v>51.234493666666701</v>
      </c>
      <c r="I381" s="173">
        <f>Month!F395/1.2</f>
        <v>107.76581160632588</v>
      </c>
      <c r="J381" s="94">
        <f t="shared" ref="J381" si="168">I381-57.95</f>
        <v>49.81581160632588</v>
      </c>
      <c r="K381" s="94">
        <f t="shared" si="107"/>
        <v>48.188647724546179</v>
      </c>
      <c r="L381" s="173">
        <f>Month!H395/1.05</f>
        <v>38.004761904761907</v>
      </c>
      <c r="M381" s="147">
        <f t="shared" ref="M381" si="169">L381-0</f>
        <v>38.004761904761907</v>
      </c>
      <c r="N381" s="94">
        <f t="shared" ref="N381" si="170">SUM(M379:M381)/3</f>
        <v>38.313015873015871</v>
      </c>
      <c r="O381" s="237"/>
      <c r="P381" s="173">
        <f>Month!I395/1.05</f>
        <v>54.052136190476183</v>
      </c>
      <c r="Q381" s="147">
        <f t="shared" ref="Q381" si="171">P381-11.14</f>
        <v>42.912136190476183</v>
      </c>
      <c r="R381" s="94">
        <f t="shared" ref="R381" si="172">SUM(Q379:Q381)/3</f>
        <v>42.004712698412696</v>
      </c>
      <c r="S381" s="225"/>
      <c r="T381" s="207">
        <f t="shared" si="150"/>
        <v>2.991521060340844</v>
      </c>
      <c r="U381" s="225"/>
      <c r="V381" s="250"/>
      <c r="Y381" s="250"/>
      <c r="AB381" s="250"/>
    </row>
    <row r="382" spans="1:28" ht="13" x14ac:dyDescent="0.3">
      <c r="A382" s="97"/>
      <c r="B382" s="104">
        <v>44378</v>
      </c>
      <c r="C382" s="235"/>
      <c r="D382" s="225"/>
      <c r="E382" s="225"/>
      <c r="F382" s="173">
        <f>Month!G396/1.2</f>
        <v>112.80492672000001</v>
      </c>
      <c r="G382" s="94">
        <f t="shared" ref="G382" si="173">F382-57.95</f>
        <v>54.854926720000009</v>
      </c>
      <c r="H382" s="94"/>
      <c r="I382" s="173">
        <f>Month!F396/1.2</f>
        <v>110.61934702459318</v>
      </c>
      <c r="J382" s="94">
        <f t="shared" ref="J382" si="174">I382-57.95</f>
        <v>52.669347024593179</v>
      </c>
      <c r="K382" s="94"/>
      <c r="L382" s="173"/>
      <c r="M382" s="147"/>
      <c r="N382" s="237"/>
      <c r="O382" s="237"/>
      <c r="P382" s="173"/>
      <c r="Q382" s="147"/>
      <c r="R382" s="237"/>
      <c r="S382" s="225"/>
      <c r="T382" s="207">
        <f t="shared" ref="T382" si="175">G382-J382</f>
        <v>2.1855796954068296</v>
      </c>
      <c r="U382" s="225"/>
      <c r="V382" s="250"/>
      <c r="Y382" s="250"/>
      <c r="AB382" s="250"/>
    </row>
    <row r="383" spans="1:28" ht="13" x14ac:dyDescent="0.3">
      <c r="A383" s="97"/>
      <c r="B383" s="222"/>
      <c r="C383" s="235"/>
      <c r="D383" s="225"/>
      <c r="E383" s="225"/>
      <c r="F383" s="236"/>
      <c r="G383" s="232"/>
      <c r="H383" s="248"/>
      <c r="I383" s="236"/>
      <c r="J383" s="232"/>
      <c r="K383" s="237"/>
      <c r="L383" s="238"/>
      <c r="M383" s="232"/>
      <c r="N383" s="237"/>
      <c r="O383" s="225"/>
      <c r="P383" s="238"/>
      <c r="Q383" s="232"/>
      <c r="R383" s="235"/>
      <c r="S383" s="225"/>
      <c r="T383" s="396"/>
      <c r="U383" s="225"/>
      <c r="V383" s="250"/>
      <c r="Y383" s="250"/>
      <c r="AB383" s="250"/>
    </row>
    <row r="384" spans="1:28" ht="13" x14ac:dyDescent="0.3">
      <c r="A384" s="97"/>
      <c r="B384" s="222"/>
      <c r="C384" s="235"/>
      <c r="D384" s="225"/>
      <c r="E384" s="225"/>
      <c r="F384" s="236"/>
      <c r="G384" s="232"/>
      <c r="H384" s="248"/>
      <c r="I384" s="236"/>
      <c r="J384" s="232"/>
      <c r="K384" s="237"/>
      <c r="L384" s="238"/>
      <c r="M384" s="232"/>
      <c r="N384" s="237"/>
      <c r="O384" s="225"/>
      <c r="P384" s="238"/>
      <c r="Q384" s="232"/>
      <c r="R384" s="235"/>
      <c r="S384" s="225"/>
      <c r="T384" s="396"/>
      <c r="U384" s="225"/>
      <c r="V384" s="250"/>
      <c r="Y384" s="250"/>
      <c r="AB384" s="250"/>
    </row>
    <row r="385" spans="1:28" ht="13" x14ac:dyDescent="0.3">
      <c r="A385" s="97"/>
      <c r="B385" s="222" t="s">
        <v>101</v>
      </c>
      <c r="C385" s="235"/>
      <c r="D385" s="225"/>
      <c r="E385" s="225"/>
      <c r="F385" s="236"/>
      <c r="G385" s="232">
        <f>G382-G381</f>
        <v>2.0475940533332846</v>
      </c>
      <c r="H385" s="248">
        <f>(G382-G381)/G381</f>
        <v>3.8774805503966989E-2</v>
      </c>
      <c r="I385" s="236"/>
      <c r="J385" s="232">
        <f>J382-J381</f>
        <v>2.853535418267299</v>
      </c>
      <c r="K385" s="248">
        <f>(J382-J381)/J381</f>
        <v>5.7281720928640686E-2</v>
      </c>
      <c r="L385" s="238"/>
      <c r="M385" s="232">
        <f>M381-M380</f>
        <v>0.35333333333333883</v>
      </c>
      <c r="N385" s="237">
        <f>(M381-M380)/M380</f>
        <v>9.3843274143776446E-3</v>
      </c>
      <c r="O385" s="225"/>
      <c r="P385" s="238"/>
      <c r="Q385" s="232">
        <f>Q381-Q380</f>
        <v>0.27138095238094451</v>
      </c>
      <c r="R385" s="237">
        <f>(Q381-Q380)/Q380</f>
        <v>6.3643561392292798E-3</v>
      </c>
      <c r="S385" s="225"/>
      <c r="T385" s="396">
        <f>MAX(T222:T382)</f>
        <v>11.872340425531902</v>
      </c>
      <c r="U385" s="225"/>
      <c r="V385" s="250"/>
      <c r="Y385" s="250"/>
      <c r="AB385" s="250"/>
    </row>
    <row r="386" spans="1:28" ht="13" x14ac:dyDescent="0.3">
      <c r="A386" s="97"/>
      <c r="B386" s="222" t="s">
        <v>102</v>
      </c>
      <c r="C386" s="235"/>
      <c r="D386" s="225"/>
      <c r="E386" s="225"/>
      <c r="F386" s="251"/>
      <c r="G386" s="237">
        <f>(G382-G370)/G370</f>
        <v>0.40032387216084914</v>
      </c>
      <c r="H386" s="248"/>
      <c r="I386" s="238"/>
      <c r="J386" s="237">
        <f>(J382-J370)/J370</f>
        <v>0.51904006411152814</v>
      </c>
      <c r="K386" s="237"/>
      <c r="L386" s="251"/>
      <c r="M386" s="237">
        <f>(M381-M369)/M369</f>
        <v>0.52239432321074331</v>
      </c>
      <c r="N386" s="235"/>
      <c r="O386" s="225"/>
      <c r="P386" s="238"/>
      <c r="Q386" s="237">
        <f>(Q381-Q369)/Q369</f>
        <v>0.42863217407204574</v>
      </c>
      <c r="R386" s="235"/>
      <c r="S386" s="225"/>
      <c r="T386" s="251"/>
      <c r="U386" s="225"/>
      <c r="V386" s="250"/>
      <c r="Y386" s="250"/>
      <c r="AB386" s="250"/>
    </row>
    <row r="387" spans="1:28" ht="13" x14ac:dyDescent="0.3">
      <c r="A387" s="97"/>
      <c r="B387" s="240"/>
      <c r="C387" s="235"/>
      <c r="D387" s="225"/>
      <c r="E387" s="225"/>
      <c r="F387" s="251"/>
      <c r="G387" s="237"/>
      <c r="H387" s="248"/>
      <c r="I387" s="238"/>
      <c r="J387" s="237"/>
      <c r="K387" s="237"/>
      <c r="L387" s="250"/>
      <c r="P387" s="250"/>
      <c r="T387" s="250"/>
      <c r="V387" s="250"/>
      <c r="Y387" s="250"/>
      <c r="AB387" s="250"/>
    </row>
    <row r="388" spans="1:28" ht="14" x14ac:dyDescent="0.3">
      <c r="A388" s="346" t="s">
        <v>62</v>
      </c>
      <c r="B388" s="81"/>
      <c r="C388" s="83"/>
      <c r="F388" s="250"/>
      <c r="I388" s="250"/>
      <c r="L388" s="250"/>
      <c r="P388" s="250"/>
      <c r="T388" s="250"/>
      <c r="V388" s="250"/>
      <c r="Y388" s="250"/>
      <c r="AB388" s="250"/>
    </row>
  </sheetData>
  <hyperlinks>
    <hyperlink ref="A388" location="Contents!A1" display="Return to Contents Page" xr:uid="{A3F3B9F4-2E7A-4371-8238-A5744CF87F79}"/>
  </hyperlinks>
  <pageMargins left="0.74803149606299213" right="0.74803149606299213" top="0.98425196850393704" bottom="0.98425196850393704" header="0.51181102362204722" footer="0.51181102362204722"/>
  <pageSetup paperSize="9" scale="10"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Contents</vt:lpstr>
      <vt:lpstr>Highlights</vt:lpstr>
      <vt:lpstr>Table 4.1.1</vt:lpstr>
      <vt:lpstr>Table 4.1.2</vt:lpstr>
      <vt:lpstr>Charts</vt:lpstr>
      <vt:lpstr>Month</vt:lpstr>
      <vt:lpstr>Quarter</vt:lpstr>
      <vt:lpstr>Annual</vt:lpstr>
      <vt:lpstr>Ex tax data</vt:lpstr>
      <vt:lpstr>Methodology</vt:lpstr>
      <vt:lpstr>Datasheet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ES Computer Services</dc:creator>
  <cp:lastModifiedBy>Nye, William (BEIS)</cp:lastModifiedBy>
  <cp:lastPrinted>2020-08-21T14:23:31Z</cp:lastPrinted>
  <dcterms:created xsi:type="dcterms:W3CDTF">2000-02-07T17:56:19Z</dcterms:created>
  <dcterms:modified xsi:type="dcterms:W3CDTF">2021-07-27T22:33:37Z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ba62f585-b40f-4ab9-bafe-39150f03d124_Enabled">
    <vt:lpwstr>true</vt:lpwstr>
  </property>
  <property fmtid="{D5CDD505-2E9C-101B-9397-08002B2CF9AE}" pid="3" name="MSIP_Label_ba62f585-b40f-4ab9-bafe-39150f03d124_SetDate">
    <vt:lpwstr>2019-09-23T11:39:11Z</vt:lpwstr>
  </property>
  <property fmtid="{D5CDD505-2E9C-101B-9397-08002B2CF9AE}" pid="4" name="MSIP_Label_ba62f585-b40f-4ab9-bafe-39150f03d124_Method">
    <vt:lpwstr>Standard</vt:lpwstr>
  </property>
  <property fmtid="{D5CDD505-2E9C-101B-9397-08002B2CF9AE}" pid="5" name="MSIP_Label_ba62f585-b40f-4ab9-bafe-39150f03d124_Name">
    <vt:lpwstr>OFFICIAL</vt:lpwstr>
  </property>
  <property fmtid="{D5CDD505-2E9C-101B-9397-08002B2CF9AE}" pid="6" name="MSIP_Label_ba62f585-b40f-4ab9-bafe-39150f03d124_SiteId">
    <vt:lpwstr>cbac7005-02c1-43eb-b497-e6492d1b2dd8</vt:lpwstr>
  </property>
  <property fmtid="{D5CDD505-2E9C-101B-9397-08002B2CF9AE}" pid="7" name="MSIP_Label_ba62f585-b40f-4ab9-bafe-39150f03d124_ActionId">
    <vt:lpwstr>479451fe-9482-4d51-b3a4-0000fa1438f1</vt:lpwstr>
  </property>
  <property fmtid="{D5CDD505-2E9C-101B-9397-08002B2CF9AE}" pid="8" name="MSIP_Label_ba62f585-b40f-4ab9-bafe-39150f03d124_ContentBits">
    <vt:lpwstr>0</vt:lpwstr>
  </property>
</Properties>
</file>