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G:\My Drive\CBI Work\climate modifier\data\"/>
    </mc:Choice>
  </mc:AlternateContent>
  <xr:revisionPtr revIDLastSave="0" documentId="13_ncr:1_{22F2F346-DA52-4C00-BAC2-FADA2F29825F}" xr6:coauthVersionLast="45" xr6:coauthVersionMax="45" xr10:uidLastSave="{00000000-0000-0000-0000-000000000000}"/>
  <bookViews>
    <workbookView xWindow="0" yWindow="160" windowWidth="19160" windowHeight="9570" xr2:uid="{00000000-000D-0000-FFFF-FFFF00000000}"/>
  </bookViews>
  <sheets>
    <sheet name="Reorganized_species_data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9" i="1" l="1"/>
  <c r="J49" i="1"/>
  <c r="I50" i="1"/>
  <c r="J50" i="1"/>
  <c r="I51" i="1"/>
  <c r="J51" i="1"/>
  <c r="I52" i="1"/>
  <c r="J52" i="1"/>
  <c r="I53" i="1"/>
  <c r="J53" i="1"/>
  <c r="I54" i="1"/>
  <c r="J54" i="1"/>
  <c r="I55" i="1"/>
  <c r="J55" i="1"/>
  <c r="I56" i="1"/>
  <c r="J56" i="1"/>
  <c r="I57" i="1"/>
  <c r="J57" i="1"/>
  <c r="I58" i="1"/>
  <c r="J58" i="1"/>
  <c r="I59" i="1"/>
  <c r="J59" i="1"/>
  <c r="I60" i="1"/>
  <c r="J60" i="1"/>
  <c r="I61" i="1"/>
  <c r="J61" i="1"/>
  <c r="I62" i="1"/>
  <c r="J62" i="1"/>
  <c r="I63" i="1"/>
  <c r="J63" i="1"/>
  <c r="I64" i="1"/>
  <c r="J64" i="1"/>
  <c r="I65" i="1"/>
  <c r="J65" i="1"/>
  <c r="J48" i="1"/>
  <c r="I48" i="1"/>
  <c r="I325" i="1" l="1"/>
  <c r="J325" i="1"/>
  <c r="I326" i="1"/>
  <c r="J326" i="1"/>
  <c r="J324" i="1"/>
  <c r="I324" i="1"/>
  <c r="I321" i="1"/>
  <c r="J321" i="1"/>
  <c r="I322" i="1"/>
  <c r="J322" i="1"/>
  <c r="I323" i="1"/>
  <c r="J323" i="1"/>
  <c r="J320" i="1"/>
  <c r="I320" i="1"/>
  <c r="I306" i="1"/>
  <c r="I307" i="1"/>
  <c r="I308" i="1"/>
  <c r="I309" i="1"/>
  <c r="I310" i="1"/>
  <c r="I305" i="1"/>
  <c r="I301" i="1"/>
  <c r="J301" i="1"/>
  <c r="I302" i="1"/>
  <c r="J302" i="1"/>
  <c r="I303" i="1"/>
  <c r="J303" i="1"/>
  <c r="I304" i="1"/>
  <c r="J304" i="1"/>
  <c r="J300" i="1"/>
  <c r="I300" i="1"/>
  <c r="J298" i="1"/>
  <c r="J297" i="1"/>
  <c r="I296" i="1"/>
  <c r="I295" i="1"/>
  <c r="M260" i="1"/>
  <c r="I260" i="1"/>
  <c r="I259" i="1"/>
  <c r="I258" i="1"/>
  <c r="L203" i="1" l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N215" i="1" s="1"/>
  <c r="O215" i="1" s="1"/>
  <c r="M215" i="1"/>
  <c r="L216" i="1"/>
  <c r="M216" i="1"/>
  <c r="L217" i="1"/>
  <c r="N217" i="1" s="1"/>
  <c r="O217" i="1" s="1"/>
  <c r="M217" i="1"/>
  <c r="L218" i="1"/>
  <c r="M218" i="1"/>
  <c r="L219" i="1"/>
  <c r="N219" i="1" s="1"/>
  <c r="O219" i="1" s="1"/>
  <c r="M219" i="1"/>
  <c r="L220" i="1"/>
  <c r="M220" i="1"/>
  <c r="L221" i="1"/>
  <c r="N221" i="1" s="1"/>
  <c r="O221" i="1" s="1"/>
  <c r="M221" i="1"/>
  <c r="L222" i="1"/>
  <c r="M222" i="1"/>
  <c r="L223" i="1"/>
  <c r="N223" i="1" s="1"/>
  <c r="O223" i="1" s="1"/>
  <c r="M223" i="1"/>
  <c r="L224" i="1"/>
  <c r="M224" i="1"/>
  <c r="L225" i="1"/>
  <c r="N225" i="1" s="1"/>
  <c r="O225" i="1" s="1"/>
  <c r="M225" i="1"/>
  <c r="L226" i="1"/>
  <c r="M226" i="1"/>
  <c r="L227" i="1"/>
  <c r="N227" i="1" s="1"/>
  <c r="O227" i="1" s="1"/>
  <c r="M227" i="1"/>
  <c r="L228" i="1"/>
  <c r="M228" i="1"/>
  <c r="L229" i="1"/>
  <c r="M229" i="1"/>
  <c r="L230" i="1"/>
  <c r="M230" i="1"/>
  <c r="L231" i="1"/>
  <c r="N231" i="1" s="1"/>
  <c r="O231" i="1" s="1"/>
  <c r="M231" i="1"/>
  <c r="L232" i="1"/>
  <c r="M232" i="1"/>
  <c r="L233" i="1"/>
  <c r="N233" i="1" s="1"/>
  <c r="O233" i="1" s="1"/>
  <c r="M233" i="1"/>
  <c r="L234" i="1"/>
  <c r="M234" i="1"/>
  <c r="L235" i="1"/>
  <c r="N235" i="1" s="1"/>
  <c r="O235" i="1" s="1"/>
  <c r="M235" i="1"/>
  <c r="L236" i="1"/>
  <c r="M236" i="1"/>
  <c r="L237" i="1"/>
  <c r="N237" i="1" s="1"/>
  <c r="O237" i="1" s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199" i="1"/>
  <c r="M199" i="1"/>
  <c r="L200" i="1"/>
  <c r="M200" i="1"/>
  <c r="L201" i="1"/>
  <c r="M201" i="1"/>
  <c r="L202" i="1"/>
  <c r="M202" i="1"/>
  <c r="I180" i="1"/>
  <c r="J180" i="1"/>
  <c r="I181" i="1"/>
  <c r="J181" i="1"/>
  <c r="I182" i="1"/>
  <c r="J182" i="1"/>
  <c r="I183" i="1"/>
  <c r="J183" i="1"/>
  <c r="I184" i="1"/>
  <c r="J184" i="1"/>
  <c r="I185" i="1"/>
  <c r="J185" i="1"/>
  <c r="I186" i="1"/>
  <c r="J186" i="1"/>
  <c r="I187" i="1"/>
  <c r="J187" i="1"/>
  <c r="I188" i="1"/>
  <c r="J188" i="1"/>
  <c r="I189" i="1"/>
  <c r="J189" i="1"/>
  <c r="I190" i="1"/>
  <c r="J190" i="1"/>
  <c r="I191" i="1"/>
  <c r="J191" i="1"/>
  <c r="N213" i="1" l="1"/>
  <c r="O213" i="1" s="1"/>
  <c r="N247" i="1"/>
  <c r="O247" i="1" s="1"/>
  <c r="N243" i="1"/>
  <c r="O243" i="1" s="1"/>
  <c r="N248" i="1"/>
  <c r="O248" i="1" s="1"/>
  <c r="N244" i="1"/>
  <c r="O244" i="1" s="1"/>
  <c r="N241" i="1"/>
  <c r="O241" i="1" s="1"/>
  <c r="N239" i="1"/>
  <c r="O239" i="1" s="1"/>
  <c r="N211" i="1"/>
  <c r="O211" i="1" s="1"/>
  <c r="N209" i="1"/>
  <c r="O209" i="1" s="1"/>
  <c r="N207" i="1"/>
  <c r="O207" i="1" s="1"/>
  <c r="N205" i="1"/>
  <c r="O205" i="1" s="1"/>
  <c r="N203" i="1"/>
  <c r="O203" i="1" s="1"/>
  <c r="N201" i="1"/>
  <c r="O201" i="1" s="1"/>
  <c r="N229" i="1"/>
  <c r="O229" i="1" s="1"/>
  <c r="N245" i="1"/>
  <c r="O245" i="1" s="1"/>
  <c r="N246" i="1"/>
  <c r="O246" i="1" s="1"/>
  <c r="N242" i="1"/>
  <c r="O242" i="1" s="1"/>
  <c r="N240" i="1"/>
  <c r="O240" i="1" s="1"/>
  <c r="N238" i="1"/>
  <c r="O238" i="1" s="1"/>
  <c r="N236" i="1"/>
  <c r="O236" i="1" s="1"/>
  <c r="N234" i="1"/>
  <c r="O234" i="1" s="1"/>
  <c r="N232" i="1"/>
  <c r="O232" i="1" s="1"/>
  <c r="N230" i="1"/>
  <c r="O230" i="1" s="1"/>
  <c r="N228" i="1"/>
  <c r="O228" i="1" s="1"/>
  <c r="N226" i="1"/>
  <c r="O226" i="1" s="1"/>
  <c r="N224" i="1"/>
  <c r="O224" i="1" s="1"/>
  <c r="N222" i="1"/>
  <c r="O222" i="1" s="1"/>
  <c r="N220" i="1"/>
  <c r="O220" i="1" s="1"/>
  <c r="N218" i="1"/>
  <c r="O218" i="1" s="1"/>
  <c r="N216" i="1"/>
  <c r="O216" i="1" s="1"/>
  <c r="N214" i="1"/>
  <c r="O214" i="1" s="1"/>
  <c r="N212" i="1"/>
  <c r="O212" i="1" s="1"/>
  <c r="N210" i="1"/>
  <c r="O210" i="1" s="1"/>
  <c r="N208" i="1"/>
  <c r="O208" i="1" s="1"/>
  <c r="N206" i="1"/>
  <c r="O206" i="1" s="1"/>
  <c r="N204" i="1"/>
  <c r="O204" i="1" s="1"/>
  <c r="N202" i="1"/>
  <c r="O202" i="1" s="1"/>
  <c r="N200" i="1"/>
  <c r="O200" i="1" s="1"/>
  <c r="N199" i="1"/>
  <c r="O199" i="1" s="1"/>
  <c r="J179" i="1"/>
  <c r="I179" i="1"/>
  <c r="L155" i="1"/>
  <c r="M155" i="1"/>
  <c r="I108" i="1"/>
  <c r="J108" i="1"/>
  <c r="I109" i="1"/>
  <c r="J109" i="1"/>
  <c r="I110" i="1"/>
  <c r="J110" i="1"/>
  <c r="I111" i="1"/>
  <c r="J111" i="1"/>
  <c r="I112" i="1"/>
  <c r="J112" i="1"/>
  <c r="I113" i="1"/>
  <c r="J113" i="1"/>
  <c r="I114" i="1"/>
  <c r="J114" i="1"/>
  <c r="J107" i="1"/>
  <c r="I107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22" i="1"/>
  <c r="L12" i="1"/>
  <c r="L13" i="1"/>
  <c r="L14" i="1"/>
  <c r="L15" i="1"/>
  <c r="L9" i="1"/>
  <c r="L135" i="1" l="1"/>
  <c r="M135" i="1"/>
  <c r="L300" i="1"/>
  <c r="M300" i="1"/>
  <c r="L301" i="1"/>
  <c r="M301" i="1"/>
  <c r="L302" i="1"/>
  <c r="M302" i="1"/>
  <c r="L303" i="1"/>
  <c r="M303" i="1"/>
  <c r="L304" i="1"/>
  <c r="M304" i="1"/>
  <c r="L347" i="1"/>
  <c r="M347" i="1"/>
  <c r="L348" i="1"/>
  <c r="M348" i="1"/>
  <c r="L349" i="1"/>
  <c r="M349" i="1"/>
  <c r="L350" i="1"/>
  <c r="M350" i="1"/>
  <c r="L351" i="1"/>
  <c r="M351" i="1"/>
  <c r="L373" i="1"/>
  <c r="M373" i="1"/>
  <c r="L374" i="1"/>
  <c r="M374" i="1"/>
  <c r="L375" i="1"/>
  <c r="M375" i="1"/>
  <c r="L376" i="1"/>
  <c r="M376" i="1"/>
  <c r="L275" i="1"/>
  <c r="M275" i="1"/>
  <c r="L192" i="1"/>
  <c r="M192" i="1"/>
  <c r="L193" i="1"/>
  <c r="M193" i="1"/>
  <c r="L194" i="1"/>
  <c r="M194" i="1"/>
  <c r="L195" i="1"/>
  <c r="M195" i="1"/>
  <c r="N376" i="1" l="1"/>
  <c r="O376" i="1" s="1"/>
  <c r="N374" i="1"/>
  <c r="O374" i="1" s="1"/>
  <c r="N351" i="1"/>
  <c r="O351" i="1" s="1"/>
  <c r="N349" i="1"/>
  <c r="O349" i="1" s="1"/>
  <c r="N347" i="1"/>
  <c r="O347" i="1" s="1"/>
  <c r="N303" i="1"/>
  <c r="O303" i="1" s="1"/>
  <c r="N301" i="1"/>
  <c r="O301" i="1" s="1"/>
  <c r="N194" i="1"/>
  <c r="O194" i="1" s="1"/>
  <c r="N192" i="1"/>
  <c r="O192" i="1" s="1"/>
  <c r="N135" i="1"/>
  <c r="O135" i="1" s="1"/>
  <c r="N195" i="1"/>
  <c r="O195" i="1" s="1"/>
  <c r="N193" i="1"/>
  <c r="O193" i="1" s="1"/>
  <c r="N275" i="1"/>
  <c r="O275" i="1" s="1"/>
  <c r="N375" i="1"/>
  <c r="O375" i="1" s="1"/>
  <c r="N373" i="1"/>
  <c r="O373" i="1" s="1"/>
  <c r="N350" i="1"/>
  <c r="O350" i="1" s="1"/>
  <c r="N348" i="1"/>
  <c r="O348" i="1" s="1"/>
  <c r="N304" i="1"/>
  <c r="O304" i="1" s="1"/>
  <c r="N302" i="1"/>
  <c r="O302" i="1" s="1"/>
  <c r="N300" i="1"/>
  <c r="O300" i="1" s="1"/>
  <c r="M140" i="1"/>
  <c r="M122" i="1"/>
  <c r="M276" i="1"/>
  <c r="M339" i="1"/>
  <c r="M340" i="1"/>
  <c r="M107" i="1"/>
  <c r="M108" i="1"/>
  <c r="M256" i="1"/>
  <c r="M5" i="1"/>
  <c r="M18" i="1"/>
  <c r="M22" i="1"/>
  <c r="M23" i="1"/>
  <c r="M24" i="1"/>
  <c r="M123" i="1"/>
  <c r="M277" i="1"/>
  <c r="M371" i="1"/>
  <c r="M124" i="1"/>
  <c r="M278" i="1"/>
  <c r="M48" i="1"/>
  <c r="M49" i="1"/>
  <c r="M50" i="1"/>
  <c r="M51" i="1"/>
  <c r="M52" i="1"/>
  <c r="M53" i="1"/>
  <c r="M132" i="1"/>
  <c r="M133" i="1"/>
  <c r="M134" i="1"/>
  <c r="M141" i="1"/>
  <c r="M142" i="1"/>
  <c r="M328" i="1"/>
  <c r="M329" i="1"/>
  <c r="M43" i="1"/>
  <c r="M106" i="1"/>
  <c r="M143" i="1"/>
  <c r="M172" i="1"/>
  <c r="M173" i="1"/>
  <c r="M174" i="1"/>
  <c r="M175" i="1"/>
  <c r="M176" i="1"/>
  <c r="M362" i="1"/>
  <c r="M363" i="1"/>
  <c r="M364" i="1"/>
  <c r="M405" i="1"/>
  <c r="M144" i="1"/>
  <c r="M377" i="1"/>
  <c r="M378" i="1"/>
  <c r="M379" i="1"/>
  <c r="M380" i="1"/>
  <c r="M145" i="1"/>
  <c r="M330" i="1"/>
  <c r="M279" i="1"/>
  <c r="M25" i="1"/>
  <c r="M26" i="1"/>
  <c r="M27" i="1"/>
  <c r="M305" i="1"/>
  <c r="M306" i="1"/>
  <c r="M307" i="1"/>
  <c r="M308" i="1"/>
  <c r="M309" i="1"/>
  <c r="M310" i="1"/>
  <c r="M146" i="1"/>
  <c r="M177" i="1"/>
  <c r="M178" i="1"/>
  <c r="M252" i="1"/>
  <c r="M253" i="1"/>
  <c r="M365" i="1"/>
  <c r="M366" i="1"/>
  <c r="M367" i="1"/>
  <c r="M341" i="1"/>
  <c r="M342" i="1"/>
  <c r="M125" i="1"/>
  <c r="M280" i="1"/>
  <c r="M28" i="1"/>
  <c r="M29" i="1"/>
  <c r="M30" i="1"/>
  <c r="M331" i="1"/>
  <c r="M6" i="1"/>
  <c r="M19" i="1"/>
  <c r="M147" i="1"/>
  <c r="M31" i="1"/>
  <c r="M32" i="1"/>
  <c r="M33" i="1"/>
  <c r="M94" i="1"/>
  <c r="M95" i="1"/>
  <c r="M96" i="1"/>
  <c r="M97" i="1"/>
  <c r="M115" i="1"/>
  <c r="M116" i="1"/>
  <c r="M117" i="1"/>
  <c r="M121" i="1"/>
  <c r="M148" i="1"/>
  <c r="M149" i="1"/>
  <c r="M150" i="1"/>
  <c r="M168" i="1"/>
  <c r="M324" i="1"/>
  <c r="M151" i="1"/>
  <c r="M381" i="1"/>
  <c r="M382" i="1"/>
  <c r="M152" i="1"/>
  <c r="M332" i="1"/>
  <c r="M333" i="1"/>
  <c r="M153" i="1"/>
  <c r="M368" i="1"/>
  <c r="M369" i="1"/>
  <c r="M370" i="1"/>
  <c r="M196" i="1"/>
  <c r="M197" i="1"/>
  <c r="M198" i="1"/>
  <c r="M281" i="1"/>
  <c r="M282" i="1"/>
  <c r="M258" i="1"/>
  <c r="M154" i="1"/>
  <c r="M34" i="1"/>
  <c r="M35" i="1"/>
  <c r="M36" i="1"/>
  <c r="M283" i="1"/>
  <c r="M317" i="1"/>
  <c r="M66" i="1"/>
  <c r="M67" i="1"/>
  <c r="M68" i="1"/>
  <c r="M69" i="1"/>
  <c r="M70" i="1"/>
  <c r="M71" i="1"/>
  <c r="M72" i="1"/>
  <c r="M73" i="1"/>
  <c r="M74" i="1"/>
  <c r="M75" i="1"/>
  <c r="M76" i="1"/>
  <c r="M77" i="1"/>
  <c r="M98" i="1"/>
  <c r="M99" i="1"/>
  <c r="M100" i="1"/>
  <c r="M101" i="1"/>
  <c r="M156" i="1"/>
  <c r="M169" i="1"/>
  <c r="M295" i="1"/>
  <c r="M296" i="1"/>
  <c r="M325" i="1"/>
  <c r="M327" i="1"/>
  <c r="M334" i="1"/>
  <c r="M335" i="1"/>
  <c r="M336" i="1"/>
  <c r="M337" i="1"/>
  <c r="M338" i="1"/>
  <c r="M138" i="1"/>
  <c r="M157" i="1"/>
  <c r="M297" i="1"/>
  <c r="M383" i="1"/>
  <c r="M384" i="1"/>
  <c r="M16" i="1"/>
  <c r="M17" i="1"/>
  <c r="M20" i="1"/>
  <c r="M136" i="1"/>
  <c r="M343" i="1"/>
  <c r="M344" i="1"/>
  <c r="M385" i="1"/>
  <c r="M386" i="1"/>
  <c r="M387" i="1"/>
  <c r="M388" i="1"/>
  <c r="M389" i="1"/>
  <c r="M390" i="1"/>
  <c r="M391" i="1"/>
  <c r="M392" i="1"/>
  <c r="M37" i="1"/>
  <c r="M38" i="1"/>
  <c r="M39" i="1"/>
  <c r="M298" i="1"/>
  <c r="M158" i="1"/>
  <c r="M326" i="1"/>
  <c r="M139" i="1"/>
  <c r="M102" i="1"/>
  <c r="M103" i="1"/>
  <c r="M104" i="1"/>
  <c r="M105" i="1"/>
  <c r="M159" i="1"/>
  <c r="M164" i="1"/>
  <c r="M165" i="1"/>
  <c r="M166" i="1"/>
  <c r="M167" i="1"/>
  <c r="M254" i="1"/>
  <c r="M255" i="1"/>
  <c r="M9" i="1"/>
  <c r="M2" i="1"/>
  <c r="M3" i="1"/>
  <c r="M4" i="1"/>
  <c r="M126" i="1"/>
  <c r="M284" i="1"/>
  <c r="M160" i="1"/>
  <c r="M311" i="1"/>
  <c r="M312" i="1"/>
  <c r="M285" i="1"/>
  <c r="M259" i="1"/>
  <c r="M7" i="1"/>
  <c r="M127" i="1"/>
  <c r="M286" i="1"/>
  <c r="M54" i="1"/>
  <c r="M55" i="1"/>
  <c r="M56" i="1"/>
  <c r="M57" i="1"/>
  <c r="M58" i="1"/>
  <c r="M59" i="1"/>
  <c r="M345" i="1"/>
  <c r="M346" i="1"/>
  <c r="M109" i="1"/>
  <c r="M110" i="1"/>
  <c r="M111" i="1"/>
  <c r="M112" i="1"/>
  <c r="M113" i="1"/>
  <c r="M114" i="1"/>
  <c r="M78" i="1"/>
  <c r="M79" i="1"/>
  <c r="M80" i="1"/>
  <c r="M81" i="1"/>
  <c r="M82" i="1"/>
  <c r="M83" i="1"/>
  <c r="M84" i="1"/>
  <c r="M85" i="1"/>
  <c r="M86" i="1"/>
  <c r="M87" i="1"/>
  <c r="M88" i="1"/>
  <c r="M89" i="1"/>
  <c r="M161" i="1"/>
  <c r="M162" i="1"/>
  <c r="M128" i="1"/>
  <c r="M287" i="1"/>
  <c r="M42" i="1"/>
  <c r="M393" i="1"/>
  <c r="M394" i="1"/>
  <c r="M395" i="1"/>
  <c r="M396" i="1"/>
  <c r="M397" i="1"/>
  <c r="M398" i="1"/>
  <c r="M320" i="1"/>
  <c r="M118" i="1"/>
  <c r="M119" i="1"/>
  <c r="M120" i="1"/>
  <c r="M163" i="1"/>
  <c r="M170" i="1"/>
  <c r="M171" i="1"/>
  <c r="M321" i="1"/>
  <c r="M179" i="1"/>
  <c r="M261" i="1"/>
  <c r="M180" i="1"/>
  <c r="M249" i="1"/>
  <c r="M322" i="1"/>
  <c r="M352" i="1"/>
  <c r="M353" i="1"/>
  <c r="M354" i="1"/>
  <c r="M181" i="1"/>
  <c r="M129" i="1"/>
  <c r="M262" i="1"/>
  <c r="M288" i="1"/>
  <c r="M182" i="1"/>
  <c r="M263" i="1"/>
  <c r="M183" i="1"/>
  <c r="M184" i="1"/>
  <c r="M185" i="1"/>
  <c r="M250" i="1"/>
  <c r="M186" i="1"/>
  <c r="M251" i="1"/>
  <c r="M187" i="1"/>
  <c r="M188" i="1"/>
  <c r="M189" i="1"/>
  <c r="M44" i="1"/>
  <c r="M190" i="1"/>
  <c r="M264" i="1"/>
  <c r="M318" i="1"/>
  <c r="M319" i="1"/>
  <c r="M191" i="1"/>
  <c r="M46" i="1"/>
  <c r="M47" i="1"/>
  <c r="M130" i="1"/>
  <c r="M289" i="1"/>
  <c r="M60" i="1"/>
  <c r="M61" i="1"/>
  <c r="M62" i="1"/>
  <c r="M63" i="1"/>
  <c r="M64" i="1"/>
  <c r="M65" i="1"/>
  <c r="M137" i="1"/>
  <c r="M323" i="1"/>
  <c r="M355" i="1"/>
  <c r="M356" i="1"/>
  <c r="M357" i="1"/>
  <c r="M358" i="1"/>
  <c r="M399" i="1"/>
  <c r="M400" i="1"/>
  <c r="M401" i="1"/>
  <c r="M402" i="1"/>
  <c r="M403" i="1"/>
  <c r="M404" i="1"/>
  <c r="M10" i="1"/>
  <c r="M11" i="1"/>
  <c r="M12" i="1"/>
  <c r="N12" i="1" s="1"/>
  <c r="O12" i="1" s="1"/>
  <c r="M13" i="1"/>
  <c r="M14" i="1"/>
  <c r="M15" i="1"/>
  <c r="M359" i="1"/>
  <c r="M360" i="1"/>
  <c r="M361" i="1"/>
  <c r="M8" i="1"/>
  <c r="M21" i="1"/>
  <c r="M257" i="1"/>
  <c r="M45" i="1"/>
  <c r="M299" i="1"/>
  <c r="M372" i="1"/>
  <c r="M290" i="1"/>
  <c r="M291" i="1"/>
  <c r="M131" i="1"/>
  <c r="M292" i="1"/>
  <c r="M293" i="1"/>
  <c r="M294" i="1"/>
  <c r="M265" i="1"/>
  <c r="M266" i="1"/>
  <c r="M267" i="1"/>
  <c r="M268" i="1"/>
  <c r="M269" i="1"/>
  <c r="M270" i="1"/>
  <c r="M271" i="1"/>
  <c r="M272" i="1"/>
  <c r="M273" i="1"/>
  <c r="M274" i="1"/>
  <c r="M40" i="1"/>
  <c r="M41" i="1"/>
  <c r="M313" i="1"/>
  <c r="M314" i="1"/>
  <c r="M315" i="1"/>
  <c r="M316" i="1"/>
  <c r="L140" i="1"/>
  <c r="N140" i="1" s="1"/>
  <c r="O140" i="1" s="1"/>
  <c r="L122" i="1"/>
  <c r="N122" i="1" s="1"/>
  <c r="O122" i="1" s="1"/>
  <c r="L276" i="1"/>
  <c r="L339" i="1"/>
  <c r="L340" i="1"/>
  <c r="N340" i="1" s="1"/>
  <c r="O340" i="1" s="1"/>
  <c r="L107" i="1"/>
  <c r="L108" i="1"/>
  <c r="N108" i="1" s="1"/>
  <c r="O108" i="1" s="1"/>
  <c r="L256" i="1"/>
  <c r="L5" i="1"/>
  <c r="L18" i="1"/>
  <c r="N18" i="1" s="1"/>
  <c r="O18" i="1" s="1"/>
  <c r="L22" i="1"/>
  <c r="L23" i="1"/>
  <c r="L24" i="1"/>
  <c r="L123" i="1"/>
  <c r="N123" i="1" s="1"/>
  <c r="O123" i="1" s="1"/>
  <c r="L277" i="1"/>
  <c r="L371" i="1"/>
  <c r="L124" i="1"/>
  <c r="N124" i="1" s="1"/>
  <c r="O124" i="1" s="1"/>
  <c r="L278" i="1"/>
  <c r="L48" i="1"/>
  <c r="N48" i="1" s="1"/>
  <c r="O48" i="1" s="1"/>
  <c r="L49" i="1"/>
  <c r="L50" i="1"/>
  <c r="N50" i="1" s="1"/>
  <c r="O50" i="1" s="1"/>
  <c r="L51" i="1"/>
  <c r="N51" i="1" s="1"/>
  <c r="O51" i="1" s="1"/>
  <c r="L52" i="1"/>
  <c r="N52" i="1" s="1"/>
  <c r="O52" i="1" s="1"/>
  <c r="L53" i="1"/>
  <c r="L132" i="1"/>
  <c r="L133" i="1"/>
  <c r="L134" i="1"/>
  <c r="N134" i="1" s="1"/>
  <c r="O134" i="1" s="1"/>
  <c r="L141" i="1"/>
  <c r="L142" i="1"/>
  <c r="N142" i="1" s="1"/>
  <c r="O142" i="1" s="1"/>
  <c r="L328" i="1"/>
  <c r="N328" i="1" s="1"/>
  <c r="O328" i="1" s="1"/>
  <c r="L329" i="1"/>
  <c r="N329" i="1" s="1"/>
  <c r="O329" i="1" s="1"/>
  <c r="L43" i="1"/>
  <c r="L106" i="1"/>
  <c r="L143" i="1"/>
  <c r="L172" i="1"/>
  <c r="L173" i="1"/>
  <c r="L174" i="1"/>
  <c r="N174" i="1" s="1"/>
  <c r="O174" i="1" s="1"/>
  <c r="L175" i="1"/>
  <c r="N175" i="1" s="1"/>
  <c r="O175" i="1" s="1"/>
  <c r="L176" i="1"/>
  <c r="N176" i="1" s="1"/>
  <c r="O176" i="1" s="1"/>
  <c r="L362" i="1"/>
  <c r="L363" i="1"/>
  <c r="N363" i="1" s="1"/>
  <c r="O363" i="1" s="1"/>
  <c r="L364" i="1"/>
  <c r="N364" i="1" s="1"/>
  <c r="O364" i="1" s="1"/>
  <c r="L405" i="1"/>
  <c r="L144" i="1"/>
  <c r="L377" i="1"/>
  <c r="N377" i="1" s="1"/>
  <c r="O377" i="1" s="1"/>
  <c r="L378" i="1"/>
  <c r="N378" i="1" s="1"/>
  <c r="O378" i="1" s="1"/>
  <c r="L379" i="1"/>
  <c r="L380" i="1"/>
  <c r="L145" i="1"/>
  <c r="N145" i="1" s="1"/>
  <c r="O145" i="1" s="1"/>
  <c r="L330" i="1"/>
  <c r="N330" i="1" s="1"/>
  <c r="O330" i="1" s="1"/>
  <c r="L279" i="1"/>
  <c r="L25" i="1"/>
  <c r="L26" i="1"/>
  <c r="N26" i="1" s="1"/>
  <c r="O26" i="1" s="1"/>
  <c r="L27" i="1"/>
  <c r="N27" i="1" s="1"/>
  <c r="O27" i="1" s="1"/>
  <c r="L305" i="1"/>
  <c r="L306" i="1"/>
  <c r="L307" i="1"/>
  <c r="N307" i="1" s="1"/>
  <c r="O307" i="1" s="1"/>
  <c r="L308" i="1"/>
  <c r="N308" i="1" s="1"/>
  <c r="O308" i="1" s="1"/>
  <c r="L309" i="1"/>
  <c r="L310" i="1"/>
  <c r="L146" i="1"/>
  <c r="N146" i="1" s="1"/>
  <c r="O146" i="1" s="1"/>
  <c r="L177" i="1"/>
  <c r="N177" i="1" s="1"/>
  <c r="O177" i="1" s="1"/>
  <c r="L178" i="1"/>
  <c r="L252" i="1"/>
  <c r="L253" i="1"/>
  <c r="L365" i="1"/>
  <c r="N365" i="1" s="1"/>
  <c r="O365" i="1" s="1"/>
  <c r="L366" i="1"/>
  <c r="L367" i="1"/>
  <c r="L341" i="1"/>
  <c r="N341" i="1" s="1"/>
  <c r="O341" i="1" s="1"/>
  <c r="L342" i="1"/>
  <c r="N342" i="1" s="1"/>
  <c r="O342" i="1" s="1"/>
  <c r="L125" i="1"/>
  <c r="L280" i="1"/>
  <c r="L28" i="1"/>
  <c r="N28" i="1" s="1"/>
  <c r="O28" i="1" s="1"/>
  <c r="L29" i="1"/>
  <c r="N29" i="1" s="1"/>
  <c r="O29" i="1" s="1"/>
  <c r="L30" i="1"/>
  <c r="L331" i="1"/>
  <c r="L6" i="1"/>
  <c r="N6" i="1" s="1"/>
  <c r="O6" i="1" s="1"/>
  <c r="L19" i="1"/>
  <c r="N19" i="1" s="1"/>
  <c r="O19" i="1" s="1"/>
  <c r="L147" i="1"/>
  <c r="L31" i="1"/>
  <c r="L32" i="1"/>
  <c r="N32" i="1" s="1"/>
  <c r="O32" i="1" s="1"/>
  <c r="L33" i="1"/>
  <c r="N33" i="1" s="1"/>
  <c r="O33" i="1" s="1"/>
  <c r="L94" i="1"/>
  <c r="L95" i="1"/>
  <c r="L96" i="1"/>
  <c r="L97" i="1"/>
  <c r="L115" i="1"/>
  <c r="L116" i="1"/>
  <c r="L117" i="1"/>
  <c r="N117" i="1" s="1"/>
  <c r="O117" i="1" s="1"/>
  <c r="L121" i="1"/>
  <c r="N121" i="1" s="1"/>
  <c r="O121" i="1" s="1"/>
  <c r="L148" i="1"/>
  <c r="L149" i="1"/>
  <c r="L150" i="1"/>
  <c r="L168" i="1"/>
  <c r="N168" i="1" s="1"/>
  <c r="O168" i="1" s="1"/>
  <c r="L324" i="1"/>
  <c r="L151" i="1"/>
  <c r="L381" i="1"/>
  <c r="N381" i="1" s="1"/>
  <c r="O381" i="1" s="1"/>
  <c r="L382" i="1"/>
  <c r="N382" i="1" s="1"/>
  <c r="O382" i="1" s="1"/>
  <c r="L152" i="1"/>
  <c r="L332" i="1"/>
  <c r="L333" i="1"/>
  <c r="N333" i="1" s="1"/>
  <c r="O333" i="1" s="1"/>
  <c r="L153" i="1"/>
  <c r="L368" i="1"/>
  <c r="L369" i="1"/>
  <c r="L370" i="1"/>
  <c r="N370" i="1" s="1"/>
  <c r="O370" i="1" s="1"/>
  <c r="L196" i="1"/>
  <c r="L197" i="1"/>
  <c r="L198" i="1"/>
  <c r="L281" i="1"/>
  <c r="L282" i="1"/>
  <c r="L258" i="1"/>
  <c r="L154" i="1"/>
  <c r="L34" i="1"/>
  <c r="N34" i="1" s="1"/>
  <c r="O34" i="1" s="1"/>
  <c r="L35" i="1"/>
  <c r="N35" i="1" s="1"/>
  <c r="O35" i="1" s="1"/>
  <c r="L36" i="1"/>
  <c r="L283" i="1"/>
  <c r="L317" i="1"/>
  <c r="L66" i="1"/>
  <c r="N66" i="1" s="1"/>
  <c r="O66" i="1" s="1"/>
  <c r="L67" i="1"/>
  <c r="L68" i="1"/>
  <c r="L69" i="1"/>
  <c r="N69" i="1" s="1"/>
  <c r="O69" i="1" s="1"/>
  <c r="L70" i="1"/>
  <c r="N70" i="1" s="1"/>
  <c r="O70" i="1" s="1"/>
  <c r="L71" i="1"/>
  <c r="L72" i="1"/>
  <c r="L73" i="1"/>
  <c r="N73" i="1" s="1"/>
  <c r="O73" i="1" s="1"/>
  <c r="L74" i="1"/>
  <c r="N74" i="1" s="1"/>
  <c r="O74" i="1" s="1"/>
  <c r="L75" i="1"/>
  <c r="L76" i="1"/>
  <c r="L77" i="1"/>
  <c r="N77" i="1" s="1"/>
  <c r="O77" i="1" s="1"/>
  <c r="L98" i="1"/>
  <c r="L99" i="1"/>
  <c r="L100" i="1"/>
  <c r="L101" i="1"/>
  <c r="N101" i="1" s="1"/>
  <c r="O101" i="1" s="1"/>
  <c r="N155" i="1"/>
  <c r="O155" i="1" s="1"/>
  <c r="L156" i="1"/>
  <c r="L169" i="1"/>
  <c r="L295" i="1"/>
  <c r="L296" i="1"/>
  <c r="N296" i="1" s="1"/>
  <c r="O296" i="1" s="1"/>
  <c r="L325" i="1"/>
  <c r="N325" i="1" s="1"/>
  <c r="O325" i="1" s="1"/>
  <c r="L327" i="1"/>
  <c r="L334" i="1"/>
  <c r="L335" i="1"/>
  <c r="N335" i="1" s="1"/>
  <c r="O335" i="1" s="1"/>
  <c r="L336" i="1"/>
  <c r="N336" i="1" s="1"/>
  <c r="O336" i="1" s="1"/>
  <c r="L337" i="1"/>
  <c r="L338" i="1"/>
  <c r="L138" i="1"/>
  <c r="N138" i="1" s="1"/>
  <c r="O138" i="1" s="1"/>
  <c r="L157" i="1"/>
  <c r="N157" i="1" s="1"/>
  <c r="O157" i="1" s="1"/>
  <c r="L297" i="1"/>
  <c r="L383" i="1"/>
  <c r="L384" i="1"/>
  <c r="L16" i="1"/>
  <c r="N16" i="1" s="1"/>
  <c r="O16" i="1" s="1"/>
  <c r="L17" i="1"/>
  <c r="L20" i="1"/>
  <c r="L136" i="1"/>
  <c r="N136" i="1" s="1"/>
  <c r="O136" i="1" s="1"/>
  <c r="L343" i="1"/>
  <c r="N343" i="1" s="1"/>
  <c r="O343" i="1" s="1"/>
  <c r="L344" i="1"/>
  <c r="L385" i="1"/>
  <c r="L386" i="1"/>
  <c r="L387" i="1"/>
  <c r="N387" i="1" s="1"/>
  <c r="O387" i="1" s="1"/>
  <c r="L388" i="1"/>
  <c r="L389" i="1"/>
  <c r="L390" i="1"/>
  <c r="L391" i="1"/>
  <c r="N391" i="1" s="1"/>
  <c r="O391" i="1" s="1"/>
  <c r="L392" i="1"/>
  <c r="L37" i="1"/>
  <c r="L38" i="1"/>
  <c r="N38" i="1" s="1"/>
  <c r="O38" i="1" s="1"/>
  <c r="L39" i="1"/>
  <c r="N39" i="1" s="1"/>
  <c r="O39" i="1" s="1"/>
  <c r="L298" i="1"/>
  <c r="L158" i="1"/>
  <c r="L326" i="1"/>
  <c r="N326" i="1" s="1"/>
  <c r="O326" i="1" s="1"/>
  <c r="L139" i="1"/>
  <c r="N139" i="1" s="1"/>
  <c r="O139" i="1" s="1"/>
  <c r="L102" i="1"/>
  <c r="L103" i="1"/>
  <c r="L104" i="1"/>
  <c r="N104" i="1" s="1"/>
  <c r="O104" i="1" s="1"/>
  <c r="L105" i="1"/>
  <c r="N105" i="1" s="1"/>
  <c r="O105" i="1" s="1"/>
  <c r="L159" i="1"/>
  <c r="L164" i="1"/>
  <c r="L165" i="1"/>
  <c r="N165" i="1" s="1"/>
  <c r="O165" i="1" s="1"/>
  <c r="L166" i="1"/>
  <c r="N166" i="1" s="1"/>
  <c r="O166" i="1" s="1"/>
  <c r="L167" i="1"/>
  <c r="L254" i="1"/>
  <c r="L255" i="1"/>
  <c r="L2" i="1"/>
  <c r="L3" i="1"/>
  <c r="L4" i="1"/>
  <c r="N4" i="1" s="1"/>
  <c r="O4" i="1" s="1"/>
  <c r="L126" i="1"/>
  <c r="L284" i="1"/>
  <c r="L160" i="1"/>
  <c r="L311" i="1"/>
  <c r="L312" i="1"/>
  <c r="N312" i="1" s="1"/>
  <c r="O312" i="1" s="1"/>
  <c r="L285" i="1"/>
  <c r="L259" i="1"/>
  <c r="L260" i="1"/>
  <c r="L7" i="1"/>
  <c r="N7" i="1" s="1"/>
  <c r="O7" i="1" s="1"/>
  <c r="L127" i="1"/>
  <c r="L286" i="1"/>
  <c r="L54" i="1"/>
  <c r="L55" i="1"/>
  <c r="N55" i="1" s="1"/>
  <c r="O55" i="1" s="1"/>
  <c r="L56" i="1"/>
  <c r="L57" i="1"/>
  <c r="L58" i="1"/>
  <c r="L59" i="1"/>
  <c r="N59" i="1" s="1"/>
  <c r="O59" i="1" s="1"/>
  <c r="L345" i="1"/>
  <c r="L346" i="1"/>
  <c r="L109" i="1"/>
  <c r="L110" i="1"/>
  <c r="N110" i="1" s="1"/>
  <c r="O110" i="1" s="1"/>
  <c r="L111" i="1"/>
  <c r="L112" i="1"/>
  <c r="L113" i="1"/>
  <c r="L114" i="1"/>
  <c r="N114" i="1" s="1"/>
  <c r="O114" i="1" s="1"/>
  <c r="L78" i="1"/>
  <c r="L79" i="1"/>
  <c r="L80" i="1"/>
  <c r="L81" i="1"/>
  <c r="N81" i="1" s="1"/>
  <c r="O81" i="1" s="1"/>
  <c r="L82" i="1"/>
  <c r="L83" i="1"/>
  <c r="L84" i="1"/>
  <c r="L85" i="1"/>
  <c r="N85" i="1" s="1"/>
  <c r="O85" i="1" s="1"/>
  <c r="L86" i="1"/>
  <c r="L87" i="1"/>
  <c r="L88" i="1"/>
  <c r="L89" i="1"/>
  <c r="N89" i="1" s="1"/>
  <c r="O89" i="1" s="1"/>
  <c r="L161" i="1"/>
  <c r="L162" i="1"/>
  <c r="L128" i="1"/>
  <c r="L287" i="1"/>
  <c r="N287" i="1" s="1"/>
  <c r="O287" i="1" s="1"/>
  <c r="L42" i="1"/>
  <c r="L393" i="1"/>
  <c r="L394" i="1"/>
  <c r="L395" i="1"/>
  <c r="L396" i="1"/>
  <c r="L397" i="1"/>
  <c r="L398" i="1"/>
  <c r="L320" i="1"/>
  <c r="N320" i="1" s="1"/>
  <c r="O320" i="1" s="1"/>
  <c r="L118" i="1"/>
  <c r="L119" i="1"/>
  <c r="L120" i="1"/>
  <c r="L163" i="1"/>
  <c r="N163" i="1" s="1"/>
  <c r="O163" i="1" s="1"/>
  <c r="L170" i="1"/>
  <c r="L171" i="1"/>
  <c r="L321" i="1"/>
  <c r="L179" i="1"/>
  <c r="L261" i="1"/>
  <c r="L180" i="1"/>
  <c r="L249" i="1"/>
  <c r="L322" i="1"/>
  <c r="L352" i="1"/>
  <c r="L353" i="1"/>
  <c r="L354" i="1"/>
  <c r="L181" i="1"/>
  <c r="L129" i="1"/>
  <c r="L262" i="1"/>
  <c r="L288" i="1"/>
  <c r="L182" i="1"/>
  <c r="L263" i="1"/>
  <c r="L183" i="1"/>
  <c r="L184" i="1"/>
  <c r="L185" i="1"/>
  <c r="L250" i="1"/>
  <c r="L186" i="1"/>
  <c r="L251" i="1"/>
  <c r="L187" i="1"/>
  <c r="L188" i="1"/>
  <c r="L189" i="1"/>
  <c r="L44" i="1"/>
  <c r="L190" i="1"/>
  <c r="L264" i="1"/>
  <c r="L318" i="1"/>
  <c r="L319" i="1"/>
  <c r="L191" i="1"/>
  <c r="L46" i="1"/>
  <c r="L47" i="1"/>
  <c r="L130" i="1"/>
  <c r="L289" i="1"/>
  <c r="N289" i="1" s="1"/>
  <c r="O289" i="1" s="1"/>
  <c r="L60" i="1"/>
  <c r="L61" i="1"/>
  <c r="L62" i="1"/>
  <c r="L63" i="1"/>
  <c r="N63" i="1" s="1"/>
  <c r="O63" i="1" s="1"/>
  <c r="L64" i="1"/>
  <c r="L65" i="1"/>
  <c r="L137" i="1"/>
  <c r="L323" i="1"/>
  <c r="L355" i="1"/>
  <c r="L356" i="1"/>
  <c r="L357" i="1"/>
  <c r="L358" i="1"/>
  <c r="N358" i="1" s="1"/>
  <c r="O358" i="1" s="1"/>
  <c r="L399" i="1"/>
  <c r="L400" i="1"/>
  <c r="L401" i="1"/>
  <c r="L402" i="1"/>
  <c r="L403" i="1"/>
  <c r="L404" i="1"/>
  <c r="L10" i="1"/>
  <c r="L11" i="1"/>
  <c r="N11" i="1" s="1"/>
  <c r="O11" i="1" s="1"/>
  <c r="N13" i="1"/>
  <c r="O13" i="1" s="1"/>
  <c r="N15" i="1"/>
  <c r="O15" i="1" s="1"/>
  <c r="L359" i="1"/>
  <c r="L360" i="1"/>
  <c r="L361" i="1"/>
  <c r="L8" i="1"/>
  <c r="L21" i="1"/>
  <c r="L257" i="1"/>
  <c r="L45" i="1"/>
  <c r="L299" i="1"/>
  <c r="N299" i="1" s="1"/>
  <c r="O299" i="1" s="1"/>
  <c r="L372" i="1"/>
  <c r="L290" i="1"/>
  <c r="L291" i="1"/>
  <c r="L131" i="1"/>
  <c r="L292" i="1"/>
  <c r="L293" i="1"/>
  <c r="L294" i="1"/>
  <c r="L265" i="1"/>
  <c r="L266" i="1"/>
  <c r="L267" i="1"/>
  <c r="L268" i="1"/>
  <c r="L269" i="1"/>
  <c r="L270" i="1"/>
  <c r="L271" i="1"/>
  <c r="L272" i="1"/>
  <c r="L273" i="1"/>
  <c r="L274" i="1"/>
  <c r="L40" i="1"/>
  <c r="L41" i="1"/>
  <c r="L313" i="1"/>
  <c r="N313" i="1" s="1"/>
  <c r="O313" i="1" s="1"/>
  <c r="L314" i="1"/>
  <c r="L315" i="1"/>
  <c r="L316" i="1"/>
  <c r="N316" i="1" l="1"/>
  <c r="O316" i="1" s="1"/>
  <c r="N41" i="1"/>
  <c r="O41" i="1" s="1"/>
  <c r="N294" i="1"/>
  <c r="O294" i="1" s="1"/>
  <c r="N291" i="1"/>
  <c r="O291" i="1" s="1"/>
  <c r="N45" i="1"/>
  <c r="O45" i="1" s="1"/>
  <c r="N361" i="1"/>
  <c r="O361" i="1" s="1"/>
  <c r="N401" i="1"/>
  <c r="O401" i="1" s="1"/>
  <c r="N357" i="1"/>
  <c r="O357" i="1" s="1"/>
  <c r="N62" i="1"/>
  <c r="O62" i="1" s="1"/>
  <c r="N130" i="1"/>
  <c r="O130" i="1" s="1"/>
  <c r="N319" i="1"/>
  <c r="O319" i="1" s="1"/>
  <c r="N44" i="1"/>
  <c r="O44" i="1" s="1"/>
  <c r="N288" i="1"/>
  <c r="O288" i="1" s="1"/>
  <c r="N354" i="1"/>
  <c r="O354" i="1" s="1"/>
  <c r="N398" i="1"/>
  <c r="O398" i="1" s="1"/>
  <c r="N394" i="1"/>
  <c r="O394" i="1" s="1"/>
  <c r="N128" i="1"/>
  <c r="O128" i="1" s="1"/>
  <c r="N58" i="1"/>
  <c r="O58" i="1" s="1"/>
  <c r="N54" i="1"/>
  <c r="O54" i="1" s="1"/>
  <c r="N402" i="1"/>
  <c r="O402" i="1" s="1"/>
  <c r="N395" i="1"/>
  <c r="O395" i="1" s="1"/>
  <c r="N390" i="1"/>
  <c r="O390" i="1" s="1"/>
  <c r="N386" i="1"/>
  <c r="O386" i="1" s="1"/>
  <c r="N384" i="1"/>
  <c r="O384" i="1" s="1"/>
  <c r="N323" i="1"/>
  <c r="O323" i="1" s="1"/>
  <c r="N322" i="1"/>
  <c r="O322" i="1" s="1"/>
  <c r="N321" i="1"/>
  <c r="O321" i="1" s="1"/>
  <c r="N317" i="1"/>
  <c r="O317" i="1" s="1"/>
  <c r="N311" i="1"/>
  <c r="O311" i="1" s="1"/>
  <c r="N315" i="1"/>
  <c r="O315" i="1" s="1"/>
  <c r="N271" i="1"/>
  <c r="O271" i="1" s="1"/>
  <c r="N257" i="1"/>
  <c r="O257" i="1" s="1"/>
  <c r="N360" i="1"/>
  <c r="O360" i="1" s="1"/>
  <c r="N40" i="1"/>
  <c r="O40" i="1" s="1"/>
  <c r="N267" i="1"/>
  <c r="O267" i="1" s="1"/>
  <c r="N293" i="1"/>
  <c r="O293" i="1" s="1"/>
  <c r="N290" i="1"/>
  <c r="O290" i="1" s="1"/>
  <c r="N158" i="1"/>
  <c r="O158" i="1" s="1"/>
  <c r="N37" i="1"/>
  <c r="O37" i="1" s="1"/>
  <c r="N389" i="1"/>
  <c r="O389" i="1" s="1"/>
  <c r="N385" i="1"/>
  <c r="O385" i="1" s="1"/>
  <c r="N20" i="1"/>
  <c r="O20" i="1" s="1"/>
  <c r="N383" i="1"/>
  <c r="O383" i="1" s="1"/>
  <c r="N338" i="1"/>
  <c r="O338" i="1" s="1"/>
  <c r="N334" i="1"/>
  <c r="O334" i="1" s="1"/>
  <c r="N295" i="1"/>
  <c r="O295" i="1" s="1"/>
  <c r="N404" i="1"/>
  <c r="O404" i="1" s="1"/>
  <c r="N400" i="1"/>
  <c r="O400" i="1" s="1"/>
  <c r="N356" i="1"/>
  <c r="O356" i="1" s="1"/>
  <c r="N65" i="1"/>
  <c r="O65" i="1" s="1"/>
  <c r="N61" i="1"/>
  <c r="O61" i="1" s="1"/>
  <c r="N47" i="1"/>
  <c r="O47" i="1" s="1"/>
  <c r="N318" i="1"/>
  <c r="O318" i="1" s="1"/>
  <c r="N353" i="1"/>
  <c r="O353" i="1" s="1"/>
  <c r="N171" i="1"/>
  <c r="O171" i="1" s="1"/>
  <c r="N119" i="1"/>
  <c r="O119" i="1" s="1"/>
  <c r="N397" i="1"/>
  <c r="O397" i="1" s="1"/>
  <c r="N393" i="1"/>
  <c r="O393" i="1" s="1"/>
  <c r="N162" i="1"/>
  <c r="O162" i="1" s="1"/>
  <c r="N87" i="1"/>
  <c r="O87" i="1" s="1"/>
  <c r="N83" i="1"/>
  <c r="O83" i="1" s="1"/>
  <c r="N79" i="1"/>
  <c r="O79" i="1" s="1"/>
  <c r="N112" i="1"/>
  <c r="O112" i="1" s="1"/>
  <c r="N346" i="1"/>
  <c r="O346" i="1" s="1"/>
  <c r="N57" i="1"/>
  <c r="O57" i="1" s="1"/>
  <c r="N286" i="1"/>
  <c r="O286" i="1" s="1"/>
  <c r="N3" i="1"/>
  <c r="O3" i="1" s="1"/>
  <c r="N100" i="1"/>
  <c r="O100" i="1" s="1"/>
  <c r="N76" i="1"/>
  <c r="O76" i="1" s="1"/>
  <c r="N72" i="1"/>
  <c r="O72" i="1" s="1"/>
  <c r="N68" i="1"/>
  <c r="O68" i="1" s="1"/>
  <c r="N154" i="1"/>
  <c r="O154" i="1" s="1"/>
  <c r="N369" i="1"/>
  <c r="O369" i="1" s="1"/>
  <c r="N332" i="1"/>
  <c r="O332" i="1" s="1"/>
  <c r="N151" i="1"/>
  <c r="O151" i="1" s="1"/>
  <c r="N149" i="1"/>
  <c r="O149" i="1" s="1"/>
  <c r="N116" i="1"/>
  <c r="O116" i="1" s="1"/>
  <c r="N95" i="1"/>
  <c r="O95" i="1" s="1"/>
  <c r="N331" i="1"/>
  <c r="O331" i="1" s="1"/>
  <c r="N367" i="1"/>
  <c r="O367" i="1" s="1"/>
  <c r="N310" i="1"/>
  <c r="O310" i="1" s="1"/>
  <c r="N306" i="1"/>
  <c r="O306" i="1" s="1"/>
  <c r="N380" i="1"/>
  <c r="O380" i="1" s="1"/>
  <c r="N144" i="1"/>
  <c r="O144" i="1" s="1"/>
  <c r="N198" i="1"/>
  <c r="O198" i="1" s="1"/>
  <c r="N191" i="1"/>
  <c r="O191" i="1" s="1"/>
  <c r="N187" i="1"/>
  <c r="O187" i="1" s="1"/>
  <c r="N190" i="1"/>
  <c r="O190" i="1" s="1"/>
  <c r="N185" i="1"/>
  <c r="O185" i="1" s="1"/>
  <c r="N182" i="1"/>
  <c r="O182" i="1" s="1"/>
  <c r="N181" i="1"/>
  <c r="O181" i="1" s="1"/>
  <c r="N262" i="1"/>
  <c r="O262" i="1" s="1"/>
  <c r="N259" i="1"/>
  <c r="O259" i="1" s="1"/>
  <c r="N283" i="1"/>
  <c r="O283" i="1" s="1"/>
  <c r="N280" i="1"/>
  <c r="O280" i="1" s="1"/>
  <c r="N252" i="1"/>
  <c r="O252" i="1" s="1"/>
  <c r="N254" i="1"/>
  <c r="O254" i="1" s="1"/>
  <c r="N167" i="1"/>
  <c r="O167" i="1" s="1"/>
  <c r="N159" i="1"/>
  <c r="O159" i="1" s="1"/>
  <c r="N102" i="1"/>
  <c r="O102" i="1" s="1"/>
  <c r="N298" i="1"/>
  <c r="O298" i="1" s="1"/>
  <c r="N392" i="1"/>
  <c r="O392" i="1" s="1"/>
  <c r="N388" i="1"/>
  <c r="O388" i="1" s="1"/>
  <c r="N344" i="1"/>
  <c r="O344" i="1" s="1"/>
  <c r="N17" i="1"/>
  <c r="O17" i="1" s="1"/>
  <c r="N297" i="1"/>
  <c r="O297" i="1" s="1"/>
  <c r="N337" i="1"/>
  <c r="O337" i="1" s="1"/>
  <c r="N327" i="1"/>
  <c r="O327" i="1" s="1"/>
  <c r="N169" i="1"/>
  <c r="O169" i="1" s="1"/>
  <c r="N403" i="1"/>
  <c r="O403" i="1" s="1"/>
  <c r="N399" i="1"/>
  <c r="O399" i="1" s="1"/>
  <c r="N355" i="1"/>
  <c r="O355" i="1" s="1"/>
  <c r="N64" i="1"/>
  <c r="O64" i="1" s="1"/>
  <c r="N60" i="1"/>
  <c r="O60" i="1" s="1"/>
  <c r="N46" i="1"/>
  <c r="O46" i="1" s="1"/>
  <c r="N264" i="1"/>
  <c r="O264" i="1" s="1"/>
  <c r="N250" i="1"/>
  <c r="O250" i="1" s="1"/>
  <c r="N263" i="1"/>
  <c r="O263" i="1" s="1"/>
  <c r="N129" i="1"/>
  <c r="O129" i="1" s="1"/>
  <c r="N352" i="1"/>
  <c r="O352" i="1" s="1"/>
  <c r="N261" i="1"/>
  <c r="O261" i="1" s="1"/>
  <c r="N118" i="1"/>
  <c r="O118" i="1" s="1"/>
  <c r="N396" i="1"/>
  <c r="O396" i="1" s="1"/>
  <c r="N111" i="1"/>
  <c r="O111" i="1" s="1"/>
  <c r="N345" i="1"/>
  <c r="O345" i="1" s="1"/>
  <c r="N56" i="1"/>
  <c r="O56" i="1" s="1"/>
  <c r="N127" i="1"/>
  <c r="O127" i="1" s="1"/>
  <c r="N285" i="1"/>
  <c r="O285" i="1" s="1"/>
  <c r="N284" i="1"/>
  <c r="O284" i="1" s="1"/>
  <c r="N2" i="1"/>
  <c r="O2" i="1" s="1"/>
  <c r="N99" i="1"/>
  <c r="O99" i="1" s="1"/>
  <c r="N75" i="1"/>
  <c r="O75" i="1" s="1"/>
  <c r="N71" i="1"/>
  <c r="O71" i="1" s="1"/>
  <c r="N67" i="1"/>
  <c r="O67" i="1" s="1"/>
  <c r="N258" i="1"/>
  <c r="O258" i="1" s="1"/>
  <c r="N197" i="1"/>
  <c r="O197" i="1" s="1"/>
  <c r="N368" i="1"/>
  <c r="O368" i="1" s="1"/>
  <c r="N324" i="1"/>
  <c r="O324" i="1" s="1"/>
  <c r="N148" i="1"/>
  <c r="O148" i="1" s="1"/>
  <c r="N115" i="1"/>
  <c r="O115" i="1" s="1"/>
  <c r="N94" i="1"/>
  <c r="O94" i="1" s="1"/>
  <c r="N30" i="1"/>
  <c r="O30" i="1" s="1"/>
  <c r="N125" i="1"/>
  <c r="O125" i="1" s="1"/>
  <c r="N366" i="1"/>
  <c r="O366" i="1" s="1"/>
  <c r="N309" i="1"/>
  <c r="O309" i="1" s="1"/>
  <c r="N305" i="1"/>
  <c r="O305" i="1" s="1"/>
  <c r="N279" i="1"/>
  <c r="O279" i="1" s="1"/>
  <c r="N379" i="1"/>
  <c r="O379" i="1" s="1"/>
  <c r="N173" i="1"/>
  <c r="O173" i="1" s="1"/>
  <c r="N43" i="1"/>
  <c r="O43" i="1" s="1"/>
  <c r="N53" i="1"/>
  <c r="O53" i="1" s="1"/>
  <c r="N49" i="1"/>
  <c r="O49" i="1" s="1"/>
  <c r="N371" i="1"/>
  <c r="O371" i="1" s="1"/>
  <c r="N23" i="1"/>
  <c r="O23" i="1" s="1"/>
  <c r="N256" i="1"/>
  <c r="O256" i="1" s="1"/>
  <c r="N339" i="1"/>
  <c r="O339" i="1" s="1"/>
  <c r="N314" i="1"/>
  <c r="O314" i="1" s="1"/>
  <c r="N292" i="1"/>
  <c r="O292" i="1" s="1"/>
  <c r="N372" i="1"/>
  <c r="O372" i="1" s="1"/>
  <c r="N21" i="1"/>
  <c r="O21" i="1" s="1"/>
  <c r="N359" i="1"/>
  <c r="O359" i="1" s="1"/>
  <c r="N251" i="1"/>
  <c r="O251" i="1" s="1"/>
  <c r="N260" i="1"/>
  <c r="O260" i="1" s="1"/>
  <c r="N281" i="1"/>
  <c r="O281" i="1" s="1"/>
  <c r="N272" i="1"/>
  <c r="O272" i="1" s="1"/>
  <c r="N268" i="1"/>
  <c r="O268" i="1" s="1"/>
  <c r="N274" i="1"/>
  <c r="O274" i="1" s="1"/>
  <c r="N270" i="1"/>
  <c r="O270" i="1" s="1"/>
  <c r="N266" i="1"/>
  <c r="O266" i="1" s="1"/>
  <c r="N255" i="1"/>
  <c r="O255" i="1" s="1"/>
  <c r="N249" i="1"/>
  <c r="O249" i="1" s="1"/>
  <c r="N253" i="1"/>
  <c r="O253" i="1" s="1"/>
  <c r="N278" i="1"/>
  <c r="O278" i="1" s="1"/>
  <c r="N282" i="1"/>
  <c r="O282" i="1" s="1"/>
  <c r="N196" i="1"/>
  <c r="O196" i="1" s="1"/>
  <c r="N277" i="1"/>
  <c r="O277" i="1" s="1"/>
  <c r="N276" i="1"/>
  <c r="O276" i="1" s="1"/>
  <c r="N273" i="1"/>
  <c r="O273" i="1" s="1"/>
  <c r="N269" i="1"/>
  <c r="O269" i="1" s="1"/>
  <c r="N265" i="1"/>
  <c r="O265" i="1" s="1"/>
  <c r="N186" i="1"/>
  <c r="O186" i="1" s="1"/>
  <c r="N183" i="1"/>
  <c r="O183" i="1" s="1"/>
  <c r="N180" i="1"/>
  <c r="O180" i="1" s="1"/>
  <c r="N184" i="1"/>
  <c r="O184" i="1" s="1"/>
  <c r="N189" i="1"/>
  <c r="O189" i="1" s="1"/>
  <c r="N36" i="1"/>
  <c r="O36" i="1" s="1"/>
  <c r="N31" i="1"/>
  <c r="O31" i="1" s="1"/>
  <c r="N25" i="1"/>
  <c r="O25" i="1" s="1"/>
  <c r="N24" i="1"/>
  <c r="O24" i="1" s="1"/>
  <c r="N188" i="1"/>
  <c r="O188" i="1" s="1"/>
  <c r="N179" i="1"/>
  <c r="O179" i="1" s="1"/>
  <c r="N178" i="1"/>
  <c r="O178" i="1" s="1"/>
  <c r="N170" i="1"/>
  <c r="O170" i="1" s="1"/>
  <c r="N164" i="1"/>
  <c r="O164" i="1" s="1"/>
  <c r="N141" i="1"/>
  <c r="O141" i="1" s="1"/>
  <c r="N147" i="1"/>
  <c r="O147" i="1" s="1"/>
  <c r="N150" i="1"/>
  <c r="O150" i="1" s="1"/>
  <c r="N152" i="1"/>
  <c r="O152" i="1" s="1"/>
  <c r="N153" i="1"/>
  <c r="O153" i="1" s="1"/>
  <c r="N156" i="1"/>
  <c r="O156" i="1" s="1"/>
  <c r="N160" i="1"/>
  <c r="O160" i="1" s="1"/>
  <c r="N161" i="1"/>
  <c r="O161" i="1" s="1"/>
  <c r="N137" i="1"/>
  <c r="O137" i="1" s="1"/>
  <c r="N133" i="1"/>
  <c r="O133" i="1" s="1"/>
  <c r="N132" i="1"/>
  <c r="O132" i="1" s="1"/>
  <c r="N131" i="1"/>
  <c r="O131" i="1" s="1"/>
  <c r="N126" i="1"/>
  <c r="O126" i="1" s="1"/>
  <c r="N120" i="1"/>
  <c r="O120" i="1" s="1"/>
  <c r="N113" i="1"/>
  <c r="O113" i="1" s="1"/>
  <c r="N109" i="1"/>
  <c r="O109" i="1" s="1"/>
  <c r="N107" i="1"/>
  <c r="O107" i="1" s="1"/>
  <c r="N103" i="1"/>
  <c r="O103" i="1" s="1"/>
  <c r="N98" i="1"/>
  <c r="O98" i="1" s="1"/>
  <c r="N97" i="1"/>
  <c r="O97" i="1" s="1"/>
  <c r="N96" i="1"/>
  <c r="O96" i="1" s="1"/>
  <c r="N86" i="1"/>
  <c r="O86" i="1" s="1"/>
  <c r="N82" i="1"/>
  <c r="O82" i="1" s="1"/>
  <c r="N78" i="1"/>
  <c r="O78" i="1" s="1"/>
  <c r="N88" i="1"/>
  <c r="O88" i="1" s="1"/>
  <c r="N84" i="1"/>
  <c r="O84" i="1" s="1"/>
  <c r="N80" i="1"/>
  <c r="O80" i="1" s="1"/>
  <c r="N42" i="1"/>
  <c r="O42" i="1" s="1"/>
  <c r="N22" i="1"/>
  <c r="O22" i="1" s="1"/>
  <c r="N14" i="1"/>
  <c r="O14" i="1" s="1"/>
  <c r="N10" i="1"/>
  <c r="O10" i="1" s="1"/>
  <c r="N8" i="1"/>
  <c r="O8" i="1" s="1"/>
  <c r="N9" i="1"/>
  <c r="O9" i="1" s="1"/>
  <c r="N5" i="1"/>
  <c r="O5" i="1" s="1"/>
  <c r="N143" i="1"/>
  <c r="O143" i="1" s="1"/>
  <c r="N106" i="1"/>
  <c r="O106" i="1" s="1"/>
  <c r="N405" i="1"/>
  <c r="O405" i="1" s="1"/>
  <c r="N362" i="1"/>
  <c r="O362" i="1" s="1"/>
  <c r="N172" i="1"/>
  <c r="O172" i="1" s="1"/>
  <c r="L91" i="1"/>
  <c r="M91" i="1"/>
  <c r="L92" i="1"/>
  <c r="M92" i="1"/>
  <c r="L93" i="1"/>
  <c r="M93" i="1"/>
  <c r="M90" i="1"/>
  <c r="L90" i="1"/>
  <c r="N93" i="1" l="1"/>
  <c r="O93" i="1" s="1"/>
  <c r="N91" i="1"/>
  <c r="O91" i="1" s="1"/>
  <c r="N92" i="1"/>
  <c r="O92" i="1" s="1"/>
  <c r="N90" i="1"/>
  <c r="O90" i="1" s="1"/>
</calcChain>
</file>

<file path=xl/sharedStrings.xml><?xml version="1.0" encoding="utf-8"?>
<sst xmlns="http://schemas.openxmlformats.org/spreadsheetml/2006/main" count="2592" uniqueCount="298">
  <si>
    <t>Abies</t>
  </si>
  <si>
    <t>amabilis</t>
  </si>
  <si>
    <t>Erickson et al. 1985</t>
  </si>
  <si>
    <t>branch</t>
  </si>
  <si>
    <t>Gymnosperm</t>
  </si>
  <si>
    <t>suspended material</t>
  </si>
  <si>
    <t>log</t>
  </si>
  <si>
    <t>on ground</t>
  </si>
  <si>
    <t>balsamea</t>
  </si>
  <si>
    <t>Foster &amp; Lang 1982</t>
  </si>
  <si>
    <t>averaged bole size</t>
  </si>
  <si>
    <t>bark</t>
  </si>
  <si>
    <t>concolor</t>
  </si>
  <si>
    <t>Harmon 1987</t>
  </si>
  <si>
    <t>large log</t>
  </si>
  <si>
    <t>lasiocarpa</t>
  </si>
  <si>
    <t>Harmon 2005</t>
  </si>
  <si>
    <t>magnifica</t>
  </si>
  <si>
    <t>grandis</t>
  </si>
  <si>
    <t>procera</t>
  </si>
  <si>
    <t>spp.</t>
  </si>
  <si>
    <t>Janish 2005</t>
  </si>
  <si>
    <t>foliage</t>
  </si>
  <si>
    <t>Keane et al. 2008</t>
  </si>
  <si>
    <t>twigs (1hr)</t>
  </si>
  <si>
    <t>twigs</t>
  </si>
  <si>
    <t>branch (10hr)</t>
  </si>
  <si>
    <t>large branch (100hr)</t>
  </si>
  <si>
    <t>large branch</t>
  </si>
  <si>
    <t>Lambert et al. 1980</t>
  </si>
  <si>
    <t>Shorohova and Kapitsa</t>
  </si>
  <si>
    <t>greater than 8cm</t>
  </si>
  <si>
    <t>CWD size found not to affect decomp rate</t>
  </si>
  <si>
    <t>litter</t>
  </si>
  <si>
    <t>Stohlgren 1988</t>
  </si>
  <si>
    <t>excludes initial 0.7 years, first fall and winter wil give better description of long term litter decay</t>
  </si>
  <si>
    <t>Taylor et al. 1991</t>
  </si>
  <si>
    <t>Finds lignin content to be best predictor of litter decay rate</t>
  </si>
  <si>
    <t>needles</t>
  </si>
  <si>
    <t>Acer</t>
  </si>
  <si>
    <t>rubrum</t>
  </si>
  <si>
    <t>Harmon 1982</t>
  </si>
  <si>
    <t>Angiosperm</t>
  </si>
  <si>
    <t>Kahl et al. 2017</t>
  </si>
  <si>
    <t>MacMillan 1988</t>
  </si>
  <si>
    <t>Mattson 1987</t>
  </si>
  <si>
    <t>Allocasuarina</t>
  </si>
  <si>
    <t>fraseriana</t>
  </si>
  <si>
    <t>bole and branch</t>
  </si>
  <si>
    <t>Brown et al. 1996</t>
  </si>
  <si>
    <t>These values are boles and brnaches together for each species. Since this study did find an inverse relationship between CWD size I will use the ratio of bole to branch to infer the decay rates for the size classes of each species.</t>
  </si>
  <si>
    <t>Dervied values</t>
  </si>
  <si>
    <t>Alnus</t>
  </si>
  <si>
    <t>rubra</t>
  </si>
  <si>
    <t>Edmonds et al. 1986</t>
  </si>
  <si>
    <t>surface</t>
  </si>
  <si>
    <t>elevated</t>
  </si>
  <si>
    <t>https://andrewsforest.oregonstate.edu/sites/default/files/lter/pubs/webdocs/reports/decomp/cwd_decomp_web.htm</t>
  </si>
  <si>
    <t>Artemisia</t>
  </si>
  <si>
    <t>tridentata</t>
  </si>
  <si>
    <t>Comaner and Staffeldt 1979</t>
  </si>
  <si>
    <t>From Bates et al. 2007</t>
  </si>
  <si>
    <t>Murray 1975</t>
  </si>
  <si>
    <t>Banksia</t>
  </si>
  <si>
    <t>Betula</t>
  </si>
  <si>
    <t>papyrifera</t>
  </si>
  <si>
    <t>logs</t>
  </si>
  <si>
    <t>Brais 2006</t>
  </si>
  <si>
    <t>&gt;10cm</t>
  </si>
  <si>
    <t>pendula</t>
  </si>
  <si>
    <t>Harmon 2000</t>
  </si>
  <si>
    <t>Krankina &amp; Harmon 1995</t>
  </si>
  <si>
    <t>&gt;10 cm</t>
  </si>
  <si>
    <t>lenta</t>
  </si>
  <si>
    <t>Swift et al. 1976</t>
  </si>
  <si>
    <t>CWD greater than 2cm</t>
  </si>
  <si>
    <t>Tarasov and Birdsey 2001</t>
  </si>
  <si>
    <t>Yatskov et al. 2003</t>
  </si>
  <si>
    <t>costata</t>
  </si>
  <si>
    <t>snag</t>
  </si>
  <si>
    <t>Calocedrus</t>
  </si>
  <si>
    <t>decurrens</t>
  </si>
  <si>
    <t>Carpinus</t>
  </si>
  <si>
    <t>Carya</t>
  </si>
  <si>
    <t>Castanea</t>
  </si>
  <si>
    <t>dentata</t>
  </si>
  <si>
    <t>Cornus</t>
  </si>
  <si>
    <t>florida</t>
  </si>
  <si>
    <t>Cornus/Quercus</t>
  </si>
  <si>
    <t>FWD</t>
  </si>
  <si>
    <t>Corylus</t>
  </si>
  <si>
    <t>avellana</t>
  </si>
  <si>
    <t>Diospyros</t>
  </si>
  <si>
    <t>virginiana</t>
  </si>
  <si>
    <t>Eucalyptus</t>
  </si>
  <si>
    <t>calophylla</t>
  </si>
  <si>
    <t>diversicolor</t>
  </si>
  <si>
    <t>marginata</t>
  </si>
  <si>
    <t>regnans</t>
  </si>
  <si>
    <t>Mackensen and Bauhus 2003</t>
  </si>
  <si>
    <t>maculata</t>
  </si>
  <si>
    <t>O'connell 1997</t>
  </si>
  <si>
    <t>stem</t>
  </si>
  <si>
    <t>Fagus</t>
  </si>
  <si>
    <t>sylvatica</t>
  </si>
  <si>
    <t>Cotrufo 2000</t>
  </si>
  <si>
    <t>Fraxinus</t>
  </si>
  <si>
    <t>profunda</t>
  </si>
  <si>
    <t>Rice et al. 1997</t>
  </si>
  <si>
    <t>values are averages of ranges of diameter</t>
  </si>
  <si>
    <t>excelsior</t>
  </si>
  <si>
    <t>Juniperus</t>
  </si>
  <si>
    <t>occidentalis</t>
  </si>
  <si>
    <t>Bates et al. 2007</t>
  </si>
  <si>
    <t>cut treatment</t>
  </si>
  <si>
    <t>uncut treatment</t>
  </si>
  <si>
    <t>communis</t>
  </si>
  <si>
    <t>Devries and Kuyper 1988</t>
  </si>
  <si>
    <t>branches</t>
  </si>
  <si>
    <t>Kalmia</t>
  </si>
  <si>
    <t>latifolia</t>
  </si>
  <si>
    <t>Larix</t>
  </si>
  <si>
    <t>siberica</t>
  </si>
  <si>
    <t>dahurica</t>
  </si>
  <si>
    <t>Larrea</t>
  </si>
  <si>
    <t>Whitford et al. 1986</t>
  </si>
  <si>
    <t>Liriodendron</t>
  </si>
  <si>
    <t>tulipifera</t>
  </si>
  <si>
    <t>mixed</t>
  </si>
  <si>
    <t>&lt;45</t>
  </si>
  <si>
    <t>Analysis by size class regardless of spp.</t>
  </si>
  <si>
    <t>mixed species</t>
  </si>
  <si>
    <t>Nyssa</t>
  </si>
  <si>
    <t>Oxydendrum</t>
  </si>
  <si>
    <t>arboreum</t>
  </si>
  <si>
    <t>Picea</t>
  </si>
  <si>
    <t>glauca</t>
  </si>
  <si>
    <t>Alban and Pastor 1993</t>
  </si>
  <si>
    <t>rubens</t>
  </si>
  <si>
    <t>sitchensis</t>
  </si>
  <si>
    <t>&gt;60</t>
  </si>
  <si>
    <t>Graham and Cromack 1982</t>
  </si>
  <si>
    <t>&lt;60</t>
  </si>
  <si>
    <t>all</t>
  </si>
  <si>
    <t>abies</t>
  </si>
  <si>
    <t>engelmannii</t>
  </si>
  <si>
    <t>Johnson and Green 1991</t>
  </si>
  <si>
    <t>boles</t>
  </si>
  <si>
    <t>Kueppers et al. 2004</t>
  </si>
  <si>
    <t>Naesset 1999</t>
  </si>
  <si>
    <t>less than 10</t>
  </si>
  <si>
    <t>greater than 25</t>
  </si>
  <si>
    <t>coarse roots</t>
  </si>
  <si>
    <t>obovata</t>
  </si>
  <si>
    <t>ajanensis</t>
  </si>
  <si>
    <t>Pinus</t>
  </si>
  <si>
    <t>resinosa</t>
  </si>
  <si>
    <t>banksiana</t>
  </si>
  <si>
    <t>taeda</t>
  </si>
  <si>
    <t>small</t>
  </si>
  <si>
    <t>Barber and Van Lear 1984</t>
  </si>
  <si>
    <t>ground contact</t>
  </si>
  <si>
    <t>medium</t>
  </si>
  <si>
    <t>large</t>
  </si>
  <si>
    <t>diameters less than 15cm</t>
  </si>
  <si>
    <t>aerial</t>
  </si>
  <si>
    <t>pinaster</t>
  </si>
  <si>
    <t>contorta</t>
  </si>
  <si>
    <t>Busse 1994</t>
  </si>
  <si>
    <t>sylvestris</t>
  </si>
  <si>
    <t>ponderosa</t>
  </si>
  <si>
    <t>Fahey 1983</t>
  </si>
  <si>
    <t>rigida</t>
  </si>
  <si>
    <t>monticola</t>
  </si>
  <si>
    <t>jefferyi</t>
  </si>
  <si>
    <t>lambertiana</t>
  </si>
  <si>
    <t>Hart et al. 1992</t>
  </si>
  <si>
    <t>clearcut</t>
  </si>
  <si>
    <t>forested</t>
  </si>
  <si>
    <t>young forest</t>
  </si>
  <si>
    <t>old forest</t>
  </si>
  <si>
    <t>albicaulis</t>
  </si>
  <si>
    <t>radiata</t>
  </si>
  <si>
    <t>diameter given as range between 10 and 30cm</t>
  </si>
  <si>
    <t>Moro and Domingo 2000</t>
  </si>
  <si>
    <t>nigra</t>
  </si>
  <si>
    <t>sibirica</t>
  </si>
  <si>
    <t>koraiensis</t>
  </si>
  <si>
    <t>Yavitt and Fahey 1986</t>
  </si>
  <si>
    <t>Avery et al. 1976</t>
  </si>
  <si>
    <t>Populus</t>
  </si>
  <si>
    <t>tremuloides</t>
  </si>
  <si>
    <t>Louiser and Parkinson 1976</t>
  </si>
  <si>
    <t>tremula</t>
  </si>
  <si>
    <t>Prunus</t>
  </si>
  <si>
    <t>Psuedotsuga</t>
  </si>
  <si>
    <t>menziesii</t>
  </si>
  <si>
    <t>Means et al. 1985</t>
  </si>
  <si>
    <t>greater than 50</t>
  </si>
  <si>
    <t>Sollins et al. 1987</t>
  </si>
  <si>
    <t>median 55</t>
  </si>
  <si>
    <t>Spies et al. 1988</t>
  </si>
  <si>
    <t>10cm to 60cm</t>
  </si>
  <si>
    <t>Stone et al. 1997</t>
  </si>
  <si>
    <t>all diameters</t>
  </si>
  <si>
    <t>Quercus</t>
  </si>
  <si>
    <t>prinus</t>
  </si>
  <si>
    <t>Abbott and Crossley 1982</t>
  </si>
  <si>
    <t>Christensen 1977</t>
  </si>
  <si>
    <t>robur</t>
  </si>
  <si>
    <t>coccinea</t>
  </si>
  <si>
    <t>size classes are averages by species</t>
  </si>
  <si>
    <t>alba</t>
  </si>
  <si>
    <t>Schowalter 1992</t>
  </si>
  <si>
    <t>Schowalter 1998</t>
  </si>
  <si>
    <t>Rhododendron</t>
  </si>
  <si>
    <t>maximum</t>
  </si>
  <si>
    <t>Robinia</t>
  </si>
  <si>
    <t>pseudoacacia</t>
  </si>
  <si>
    <t>Salvia</t>
  </si>
  <si>
    <t>mellifera</t>
  </si>
  <si>
    <t>Schlesinger 1985</t>
  </si>
  <si>
    <t>Sequoia</t>
  </si>
  <si>
    <t>sempervirens</t>
  </si>
  <si>
    <t>size classes below 10cm</t>
  </si>
  <si>
    <t>Sequoiadendron</t>
  </si>
  <si>
    <t>giganteum</t>
  </si>
  <si>
    <t>Thuja</t>
  </si>
  <si>
    <t>plicata</t>
  </si>
  <si>
    <t>median 30</t>
  </si>
  <si>
    <t>Tilia</t>
  </si>
  <si>
    <t>Tsuga</t>
  </si>
  <si>
    <t>heterophylla</t>
  </si>
  <si>
    <t>&gt;30</t>
  </si>
  <si>
    <t>&lt;30</t>
  </si>
  <si>
    <t>Grier 1978</t>
  </si>
  <si>
    <t>canadensis</t>
  </si>
  <si>
    <t>Tyrrell and Crow 1994</t>
  </si>
  <si>
    <t>Rosswall 1975</t>
  </si>
  <si>
    <t>mixed pine and beech</t>
  </si>
  <si>
    <t>Harmon 2004</t>
  </si>
  <si>
    <t>applied rate constants</t>
  </si>
  <si>
    <t>method derived from Graham 1982</t>
  </si>
  <si>
    <t>https://andrewsforest.oregonstate.edu/sites/default/files/lter/pubs/webdocs/reports/decomp/tables.htm</t>
  </si>
  <si>
    <t>https://babel.hathitrust.org/cgi/pt?id=uva.x002649449;view=1up;seq=7</t>
  </si>
  <si>
    <t>quebec</t>
  </si>
  <si>
    <t>australia</t>
  </si>
  <si>
    <t>T. Busing and Fijumori 2005</t>
  </si>
  <si>
    <t>no climate info</t>
  </si>
  <si>
    <t>no climate info, cant find paper</t>
  </si>
  <si>
    <t>cannot find paper</t>
  </si>
  <si>
    <t>no climate info given</t>
  </si>
  <si>
    <t>?</t>
  </si>
  <si>
    <t>russia</t>
  </si>
  <si>
    <t>PFEF</t>
  </si>
  <si>
    <t>HJAF</t>
  </si>
  <si>
    <t>CHEF</t>
  </si>
  <si>
    <t>WSR</t>
  </si>
  <si>
    <t>WREF</t>
  </si>
  <si>
    <t>KRD</t>
  </si>
  <si>
    <t>FEF</t>
  </si>
  <si>
    <t>SQNP</t>
  </si>
  <si>
    <t>germany</t>
  </si>
  <si>
    <t>usgs</t>
  </si>
  <si>
    <t>Coram CO</t>
  </si>
  <si>
    <t>Snowbowl SB</t>
  </si>
  <si>
    <t>Red Mountain RM</t>
  </si>
  <si>
    <t>Thuga</t>
  </si>
  <si>
    <t>Keating Ridge KR</t>
  </si>
  <si>
    <t>Tenderfoot Forest TF</t>
  </si>
  <si>
    <t>Cannot find values</t>
  </si>
  <si>
    <t>cannot find values</t>
  </si>
  <si>
    <t>throw out as it is duplicated below</t>
  </si>
  <si>
    <t>values comes from cross continental study</t>
  </si>
  <si>
    <t>climate cannot be pulled out of study</t>
  </si>
  <si>
    <t xml:space="preserve">included experimental rainfall </t>
  </si>
  <si>
    <t>sp</t>
  </si>
  <si>
    <t>kr</t>
  </si>
  <si>
    <t>ir</t>
  </si>
  <si>
    <t>kh</t>
  </si>
  <si>
    <t>k_const</t>
  </si>
  <si>
    <t>genus</t>
  </si>
  <si>
    <t>species</t>
  </si>
  <si>
    <t>ref</t>
  </si>
  <si>
    <t>fuel_class</t>
  </si>
  <si>
    <t>classification</t>
  </si>
  <si>
    <t>notes</t>
  </si>
  <si>
    <t>mean_temp</t>
  </si>
  <si>
    <t>mean_precip</t>
  </si>
  <si>
    <t>pet_10yr_ave</t>
  </si>
  <si>
    <t>temp_eq_adair</t>
  </si>
  <si>
    <t>moist_eq_adair</t>
  </si>
  <si>
    <t>climate_adair</t>
  </si>
  <si>
    <t>recal_val</t>
  </si>
  <si>
    <t>more_notes</t>
  </si>
  <si>
    <t>loc</t>
  </si>
  <si>
    <t>size_class</t>
  </si>
  <si>
    <t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</si>
</sst>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5"/>
  <sheetViews>
    <sheetView tabSelected="1" topLeftCell="F1" workbookViewId="0">
      <selection activeCell="M2" sqref="M2"/>
    </sheetView>
  </sheetViews>
  <sheetFormatPr defaultColWidth="8.81640625" defaultRowHeight="14.5" x14ac:dyDescent="0.35"/>
  <cols>
    <col min="3" max="3" width="7.81640625" customWidth="1"/>
    <col min="4" max="4" width="22.453125" customWidth="1"/>
    <col min="5" max="5" width="31.453125" customWidth="1"/>
    <col min="6" max="6" width="16.81640625" customWidth="1"/>
    <col min="7" max="7" width="15.7265625" customWidth="1"/>
    <col min="8" max="8" width="21.1796875" customWidth="1"/>
    <col min="9" max="9" width="16.26953125" customWidth="1"/>
    <col min="10" max="10" width="15.1796875" customWidth="1"/>
    <col min="11" max="11" width="17.26953125" customWidth="1"/>
    <col min="12" max="12" width="13.81640625" customWidth="1"/>
    <col min="13" max="13" width="7.453125" customWidth="1"/>
    <col min="14" max="14" width="12.08984375" bestFit="1" customWidth="1"/>
  </cols>
  <sheetData>
    <row r="1" spans="1:17" x14ac:dyDescent="0.35">
      <c r="A1" t="s">
        <v>280</v>
      </c>
      <c r="B1" t="s">
        <v>281</v>
      </c>
      <c r="C1" t="s">
        <v>282</v>
      </c>
      <c r="D1" t="s">
        <v>296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295</v>
      </c>
      <c r="Q1" t="s">
        <v>294</v>
      </c>
    </row>
    <row r="2" spans="1:17" x14ac:dyDescent="0.35">
      <c r="A2">
        <v>0.1244</v>
      </c>
      <c r="B2" t="s">
        <v>205</v>
      </c>
      <c r="C2" t="s">
        <v>206</v>
      </c>
      <c r="D2">
        <v>0.5</v>
      </c>
      <c r="E2" t="s">
        <v>207</v>
      </c>
      <c r="F2" t="s">
        <v>25</v>
      </c>
      <c r="G2" t="s">
        <v>42</v>
      </c>
      <c r="I2">
        <v>13</v>
      </c>
      <c r="J2">
        <v>2100</v>
      </c>
      <c r="K2">
        <v>1200</v>
      </c>
      <c r="L2">
        <f t="shared" ref="L2:L11" si="0">EXP(308.56*((1/56.02)-1/((273.15+I2)-227.13)))</f>
        <v>1.3230961524560843</v>
      </c>
      <c r="M2">
        <f t="shared" ref="M2:M65" si="1">1/(1+30*EXP(-8.5*J2/K2))</f>
        <v>0.99998960112589974</v>
      </c>
      <c r="N2">
        <f t="shared" ref="N2:N65" si="2">L2*M2</f>
        <v>1.3230823937457723</v>
      </c>
      <c r="O2">
        <f t="shared" ref="O2:O65" si="3">A2/N2</f>
        <v>9.4022867047464626E-2</v>
      </c>
    </row>
    <row r="3" spans="1:17" x14ac:dyDescent="0.35">
      <c r="A3">
        <v>0.1144</v>
      </c>
      <c r="B3" t="s">
        <v>205</v>
      </c>
      <c r="C3" t="s">
        <v>206</v>
      </c>
      <c r="D3">
        <v>2</v>
      </c>
      <c r="E3" t="s">
        <v>207</v>
      </c>
      <c r="F3" t="s">
        <v>3</v>
      </c>
      <c r="G3" t="s">
        <v>42</v>
      </c>
      <c r="I3">
        <v>13</v>
      </c>
      <c r="J3">
        <v>2100</v>
      </c>
      <c r="K3">
        <v>1200</v>
      </c>
      <c r="L3">
        <f t="shared" si="0"/>
        <v>1.3230961524560843</v>
      </c>
      <c r="M3">
        <f t="shared" si="1"/>
        <v>0.99998960112589974</v>
      </c>
      <c r="N3">
        <f t="shared" si="2"/>
        <v>1.3230823937457723</v>
      </c>
      <c r="O3">
        <f t="shared" si="3"/>
        <v>8.6464758763906385E-2</v>
      </c>
    </row>
    <row r="4" spans="1:17" x14ac:dyDescent="0.35">
      <c r="A4">
        <v>9.7799999999999998E-2</v>
      </c>
      <c r="B4" t="s">
        <v>205</v>
      </c>
      <c r="C4" t="s">
        <v>206</v>
      </c>
      <c r="D4">
        <v>4</v>
      </c>
      <c r="E4" t="s">
        <v>207</v>
      </c>
      <c r="F4" t="s">
        <v>28</v>
      </c>
      <c r="G4" t="s">
        <v>42</v>
      </c>
      <c r="I4">
        <v>13</v>
      </c>
      <c r="J4">
        <v>2100</v>
      </c>
      <c r="K4">
        <v>1200</v>
      </c>
      <c r="L4">
        <f t="shared" si="0"/>
        <v>1.3230961524560843</v>
      </c>
      <c r="M4">
        <f t="shared" si="1"/>
        <v>0.99998960112589974</v>
      </c>
      <c r="N4">
        <f t="shared" si="2"/>
        <v>1.3230823937457723</v>
      </c>
      <c r="O4">
        <f t="shared" si="3"/>
        <v>7.3918299013199684E-2</v>
      </c>
    </row>
    <row r="5" spans="1:17" x14ac:dyDescent="0.35">
      <c r="A5">
        <v>4.2000000000000003E-2</v>
      </c>
      <c r="B5" t="s">
        <v>155</v>
      </c>
      <c r="C5" t="s">
        <v>157</v>
      </c>
      <c r="D5">
        <v>14.4</v>
      </c>
      <c r="E5" t="s">
        <v>137</v>
      </c>
      <c r="F5" t="s">
        <v>6</v>
      </c>
      <c r="G5" t="s">
        <v>4</v>
      </c>
      <c r="I5">
        <v>4.5999999999999996</v>
      </c>
      <c r="J5">
        <v>639</v>
      </c>
      <c r="K5">
        <v>937</v>
      </c>
      <c r="L5">
        <f t="shared" si="0"/>
        <v>0.55566952760414778</v>
      </c>
      <c r="M5">
        <f t="shared" si="1"/>
        <v>0.91648306680903646</v>
      </c>
      <c r="N5">
        <f t="shared" si="2"/>
        <v>0.50926171279097787</v>
      </c>
      <c r="O5">
        <f t="shared" si="3"/>
        <v>8.2472329933898927E-2</v>
      </c>
    </row>
    <row r="6" spans="1:17" x14ac:dyDescent="0.35">
      <c r="A6">
        <v>7.0999999999999994E-2</v>
      </c>
      <c r="B6" t="s">
        <v>135</v>
      </c>
      <c r="C6" t="s">
        <v>136</v>
      </c>
      <c r="D6">
        <v>12.7</v>
      </c>
      <c r="E6" t="s">
        <v>137</v>
      </c>
      <c r="F6" t="s">
        <v>6</v>
      </c>
      <c r="G6" t="s">
        <v>4</v>
      </c>
      <c r="I6">
        <v>4.5999999999999996</v>
      </c>
      <c r="J6">
        <v>639</v>
      </c>
      <c r="K6">
        <v>937</v>
      </c>
      <c r="L6">
        <f t="shared" si="0"/>
        <v>0.55566952760414778</v>
      </c>
      <c r="M6">
        <f t="shared" si="1"/>
        <v>0.91648306680903646</v>
      </c>
      <c r="N6">
        <f t="shared" si="2"/>
        <v>0.50926171279097787</v>
      </c>
      <c r="O6">
        <f t="shared" si="3"/>
        <v>0.13941751012635292</v>
      </c>
    </row>
    <row r="7" spans="1:17" x14ac:dyDescent="0.35">
      <c r="A7">
        <v>5.5E-2</v>
      </c>
      <c r="B7" t="s">
        <v>155</v>
      </c>
      <c r="C7" t="s">
        <v>156</v>
      </c>
      <c r="D7">
        <v>14.4</v>
      </c>
      <c r="E7" t="s">
        <v>137</v>
      </c>
      <c r="F7" t="s">
        <v>6</v>
      </c>
      <c r="G7" t="s">
        <v>4</v>
      </c>
      <c r="I7">
        <v>4.5999999999999996</v>
      </c>
      <c r="J7">
        <v>639</v>
      </c>
      <c r="K7">
        <v>937</v>
      </c>
      <c r="L7">
        <f t="shared" si="0"/>
        <v>0.55566952760414778</v>
      </c>
      <c r="M7">
        <f t="shared" si="1"/>
        <v>0.91648306680903646</v>
      </c>
      <c r="N7">
        <f t="shared" si="2"/>
        <v>0.50926171279097787</v>
      </c>
      <c r="O7">
        <f t="shared" si="3"/>
        <v>0.10799947967534383</v>
      </c>
    </row>
    <row r="8" spans="1:17" x14ac:dyDescent="0.35">
      <c r="A8">
        <v>0.08</v>
      </c>
      <c r="B8" t="s">
        <v>190</v>
      </c>
      <c r="C8" t="s">
        <v>191</v>
      </c>
      <c r="D8">
        <v>15.3</v>
      </c>
      <c r="E8" t="s">
        <v>137</v>
      </c>
      <c r="F8" t="s">
        <v>6</v>
      </c>
      <c r="G8" t="s">
        <v>42</v>
      </c>
      <c r="I8">
        <v>4.5999999999999996</v>
      </c>
      <c r="J8">
        <v>639</v>
      </c>
      <c r="K8">
        <v>937</v>
      </c>
      <c r="L8">
        <f t="shared" si="0"/>
        <v>0.55566952760414778</v>
      </c>
      <c r="M8">
        <f t="shared" si="1"/>
        <v>0.91648306680903646</v>
      </c>
      <c r="N8">
        <f t="shared" si="2"/>
        <v>0.50926171279097787</v>
      </c>
      <c r="O8">
        <f t="shared" si="3"/>
        <v>0.15709015225504558</v>
      </c>
    </row>
    <row r="9" spans="1:17" x14ac:dyDescent="0.35">
      <c r="A9">
        <v>0.05</v>
      </c>
      <c r="B9" t="s">
        <v>155</v>
      </c>
      <c r="C9" t="s">
        <v>170</v>
      </c>
      <c r="E9" t="s">
        <v>189</v>
      </c>
      <c r="F9" t="s">
        <v>6</v>
      </c>
      <c r="G9" t="s">
        <v>4</v>
      </c>
      <c r="I9">
        <v>7.3</v>
      </c>
      <c r="J9">
        <v>574</v>
      </c>
      <c r="K9">
        <v>1373</v>
      </c>
      <c r="L9">
        <f t="shared" si="0"/>
        <v>0.75660505070877426</v>
      </c>
      <c r="M9">
        <f t="shared" si="1"/>
        <v>0.53801028026922626</v>
      </c>
      <c r="N9">
        <f t="shared" si="2"/>
        <v>0.40706129538493979</v>
      </c>
      <c r="O9">
        <f t="shared" si="3"/>
        <v>0.12283162404992895</v>
      </c>
      <c r="Q9" t="s">
        <v>244</v>
      </c>
    </row>
    <row r="10" spans="1:17" x14ac:dyDescent="0.35">
      <c r="A10">
        <v>5.8000000000000003E-2</v>
      </c>
      <c r="B10" t="s">
        <v>155</v>
      </c>
      <c r="C10" t="s">
        <v>158</v>
      </c>
      <c r="D10" t="s">
        <v>159</v>
      </c>
      <c r="E10" t="s">
        <v>160</v>
      </c>
      <c r="F10" t="s">
        <v>3</v>
      </c>
      <c r="G10" t="s">
        <v>4</v>
      </c>
      <c r="H10" t="s">
        <v>161</v>
      </c>
      <c r="I10">
        <v>16.399999999999999</v>
      </c>
      <c r="J10">
        <v>1173</v>
      </c>
      <c r="K10">
        <v>1383</v>
      </c>
      <c r="L10">
        <f t="shared" si="0"/>
        <v>1.7589999503519427</v>
      </c>
      <c r="M10">
        <f t="shared" si="1"/>
        <v>0.97829206008650749</v>
      </c>
      <c r="N10">
        <f t="shared" si="2"/>
        <v>1.7208156851218663</v>
      </c>
      <c r="O10">
        <f t="shared" si="3"/>
        <v>3.3704946149356201E-2</v>
      </c>
    </row>
    <row r="11" spans="1:17" x14ac:dyDescent="0.35">
      <c r="A11">
        <v>8.1000000000000003E-2</v>
      </c>
      <c r="B11" t="s">
        <v>155</v>
      </c>
      <c r="C11" t="s">
        <v>158</v>
      </c>
      <c r="D11" t="s">
        <v>162</v>
      </c>
      <c r="E11" t="s">
        <v>160</v>
      </c>
      <c r="F11" t="s">
        <v>28</v>
      </c>
      <c r="G11" t="s">
        <v>4</v>
      </c>
      <c r="H11" t="s">
        <v>161</v>
      </c>
      <c r="I11">
        <v>16.399999999999999</v>
      </c>
      <c r="J11">
        <v>1173</v>
      </c>
      <c r="K11">
        <v>1383</v>
      </c>
      <c r="L11">
        <f t="shared" si="0"/>
        <v>1.7589999503519427</v>
      </c>
      <c r="M11">
        <f t="shared" si="1"/>
        <v>0.97829206008650749</v>
      </c>
      <c r="N11">
        <f t="shared" si="2"/>
        <v>1.7208156851218663</v>
      </c>
      <c r="O11">
        <f t="shared" si="3"/>
        <v>4.7070700656859525E-2</v>
      </c>
    </row>
    <row r="12" spans="1:17" x14ac:dyDescent="0.35">
      <c r="A12">
        <v>6.8000000000000005E-2</v>
      </c>
      <c r="B12" t="s">
        <v>155</v>
      </c>
      <c r="C12" t="s">
        <v>158</v>
      </c>
      <c r="D12" t="s">
        <v>163</v>
      </c>
      <c r="E12" t="s">
        <v>160</v>
      </c>
      <c r="F12" t="s">
        <v>6</v>
      </c>
      <c r="G12" t="s">
        <v>4</v>
      </c>
      <c r="H12" t="s">
        <v>161</v>
      </c>
      <c r="I12">
        <v>16.399999999999999</v>
      </c>
      <c r="J12">
        <v>1173</v>
      </c>
      <c r="K12">
        <v>1383</v>
      </c>
      <c r="L12">
        <f t="shared" ref="L12:L15" si="4">EXP(308.56*((1/56.02)-1/((273.15+I12)-227.13)))</f>
        <v>1.7589999503519427</v>
      </c>
      <c r="M12">
        <f t="shared" si="1"/>
        <v>0.97829206008650749</v>
      </c>
      <c r="N12">
        <f t="shared" si="2"/>
        <v>1.7208156851218663</v>
      </c>
      <c r="O12">
        <f t="shared" si="3"/>
        <v>3.9516143761314168E-2</v>
      </c>
      <c r="Q12" t="s">
        <v>164</v>
      </c>
    </row>
    <row r="13" spans="1:17" x14ac:dyDescent="0.35">
      <c r="A13">
        <v>3.5999999999999997E-2</v>
      </c>
      <c r="B13" t="s">
        <v>155</v>
      </c>
      <c r="C13" t="s">
        <v>158</v>
      </c>
      <c r="D13" t="s">
        <v>159</v>
      </c>
      <c r="E13" t="s">
        <v>160</v>
      </c>
      <c r="F13" t="s">
        <v>3</v>
      </c>
      <c r="G13" t="s">
        <v>4</v>
      </c>
      <c r="H13" t="s">
        <v>165</v>
      </c>
      <c r="I13">
        <v>16.399999999999999</v>
      </c>
      <c r="J13">
        <v>1173</v>
      </c>
      <c r="K13">
        <v>1383</v>
      </c>
      <c r="L13">
        <f t="shared" si="4"/>
        <v>1.7589999503519427</v>
      </c>
      <c r="M13">
        <f t="shared" si="1"/>
        <v>0.97829206008650749</v>
      </c>
      <c r="N13">
        <f t="shared" si="2"/>
        <v>1.7208156851218663</v>
      </c>
      <c r="O13">
        <f t="shared" si="3"/>
        <v>2.0920311403048675E-2</v>
      </c>
    </row>
    <row r="14" spans="1:17" x14ac:dyDescent="0.35">
      <c r="A14">
        <v>5.7000000000000002E-2</v>
      </c>
      <c r="B14" t="s">
        <v>155</v>
      </c>
      <c r="C14" t="s">
        <v>158</v>
      </c>
      <c r="D14" t="s">
        <v>162</v>
      </c>
      <c r="E14" t="s">
        <v>160</v>
      </c>
      <c r="F14" t="s">
        <v>28</v>
      </c>
      <c r="G14" t="s">
        <v>4</v>
      </c>
      <c r="H14" t="s">
        <v>165</v>
      </c>
      <c r="I14">
        <v>16.399999999999999</v>
      </c>
      <c r="J14">
        <v>1173</v>
      </c>
      <c r="K14">
        <v>1383</v>
      </c>
      <c r="L14">
        <f t="shared" si="4"/>
        <v>1.7589999503519427</v>
      </c>
      <c r="M14">
        <f t="shared" si="1"/>
        <v>0.97829206008650749</v>
      </c>
      <c r="N14">
        <f t="shared" si="2"/>
        <v>1.7208156851218663</v>
      </c>
      <c r="O14">
        <f t="shared" si="3"/>
        <v>3.3123826388160402E-2</v>
      </c>
    </row>
    <row r="15" spans="1:17" x14ac:dyDescent="0.35">
      <c r="A15">
        <v>4.4999999999999998E-2</v>
      </c>
      <c r="B15" t="s">
        <v>155</v>
      </c>
      <c r="C15" t="s">
        <v>158</v>
      </c>
      <c r="D15" t="s">
        <v>163</v>
      </c>
      <c r="E15" t="s">
        <v>160</v>
      </c>
      <c r="F15" t="s">
        <v>6</v>
      </c>
      <c r="G15" t="s">
        <v>4</v>
      </c>
      <c r="H15" t="s">
        <v>165</v>
      </c>
      <c r="I15">
        <v>16.399999999999999</v>
      </c>
      <c r="J15">
        <v>1173</v>
      </c>
      <c r="K15">
        <v>1383</v>
      </c>
      <c r="L15">
        <f t="shared" si="4"/>
        <v>1.7589999503519427</v>
      </c>
      <c r="M15">
        <f t="shared" si="1"/>
        <v>0.97829206008650749</v>
      </c>
      <c r="N15">
        <f t="shared" si="2"/>
        <v>1.7208156851218663</v>
      </c>
      <c r="O15">
        <f t="shared" si="3"/>
        <v>2.6150389253810843E-2</v>
      </c>
      <c r="Q15" t="s">
        <v>164</v>
      </c>
    </row>
    <row r="16" spans="1:17" x14ac:dyDescent="0.35">
      <c r="A16">
        <v>0.16</v>
      </c>
      <c r="B16" t="s">
        <v>111</v>
      </c>
      <c r="C16" t="s">
        <v>112</v>
      </c>
      <c r="D16" t="s">
        <v>33</v>
      </c>
      <c r="E16" t="s">
        <v>113</v>
      </c>
      <c r="F16" t="s">
        <v>22</v>
      </c>
      <c r="G16" t="s">
        <v>4</v>
      </c>
      <c r="H16" t="s">
        <v>114</v>
      </c>
      <c r="I16">
        <v>8</v>
      </c>
      <c r="J16">
        <v>440</v>
      </c>
      <c r="K16">
        <v>1260</v>
      </c>
      <c r="L16">
        <f t="shared" ref="L16:L44" si="5">EXP(308.56*((1/56.02)-1/((273.15+I16)-227.13)))</f>
        <v>0.81552297170028332</v>
      </c>
      <c r="M16">
        <f t="shared" si="1"/>
        <v>0.39342369109598496</v>
      </c>
      <c r="N16">
        <f t="shared" si="2"/>
        <v>0.32084605769989194</v>
      </c>
      <c r="O16">
        <f t="shared" si="3"/>
        <v>0.49868152081101258</v>
      </c>
    </row>
    <row r="17" spans="1:17" x14ac:dyDescent="0.35">
      <c r="A17">
        <v>0.09</v>
      </c>
      <c r="B17" t="s">
        <v>111</v>
      </c>
      <c r="C17" t="s">
        <v>112</v>
      </c>
      <c r="D17" t="s">
        <v>33</v>
      </c>
      <c r="E17" t="s">
        <v>113</v>
      </c>
      <c r="F17" t="s">
        <v>22</v>
      </c>
      <c r="G17" t="s">
        <v>4</v>
      </c>
      <c r="H17" t="s">
        <v>115</v>
      </c>
      <c r="I17">
        <v>8</v>
      </c>
      <c r="J17">
        <v>440</v>
      </c>
      <c r="K17">
        <v>1260</v>
      </c>
      <c r="L17">
        <f t="shared" si="5"/>
        <v>0.81552297170028332</v>
      </c>
      <c r="M17">
        <f t="shared" si="1"/>
        <v>0.39342369109598496</v>
      </c>
      <c r="N17">
        <f t="shared" si="2"/>
        <v>0.32084605769989194</v>
      </c>
      <c r="O17">
        <f t="shared" si="3"/>
        <v>0.28050835545619457</v>
      </c>
    </row>
    <row r="18" spans="1:17" x14ac:dyDescent="0.35">
      <c r="A18">
        <v>0.02</v>
      </c>
      <c r="B18" t="s">
        <v>155</v>
      </c>
      <c r="C18" t="s">
        <v>157</v>
      </c>
      <c r="D18" t="s">
        <v>66</v>
      </c>
      <c r="E18" t="s">
        <v>67</v>
      </c>
      <c r="F18" t="s">
        <v>6</v>
      </c>
      <c r="G18" t="s">
        <v>4</v>
      </c>
      <c r="H18" t="s">
        <v>68</v>
      </c>
      <c r="I18">
        <v>0.7</v>
      </c>
      <c r="J18">
        <v>950</v>
      </c>
      <c r="L18">
        <f t="shared" si="5"/>
        <v>0.33406516194774993</v>
      </c>
      <c r="M18" t="e">
        <f t="shared" si="1"/>
        <v>#DIV/0!</v>
      </c>
      <c r="N18" t="e">
        <f t="shared" si="2"/>
        <v>#DIV/0!</v>
      </c>
      <c r="O18" t="e">
        <f t="shared" si="3"/>
        <v>#DIV/0!</v>
      </c>
      <c r="P18" t="s">
        <v>245</v>
      </c>
    </row>
    <row r="19" spans="1:17" x14ac:dyDescent="0.35">
      <c r="A19">
        <v>3.7999999999999999E-2</v>
      </c>
      <c r="B19" t="s">
        <v>135</v>
      </c>
      <c r="C19" t="s">
        <v>136</v>
      </c>
      <c r="D19" t="s">
        <v>66</v>
      </c>
      <c r="E19" t="s">
        <v>67</v>
      </c>
      <c r="F19" t="s">
        <v>6</v>
      </c>
      <c r="G19" t="s">
        <v>4</v>
      </c>
      <c r="H19" t="s">
        <v>68</v>
      </c>
      <c r="L19">
        <f t="shared" si="5"/>
        <v>0.30213599062220609</v>
      </c>
      <c r="M19" t="e">
        <f t="shared" si="1"/>
        <v>#DIV/0!</v>
      </c>
      <c r="N19" t="e">
        <f t="shared" si="2"/>
        <v>#DIV/0!</v>
      </c>
      <c r="O19" t="e">
        <f t="shared" si="3"/>
        <v>#DIV/0!</v>
      </c>
    </row>
    <row r="20" spans="1:17" x14ac:dyDescent="0.35">
      <c r="A20">
        <v>5.2999999999999999E-2</v>
      </c>
      <c r="B20" t="s">
        <v>64</v>
      </c>
      <c r="C20" t="s">
        <v>65</v>
      </c>
      <c r="D20" t="s">
        <v>66</v>
      </c>
      <c r="E20" t="s">
        <v>67</v>
      </c>
      <c r="F20" t="s">
        <v>6</v>
      </c>
      <c r="G20" t="s">
        <v>42</v>
      </c>
      <c r="H20" t="s">
        <v>68</v>
      </c>
      <c r="L20">
        <f t="shared" si="5"/>
        <v>0.30213599062220609</v>
      </c>
      <c r="M20" t="e">
        <f t="shared" si="1"/>
        <v>#DIV/0!</v>
      </c>
      <c r="N20" t="e">
        <f t="shared" si="2"/>
        <v>#DIV/0!</v>
      </c>
      <c r="O20" t="e">
        <f t="shared" si="3"/>
        <v>#DIV/0!</v>
      </c>
    </row>
    <row r="21" spans="1:17" x14ac:dyDescent="0.35">
      <c r="A21">
        <v>0.06</v>
      </c>
      <c r="B21" t="s">
        <v>190</v>
      </c>
      <c r="C21" t="s">
        <v>191</v>
      </c>
      <c r="D21" t="s">
        <v>66</v>
      </c>
      <c r="E21" t="s">
        <v>67</v>
      </c>
      <c r="F21" t="s">
        <v>6</v>
      </c>
      <c r="G21" t="s">
        <v>42</v>
      </c>
      <c r="H21" t="s">
        <v>68</v>
      </c>
      <c r="L21">
        <f t="shared" si="5"/>
        <v>0.30213599062220609</v>
      </c>
      <c r="M21" t="e">
        <f t="shared" si="1"/>
        <v>#DIV/0!</v>
      </c>
      <c r="N21" t="e">
        <f t="shared" si="2"/>
        <v>#DIV/0!</v>
      </c>
      <c r="O21" t="e">
        <f t="shared" si="3"/>
        <v>#DIV/0!</v>
      </c>
    </row>
    <row r="22" spans="1:17" x14ac:dyDescent="0.35">
      <c r="A22">
        <v>0.215</v>
      </c>
      <c r="B22" t="s">
        <v>94</v>
      </c>
      <c r="C22" t="s">
        <v>95</v>
      </c>
      <c r="D22" t="s">
        <v>48</v>
      </c>
      <c r="E22" t="s">
        <v>49</v>
      </c>
      <c r="G22" t="s">
        <v>42</v>
      </c>
      <c r="I22">
        <v>14</v>
      </c>
      <c r="J22">
        <f>AVERAGE(744,1306,1055)</f>
        <v>1035</v>
      </c>
      <c r="K22">
        <v>1354</v>
      </c>
      <c r="L22">
        <f t="shared" si="5"/>
        <v>1.4435131498108746</v>
      </c>
      <c r="M22">
        <f t="shared" si="1"/>
        <v>0.95673645837109844</v>
      </c>
      <c r="N22">
        <f t="shared" si="2"/>
        <v>1.3810616585621651</v>
      </c>
      <c r="O22">
        <f t="shared" si="3"/>
        <v>0.15567733610376114</v>
      </c>
      <c r="P22" t="s">
        <v>246</v>
      </c>
      <c r="Q22" t="s">
        <v>263</v>
      </c>
    </row>
    <row r="23" spans="1:17" x14ac:dyDescent="0.35">
      <c r="A23">
        <v>0.40794871799999999</v>
      </c>
      <c r="B23" t="s">
        <v>94</v>
      </c>
      <c r="C23" t="s">
        <v>95</v>
      </c>
      <c r="D23">
        <v>4</v>
      </c>
      <c r="E23" t="s">
        <v>49</v>
      </c>
      <c r="F23" t="s">
        <v>28</v>
      </c>
      <c r="G23" t="s">
        <v>42</v>
      </c>
      <c r="H23" t="s">
        <v>51</v>
      </c>
      <c r="I23">
        <v>14</v>
      </c>
      <c r="J23">
        <f t="shared" ref="J23:J41" si="6">AVERAGE(744,1306,1055)</f>
        <v>1035</v>
      </c>
      <c r="K23">
        <v>1354</v>
      </c>
      <c r="L23">
        <f t="shared" si="5"/>
        <v>1.4435131498108746</v>
      </c>
      <c r="M23">
        <f t="shared" si="1"/>
        <v>0.95673645837109844</v>
      </c>
      <c r="N23">
        <f t="shared" si="2"/>
        <v>1.3810616585621651</v>
      </c>
      <c r="O23">
        <f t="shared" si="3"/>
        <v>0.29538776597760219</v>
      </c>
      <c r="P23" t="s">
        <v>246</v>
      </c>
      <c r="Q23" t="s">
        <v>263</v>
      </c>
    </row>
    <row r="24" spans="1:17" x14ac:dyDescent="0.35">
      <c r="A24">
        <v>0.113310811</v>
      </c>
      <c r="B24" t="s">
        <v>94</v>
      </c>
      <c r="C24" t="s">
        <v>95</v>
      </c>
      <c r="D24">
        <v>12.5</v>
      </c>
      <c r="E24" t="s">
        <v>49</v>
      </c>
      <c r="F24" t="s">
        <v>6</v>
      </c>
      <c r="G24" t="s">
        <v>42</v>
      </c>
      <c r="H24" t="s">
        <v>51</v>
      </c>
      <c r="I24">
        <v>14</v>
      </c>
      <c r="J24">
        <f t="shared" si="6"/>
        <v>1035</v>
      </c>
      <c r="K24">
        <v>1354</v>
      </c>
      <c r="L24">
        <f t="shared" si="5"/>
        <v>1.4435131498108746</v>
      </c>
      <c r="M24">
        <f t="shared" si="1"/>
        <v>0.95673645837109844</v>
      </c>
      <c r="N24">
        <f t="shared" si="2"/>
        <v>1.3810616585621651</v>
      </c>
      <c r="O24">
        <f t="shared" si="3"/>
        <v>8.2046163759240717E-2</v>
      </c>
      <c r="P24" t="s">
        <v>246</v>
      </c>
      <c r="Q24" t="s">
        <v>263</v>
      </c>
    </row>
    <row r="25" spans="1:17" x14ac:dyDescent="0.35">
      <c r="A25">
        <v>0.17399999999999999</v>
      </c>
      <c r="B25" t="s">
        <v>94</v>
      </c>
      <c r="C25" t="s">
        <v>96</v>
      </c>
      <c r="D25" t="s">
        <v>48</v>
      </c>
      <c r="E25" t="s">
        <v>49</v>
      </c>
      <c r="G25" t="s">
        <v>42</v>
      </c>
      <c r="I25">
        <v>14</v>
      </c>
      <c r="J25">
        <f t="shared" si="6"/>
        <v>1035</v>
      </c>
      <c r="K25">
        <v>1354</v>
      </c>
      <c r="L25">
        <f t="shared" si="5"/>
        <v>1.4435131498108746</v>
      </c>
      <c r="M25">
        <f t="shared" si="1"/>
        <v>0.95673645837109844</v>
      </c>
      <c r="N25">
        <f t="shared" si="2"/>
        <v>1.3810616585621651</v>
      </c>
      <c r="O25">
        <f t="shared" si="3"/>
        <v>0.12599003014909041</v>
      </c>
      <c r="P25" t="s">
        <v>246</v>
      </c>
      <c r="Q25" t="s">
        <v>263</v>
      </c>
    </row>
    <row r="26" spans="1:17" x14ac:dyDescent="0.35">
      <c r="A26">
        <v>0.33015384599999997</v>
      </c>
      <c r="B26" t="s">
        <v>94</v>
      </c>
      <c r="C26" t="s">
        <v>96</v>
      </c>
      <c r="D26">
        <v>4</v>
      </c>
      <c r="E26" t="s">
        <v>49</v>
      </c>
      <c r="F26" t="s">
        <v>28</v>
      </c>
      <c r="G26" t="s">
        <v>42</v>
      </c>
      <c r="H26" t="s">
        <v>51</v>
      </c>
      <c r="I26">
        <v>14</v>
      </c>
      <c r="J26">
        <f t="shared" si="6"/>
        <v>1035</v>
      </c>
      <c r="K26">
        <v>1354</v>
      </c>
      <c r="L26">
        <f t="shared" si="5"/>
        <v>1.4435131498108746</v>
      </c>
      <c r="M26">
        <f t="shared" si="1"/>
        <v>0.95673645837109844</v>
      </c>
      <c r="N26">
        <f t="shared" si="2"/>
        <v>1.3810616585621651</v>
      </c>
      <c r="O26">
        <f t="shared" si="3"/>
        <v>0.2390580058125181</v>
      </c>
      <c r="P26" t="s">
        <v>246</v>
      </c>
      <c r="Q26" t="s">
        <v>263</v>
      </c>
    </row>
    <row r="27" spans="1:17" x14ac:dyDescent="0.35">
      <c r="A27">
        <v>9.1702702999999997E-2</v>
      </c>
      <c r="B27" t="s">
        <v>94</v>
      </c>
      <c r="C27" t="s">
        <v>96</v>
      </c>
      <c r="D27">
        <v>12.5</v>
      </c>
      <c r="E27" t="s">
        <v>49</v>
      </c>
      <c r="F27" t="s">
        <v>6</v>
      </c>
      <c r="G27" t="s">
        <v>42</v>
      </c>
      <c r="H27" t="s">
        <v>51</v>
      </c>
      <c r="I27">
        <v>14</v>
      </c>
      <c r="J27">
        <f t="shared" si="6"/>
        <v>1035</v>
      </c>
      <c r="K27">
        <v>1354</v>
      </c>
      <c r="L27">
        <f t="shared" si="5"/>
        <v>1.4435131498108746</v>
      </c>
      <c r="M27">
        <f t="shared" si="1"/>
        <v>0.95673645837109844</v>
      </c>
      <c r="N27">
        <f t="shared" si="2"/>
        <v>1.3810616585621651</v>
      </c>
      <c r="O27">
        <f t="shared" si="3"/>
        <v>6.6400151239787833E-2</v>
      </c>
      <c r="P27" t="s">
        <v>246</v>
      </c>
      <c r="Q27" t="s">
        <v>263</v>
      </c>
    </row>
    <row r="28" spans="1:17" x14ac:dyDescent="0.35">
      <c r="A28">
        <v>7.1999999999999995E-2</v>
      </c>
      <c r="B28" t="s">
        <v>46</v>
      </c>
      <c r="C28" t="s">
        <v>47</v>
      </c>
      <c r="D28" t="s">
        <v>48</v>
      </c>
      <c r="E28" t="s">
        <v>49</v>
      </c>
      <c r="G28" t="s">
        <v>42</v>
      </c>
      <c r="H28" t="s">
        <v>50</v>
      </c>
      <c r="I28">
        <v>14</v>
      </c>
      <c r="J28">
        <f t="shared" si="6"/>
        <v>1035</v>
      </c>
      <c r="K28">
        <v>1354</v>
      </c>
      <c r="L28">
        <f t="shared" si="5"/>
        <v>1.4435131498108746</v>
      </c>
      <c r="M28">
        <f t="shared" si="1"/>
        <v>0.95673645837109844</v>
      </c>
      <c r="N28">
        <f t="shared" si="2"/>
        <v>1.3810616585621651</v>
      </c>
      <c r="O28">
        <f t="shared" si="3"/>
        <v>5.2133805578933962E-2</v>
      </c>
      <c r="P28" t="s">
        <v>246</v>
      </c>
      <c r="Q28" t="s">
        <v>263</v>
      </c>
    </row>
    <row r="29" spans="1:17" x14ac:dyDescent="0.35">
      <c r="A29">
        <v>0.13661538500000001</v>
      </c>
      <c r="B29" t="s">
        <v>46</v>
      </c>
      <c r="C29" t="s">
        <v>47</v>
      </c>
      <c r="D29">
        <v>4</v>
      </c>
      <c r="E29" t="s">
        <v>49</v>
      </c>
      <c r="F29" t="s">
        <v>28</v>
      </c>
      <c r="G29" t="s">
        <v>42</v>
      </c>
      <c r="H29" t="s">
        <v>51</v>
      </c>
      <c r="I29">
        <v>14</v>
      </c>
      <c r="J29">
        <f t="shared" si="6"/>
        <v>1035</v>
      </c>
      <c r="K29">
        <v>1354</v>
      </c>
      <c r="L29">
        <f t="shared" si="5"/>
        <v>1.4435131498108746</v>
      </c>
      <c r="M29">
        <f t="shared" si="1"/>
        <v>0.95673645837109844</v>
      </c>
      <c r="N29">
        <f t="shared" si="2"/>
        <v>1.3810616585621651</v>
      </c>
      <c r="O29">
        <f t="shared" si="3"/>
        <v>9.8920554453905726E-2</v>
      </c>
      <c r="P29" t="s">
        <v>246</v>
      </c>
      <c r="Q29" t="s">
        <v>263</v>
      </c>
    </row>
    <row r="30" spans="1:17" x14ac:dyDescent="0.35">
      <c r="A30">
        <v>3.7945946000000001E-2</v>
      </c>
      <c r="B30" t="s">
        <v>46</v>
      </c>
      <c r="C30" t="s">
        <v>47</v>
      </c>
      <c r="D30">
        <v>12.5</v>
      </c>
      <c r="E30" t="s">
        <v>49</v>
      </c>
      <c r="F30" t="s">
        <v>6</v>
      </c>
      <c r="G30" t="s">
        <v>42</v>
      </c>
      <c r="H30" t="s">
        <v>51</v>
      </c>
      <c r="I30">
        <v>14</v>
      </c>
      <c r="J30">
        <f t="shared" si="6"/>
        <v>1035</v>
      </c>
      <c r="K30">
        <v>1354</v>
      </c>
      <c r="L30">
        <f t="shared" si="5"/>
        <v>1.4435131498108746</v>
      </c>
      <c r="M30">
        <f t="shared" si="1"/>
        <v>0.95673645837109844</v>
      </c>
      <c r="N30">
        <f t="shared" si="2"/>
        <v>1.3810616585621651</v>
      </c>
      <c r="O30">
        <f t="shared" si="3"/>
        <v>2.7475924601010098E-2</v>
      </c>
      <c r="P30" t="s">
        <v>246</v>
      </c>
      <c r="Q30" t="s">
        <v>263</v>
      </c>
    </row>
    <row r="31" spans="1:17" x14ac:dyDescent="0.35">
      <c r="A31">
        <v>0.13300000000000001</v>
      </c>
      <c r="B31" t="s">
        <v>63</v>
      </c>
      <c r="C31" t="s">
        <v>18</v>
      </c>
      <c r="D31" t="s">
        <v>48</v>
      </c>
      <c r="E31" t="s">
        <v>49</v>
      </c>
      <c r="G31" t="s">
        <v>42</v>
      </c>
      <c r="I31">
        <v>14</v>
      </c>
      <c r="J31">
        <f t="shared" si="6"/>
        <v>1035</v>
      </c>
      <c r="K31">
        <v>1354</v>
      </c>
      <c r="L31">
        <f t="shared" si="5"/>
        <v>1.4435131498108746</v>
      </c>
      <c r="M31">
        <f t="shared" si="1"/>
        <v>0.95673645837109844</v>
      </c>
      <c r="N31">
        <f t="shared" si="2"/>
        <v>1.3810616585621651</v>
      </c>
      <c r="O31">
        <f t="shared" si="3"/>
        <v>9.6302724194419695E-2</v>
      </c>
      <c r="P31" t="s">
        <v>246</v>
      </c>
      <c r="Q31" t="s">
        <v>263</v>
      </c>
    </row>
    <row r="32" spans="1:17" x14ac:dyDescent="0.35">
      <c r="A32">
        <v>0.25235897400000001</v>
      </c>
      <c r="B32" t="s">
        <v>63</v>
      </c>
      <c r="C32" t="s">
        <v>18</v>
      </c>
      <c r="D32">
        <v>4</v>
      </c>
      <c r="E32" t="s">
        <v>49</v>
      </c>
      <c r="F32" t="s">
        <v>28</v>
      </c>
      <c r="G32" t="s">
        <v>42</v>
      </c>
      <c r="H32" t="s">
        <v>51</v>
      </c>
      <c r="I32">
        <v>14</v>
      </c>
      <c r="J32">
        <f t="shared" si="6"/>
        <v>1035</v>
      </c>
      <c r="K32">
        <v>1354</v>
      </c>
      <c r="L32">
        <f t="shared" si="5"/>
        <v>1.4435131498108746</v>
      </c>
      <c r="M32">
        <f t="shared" si="1"/>
        <v>0.95673645837109844</v>
      </c>
      <c r="N32">
        <f t="shared" si="2"/>
        <v>1.3810616585621651</v>
      </c>
      <c r="O32">
        <f t="shared" si="3"/>
        <v>0.18272824564743406</v>
      </c>
      <c r="P32" t="s">
        <v>246</v>
      </c>
      <c r="Q32" t="s">
        <v>263</v>
      </c>
    </row>
    <row r="33" spans="1:17" x14ac:dyDescent="0.35">
      <c r="A33">
        <v>7.0094594999999996E-2</v>
      </c>
      <c r="B33" t="s">
        <v>63</v>
      </c>
      <c r="C33" t="s">
        <v>18</v>
      </c>
      <c r="D33">
        <v>12.5</v>
      </c>
      <c r="E33" t="s">
        <v>49</v>
      </c>
      <c r="F33" t="s">
        <v>6</v>
      </c>
      <c r="G33" t="s">
        <v>42</v>
      </c>
      <c r="H33" t="s">
        <v>51</v>
      </c>
      <c r="I33">
        <v>14</v>
      </c>
      <c r="J33">
        <f t="shared" si="6"/>
        <v>1035</v>
      </c>
      <c r="K33">
        <v>1354</v>
      </c>
      <c r="L33">
        <f t="shared" si="5"/>
        <v>1.4435131498108746</v>
      </c>
      <c r="M33">
        <f t="shared" si="1"/>
        <v>0.95673645837109844</v>
      </c>
      <c r="N33">
        <f t="shared" si="2"/>
        <v>1.3810616585621651</v>
      </c>
      <c r="O33">
        <f t="shared" si="3"/>
        <v>5.0754138720334956E-2</v>
      </c>
      <c r="P33" t="s">
        <v>246</v>
      </c>
      <c r="Q33" t="s">
        <v>263</v>
      </c>
    </row>
    <row r="34" spans="1:17" x14ac:dyDescent="0.35">
      <c r="A34">
        <v>6.7000000000000004E-2</v>
      </c>
      <c r="B34" t="s">
        <v>94</v>
      </c>
      <c r="C34" t="s">
        <v>97</v>
      </c>
      <c r="D34" t="s">
        <v>48</v>
      </c>
      <c r="E34" t="s">
        <v>49</v>
      </c>
      <c r="G34" t="s">
        <v>42</v>
      </c>
      <c r="I34">
        <v>14</v>
      </c>
      <c r="J34">
        <f t="shared" si="6"/>
        <v>1035</v>
      </c>
      <c r="K34">
        <v>1354</v>
      </c>
      <c r="L34">
        <f t="shared" si="5"/>
        <v>1.4435131498108746</v>
      </c>
      <c r="M34">
        <f t="shared" si="1"/>
        <v>0.95673645837109844</v>
      </c>
      <c r="N34">
        <f t="shared" si="2"/>
        <v>1.3810616585621651</v>
      </c>
      <c r="O34">
        <f t="shared" si="3"/>
        <v>4.8513402413730221E-2</v>
      </c>
      <c r="P34" t="s">
        <v>246</v>
      </c>
      <c r="Q34" t="s">
        <v>263</v>
      </c>
    </row>
    <row r="35" spans="1:17" x14ac:dyDescent="0.35">
      <c r="A35">
        <v>0.12712820499999999</v>
      </c>
      <c r="B35" t="s">
        <v>94</v>
      </c>
      <c r="C35" t="s">
        <v>97</v>
      </c>
      <c r="D35">
        <v>4</v>
      </c>
      <c r="E35" t="s">
        <v>49</v>
      </c>
      <c r="F35" t="s">
        <v>28</v>
      </c>
      <c r="G35" t="s">
        <v>42</v>
      </c>
      <c r="H35" t="s">
        <v>51</v>
      </c>
      <c r="I35">
        <v>14</v>
      </c>
      <c r="J35">
        <f t="shared" si="6"/>
        <v>1035</v>
      </c>
      <c r="K35">
        <v>1354</v>
      </c>
      <c r="L35">
        <f t="shared" si="5"/>
        <v>1.4435131498108746</v>
      </c>
      <c r="M35">
        <f t="shared" si="1"/>
        <v>0.95673645837109844</v>
      </c>
      <c r="N35">
        <f t="shared" si="2"/>
        <v>1.3810616585621651</v>
      </c>
      <c r="O35">
        <f t="shared" si="3"/>
        <v>9.2051071153734176E-2</v>
      </c>
      <c r="P35" t="s">
        <v>246</v>
      </c>
      <c r="Q35" t="s">
        <v>263</v>
      </c>
    </row>
    <row r="36" spans="1:17" x14ac:dyDescent="0.35">
      <c r="A36">
        <v>3.5310810999999998E-2</v>
      </c>
      <c r="B36" t="s">
        <v>94</v>
      </c>
      <c r="C36" t="s">
        <v>97</v>
      </c>
      <c r="D36">
        <v>12.5</v>
      </c>
      <c r="E36" t="s">
        <v>49</v>
      </c>
      <c r="F36" t="s">
        <v>6</v>
      </c>
      <c r="G36" t="s">
        <v>42</v>
      </c>
      <c r="H36" t="s">
        <v>51</v>
      </c>
      <c r="I36">
        <v>14</v>
      </c>
      <c r="J36">
        <f t="shared" si="6"/>
        <v>1035</v>
      </c>
      <c r="K36">
        <v>1354</v>
      </c>
      <c r="L36">
        <f t="shared" si="5"/>
        <v>1.4435131498108746</v>
      </c>
      <c r="M36">
        <f t="shared" si="1"/>
        <v>0.95673645837109844</v>
      </c>
      <c r="N36">
        <f t="shared" si="2"/>
        <v>1.3810616585621651</v>
      </c>
      <c r="O36">
        <f t="shared" si="3"/>
        <v>2.5567874382062261E-2</v>
      </c>
      <c r="P36" t="s">
        <v>246</v>
      </c>
      <c r="Q36" t="s">
        <v>263</v>
      </c>
    </row>
    <row r="37" spans="1:17" x14ac:dyDescent="0.35">
      <c r="A37">
        <v>4.9000000000000002E-2</v>
      </c>
      <c r="B37" t="s">
        <v>155</v>
      </c>
      <c r="C37" t="s">
        <v>166</v>
      </c>
      <c r="D37" t="s">
        <v>48</v>
      </c>
      <c r="E37" t="s">
        <v>49</v>
      </c>
      <c r="G37" t="s">
        <v>4</v>
      </c>
      <c r="I37">
        <v>14</v>
      </c>
      <c r="J37">
        <f t="shared" si="6"/>
        <v>1035</v>
      </c>
      <c r="K37">
        <v>1354</v>
      </c>
      <c r="L37">
        <f t="shared" si="5"/>
        <v>1.4435131498108746</v>
      </c>
      <c r="M37">
        <f t="shared" si="1"/>
        <v>0.95673645837109844</v>
      </c>
      <c r="N37">
        <f t="shared" si="2"/>
        <v>1.3810616585621651</v>
      </c>
      <c r="O37">
        <f t="shared" si="3"/>
        <v>3.547995101899673E-2</v>
      </c>
      <c r="P37" t="s">
        <v>246</v>
      </c>
      <c r="Q37" t="s">
        <v>263</v>
      </c>
    </row>
    <row r="38" spans="1:17" x14ac:dyDescent="0.35">
      <c r="A38">
        <v>9.2974359000000006E-2</v>
      </c>
      <c r="B38" t="s">
        <v>155</v>
      </c>
      <c r="C38" t="s">
        <v>166</v>
      </c>
      <c r="D38">
        <v>4</v>
      </c>
      <c r="E38" t="s">
        <v>49</v>
      </c>
      <c r="F38" t="s">
        <v>28</v>
      </c>
      <c r="G38" t="s">
        <v>4</v>
      </c>
      <c r="H38" t="s">
        <v>51</v>
      </c>
      <c r="I38">
        <v>14</v>
      </c>
      <c r="J38">
        <f t="shared" si="6"/>
        <v>1035</v>
      </c>
      <c r="K38">
        <v>1354</v>
      </c>
      <c r="L38">
        <f t="shared" si="5"/>
        <v>1.4435131498108746</v>
      </c>
      <c r="M38">
        <f t="shared" si="1"/>
        <v>0.95673645837109844</v>
      </c>
      <c r="N38">
        <f t="shared" si="2"/>
        <v>1.3810616585621651</v>
      </c>
      <c r="O38">
        <f t="shared" si="3"/>
        <v>6.7320932721277912E-2</v>
      </c>
      <c r="P38" t="s">
        <v>246</v>
      </c>
      <c r="Q38" t="s">
        <v>263</v>
      </c>
    </row>
    <row r="39" spans="1:17" x14ac:dyDescent="0.35">
      <c r="A39">
        <v>2.5824323999999999E-2</v>
      </c>
      <c r="B39" t="s">
        <v>155</v>
      </c>
      <c r="C39" t="s">
        <v>166</v>
      </c>
      <c r="D39">
        <v>12.5</v>
      </c>
      <c r="E39" t="s">
        <v>49</v>
      </c>
      <c r="F39" t="s">
        <v>6</v>
      </c>
      <c r="G39" t="s">
        <v>4</v>
      </c>
      <c r="H39" t="s">
        <v>51</v>
      </c>
      <c r="I39">
        <v>14</v>
      </c>
      <c r="J39">
        <f t="shared" si="6"/>
        <v>1035</v>
      </c>
      <c r="K39">
        <v>1354</v>
      </c>
      <c r="L39">
        <f t="shared" si="5"/>
        <v>1.4435131498108746</v>
      </c>
      <c r="M39">
        <f t="shared" si="1"/>
        <v>0.95673645837109844</v>
      </c>
      <c r="N39">
        <f t="shared" si="2"/>
        <v>1.3810616585621651</v>
      </c>
      <c r="O39">
        <f t="shared" si="3"/>
        <v>1.8698892869769421E-2</v>
      </c>
      <c r="P39" t="s">
        <v>246</v>
      </c>
      <c r="Q39" t="s">
        <v>263</v>
      </c>
    </row>
    <row r="40" spans="1:17" x14ac:dyDescent="0.35">
      <c r="A40">
        <v>7.8E-2</v>
      </c>
      <c r="B40" t="s">
        <v>131</v>
      </c>
      <c r="E40" t="s">
        <v>49</v>
      </c>
      <c r="F40" t="s">
        <v>6</v>
      </c>
      <c r="I40">
        <v>14</v>
      </c>
      <c r="J40">
        <f t="shared" si="6"/>
        <v>1035</v>
      </c>
      <c r="K40">
        <v>1354</v>
      </c>
      <c r="L40">
        <f t="shared" si="5"/>
        <v>1.4435131498108746</v>
      </c>
      <c r="M40">
        <f t="shared" si="1"/>
        <v>0.95673645837109844</v>
      </c>
      <c r="N40">
        <f t="shared" si="2"/>
        <v>1.3810616585621651</v>
      </c>
      <c r="O40">
        <f t="shared" si="3"/>
        <v>5.6478289377178463E-2</v>
      </c>
      <c r="P40" t="s">
        <v>246</v>
      </c>
      <c r="Q40" t="s">
        <v>263</v>
      </c>
    </row>
    <row r="41" spans="1:17" x14ac:dyDescent="0.35">
      <c r="A41">
        <v>0.14799999999999999</v>
      </c>
      <c r="B41" t="s">
        <v>131</v>
      </c>
      <c r="E41" t="s">
        <v>49</v>
      </c>
      <c r="F41" t="s">
        <v>3</v>
      </c>
      <c r="I41">
        <v>14</v>
      </c>
      <c r="J41">
        <f t="shared" si="6"/>
        <v>1035</v>
      </c>
      <c r="K41">
        <v>1354</v>
      </c>
      <c r="L41">
        <f t="shared" si="5"/>
        <v>1.4435131498108746</v>
      </c>
      <c r="M41">
        <f t="shared" si="1"/>
        <v>0.95673645837109844</v>
      </c>
      <c r="N41">
        <f t="shared" si="2"/>
        <v>1.3810616585621651</v>
      </c>
      <c r="O41">
        <f t="shared" si="3"/>
        <v>0.10716393369003092</v>
      </c>
      <c r="P41" t="s">
        <v>246</v>
      </c>
      <c r="Q41" t="s">
        <v>263</v>
      </c>
    </row>
    <row r="42" spans="1:17" x14ac:dyDescent="0.35">
      <c r="A42">
        <v>2.4E-2</v>
      </c>
      <c r="B42" t="s">
        <v>222</v>
      </c>
      <c r="C42" t="s">
        <v>223</v>
      </c>
      <c r="D42">
        <v>10</v>
      </c>
      <c r="E42" t="s">
        <v>247</v>
      </c>
      <c r="F42" t="s">
        <v>6</v>
      </c>
      <c r="G42" t="s">
        <v>4</v>
      </c>
      <c r="H42" t="s">
        <v>224</v>
      </c>
      <c r="I42">
        <v>13.5</v>
      </c>
      <c r="J42">
        <v>1570</v>
      </c>
      <c r="K42">
        <v>1313</v>
      </c>
      <c r="L42">
        <f t="shared" si="5"/>
        <v>1.3824994553666667</v>
      </c>
      <c r="M42">
        <f t="shared" si="1"/>
        <v>0.99884505825266667</v>
      </c>
      <c r="N42">
        <f t="shared" si="2"/>
        <v>1.3809027490299981</v>
      </c>
      <c r="O42">
        <f t="shared" si="3"/>
        <v>1.7379934985905829E-2</v>
      </c>
    </row>
    <row r="43" spans="1:17" x14ac:dyDescent="0.35">
      <c r="A43">
        <v>2.7E-2</v>
      </c>
      <c r="B43" t="s">
        <v>155</v>
      </c>
      <c r="C43" t="s">
        <v>167</v>
      </c>
      <c r="D43">
        <v>25</v>
      </c>
      <c r="E43" t="s">
        <v>168</v>
      </c>
      <c r="F43" t="s">
        <v>14</v>
      </c>
      <c r="G43" t="s">
        <v>4</v>
      </c>
      <c r="I43">
        <v>10</v>
      </c>
      <c r="J43">
        <v>1</v>
      </c>
      <c r="K43">
        <v>1</v>
      </c>
      <c r="L43">
        <f t="shared" si="5"/>
        <v>0.99999999999999789</v>
      </c>
      <c r="M43">
        <f t="shared" si="1"/>
        <v>0.99393298231547145</v>
      </c>
      <c r="N43">
        <f t="shared" si="2"/>
        <v>0.99393298231546934</v>
      </c>
      <c r="O43">
        <f t="shared" si="3"/>
        <v>2.7164809378898681E-2</v>
      </c>
      <c r="P43" t="s">
        <v>249</v>
      </c>
    </row>
    <row r="44" spans="1:17" x14ac:dyDescent="0.35">
      <c r="A44">
        <v>0.26</v>
      </c>
      <c r="B44" t="s">
        <v>205</v>
      </c>
      <c r="C44" t="s">
        <v>20</v>
      </c>
      <c r="D44" t="s">
        <v>33</v>
      </c>
      <c r="E44" t="s">
        <v>208</v>
      </c>
      <c r="F44" t="s">
        <v>22</v>
      </c>
      <c r="G44" t="s">
        <v>42</v>
      </c>
      <c r="L44">
        <f t="shared" si="5"/>
        <v>0.30213599062220609</v>
      </c>
      <c r="M44" t="e">
        <f t="shared" si="1"/>
        <v>#DIV/0!</v>
      </c>
      <c r="N44" t="e">
        <f t="shared" si="2"/>
        <v>#DIV/0!</v>
      </c>
      <c r="O44" t="e">
        <f t="shared" si="3"/>
        <v>#DIV/0!</v>
      </c>
      <c r="P44" t="s">
        <v>248</v>
      </c>
    </row>
    <row r="45" spans="1:17" x14ac:dyDescent="0.35">
      <c r="A45">
        <v>0.69</v>
      </c>
      <c r="B45" t="s">
        <v>58</v>
      </c>
      <c r="C45" t="s">
        <v>59</v>
      </c>
      <c r="D45" t="s">
        <v>33</v>
      </c>
      <c r="E45" t="s">
        <v>60</v>
      </c>
      <c r="F45" t="s">
        <v>22</v>
      </c>
      <c r="G45" t="s">
        <v>42</v>
      </c>
      <c r="L45" t="e">
        <f>EXP(308.56*((1/56.02)-1/((273.15+P45)-227.13)))</f>
        <v>#VALUE!</v>
      </c>
      <c r="M45" t="e">
        <f t="shared" si="1"/>
        <v>#DIV/0!</v>
      </c>
      <c r="N45" t="e">
        <f t="shared" si="2"/>
        <v>#VALUE!</v>
      </c>
      <c r="O45" t="e">
        <f t="shared" si="3"/>
        <v>#VALUE!</v>
      </c>
      <c r="P45" t="s">
        <v>61</v>
      </c>
      <c r="Q45" t="s">
        <v>250</v>
      </c>
    </row>
    <row r="46" spans="1:17" x14ac:dyDescent="0.35">
      <c r="A46">
        <v>0.28799999999999998</v>
      </c>
      <c r="B46" t="s">
        <v>103</v>
      </c>
      <c r="C46" t="s">
        <v>104</v>
      </c>
      <c r="D46" t="s">
        <v>25</v>
      </c>
      <c r="E46" t="s">
        <v>105</v>
      </c>
      <c r="F46" t="s">
        <v>25</v>
      </c>
      <c r="G46" t="s">
        <v>42</v>
      </c>
      <c r="L46">
        <f t="shared" ref="L46:L77" si="7">EXP(308.56*((1/56.02)-1/((273.15+I46)-227.13)))</f>
        <v>0.30213599062220609</v>
      </c>
      <c r="M46" t="e">
        <f t="shared" si="1"/>
        <v>#DIV/0!</v>
      </c>
      <c r="N46" t="e">
        <f t="shared" si="2"/>
        <v>#DIV/0!</v>
      </c>
      <c r="O46" t="e">
        <f t="shared" si="3"/>
        <v>#DIV/0!</v>
      </c>
      <c r="P46" t="s">
        <v>251</v>
      </c>
    </row>
    <row r="47" spans="1:17" x14ac:dyDescent="0.35">
      <c r="A47">
        <v>0.223</v>
      </c>
      <c r="B47" t="s">
        <v>103</v>
      </c>
      <c r="C47" t="s">
        <v>104</v>
      </c>
      <c r="D47" t="s">
        <v>25</v>
      </c>
      <c r="E47" t="s">
        <v>105</v>
      </c>
      <c r="F47" t="s">
        <v>25</v>
      </c>
      <c r="G47" t="s">
        <v>42</v>
      </c>
      <c r="L47">
        <f t="shared" si="7"/>
        <v>0.30213599062220609</v>
      </c>
      <c r="M47" t="e">
        <f t="shared" si="1"/>
        <v>#DIV/0!</v>
      </c>
      <c r="N47" t="e">
        <f t="shared" si="2"/>
        <v>#DIV/0!</v>
      </c>
      <c r="O47" t="e">
        <f t="shared" si="3"/>
        <v>#DIV/0!</v>
      </c>
      <c r="P47" t="s">
        <v>251</v>
      </c>
    </row>
    <row r="48" spans="1:17" x14ac:dyDescent="0.35">
      <c r="A48">
        <v>8.0000000000000002E-3</v>
      </c>
      <c r="B48" t="s">
        <v>111</v>
      </c>
      <c r="C48" t="s">
        <v>116</v>
      </c>
      <c r="D48">
        <v>7.5</v>
      </c>
      <c r="E48" t="s">
        <v>117</v>
      </c>
      <c r="F48" t="s">
        <v>28</v>
      </c>
      <c r="G48" t="s">
        <v>4</v>
      </c>
      <c r="H48" t="s">
        <v>118</v>
      </c>
      <c r="I48">
        <f>AVERAGE(1.4,1.7,4.4,7.3,11.6,14.6,16,16.2,13.8,10,5.5,2.5)</f>
        <v>8.75</v>
      </c>
      <c r="J48">
        <f>SUM(66,46,53,49,59,68,81,76,70,66,76,75)</f>
        <v>785</v>
      </c>
      <c r="K48">
        <v>609</v>
      </c>
      <c r="L48">
        <f t="shared" si="7"/>
        <v>0.88187209215033213</v>
      </c>
      <c r="M48">
        <f t="shared" si="1"/>
        <v>0.99947693868265419</v>
      </c>
      <c r="N48">
        <f t="shared" si="2"/>
        <v>0.88141081897208151</v>
      </c>
      <c r="O48">
        <f t="shared" si="3"/>
        <v>9.076357843360439E-3</v>
      </c>
      <c r="P48" t="s">
        <v>297</v>
      </c>
    </row>
    <row r="49" spans="1:16" x14ac:dyDescent="0.35">
      <c r="A49">
        <v>2.7E-2</v>
      </c>
      <c r="B49" t="s">
        <v>111</v>
      </c>
      <c r="C49" t="s">
        <v>116</v>
      </c>
      <c r="D49">
        <v>7.5</v>
      </c>
      <c r="E49" t="s">
        <v>117</v>
      </c>
      <c r="F49" t="s">
        <v>28</v>
      </c>
      <c r="G49" t="s">
        <v>4</v>
      </c>
      <c r="H49" t="s">
        <v>118</v>
      </c>
      <c r="I49">
        <f t="shared" ref="I49:I65" si="8">AVERAGE(1.4,1.7,4.4,7.3,11.6,14.6,16,16.2,13.8,10,5.5,2.5)</f>
        <v>8.75</v>
      </c>
      <c r="J49">
        <f t="shared" ref="J49:J65" si="9">SUM(66,46,53,49,59,68,81,76,70,66,76,75)</f>
        <v>785</v>
      </c>
      <c r="K49">
        <v>610</v>
      </c>
      <c r="L49">
        <f t="shared" si="7"/>
        <v>0.88187209215033213</v>
      </c>
      <c r="M49">
        <f t="shared" si="1"/>
        <v>0.99946746390915375</v>
      </c>
      <c r="N49">
        <f t="shared" si="2"/>
        <v>0.88140246343375195</v>
      </c>
      <c r="O49">
        <f t="shared" si="3"/>
        <v>3.0632998113953393E-2</v>
      </c>
      <c r="P49" t="s">
        <v>297</v>
      </c>
    </row>
    <row r="50" spans="1:16" x14ac:dyDescent="0.35">
      <c r="A50">
        <v>4.3999999999999997E-2</v>
      </c>
      <c r="B50" t="s">
        <v>111</v>
      </c>
      <c r="C50" t="s">
        <v>116</v>
      </c>
      <c r="D50">
        <v>7.5</v>
      </c>
      <c r="E50" t="s">
        <v>117</v>
      </c>
      <c r="F50" t="s">
        <v>28</v>
      </c>
      <c r="G50" t="s">
        <v>4</v>
      </c>
      <c r="H50" t="s">
        <v>118</v>
      </c>
      <c r="I50">
        <f t="shared" si="8"/>
        <v>8.75</v>
      </c>
      <c r="J50">
        <f t="shared" si="9"/>
        <v>785</v>
      </c>
      <c r="K50">
        <v>611</v>
      </c>
      <c r="L50">
        <f t="shared" si="7"/>
        <v>0.88187209215033213</v>
      </c>
      <c r="M50">
        <f t="shared" si="1"/>
        <v>0.999457849460619</v>
      </c>
      <c r="N50">
        <f t="shared" si="2"/>
        <v>0.88139398471990782</v>
      </c>
      <c r="O50">
        <f t="shared" si="3"/>
        <v>4.9920921588751777E-2</v>
      </c>
      <c r="P50" t="s">
        <v>297</v>
      </c>
    </row>
    <row r="51" spans="1:16" x14ac:dyDescent="0.35">
      <c r="A51">
        <v>2.5000000000000001E-2</v>
      </c>
      <c r="B51" t="s">
        <v>111</v>
      </c>
      <c r="C51" t="s">
        <v>116</v>
      </c>
      <c r="D51">
        <v>7.5</v>
      </c>
      <c r="E51" t="s">
        <v>117</v>
      </c>
      <c r="F51" t="s">
        <v>28</v>
      </c>
      <c r="G51" t="s">
        <v>4</v>
      </c>
      <c r="H51" t="s">
        <v>118</v>
      </c>
      <c r="I51">
        <f t="shared" si="8"/>
        <v>8.75</v>
      </c>
      <c r="J51">
        <f t="shared" si="9"/>
        <v>785</v>
      </c>
      <c r="K51">
        <v>612</v>
      </c>
      <c r="L51">
        <f t="shared" si="7"/>
        <v>0.88187209215033213</v>
      </c>
      <c r="M51">
        <f t="shared" si="1"/>
        <v>0.99944809380055666</v>
      </c>
      <c r="N51">
        <f t="shared" si="2"/>
        <v>0.88138538147555834</v>
      </c>
      <c r="O51">
        <f t="shared" si="3"/>
        <v>2.8364436857514722E-2</v>
      </c>
      <c r="P51" t="s">
        <v>297</v>
      </c>
    </row>
    <row r="52" spans="1:16" x14ac:dyDescent="0.35">
      <c r="A52">
        <v>0.06</v>
      </c>
      <c r="B52" t="s">
        <v>111</v>
      </c>
      <c r="C52" t="s">
        <v>116</v>
      </c>
      <c r="D52">
        <v>7.5</v>
      </c>
      <c r="E52" t="s">
        <v>117</v>
      </c>
      <c r="F52" t="s">
        <v>28</v>
      </c>
      <c r="G52" t="s">
        <v>4</v>
      </c>
      <c r="H52" t="s">
        <v>118</v>
      </c>
      <c r="I52">
        <f t="shared" si="8"/>
        <v>8.75</v>
      </c>
      <c r="J52">
        <f t="shared" si="9"/>
        <v>785</v>
      </c>
      <c r="K52">
        <v>613</v>
      </c>
      <c r="L52">
        <f t="shared" si="7"/>
        <v>0.88187209215033213</v>
      </c>
      <c r="M52">
        <f t="shared" si="1"/>
        <v>0.99943819538250522</v>
      </c>
      <c r="N52">
        <f t="shared" si="2"/>
        <v>0.88137665233692231</v>
      </c>
      <c r="O52">
        <f t="shared" si="3"/>
        <v>6.807532266813883E-2</v>
      </c>
      <c r="P52" t="s">
        <v>297</v>
      </c>
    </row>
    <row r="53" spans="1:16" x14ac:dyDescent="0.35">
      <c r="A53">
        <v>5.5E-2</v>
      </c>
      <c r="B53" t="s">
        <v>111</v>
      </c>
      <c r="C53" t="s">
        <v>116</v>
      </c>
      <c r="D53">
        <v>7.5</v>
      </c>
      <c r="E53" t="s">
        <v>117</v>
      </c>
      <c r="F53" t="s">
        <v>28</v>
      </c>
      <c r="G53" t="s">
        <v>4</v>
      </c>
      <c r="H53" t="s">
        <v>118</v>
      </c>
      <c r="I53">
        <f t="shared" si="8"/>
        <v>8.75</v>
      </c>
      <c r="J53">
        <f t="shared" si="9"/>
        <v>785</v>
      </c>
      <c r="K53">
        <v>614</v>
      </c>
      <c r="L53">
        <f t="shared" si="7"/>
        <v>0.88187209215033213</v>
      </c>
      <c r="M53">
        <f t="shared" si="1"/>
        <v>0.9994281526500417</v>
      </c>
      <c r="N53">
        <f t="shared" si="2"/>
        <v>0.88136779593143377</v>
      </c>
      <c r="O53">
        <f t="shared" si="3"/>
        <v>6.2403006161435404E-2</v>
      </c>
      <c r="P53" t="s">
        <v>297</v>
      </c>
    </row>
    <row r="54" spans="1:16" x14ac:dyDescent="0.35">
      <c r="A54">
        <v>6.6000000000000003E-2</v>
      </c>
      <c r="B54" t="s">
        <v>205</v>
      </c>
      <c r="C54" t="s">
        <v>209</v>
      </c>
      <c r="D54">
        <v>7.5</v>
      </c>
      <c r="E54" t="s">
        <v>117</v>
      </c>
      <c r="F54" t="s">
        <v>28</v>
      </c>
      <c r="G54" t="s">
        <v>42</v>
      </c>
      <c r="H54" t="s">
        <v>118</v>
      </c>
      <c r="I54">
        <f t="shared" si="8"/>
        <v>8.75</v>
      </c>
      <c r="J54">
        <f t="shared" si="9"/>
        <v>785</v>
      </c>
      <c r="K54">
        <v>615</v>
      </c>
      <c r="L54">
        <f t="shared" si="7"/>
        <v>0.88187209215033213</v>
      </c>
      <c r="M54">
        <f t="shared" si="1"/>
        <v>0.99941796403678984</v>
      </c>
      <c r="N54">
        <f t="shared" si="2"/>
        <v>0.88135881087774925</v>
      </c>
      <c r="O54">
        <f t="shared" si="3"/>
        <v>7.4884370798165956E-2</v>
      </c>
      <c r="P54" t="s">
        <v>297</v>
      </c>
    </row>
    <row r="55" spans="1:16" x14ac:dyDescent="0.35">
      <c r="A55">
        <v>0.27300000000000002</v>
      </c>
      <c r="B55" t="s">
        <v>205</v>
      </c>
      <c r="C55" t="s">
        <v>209</v>
      </c>
      <c r="D55">
        <v>7.5</v>
      </c>
      <c r="E55" t="s">
        <v>117</v>
      </c>
      <c r="F55" t="s">
        <v>28</v>
      </c>
      <c r="G55" t="s">
        <v>42</v>
      </c>
      <c r="H55" t="s">
        <v>118</v>
      </c>
      <c r="I55">
        <f t="shared" si="8"/>
        <v>8.75</v>
      </c>
      <c r="J55">
        <f t="shared" si="9"/>
        <v>785</v>
      </c>
      <c r="K55">
        <v>616</v>
      </c>
      <c r="L55">
        <f t="shared" si="7"/>
        <v>0.88187209215033213</v>
      </c>
      <c r="M55">
        <f t="shared" si="1"/>
        <v>0.99940762796642701</v>
      </c>
      <c r="N55">
        <f t="shared" si="2"/>
        <v>0.88134969578575373</v>
      </c>
      <c r="O55">
        <f t="shared" si="3"/>
        <v>0.30975219178649749</v>
      </c>
      <c r="P55" t="s">
        <v>297</v>
      </c>
    </row>
    <row r="56" spans="1:16" x14ac:dyDescent="0.35">
      <c r="A56">
        <v>0.48899999999999999</v>
      </c>
      <c r="B56" t="s">
        <v>205</v>
      </c>
      <c r="C56" t="s">
        <v>209</v>
      </c>
      <c r="D56">
        <v>7.5</v>
      </c>
      <c r="E56" t="s">
        <v>117</v>
      </c>
      <c r="F56" t="s">
        <v>28</v>
      </c>
      <c r="G56" t="s">
        <v>42</v>
      </c>
      <c r="H56" t="s">
        <v>118</v>
      </c>
      <c r="I56">
        <f t="shared" si="8"/>
        <v>8.75</v>
      </c>
      <c r="J56">
        <f t="shared" si="9"/>
        <v>785</v>
      </c>
      <c r="K56">
        <v>617</v>
      </c>
      <c r="L56">
        <f t="shared" si="7"/>
        <v>0.88187209215033213</v>
      </c>
      <c r="M56">
        <f t="shared" si="1"/>
        <v>0.99939714285269332</v>
      </c>
      <c r="N56">
        <f t="shared" si="2"/>
        <v>0.88134044925656896</v>
      </c>
      <c r="O56">
        <f t="shared" si="3"/>
        <v>0.55483666999793646</v>
      </c>
      <c r="P56" t="s">
        <v>297</v>
      </c>
    </row>
    <row r="57" spans="1:16" x14ac:dyDescent="0.35">
      <c r="A57">
        <v>0.253</v>
      </c>
      <c r="B57" t="s">
        <v>205</v>
      </c>
      <c r="C57" t="s">
        <v>209</v>
      </c>
      <c r="D57">
        <v>7.5</v>
      </c>
      <c r="E57" t="s">
        <v>117</v>
      </c>
      <c r="F57" t="s">
        <v>28</v>
      </c>
      <c r="G57" t="s">
        <v>42</v>
      </c>
      <c r="H57" t="s">
        <v>118</v>
      </c>
      <c r="I57">
        <f t="shared" si="8"/>
        <v>8.75</v>
      </c>
      <c r="J57">
        <f t="shared" si="9"/>
        <v>785</v>
      </c>
      <c r="K57">
        <v>618</v>
      </c>
      <c r="L57">
        <f t="shared" si="7"/>
        <v>0.88187209215033213</v>
      </c>
      <c r="M57">
        <f t="shared" si="1"/>
        <v>0.99938650709940058</v>
      </c>
      <c r="N57">
        <f t="shared" si="2"/>
        <v>0.88133106988256116</v>
      </c>
      <c r="O57">
        <f t="shared" si="3"/>
        <v>0.28706579019585987</v>
      </c>
      <c r="P57" t="s">
        <v>297</v>
      </c>
    </row>
    <row r="58" spans="1:16" x14ac:dyDescent="0.35">
      <c r="A58">
        <v>0.151</v>
      </c>
      <c r="B58" t="s">
        <v>205</v>
      </c>
      <c r="C58" t="s">
        <v>209</v>
      </c>
      <c r="D58">
        <v>7.5</v>
      </c>
      <c r="E58" t="s">
        <v>117</v>
      </c>
      <c r="F58" t="s">
        <v>28</v>
      </c>
      <c r="G58" t="s">
        <v>42</v>
      </c>
      <c r="H58" t="s">
        <v>118</v>
      </c>
      <c r="I58">
        <f t="shared" si="8"/>
        <v>8.75</v>
      </c>
      <c r="J58">
        <f t="shared" si="9"/>
        <v>785</v>
      </c>
      <c r="K58">
        <v>619</v>
      </c>
      <c r="L58">
        <f t="shared" si="7"/>
        <v>0.88187209215033213</v>
      </c>
      <c r="M58">
        <f t="shared" si="1"/>
        <v>0.99937571910044221</v>
      </c>
      <c r="N58">
        <f t="shared" si="2"/>
        <v>0.88132155624734965</v>
      </c>
      <c r="O58">
        <f t="shared" si="3"/>
        <v>0.17133360568525649</v>
      </c>
      <c r="P58" t="s">
        <v>297</v>
      </c>
    </row>
    <row r="59" spans="1:16" x14ac:dyDescent="0.35">
      <c r="A59">
        <v>0.17499999999999999</v>
      </c>
      <c r="B59" t="s">
        <v>205</v>
      </c>
      <c r="C59" t="s">
        <v>209</v>
      </c>
      <c r="D59">
        <v>7.5</v>
      </c>
      <c r="E59" t="s">
        <v>117</v>
      </c>
      <c r="F59" t="s">
        <v>28</v>
      </c>
      <c r="G59" t="s">
        <v>42</v>
      </c>
      <c r="H59" t="s">
        <v>118</v>
      </c>
      <c r="I59">
        <f t="shared" si="8"/>
        <v>8.75</v>
      </c>
      <c r="J59">
        <f t="shared" si="9"/>
        <v>785</v>
      </c>
      <c r="K59">
        <v>620</v>
      </c>
      <c r="L59">
        <f t="shared" si="7"/>
        <v>0.88187209215033213</v>
      </c>
      <c r="M59">
        <f t="shared" si="1"/>
        <v>0.99936477723980444</v>
      </c>
      <c r="N59">
        <f t="shared" si="2"/>
        <v>0.88131190692581696</v>
      </c>
      <c r="O59">
        <f t="shared" si="3"/>
        <v>0.19856761110879934</v>
      </c>
      <c r="P59" t="s">
        <v>297</v>
      </c>
    </row>
    <row r="60" spans="1:16" x14ac:dyDescent="0.35">
      <c r="A60">
        <v>2.1999999999999999E-2</v>
      </c>
      <c r="B60" t="s">
        <v>155</v>
      </c>
      <c r="C60" t="s">
        <v>169</v>
      </c>
      <c r="D60">
        <v>7.5</v>
      </c>
      <c r="E60" t="s">
        <v>117</v>
      </c>
      <c r="F60" t="s">
        <v>28</v>
      </c>
      <c r="G60" t="s">
        <v>4</v>
      </c>
      <c r="H60" t="s">
        <v>118</v>
      </c>
      <c r="I60">
        <f t="shared" si="8"/>
        <v>8.75</v>
      </c>
      <c r="J60">
        <f t="shared" si="9"/>
        <v>785</v>
      </c>
      <c r="K60">
        <v>621</v>
      </c>
      <c r="L60">
        <f t="shared" si="7"/>
        <v>0.88187209215033213</v>
      </c>
      <c r="M60">
        <f t="shared" si="1"/>
        <v>0.99935367989157631</v>
      </c>
      <c r="N60">
        <f t="shared" si="2"/>
        <v>0.88130212048411771</v>
      </c>
      <c r="O60">
        <f t="shared" si="3"/>
        <v>2.4963062596416924E-2</v>
      </c>
      <c r="P60" t="s">
        <v>297</v>
      </c>
    </row>
    <row r="61" spans="1:16" x14ac:dyDescent="0.35">
      <c r="A61">
        <v>0.13400000000000001</v>
      </c>
      <c r="B61" t="s">
        <v>155</v>
      </c>
      <c r="C61" t="s">
        <v>169</v>
      </c>
      <c r="D61">
        <v>7.5</v>
      </c>
      <c r="E61" t="s">
        <v>117</v>
      </c>
      <c r="F61" t="s">
        <v>28</v>
      </c>
      <c r="G61" t="s">
        <v>4</v>
      </c>
      <c r="H61" t="s">
        <v>118</v>
      </c>
      <c r="I61">
        <f t="shared" si="8"/>
        <v>8.75</v>
      </c>
      <c r="J61">
        <f t="shared" si="9"/>
        <v>785</v>
      </c>
      <c r="K61">
        <v>622</v>
      </c>
      <c r="L61">
        <f t="shared" si="7"/>
        <v>0.88187209215033213</v>
      </c>
      <c r="M61">
        <f t="shared" si="1"/>
        <v>0.99934242541996221</v>
      </c>
      <c r="N61">
        <f t="shared" si="2"/>
        <v>0.88129219547968929</v>
      </c>
      <c r="O61">
        <f t="shared" si="3"/>
        <v>0.15204945724847083</v>
      </c>
      <c r="P61" t="s">
        <v>297</v>
      </c>
    </row>
    <row r="62" spans="1:16" x14ac:dyDescent="0.35">
      <c r="A62">
        <v>5.3999999999999999E-2</v>
      </c>
      <c r="B62" t="s">
        <v>155</v>
      </c>
      <c r="C62" t="s">
        <v>169</v>
      </c>
      <c r="D62">
        <v>7.5</v>
      </c>
      <c r="E62" t="s">
        <v>117</v>
      </c>
      <c r="F62" t="s">
        <v>28</v>
      </c>
      <c r="G62" t="s">
        <v>4</v>
      </c>
      <c r="H62" t="s">
        <v>118</v>
      </c>
      <c r="I62">
        <f t="shared" si="8"/>
        <v>8.75</v>
      </c>
      <c r="J62">
        <f t="shared" si="9"/>
        <v>785</v>
      </c>
      <c r="K62">
        <v>623</v>
      </c>
      <c r="L62">
        <f t="shared" si="7"/>
        <v>0.88187209215033213</v>
      </c>
      <c r="M62">
        <f t="shared" si="1"/>
        <v>0.99933101217929432</v>
      </c>
      <c r="N62">
        <f t="shared" si="2"/>
        <v>0.88128213046126336</v>
      </c>
      <c r="O62">
        <f t="shared" si="3"/>
        <v>6.127436167545617E-2</v>
      </c>
      <c r="P62" t="s">
        <v>297</v>
      </c>
    </row>
    <row r="63" spans="1:16" x14ac:dyDescent="0.35">
      <c r="A63">
        <v>4.2000000000000003E-2</v>
      </c>
      <c r="B63" t="s">
        <v>155</v>
      </c>
      <c r="C63" t="s">
        <v>169</v>
      </c>
      <c r="D63">
        <v>7.5</v>
      </c>
      <c r="E63" t="s">
        <v>117</v>
      </c>
      <c r="F63" t="s">
        <v>28</v>
      </c>
      <c r="G63" t="s">
        <v>4</v>
      </c>
      <c r="H63" t="s">
        <v>118</v>
      </c>
      <c r="I63">
        <f t="shared" si="8"/>
        <v>8.75</v>
      </c>
      <c r="J63">
        <f t="shared" si="9"/>
        <v>785</v>
      </c>
      <c r="K63">
        <v>624</v>
      </c>
      <c r="L63">
        <f t="shared" si="7"/>
        <v>0.88187209215033213</v>
      </c>
      <c r="M63">
        <f t="shared" si="1"/>
        <v>0.99931943851404548</v>
      </c>
      <c r="N63">
        <f t="shared" si="2"/>
        <v>0.88127192396887644</v>
      </c>
      <c r="O63">
        <f t="shared" si="3"/>
        <v>4.7658388810175353E-2</v>
      </c>
      <c r="P63" t="s">
        <v>297</v>
      </c>
    </row>
    <row r="64" spans="1:16" x14ac:dyDescent="0.35">
      <c r="A64">
        <v>0.113</v>
      </c>
      <c r="B64" t="s">
        <v>155</v>
      </c>
      <c r="C64" t="s">
        <v>169</v>
      </c>
      <c r="D64">
        <v>7.5</v>
      </c>
      <c r="E64" t="s">
        <v>117</v>
      </c>
      <c r="F64" t="s">
        <v>28</v>
      </c>
      <c r="G64" t="s">
        <v>4</v>
      </c>
      <c r="H64" t="s">
        <v>118</v>
      </c>
      <c r="I64">
        <f t="shared" si="8"/>
        <v>8.75</v>
      </c>
      <c r="J64">
        <f t="shared" si="9"/>
        <v>785</v>
      </c>
      <c r="K64">
        <v>625</v>
      </c>
      <c r="L64">
        <f t="shared" si="7"/>
        <v>0.88187209215033213</v>
      </c>
      <c r="M64">
        <f t="shared" si="1"/>
        <v>0.99930770275884262</v>
      </c>
      <c r="N64">
        <f t="shared" si="2"/>
        <v>0.88126157453388276</v>
      </c>
      <c r="O64">
        <f t="shared" si="3"/>
        <v>0.12822526621538902</v>
      </c>
      <c r="P64" t="s">
        <v>297</v>
      </c>
    </row>
    <row r="65" spans="1:16" x14ac:dyDescent="0.35">
      <c r="A65">
        <v>0.109</v>
      </c>
      <c r="B65" t="s">
        <v>155</v>
      </c>
      <c r="C65" t="s">
        <v>169</v>
      </c>
      <c r="D65">
        <v>7.5</v>
      </c>
      <c r="E65" t="s">
        <v>117</v>
      </c>
      <c r="F65" t="s">
        <v>28</v>
      </c>
      <c r="G65" t="s">
        <v>4</v>
      </c>
      <c r="H65" t="s">
        <v>118</v>
      </c>
      <c r="I65">
        <f t="shared" si="8"/>
        <v>8.75</v>
      </c>
      <c r="J65">
        <f t="shared" si="9"/>
        <v>785</v>
      </c>
      <c r="K65">
        <v>626</v>
      </c>
      <c r="L65">
        <f t="shared" si="7"/>
        <v>0.88187209215033213</v>
      </c>
      <c r="M65">
        <f t="shared" si="1"/>
        <v>0.99929580323848155</v>
      </c>
      <c r="N65">
        <f t="shared" si="2"/>
        <v>0.8812510806789664</v>
      </c>
      <c r="O65">
        <f t="shared" si="3"/>
        <v>0.12368779158377899</v>
      </c>
      <c r="P65" t="s">
        <v>297</v>
      </c>
    </row>
    <row r="66" spans="1:16" x14ac:dyDescent="0.35">
      <c r="A66">
        <v>3.5999999999999997E-2</v>
      </c>
      <c r="B66" t="s">
        <v>195</v>
      </c>
      <c r="C66" t="s">
        <v>196</v>
      </c>
      <c r="D66">
        <v>1.5</v>
      </c>
      <c r="E66" t="s">
        <v>54</v>
      </c>
      <c r="F66" t="s">
        <v>3</v>
      </c>
      <c r="G66" t="s">
        <v>4</v>
      </c>
      <c r="H66" t="s">
        <v>55</v>
      </c>
      <c r="I66">
        <v>9.6999999999999993</v>
      </c>
      <c r="J66">
        <v>1020</v>
      </c>
      <c r="K66">
        <v>919</v>
      </c>
      <c r="L66">
        <f t="shared" si="7"/>
        <v>0.97077981565755345</v>
      </c>
      <c r="M66">
        <f t="shared" ref="M66:M129" si="10">1/(1+30*EXP(-8.5*J66/K66))</f>
        <v>0.99760737856671933</v>
      </c>
      <c r="N66">
        <f t="shared" ref="N66:N129" si="11">L66*M66</f>
        <v>0.96845710706361487</v>
      </c>
      <c r="O66">
        <f t="shared" ref="O66:O129" si="12">A66/N66</f>
        <v>3.7172529105757565E-2</v>
      </c>
    </row>
    <row r="67" spans="1:16" x14ac:dyDescent="0.35">
      <c r="A67">
        <v>2.7E-2</v>
      </c>
      <c r="B67" t="s">
        <v>195</v>
      </c>
      <c r="C67" t="s">
        <v>196</v>
      </c>
      <c r="D67">
        <v>5</v>
      </c>
      <c r="E67" t="s">
        <v>54</v>
      </c>
      <c r="F67" t="s">
        <v>28</v>
      </c>
      <c r="G67" t="s">
        <v>4</v>
      </c>
      <c r="H67" t="s">
        <v>55</v>
      </c>
      <c r="I67">
        <v>9.6999999999999993</v>
      </c>
      <c r="J67">
        <v>1020</v>
      </c>
      <c r="K67">
        <v>919</v>
      </c>
      <c r="L67">
        <f t="shared" si="7"/>
        <v>0.97077981565755345</v>
      </c>
      <c r="M67">
        <f t="shared" si="10"/>
        <v>0.99760737856671933</v>
      </c>
      <c r="N67">
        <f t="shared" si="11"/>
        <v>0.96845710706361487</v>
      </c>
      <c r="O67">
        <f t="shared" si="12"/>
        <v>2.7879396829318177E-2</v>
      </c>
    </row>
    <row r="68" spans="1:16" x14ac:dyDescent="0.35">
      <c r="A68">
        <v>1.2999999999999999E-2</v>
      </c>
      <c r="B68" t="s">
        <v>195</v>
      </c>
      <c r="C68" t="s">
        <v>196</v>
      </c>
      <c r="D68">
        <v>10</v>
      </c>
      <c r="E68" t="s">
        <v>54</v>
      </c>
      <c r="F68" t="s">
        <v>6</v>
      </c>
      <c r="G68" t="s">
        <v>4</v>
      </c>
      <c r="H68" t="s">
        <v>55</v>
      </c>
      <c r="I68">
        <v>9.6999999999999993</v>
      </c>
      <c r="J68">
        <v>1020</v>
      </c>
      <c r="K68">
        <v>919</v>
      </c>
      <c r="L68">
        <f t="shared" si="7"/>
        <v>0.97077981565755345</v>
      </c>
      <c r="M68">
        <f t="shared" si="10"/>
        <v>0.99760737856671933</v>
      </c>
      <c r="N68">
        <f t="shared" si="11"/>
        <v>0.96845710706361487</v>
      </c>
      <c r="O68">
        <f t="shared" si="12"/>
        <v>1.3423413288190234E-2</v>
      </c>
    </row>
    <row r="69" spans="1:16" x14ac:dyDescent="0.35">
      <c r="A69">
        <v>3.7999999999999999E-2</v>
      </c>
      <c r="B69" t="s">
        <v>195</v>
      </c>
      <c r="C69" t="s">
        <v>196</v>
      </c>
      <c r="D69">
        <v>1.5</v>
      </c>
      <c r="E69" t="s">
        <v>54</v>
      </c>
      <c r="F69" t="s">
        <v>3</v>
      </c>
      <c r="G69" t="s">
        <v>4</v>
      </c>
      <c r="H69" t="s">
        <v>55</v>
      </c>
      <c r="I69">
        <v>9.6999999999999993</v>
      </c>
      <c r="J69">
        <v>1020</v>
      </c>
      <c r="K69">
        <v>919</v>
      </c>
      <c r="L69">
        <f t="shared" si="7"/>
        <v>0.97077981565755345</v>
      </c>
      <c r="M69">
        <f t="shared" si="10"/>
        <v>0.99760737856671933</v>
      </c>
      <c r="N69">
        <f t="shared" si="11"/>
        <v>0.96845710706361487</v>
      </c>
      <c r="O69">
        <f t="shared" si="12"/>
        <v>3.923766961163299E-2</v>
      </c>
    </row>
    <row r="70" spans="1:16" x14ac:dyDescent="0.35">
      <c r="A70">
        <v>1.2999999999999999E-2</v>
      </c>
      <c r="B70" t="s">
        <v>195</v>
      </c>
      <c r="C70" t="s">
        <v>196</v>
      </c>
      <c r="D70">
        <v>5</v>
      </c>
      <c r="E70" t="s">
        <v>54</v>
      </c>
      <c r="F70" t="s">
        <v>28</v>
      </c>
      <c r="G70" t="s">
        <v>4</v>
      </c>
      <c r="H70" t="s">
        <v>55</v>
      </c>
      <c r="I70">
        <v>9.6999999999999993</v>
      </c>
      <c r="J70">
        <v>1020</v>
      </c>
      <c r="K70">
        <v>919</v>
      </c>
      <c r="L70">
        <f t="shared" si="7"/>
        <v>0.97077981565755345</v>
      </c>
      <c r="M70">
        <f t="shared" si="10"/>
        <v>0.99760737856671933</v>
      </c>
      <c r="N70">
        <f t="shared" si="11"/>
        <v>0.96845710706361487</v>
      </c>
      <c r="O70">
        <f t="shared" si="12"/>
        <v>1.3423413288190234E-2</v>
      </c>
    </row>
    <row r="71" spans="1:16" x14ac:dyDescent="0.35">
      <c r="A71">
        <v>1.9E-2</v>
      </c>
      <c r="B71" t="s">
        <v>195</v>
      </c>
      <c r="C71" t="s">
        <v>196</v>
      </c>
      <c r="D71">
        <v>10</v>
      </c>
      <c r="E71" t="s">
        <v>54</v>
      </c>
      <c r="F71" t="s">
        <v>6</v>
      </c>
      <c r="G71" t="s">
        <v>4</v>
      </c>
      <c r="H71" t="s">
        <v>55</v>
      </c>
      <c r="I71">
        <v>9.6999999999999993</v>
      </c>
      <c r="J71">
        <v>1020</v>
      </c>
      <c r="K71">
        <v>919</v>
      </c>
      <c r="L71">
        <f t="shared" si="7"/>
        <v>0.97077981565755345</v>
      </c>
      <c r="M71">
        <f t="shared" si="10"/>
        <v>0.99760737856671933</v>
      </c>
      <c r="N71">
        <f t="shared" si="11"/>
        <v>0.96845710706361487</v>
      </c>
      <c r="O71">
        <f t="shared" si="12"/>
        <v>1.9618834805816495E-2</v>
      </c>
    </row>
    <row r="72" spans="1:16" x14ac:dyDescent="0.35">
      <c r="A72">
        <v>3.3000000000000002E-2</v>
      </c>
      <c r="B72" t="s">
        <v>195</v>
      </c>
      <c r="C72" t="s">
        <v>196</v>
      </c>
      <c r="D72">
        <v>1.5</v>
      </c>
      <c r="E72" t="s">
        <v>54</v>
      </c>
      <c r="F72" t="s">
        <v>3</v>
      </c>
      <c r="G72" t="s">
        <v>4</v>
      </c>
      <c r="H72" t="s">
        <v>56</v>
      </c>
      <c r="I72">
        <v>9.6999999999999993</v>
      </c>
      <c r="J72">
        <v>1020</v>
      </c>
      <c r="K72">
        <v>919</v>
      </c>
      <c r="L72">
        <f t="shared" si="7"/>
        <v>0.97077981565755345</v>
      </c>
      <c r="M72">
        <f t="shared" si="10"/>
        <v>0.99760737856671933</v>
      </c>
      <c r="N72">
        <f t="shared" si="11"/>
        <v>0.96845710706361487</v>
      </c>
      <c r="O72">
        <f t="shared" si="12"/>
        <v>3.4074818346944438E-2</v>
      </c>
    </row>
    <row r="73" spans="1:16" x14ac:dyDescent="0.35">
      <c r="A73">
        <v>2.1999999999999999E-2</v>
      </c>
      <c r="B73" t="s">
        <v>195</v>
      </c>
      <c r="C73" t="s">
        <v>196</v>
      </c>
      <c r="D73">
        <v>5</v>
      </c>
      <c r="E73" t="s">
        <v>54</v>
      </c>
      <c r="F73" t="s">
        <v>28</v>
      </c>
      <c r="G73" t="s">
        <v>4</v>
      </c>
      <c r="H73" t="s">
        <v>56</v>
      </c>
      <c r="I73">
        <v>9.6999999999999993</v>
      </c>
      <c r="J73">
        <v>1020</v>
      </c>
      <c r="K73">
        <v>919</v>
      </c>
      <c r="L73">
        <f t="shared" si="7"/>
        <v>0.97077981565755345</v>
      </c>
      <c r="M73">
        <f t="shared" si="10"/>
        <v>0.99760737856671933</v>
      </c>
      <c r="N73">
        <f t="shared" si="11"/>
        <v>0.96845710706361487</v>
      </c>
      <c r="O73">
        <f t="shared" si="12"/>
        <v>2.2716545564629625E-2</v>
      </c>
    </row>
    <row r="74" spans="1:16" x14ac:dyDescent="0.35">
      <c r="A74">
        <v>7.0000000000000001E-3</v>
      </c>
      <c r="B74" t="s">
        <v>195</v>
      </c>
      <c r="C74" t="s">
        <v>196</v>
      </c>
      <c r="D74">
        <v>10</v>
      </c>
      <c r="E74" t="s">
        <v>54</v>
      </c>
      <c r="F74" t="s">
        <v>6</v>
      </c>
      <c r="G74" t="s">
        <v>4</v>
      </c>
      <c r="H74" t="s">
        <v>56</v>
      </c>
      <c r="I74">
        <v>9.6999999999999993</v>
      </c>
      <c r="J74">
        <v>1020</v>
      </c>
      <c r="K74">
        <v>919</v>
      </c>
      <c r="L74">
        <f t="shared" si="7"/>
        <v>0.97077981565755345</v>
      </c>
      <c r="M74">
        <f t="shared" si="10"/>
        <v>0.99760737856671933</v>
      </c>
      <c r="N74">
        <f t="shared" si="11"/>
        <v>0.96845710706361487</v>
      </c>
      <c r="O74">
        <f t="shared" si="12"/>
        <v>7.2279917705639725E-3</v>
      </c>
    </row>
    <row r="75" spans="1:16" x14ac:dyDescent="0.35">
      <c r="A75">
        <v>2.9000000000000001E-2</v>
      </c>
      <c r="B75" t="s">
        <v>195</v>
      </c>
      <c r="C75" t="s">
        <v>196</v>
      </c>
      <c r="D75">
        <v>1.5</v>
      </c>
      <c r="E75" t="s">
        <v>54</v>
      </c>
      <c r="F75" t="s">
        <v>3</v>
      </c>
      <c r="G75" t="s">
        <v>4</v>
      </c>
      <c r="H75" t="s">
        <v>56</v>
      </c>
      <c r="I75">
        <v>9.6999999999999993</v>
      </c>
      <c r="J75">
        <v>1020</v>
      </c>
      <c r="K75">
        <v>919</v>
      </c>
      <c r="L75">
        <f t="shared" si="7"/>
        <v>0.97077981565755345</v>
      </c>
      <c r="M75">
        <f t="shared" si="10"/>
        <v>0.99760737856671933</v>
      </c>
      <c r="N75">
        <f t="shared" si="11"/>
        <v>0.96845710706361487</v>
      </c>
      <c r="O75">
        <f t="shared" si="12"/>
        <v>2.9944537335193599E-2</v>
      </c>
    </row>
    <row r="76" spans="1:16" x14ac:dyDescent="0.35">
      <c r="A76">
        <v>1.6E-2</v>
      </c>
      <c r="B76" t="s">
        <v>195</v>
      </c>
      <c r="C76" t="s">
        <v>196</v>
      </c>
      <c r="D76">
        <v>5</v>
      </c>
      <c r="E76" t="s">
        <v>54</v>
      </c>
      <c r="F76" t="s">
        <v>28</v>
      </c>
      <c r="G76" t="s">
        <v>4</v>
      </c>
      <c r="H76" t="s">
        <v>56</v>
      </c>
      <c r="I76">
        <v>9.6999999999999993</v>
      </c>
      <c r="J76">
        <v>1020</v>
      </c>
      <c r="K76">
        <v>919</v>
      </c>
      <c r="L76">
        <f t="shared" si="7"/>
        <v>0.97077981565755345</v>
      </c>
      <c r="M76">
        <f t="shared" si="10"/>
        <v>0.99760737856671933</v>
      </c>
      <c r="N76">
        <f t="shared" si="11"/>
        <v>0.96845710706361487</v>
      </c>
      <c r="O76">
        <f t="shared" si="12"/>
        <v>1.6521124047003365E-2</v>
      </c>
    </row>
    <row r="77" spans="1:16" x14ac:dyDescent="0.35">
      <c r="A77">
        <v>1.2E-2</v>
      </c>
      <c r="B77" t="s">
        <v>195</v>
      </c>
      <c r="C77" t="s">
        <v>196</v>
      </c>
      <c r="D77">
        <v>10</v>
      </c>
      <c r="E77" t="s">
        <v>54</v>
      </c>
      <c r="F77" t="s">
        <v>6</v>
      </c>
      <c r="G77" t="s">
        <v>4</v>
      </c>
      <c r="H77" t="s">
        <v>56</v>
      </c>
      <c r="I77">
        <v>9.6999999999999993</v>
      </c>
      <c r="J77">
        <v>1020</v>
      </c>
      <c r="K77">
        <v>919</v>
      </c>
      <c r="L77">
        <f t="shared" si="7"/>
        <v>0.97077981565755345</v>
      </c>
      <c r="M77">
        <f t="shared" si="10"/>
        <v>0.99760737856671933</v>
      </c>
      <c r="N77">
        <f t="shared" si="11"/>
        <v>0.96845710706361487</v>
      </c>
      <c r="O77">
        <f t="shared" si="12"/>
        <v>1.2390843035252523E-2</v>
      </c>
    </row>
    <row r="78" spans="1:16" x14ac:dyDescent="0.35">
      <c r="A78">
        <v>0.23</v>
      </c>
      <c r="B78" t="s">
        <v>52</v>
      </c>
      <c r="C78" t="s">
        <v>53</v>
      </c>
      <c r="D78">
        <v>1.5</v>
      </c>
      <c r="E78" t="s">
        <v>54</v>
      </c>
      <c r="F78" t="s">
        <v>3</v>
      </c>
      <c r="G78" t="s">
        <v>42</v>
      </c>
      <c r="H78" t="s">
        <v>55</v>
      </c>
      <c r="I78">
        <v>9.6999999999999993</v>
      </c>
      <c r="J78">
        <v>1020</v>
      </c>
      <c r="K78">
        <v>919</v>
      </c>
      <c r="L78">
        <f t="shared" ref="L78:L109" si="13">EXP(308.56*((1/56.02)-1/((273.15+I78)-227.13)))</f>
        <v>0.97077981565755345</v>
      </c>
      <c r="M78">
        <f t="shared" si="10"/>
        <v>0.99760737856671933</v>
      </c>
      <c r="N78">
        <f t="shared" si="11"/>
        <v>0.96845710706361487</v>
      </c>
      <c r="O78">
        <f t="shared" si="12"/>
        <v>0.23749115817567337</v>
      </c>
    </row>
    <row r="79" spans="1:16" x14ac:dyDescent="0.35">
      <c r="A79">
        <v>0.122</v>
      </c>
      <c r="B79" t="s">
        <v>52</v>
      </c>
      <c r="C79" t="s">
        <v>53</v>
      </c>
      <c r="D79">
        <v>5</v>
      </c>
      <c r="E79" t="s">
        <v>54</v>
      </c>
      <c r="F79" t="s">
        <v>28</v>
      </c>
      <c r="G79" t="s">
        <v>42</v>
      </c>
      <c r="H79" t="s">
        <v>55</v>
      </c>
      <c r="I79">
        <v>9.6999999999999993</v>
      </c>
      <c r="J79">
        <v>1020</v>
      </c>
      <c r="K79">
        <v>919</v>
      </c>
      <c r="L79">
        <f t="shared" si="13"/>
        <v>0.97077981565755345</v>
      </c>
      <c r="M79">
        <f t="shared" si="10"/>
        <v>0.99760737856671933</v>
      </c>
      <c r="N79">
        <f t="shared" si="11"/>
        <v>0.96845710706361487</v>
      </c>
      <c r="O79">
        <f t="shared" si="12"/>
        <v>0.12597357085840066</v>
      </c>
    </row>
    <row r="80" spans="1:16" x14ac:dyDescent="0.35">
      <c r="A80">
        <v>8.7999999999999995E-2</v>
      </c>
      <c r="B80" t="s">
        <v>52</v>
      </c>
      <c r="C80" t="s">
        <v>53</v>
      </c>
      <c r="D80">
        <v>10</v>
      </c>
      <c r="E80" t="s">
        <v>54</v>
      </c>
      <c r="F80" t="s">
        <v>6</v>
      </c>
      <c r="G80" t="s">
        <v>42</v>
      </c>
      <c r="H80" t="s">
        <v>55</v>
      </c>
      <c r="I80">
        <v>9.6999999999999993</v>
      </c>
      <c r="J80">
        <v>1020</v>
      </c>
      <c r="K80">
        <v>919</v>
      </c>
      <c r="L80">
        <f t="shared" si="13"/>
        <v>0.97077981565755345</v>
      </c>
      <c r="M80">
        <f t="shared" si="10"/>
        <v>0.99760737856671933</v>
      </c>
      <c r="N80">
        <f t="shared" si="11"/>
        <v>0.96845710706361487</v>
      </c>
      <c r="O80">
        <f t="shared" si="12"/>
        <v>9.0866182258518502E-2</v>
      </c>
    </row>
    <row r="81" spans="1:15" x14ac:dyDescent="0.35">
      <c r="A81">
        <v>0.115</v>
      </c>
      <c r="B81" t="s">
        <v>52</v>
      </c>
      <c r="C81" t="s">
        <v>53</v>
      </c>
      <c r="D81">
        <v>1.5</v>
      </c>
      <c r="E81" t="s">
        <v>54</v>
      </c>
      <c r="F81" t="s">
        <v>3</v>
      </c>
      <c r="G81" t="s">
        <v>42</v>
      </c>
      <c r="H81" t="s">
        <v>55</v>
      </c>
      <c r="I81">
        <v>9.6999999999999993</v>
      </c>
      <c r="J81">
        <v>1020</v>
      </c>
      <c r="K81">
        <v>919</v>
      </c>
      <c r="L81">
        <f t="shared" si="13"/>
        <v>0.97077981565755345</v>
      </c>
      <c r="M81">
        <f t="shared" si="10"/>
        <v>0.99760737856671933</v>
      </c>
      <c r="N81">
        <f t="shared" si="11"/>
        <v>0.96845710706361487</v>
      </c>
      <c r="O81">
        <f t="shared" si="12"/>
        <v>0.11874557908783669</v>
      </c>
    </row>
    <row r="82" spans="1:15" x14ac:dyDescent="0.35">
      <c r="A82">
        <v>0.109</v>
      </c>
      <c r="B82" t="s">
        <v>52</v>
      </c>
      <c r="C82" t="s">
        <v>53</v>
      </c>
      <c r="D82">
        <v>5</v>
      </c>
      <c r="E82" t="s">
        <v>54</v>
      </c>
      <c r="F82" t="s">
        <v>28</v>
      </c>
      <c r="G82" t="s">
        <v>42</v>
      </c>
      <c r="H82" t="s">
        <v>55</v>
      </c>
      <c r="I82">
        <v>9.6999999999999993</v>
      </c>
      <c r="J82">
        <v>1020</v>
      </c>
      <c r="K82">
        <v>919</v>
      </c>
      <c r="L82">
        <f t="shared" si="13"/>
        <v>0.97077981565755345</v>
      </c>
      <c r="M82">
        <f t="shared" si="10"/>
        <v>0.99760737856671933</v>
      </c>
      <c r="N82">
        <f t="shared" si="11"/>
        <v>0.96845710706361487</v>
      </c>
      <c r="O82">
        <f t="shared" si="12"/>
        <v>0.11255015757021042</v>
      </c>
    </row>
    <row r="83" spans="1:15" x14ac:dyDescent="0.35">
      <c r="A83">
        <v>0.04</v>
      </c>
      <c r="B83" t="s">
        <v>52</v>
      </c>
      <c r="C83" t="s">
        <v>53</v>
      </c>
      <c r="D83">
        <v>10</v>
      </c>
      <c r="E83" t="s">
        <v>54</v>
      </c>
      <c r="F83" t="s">
        <v>6</v>
      </c>
      <c r="G83" t="s">
        <v>42</v>
      </c>
      <c r="H83" t="s">
        <v>55</v>
      </c>
      <c r="I83">
        <v>9.6999999999999993</v>
      </c>
      <c r="J83">
        <v>1020</v>
      </c>
      <c r="K83">
        <v>919</v>
      </c>
      <c r="L83">
        <f t="shared" si="13"/>
        <v>0.97077981565755345</v>
      </c>
      <c r="M83">
        <f t="shared" si="10"/>
        <v>0.99760737856671933</v>
      </c>
      <c r="N83">
        <f t="shared" si="11"/>
        <v>0.96845710706361487</v>
      </c>
      <c r="O83">
        <f t="shared" si="12"/>
        <v>4.1302810117508415E-2</v>
      </c>
    </row>
    <row r="84" spans="1:15" x14ac:dyDescent="0.35">
      <c r="A84">
        <v>0.14599999999999999</v>
      </c>
      <c r="B84" t="s">
        <v>52</v>
      </c>
      <c r="C84" t="s">
        <v>53</v>
      </c>
      <c r="D84">
        <v>1.5</v>
      </c>
      <c r="E84" t="s">
        <v>54</v>
      </c>
      <c r="F84" t="s">
        <v>3</v>
      </c>
      <c r="G84" t="s">
        <v>42</v>
      </c>
      <c r="H84" t="s">
        <v>56</v>
      </c>
      <c r="I84">
        <v>9.6999999999999993</v>
      </c>
      <c r="J84">
        <v>1020</v>
      </c>
      <c r="K84">
        <v>919</v>
      </c>
      <c r="L84">
        <f t="shared" si="13"/>
        <v>0.97077981565755345</v>
      </c>
      <c r="M84">
        <f t="shared" si="10"/>
        <v>0.99760737856671933</v>
      </c>
      <c r="N84">
        <f t="shared" si="11"/>
        <v>0.96845710706361487</v>
      </c>
      <c r="O84">
        <f t="shared" si="12"/>
        <v>0.15075525692890571</v>
      </c>
    </row>
    <row r="85" spans="1:15" x14ac:dyDescent="0.35">
      <c r="A85">
        <v>8.5999999999999993E-2</v>
      </c>
      <c r="B85" t="s">
        <v>52</v>
      </c>
      <c r="C85" t="s">
        <v>53</v>
      </c>
      <c r="D85">
        <v>5</v>
      </c>
      <c r="E85" t="s">
        <v>54</v>
      </c>
      <c r="F85" t="s">
        <v>28</v>
      </c>
      <c r="G85" t="s">
        <v>42</v>
      </c>
      <c r="H85" t="s">
        <v>56</v>
      </c>
      <c r="I85">
        <v>9.6999999999999993</v>
      </c>
      <c r="J85">
        <v>1020</v>
      </c>
      <c r="K85">
        <v>919</v>
      </c>
      <c r="L85">
        <f t="shared" si="13"/>
        <v>0.97077981565755345</v>
      </c>
      <c r="M85">
        <f t="shared" si="10"/>
        <v>0.99760737856671933</v>
      </c>
      <c r="N85">
        <f t="shared" si="11"/>
        <v>0.96845710706361487</v>
      </c>
      <c r="O85">
        <f t="shared" si="12"/>
        <v>8.8801041752643084E-2</v>
      </c>
    </row>
    <row r="86" spans="1:15" x14ac:dyDescent="0.35">
      <c r="A86">
        <v>0.11899999999999999</v>
      </c>
      <c r="B86" t="s">
        <v>52</v>
      </c>
      <c r="C86" t="s">
        <v>53</v>
      </c>
      <c r="D86">
        <v>10</v>
      </c>
      <c r="E86" t="s">
        <v>54</v>
      </c>
      <c r="F86" t="s">
        <v>6</v>
      </c>
      <c r="G86" t="s">
        <v>42</v>
      </c>
      <c r="H86" t="s">
        <v>56</v>
      </c>
      <c r="I86">
        <v>9.6999999999999993</v>
      </c>
      <c r="J86">
        <v>1020</v>
      </c>
      <c r="K86">
        <v>919</v>
      </c>
      <c r="L86">
        <f t="shared" si="13"/>
        <v>0.97077981565755345</v>
      </c>
      <c r="M86">
        <f t="shared" si="10"/>
        <v>0.99760737856671933</v>
      </c>
      <c r="N86">
        <f t="shared" si="11"/>
        <v>0.96845710706361487</v>
      </c>
      <c r="O86">
        <f t="shared" si="12"/>
        <v>0.12287586009958752</v>
      </c>
    </row>
    <row r="87" spans="1:15" x14ac:dyDescent="0.35">
      <c r="A87">
        <v>0.14499999999999999</v>
      </c>
      <c r="B87" t="s">
        <v>52</v>
      </c>
      <c r="C87" t="s">
        <v>53</v>
      </c>
      <c r="D87">
        <v>1.5</v>
      </c>
      <c r="E87" t="s">
        <v>54</v>
      </c>
      <c r="F87" t="s">
        <v>3</v>
      </c>
      <c r="G87" t="s">
        <v>42</v>
      </c>
      <c r="H87" t="s">
        <v>56</v>
      </c>
      <c r="I87">
        <v>9.6999999999999993</v>
      </c>
      <c r="J87">
        <v>1020</v>
      </c>
      <c r="K87">
        <v>919</v>
      </c>
      <c r="L87">
        <f t="shared" si="13"/>
        <v>0.97077981565755345</v>
      </c>
      <c r="M87">
        <f t="shared" si="10"/>
        <v>0.99760737856671933</v>
      </c>
      <c r="N87">
        <f t="shared" si="11"/>
        <v>0.96845710706361487</v>
      </c>
      <c r="O87">
        <f t="shared" si="12"/>
        <v>0.149722686675968</v>
      </c>
    </row>
    <row r="88" spans="1:15" x14ac:dyDescent="0.35">
      <c r="A88">
        <v>9.2999999999999999E-2</v>
      </c>
      <c r="B88" t="s">
        <v>52</v>
      </c>
      <c r="C88" t="s">
        <v>53</v>
      </c>
      <c r="D88">
        <v>5</v>
      </c>
      <c r="E88" t="s">
        <v>54</v>
      </c>
      <c r="F88" t="s">
        <v>28</v>
      </c>
      <c r="G88" t="s">
        <v>42</v>
      </c>
      <c r="H88" t="s">
        <v>56</v>
      </c>
      <c r="I88">
        <v>9.6999999999999993</v>
      </c>
      <c r="J88">
        <v>1020</v>
      </c>
      <c r="K88">
        <v>919</v>
      </c>
      <c r="L88">
        <f t="shared" si="13"/>
        <v>0.97077981565755345</v>
      </c>
      <c r="M88">
        <f t="shared" si="10"/>
        <v>0.99760737856671933</v>
      </c>
      <c r="N88">
        <f t="shared" si="11"/>
        <v>0.96845710706361487</v>
      </c>
      <c r="O88">
        <f t="shared" si="12"/>
        <v>9.6029033523207061E-2</v>
      </c>
    </row>
    <row r="89" spans="1:15" x14ac:dyDescent="0.35">
      <c r="A89">
        <v>3.5000000000000003E-2</v>
      </c>
      <c r="B89" t="s">
        <v>52</v>
      </c>
      <c r="C89" t="s">
        <v>53</v>
      </c>
      <c r="D89">
        <v>10</v>
      </c>
      <c r="E89" t="s">
        <v>54</v>
      </c>
      <c r="F89" t="s">
        <v>6</v>
      </c>
      <c r="G89" t="s">
        <v>42</v>
      </c>
      <c r="H89" t="s">
        <v>56</v>
      </c>
      <c r="I89">
        <v>9.6999999999999993</v>
      </c>
      <c r="J89">
        <v>1020</v>
      </c>
      <c r="K89">
        <v>919</v>
      </c>
      <c r="L89">
        <f t="shared" si="13"/>
        <v>0.97077981565755345</v>
      </c>
      <c r="M89">
        <f t="shared" si="10"/>
        <v>0.99760737856671933</v>
      </c>
      <c r="N89">
        <f t="shared" si="11"/>
        <v>0.96845710706361487</v>
      </c>
      <c r="O89">
        <f t="shared" si="12"/>
        <v>3.6139958852819863E-2</v>
      </c>
    </row>
    <row r="90" spans="1:15" x14ac:dyDescent="0.35">
      <c r="A90">
        <v>2E-3</v>
      </c>
      <c r="B90" t="s">
        <v>0</v>
      </c>
      <c r="C90" t="s">
        <v>1</v>
      </c>
      <c r="D90">
        <v>1.5</v>
      </c>
      <c r="E90" t="s">
        <v>2</v>
      </c>
      <c r="F90" t="s">
        <v>3</v>
      </c>
      <c r="G90" t="s">
        <v>4</v>
      </c>
      <c r="H90" t="s">
        <v>5</v>
      </c>
      <c r="I90">
        <v>4.7</v>
      </c>
      <c r="J90">
        <v>230</v>
      </c>
      <c r="K90">
        <v>771</v>
      </c>
      <c r="L90">
        <f t="shared" si="13"/>
        <v>0.56238794755238875</v>
      </c>
      <c r="M90">
        <f t="shared" si="10"/>
        <v>0.29618538783098564</v>
      </c>
      <c r="N90">
        <f t="shared" si="11"/>
        <v>0.16657109235727627</v>
      </c>
      <c r="O90">
        <f t="shared" si="12"/>
        <v>1.2006885298622073E-2</v>
      </c>
    </row>
    <row r="91" spans="1:15" x14ac:dyDescent="0.35">
      <c r="A91">
        <v>8.9999999999999993E-3</v>
      </c>
      <c r="B91" t="s">
        <v>0</v>
      </c>
      <c r="C91" t="s">
        <v>1</v>
      </c>
      <c r="D91">
        <v>10</v>
      </c>
      <c r="E91" t="s">
        <v>2</v>
      </c>
      <c r="F91" t="s">
        <v>6</v>
      </c>
      <c r="G91" t="s">
        <v>4</v>
      </c>
      <c r="H91" t="s">
        <v>5</v>
      </c>
      <c r="I91">
        <v>4.7</v>
      </c>
      <c r="J91">
        <v>230</v>
      </c>
      <c r="K91">
        <v>771</v>
      </c>
      <c r="L91">
        <f t="shared" si="13"/>
        <v>0.56238794755238875</v>
      </c>
      <c r="M91">
        <f t="shared" si="10"/>
        <v>0.29618538783098564</v>
      </c>
      <c r="N91">
        <f t="shared" si="11"/>
        <v>0.16657109235727627</v>
      </c>
      <c r="O91">
        <f t="shared" si="12"/>
        <v>5.4030983843799327E-2</v>
      </c>
    </row>
    <row r="92" spans="1:15" x14ac:dyDescent="0.35">
      <c r="A92">
        <v>3.0000000000000001E-3</v>
      </c>
      <c r="B92" t="s">
        <v>0</v>
      </c>
      <c r="C92" t="s">
        <v>1</v>
      </c>
      <c r="D92">
        <v>1.5</v>
      </c>
      <c r="E92" t="s">
        <v>2</v>
      </c>
      <c r="F92" t="s">
        <v>3</v>
      </c>
      <c r="G92" t="s">
        <v>4</v>
      </c>
      <c r="H92" t="s">
        <v>7</v>
      </c>
      <c r="I92">
        <v>4.7</v>
      </c>
      <c r="J92">
        <v>230</v>
      </c>
      <c r="K92">
        <v>771</v>
      </c>
      <c r="L92">
        <f t="shared" si="13"/>
        <v>0.56238794755238875</v>
      </c>
      <c r="M92">
        <f t="shared" si="10"/>
        <v>0.29618538783098564</v>
      </c>
      <c r="N92">
        <f t="shared" si="11"/>
        <v>0.16657109235727627</v>
      </c>
      <c r="O92">
        <f t="shared" si="12"/>
        <v>1.801032794793311E-2</v>
      </c>
    </row>
    <row r="93" spans="1:15" x14ac:dyDescent="0.35">
      <c r="A93">
        <v>8.9999999999999993E-3</v>
      </c>
      <c r="B93" t="s">
        <v>0</v>
      </c>
      <c r="C93" t="s">
        <v>1</v>
      </c>
      <c r="D93">
        <v>10</v>
      </c>
      <c r="E93" t="s">
        <v>2</v>
      </c>
      <c r="F93" t="s">
        <v>6</v>
      </c>
      <c r="G93" t="s">
        <v>4</v>
      </c>
      <c r="H93" t="s">
        <v>7</v>
      </c>
      <c r="I93">
        <v>4.7</v>
      </c>
      <c r="J93">
        <v>230</v>
      </c>
      <c r="K93">
        <v>771</v>
      </c>
      <c r="L93">
        <f t="shared" si="13"/>
        <v>0.56238794755238875</v>
      </c>
      <c r="M93">
        <f t="shared" si="10"/>
        <v>0.29618538783098564</v>
      </c>
      <c r="N93">
        <f t="shared" si="11"/>
        <v>0.16657109235727627</v>
      </c>
      <c r="O93">
        <f t="shared" si="12"/>
        <v>5.4030983843799327E-2</v>
      </c>
    </row>
    <row r="94" spans="1:15" x14ac:dyDescent="0.35">
      <c r="A94">
        <v>2.4E-2</v>
      </c>
      <c r="B94" t="s">
        <v>231</v>
      </c>
      <c r="C94" t="s">
        <v>232</v>
      </c>
      <c r="D94">
        <v>10</v>
      </c>
      <c r="E94" t="s">
        <v>2</v>
      </c>
      <c r="F94" t="s">
        <v>6</v>
      </c>
      <c r="G94" t="s">
        <v>4</v>
      </c>
      <c r="H94" t="s">
        <v>5</v>
      </c>
      <c r="I94">
        <v>10</v>
      </c>
      <c r="J94">
        <v>2500</v>
      </c>
      <c r="K94">
        <v>762</v>
      </c>
      <c r="L94">
        <f t="shared" si="13"/>
        <v>0.99999999999999789</v>
      </c>
      <c r="M94">
        <f t="shared" si="10"/>
        <v>0.99999999997677858</v>
      </c>
      <c r="N94">
        <f t="shared" si="11"/>
        <v>0.99999999997677647</v>
      </c>
      <c r="O94">
        <f t="shared" si="12"/>
        <v>2.4000000000557364E-2</v>
      </c>
    </row>
    <row r="95" spans="1:15" x14ac:dyDescent="0.35">
      <c r="A95">
        <v>3.5999999999999997E-2</v>
      </c>
      <c r="B95" t="s">
        <v>231</v>
      </c>
      <c r="C95" t="s">
        <v>232</v>
      </c>
      <c r="D95">
        <v>10</v>
      </c>
      <c r="E95" t="s">
        <v>2</v>
      </c>
      <c r="F95" t="s">
        <v>6</v>
      </c>
      <c r="G95" t="s">
        <v>4</v>
      </c>
      <c r="H95" t="s">
        <v>7</v>
      </c>
      <c r="I95">
        <v>10</v>
      </c>
      <c r="J95">
        <v>2500</v>
      </c>
      <c r="K95">
        <v>762</v>
      </c>
      <c r="L95">
        <f t="shared" si="13"/>
        <v>0.99999999999999789</v>
      </c>
      <c r="M95">
        <f t="shared" si="10"/>
        <v>0.99999999997677858</v>
      </c>
      <c r="N95">
        <f t="shared" si="11"/>
        <v>0.99999999997677647</v>
      </c>
      <c r="O95">
        <f t="shared" si="12"/>
        <v>3.6000000000836044E-2</v>
      </c>
    </row>
    <row r="96" spans="1:15" x14ac:dyDescent="0.35">
      <c r="A96">
        <v>0.01</v>
      </c>
      <c r="B96" t="s">
        <v>231</v>
      </c>
      <c r="C96" t="s">
        <v>232</v>
      </c>
      <c r="D96">
        <v>1.5</v>
      </c>
      <c r="E96" t="s">
        <v>2</v>
      </c>
      <c r="F96" t="s">
        <v>3</v>
      </c>
      <c r="G96" t="s">
        <v>4</v>
      </c>
      <c r="H96" t="s">
        <v>5</v>
      </c>
      <c r="I96">
        <v>10</v>
      </c>
      <c r="J96">
        <v>2500</v>
      </c>
      <c r="K96">
        <v>762</v>
      </c>
      <c r="L96">
        <f t="shared" si="13"/>
        <v>0.99999999999999789</v>
      </c>
      <c r="M96">
        <f t="shared" si="10"/>
        <v>0.99999999997677858</v>
      </c>
      <c r="N96">
        <f t="shared" si="11"/>
        <v>0.99999999997677647</v>
      </c>
      <c r="O96">
        <f t="shared" si="12"/>
        <v>1.0000000000232236E-2</v>
      </c>
    </row>
    <row r="97" spans="1:15" x14ac:dyDescent="0.35">
      <c r="A97">
        <v>0.01</v>
      </c>
      <c r="B97" t="s">
        <v>231</v>
      </c>
      <c r="C97" t="s">
        <v>232</v>
      </c>
      <c r="D97">
        <v>1.5</v>
      </c>
      <c r="E97" t="s">
        <v>2</v>
      </c>
      <c r="F97" t="s">
        <v>3</v>
      </c>
      <c r="G97" t="s">
        <v>4</v>
      </c>
      <c r="H97" t="s">
        <v>7</v>
      </c>
      <c r="I97">
        <v>10</v>
      </c>
      <c r="J97">
        <v>2500</v>
      </c>
      <c r="K97">
        <v>762</v>
      </c>
      <c r="L97">
        <f t="shared" si="13"/>
        <v>0.99999999999999789</v>
      </c>
      <c r="M97">
        <f t="shared" si="10"/>
        <v>0.99999999997677858</v>
      </c>
      <c r="N97">
        <f t="shared" si="11"/>
        <v>0.99999999997677647</v>
      </c>
      <c r="O97">
        <f t="shared" si="12"/>
        <v>1.0000000000232236E-2</v>
      </c>
    </row>
    <row r="98" spans="1:15" x14ac:dyDescent="0.35">
      <c r="A98">
        <v>1.6E-2</v>
      </c>
      <c r="B98" t="s">
        <v>195</v>
      </c>
      <c r="C98" t="s">
        <v>196</v>
      </c>
      <c r="D98">
        <v>10</v>
      </c>
      <c r="E98" t="s">
        <v>2</v>
      </c>
      <c r="F98" t="s">
        <v>6</v>
      </c>
      <c r="G98" t="s">
        <v>4</v>
      </c>
      <c r="H98" t="s">
        <v>5</v>
      </c>
      <c r="I98">
        <v>9.1999999999999993</v>
      </c>
      <c r="J98">
        <v>1040</v>
      </c>
      <c r="K98">
        <v>919</v>
      </c>
      <c r="L98">
        <f t="shared" si="13"/>
        <v>0.92330315715484446</v>
      </c>
      <c r="M98">
        <f t="shared" si="10"/>
        <v>0.99801064577967691</v>
      </c>
      <c r="N98">
        <f t="shared" si="11"/>
        <v>0.9214663801225208</v>
      </c>
      <c r="O98">
        <f t="shared" si="12"/>
        <v>1.7363628608862099E-2</v>
      </c>
    </row>
    <row r="99" spans="1:15" x14ac:dyDescent="0.35">
      <c r="A99">
        <v>3.6999999999999998E-2</v>
      </c>
      <c r="B99" t="s">
        <v>195</v>
      </c>
      <c r="C99" t="s">
        <v>196</v>
      </c>
      <c r="D99">
        <v>10</v>
      </c>
      <c r="E99" t="s">
        <v>2</v>
      </c>
      <c r="F99" t="s">
        <v>6</v>
      </c>
      <c r="G99" t="s">
        <v>4</v>
      </c>
      <c r="H99" t="s">
        <v>7</v>
      </c>
      <c r="I99">
        <v>9.1999999999999993</v>
      </c>
      <c r="J99">
        <v>1040</v>
      </c>
      <c r="K99">
        <v>919</v>
      </c>
      <c r="L99">
        <f t="shared" si="13"/>
        <v>0.92330315715484446</v>
      </c>
      <c r="M99">
        <f t="shared" si="10"/>
        <v>0.99801064577967691</v>
      </c>
      <c r="N99">
        <f t="shared" si="11"/>
        <v>0.9214663801225208</v>
      </c>
      <c r="O99">
        <f t="shared" si="12"/>
        <v>4.0153391157993601E-2</v>
      </c>
    </row>
    <row r="100" spans="1:15" x14ac:dyDescent="0.35">
      <c r="A100">
        <v>4.0000000000000001E-3</v>
      </c>
      <c r="B100" t="s">
        <v>195</v>
      </c>
      <c r="C100" t="s">
        <v>196</v>
      </c>
      <c r="D100">
        <v>1.5</v>
      </c>
      <c r="E100" t="s">
        <v>2</v>
      </c>
      <c r="F100" t="s">
        <v>3</v>
      </c>
      <c r="G100" t="s">
        <v>4</v>
      </c>
      <c r="H100" t="s">
        <v>5</v>
      </c>
      <c r="I100">
        <v>9.1999999999999993</v>
      </c>
      <c r="J100">
        <v>1040</v>
      </c>
      <c r="K100">
        <v>919</v>
      </c>
      <c r="L100">
        <f t="shared" si="13"/>
        <v>0.92330315715484446</v>
      </c>
      <c r="M100">
        <f t="shared" si="10"/>
        <v>0.99801064577967691</v>
      </c>
      <c r="N100">
        <f t="shared" si="11"/>
        <v>0.9214663801225208</v>
      </c>
      <c r="O100">
        <f t="shared" si="12"/>
        <v>4.3409071522155247E-3</v>
      </c>
    </row>
    <row r="101" spans="1:15" x14ac:dyDescent="0.35">
      <c r="A101">
        <v>1.0999999999999999E-2</v>
      </c>
      <c r="B101" t="s">
        <v>195</v>
      </c>
      <c r="C101" t="s">
        <v>196</v>
      </c>
      <c r="D101">
        <v>1.5</v>
      </c>
      <c r="E101" t="s">
        <v>2</v>
      </c>
      <c r="F101" t="s">
        <v>3</v>
      </c>
      <c r="G101" t="s">
        <v>4</v>
      </c>
      <c r="H101" t="s">
        <v>7</v>
      </c>
      <c r="I101">
        <v>9.1999999999999993</v>
      </c>
      <c r="J101">
        <v>1040</v>
      </c>
      <c r="K101">
        <v>919</v>
      </c>
      <c r="L101">
        <f t="shared" si="13"/>
        <v>0.92330315715484446</v>
      </c>
      <c r="M101">
        <f t="shared" si="10"/>
        <v>0.99801064577967691</v>
      </c>
      <c r="N101">
        <f t="shared" si="11"/>
        <v>0.9214663801225208</v>
      </c>
      <c r="O101">
        <f t="shared" si="12"/>
        <v>1.1937494668592693E-2</v>
      </c>
    </row>
    <row r="102" spans="1:15" x14ac:dyDescent="0.35">
      <c r="A102">
        <v>1.2999999999999999E-2</v>
      </c>
      <c r="B102" t="s">
        <v>155</v>
      </c>
      <c r="C102" t="s">
        <v>170</v>
      </c>
      <c r="D102">
        <v>10</v>
      </c>
      <c r="E102" t="s">
        <v>2</v>
      </c>
      <c r="F102" t="s">
        <v>6</v>
      </c>
      <c r="G102" t="s">
        <v>4</v>
      </c>
      <c r="H102" t="s">
        <v>5</v>
      </c>
      <c r="I102">
        <v>8.3000000000000007</v>
      </c>
      <c r="J102">
        <v>600</v>
      </c>
      <c r="K102">
        <v>930</v>
      </c>
      <c r="L102">
        <f t="shared" si="13"/>
        <v>0.84165968104674616</v>
      </c>
      <c r="M102">
        <f t="shared" si="10"/>
        <v>0.88920770215472567</v>
      </c>
      <c r="N102">
        <f t="shared" si="11"/>
        <v>0.74841027097985646</v>
      </c>
      <c r="O102">
        <f t="shared" si="12"/>
        <v>1.737015177915683E-2</v>
      </c>
    </row>
    <row r="103" spans="1:15" x14ac:dyDescent="0.35">
      <c r="A103">
        <v>1.2E-2</v>
      </c>
      <c r="B103" t="s">
        <v>155</v>
      </c>
      <c r="C103" t="s">
        <v>170</v>
      </c>
      <c r="D103">
        <v>10</v>
      </c>
      <c r="E103" t="s">
        <v>2</v>
      </c>
      <c r="F103" t="s">
        <v>6</v>
      </c>
      <c r="G103" t="s">
        <v>4</v>
      </c>
      <c r="H103" t="s">
        <v>7</v>
      </c>
      <c r="I103">
        <v>8.3000000000000007</v>
      </c>
      <c r="J103">
        <v>600</v>
      </c>
      <c r="K103">
        <v>930</v>
      </c>
      <c r="L103">
        <f t="shared" si="13"/>
        <v>0.84165968104674616</v>
      </c>
      <c r="M103">
        <f t="shared" si="10"/>
        <v>0.88920770215472567</v>
      </c>
      <c r="N103">
        <f t="shared" si="11"/>
        <v>0.74841027097985646</v>
      </c>
      <c r="O103">
        <f t="shared" si="12"/>
        <v>1.6033986257683229E-2</v>
      </c>
    </row>
    <row r="104" spans="1:15" x14ac:dyDescent="0.35">
      <c r="A104">
        <v>5.0000000000000001E-3</v>
      </c>
      <c r="B104" t="s">
        <v>155</v>
      </c>
      <c r="C104" t="s">
        <v>170</v>
      </c>
      <c r="D104">
        <v>1.5</v>
      </c>
      <c r="E104" t="s">
        <v>2</v>
      </c>
      <c r="F104" t="s">
        <v>3</v>
      </c>
      <c r="G104" t="s">
        <v>4</v>
      </c>
      <c r="H104" t="s">
        <v>5</v>
      </c>
      <c r="I104">
        <v>8.3000000000000007</v>
      </c>
      <c r="J104">
        <v>600</v>
      </c>
      <c r="K104">
        <v>930</v>
      </c>
      <c r="L104">
        <f t="shared" si="13"/>
        <v>0.84165968104674616</v>
      </c>
      <c r="M104">
        <f t="shared" si="10"/>
        <v>0.88920770215472567</v>
      </c>
      <c r="N104">
        <f t="shared" si="11"/>
        <v>0.74841027097985646</v>
      </c>
      <c r="O104">
        <f t="shared" si="12"/>
        <v>6.6808276073680121E-3</v>
      </c>
    </row>
    <row r="105" spans="1:15" x14ac:dyDescent="0.35">
      <c r="A105">
        <v>8.9999999999999993E-3</v>
      </c>
      <c r="B105" t="s">
        <v>155</v>
      </c>
      <c r="C105" t="s">
        <v>170</v>
      </c>
      <c r="D105">
        <v>1.5</v>
      </c>
      <c r="E105" t="s">
        <v>2</v>
      </c>
      <c r="F105" t="s">
        <v>3</v>
      </c>
      <c r="G105" t="s">
        <v>4</v>
      </c>
      <c r="H105" t="s">
        <v>7</v>
      </c>
      <c r="I105">
        <v>8.3000000000000007</v>
      </c>
      <c r="J105">
        <v>600</v>
      </c>
      <c r="K105">
        <v>930</v>
      </c>
      <c r="L105">
        <f t="shared" si="13"/>
        <v>0.84165968104674616</v>
      </c>
      <c r="M105">
        <f t="shared" si="10"/>
        <v>0.88920770215472567</v>
      </c>
      <c r="N105">
        <f t="shared" si="11"/>
        <v>0.74841027097985646</v>
      </c>
      <c r="O105">
        <f t="shared" si="12"/>
        <v>1.202548969326242E-2</v>
      </c>
    </row>
    <row r="106" spans="1:15" x14ac:dyDescent="0.35">
      <c r="A106">
        <v>1.6299999999999999E-2</v>
      </c>
      <c r="B106" t="s">
        <v>155</v>
      </c>
      <c r="C106" t="s">
        <v>167</v>
      </c>
      <c r="D106">
        <v>15</v>
      </c>
      <c r="E106" t="s">
        <v>171</v>
      </c>
      <c r="F106" t="s">
        <v>6</v>
      </c>
      <c r="G106" t="s">
        <v>4</v>
      </c>
      <c r="I106">
        <v>2.5</v>
      </c>
      <c r="J106">
        <v>600</v>
      </c>
      <c r="K106">
        <v>1120</v>
      </c>
      <c r="L106">
        <f t="shared" si="13"/>
        <v>0.42681416937059974</v>
      </c>
      <c r="M106">
        <f t="shared" si="10"/>
        <v>0.75994427911854923</v>
      </c>
      <c r="N106">
        <f t="shared" si="11"/>
        <v>0.32435498625992282</v>
      </c>
      <c r="O106">
        <f t="shared" si="12"/>
        <v>5.0253582311011388E-2</v>
      </c>
    </row>
    <row r="107" spans="1:15" x14ac:dyDescent="0.35">
      <c r="A107">
        <v>3.3000000000000002E-2</v>
      </c>
      <c r="B107" t="s">
        <v>0</v>
      </c>
      <c r="C107" t="s">
        <v>8</v>
      </c>
      <c r="D107">
        <v>12.5</v>
      </c>
      <c r="E107" t="s">
        <v>9</v>
      </c>
      <c r="F107" t="s">
        <v>6</v>
      </c>
      <c r="G107" t="s">
        <v>4</v>
      </c>
      <c r="H107" t="s">
        <v>10</v>
      </c>
      <c r="I107">
        <f>AVERAGE(4.5,2.3)</f>
        <v>3.4</v>
      </c>
      <c r="J107">
        <f>AVERAGE(1250, 1420)</f>
        <v>1335</v>
      </c>
      <c r="K107">
        <v>798</v>
      </c>
      <c r="L107">
        <f t="shared" si="13"/>
        <v>0.47922109258172108</v>
      </c>
      <c r="M107">
        <f t="shared" si="10"/>
        <v>0.999979979372706</v>
      </c>
      <c r="N107">
        <f t="shared" si="11"/>
        <v>0.47921149827483506</v>
      </c>
      <c r="O107">
        <f t="shared" si="12"/>
        <v>6.8863122272316599E-2</v>
      </c>
    </row>
    <row r="108" spans="1:15" x14ac:dyDescent="0.35">
      <c r="A108">
        <v>3.7999999999999999E-2</v>
      </c>
      <c r="B108" t="s">
        <v>0</v>
      </c>
      <c r="C108" t="s">
        <v>8</v>
      </c>
      <c r="D108">
        <v>12.5</v>
      </c>
      <c r="E108" t="s">
        <v>9</v>
      </c>
      <c r="F108" t="s">
        <v>11</v>
      </c>
      <c r="G108" t="s">
        <v>4</v>
      </c>
      <c r="H108" t="s">
        <v>11</v>
      </c>
      <c r="I108">
        <f t="shared" ref="I108:I114" si="14">AVERAGE(4.5,2.3)</f>
        <v>3.4</v>
      </c>
      <c r="J108">
        <f t="shared" ref="J108:J114" si="15">AVERAGE(1250, 1420)</f>
        <v>1335</v>
      </c>
      <c r="K108">
        <v>799</v>
      </c>
      <c r="L108">
        <f t="shared" si="13"/>
        <v>0.47922109258172108</v>
      </c>
      <c r="M108">
        <f t="shared" si="10"/>
        <v>0.99997961988032968</v>
      </c>
      <c r="N108">
        <f t="shared" si="11"/>
        <v>0.47921132599850574</v>
      </c>
      <c r="O108">
        <f t="shared" si="12"/>
        <v>7.9296957184435343E-2</v>
      </c>
    </row>
    <row r="109" spans="1:15" x14ac:dyDescent="0.35">
      <c r="A109">
        <v>3.3000000000000002E-2</v>
      </c>
      <c r="B109" t="s">
        <v>135</v>
      </c>
      <c r="C109" t="s">
        <v>138</v>
      </c>
      <c r="D109">
        <v>12.5</v>
      </c>
      <c r="E109" t="s">
        <v>9</v>
      </c>
      <c r="F109" t="s">
        <v>6</v>
      </c>
      <c r="G109" t="s">
        <v>4</v>
      </c>
      <c r="I109">
        <f t="shared" si="14"/>
        <v>3.4</v>
      </c>
      <c r="J109">
        <f t="shared" si="15"/>
        <v>1335</v>
      </c>
      <c r="K109">
        <v>800</v>
      </c>
      <c r="L109">
        <f t="shared" si="13"/>
        <v>0.47922109258172108</v>
      </c>
      <c r="M109">
        <f t="shared" si="10"/>
        <v>0.99997925485601913</v>
      </c>
      <c r="N109">
        <f t="shared" si="11"/>
        <v>0.4792111510711568</v>
      </c>
      <c r="O109">
        <f t="shared" si="12"/>
        <v>6.8863172165832834E-2</v>
      </c>
    </row>
    <row r="110" spans="1:15" x14ac:dyDescent="0.35">
      <c r="A110">
        <v>2.7E-2</v>
      </c>
      <c r="B110" t="s">
        <v>135</v>
      </c>
      <c r="C110" t="s">
        <v>138</v>
      </c>
      <c r="D110">
        <v>20</v>
      </c>
      <c r="E110" t="s">
        <v>9</v>
      </c>
      <c r="F110" t="s">
        <v>14</v>
      </c>
      <c r="G110" t="s">
        <v>4</v>
      </c>
      <c r="I110">
        <f t="shared" si="14"/>
        <v>3.4</v>
      </c>
      <c r="J110">
        <f t="shared" si="15"/>
        <v>1335</v>
      </c>
      <c r="K110">
        <v>801</v>
      </c>
      <c r="L110">
        <f t="shared" ref="L110:L141" si="16">EXP(308.56*((1/56.02)-1/((273.15+I110)-227.13)))</f>
        <v>0.47922109258172108</v>
      </c>
      <c r="M110">
        <f t="shared" si="10"/>
        <v>0.99997888422995174</v>
      </c>
      <c r="N110">
        <f t="shared" si="11"/>
        <v>0.47921097345932784</v>
      </c>
      <c r="O110">
        <f t="shared" si="12"/>
        <v>5.6342616290884197E-2</v>
      </c>
    </row>
    <row r="111" spans="1:15" x14ac:dyDescent="0.35">
      <c r="A111">
        <v>3.2000000000000001E-2</v>
      </c>
      <c r="B111" t="s">
        <v>135</v>
      </c>
      <c r="C111" t="s">
        <v>138</v>
      </c>
      <c r="D111">
        <v>25</v>
      </c>
      <c r="E111" t="s">
        <v>9</v>
      </c>
      <c r="F111" t="s">
        <v>14</v>
      </c>
      <c r="G111" t="s">
        <v>4</v>
      </c>
      <c r="I111">
        <f t="shared" si="14"/>
        <v>3.4</v>
      </c>
      <c r="J111">
        <f t="shared" si="15"/>
        <v>1335</v>
      </c>
      <c r="K111">
        <v>802</v>
      </c>
      <c r="L111">
        <f t="shared" si="16"/>
        <v>0.47922109258172108</v>
      </c>
      <c r="M111">
        <f t="shared" si="10"/>
        <v>0.99997850793164034</v>
      </c>
      <c r="N111">
        <f t="shared" si="11"/>
        <v>0.47921079312923992</v>
      </c>
      <c r="O111">
        <f t="shared" si="12"/>
        <v>6.6776459250928885E-2</v>
      </c>
    </row>
    <row r="112" spans="1:15" x14ac:dyDescent="0.35">
      <c r="A112">
        <v>1.0999999999999999E-2</v>
      </c>
      <c r="B112" t="s">
        <v>135</v>
      </c>
      <c r="C112" t="s">
        <v>138</v>
      </c>
      <c r="D112">
        <v>12.5</v>
      </c>
      <c r="E112" t="s">
        <v>9</v>
      </c>
      <c r="F112" t="s">
        <v>11</v>
      </c>
      <c r="G112" t="s">
        <v>4</v>
      </c>
      <c r="H112" t="s">
        <v>11</v>
      </c>
      <c r="I112">
        <f t="shared" si="14"/>
        <v>3.4</v>
      </c>
      <c r="J112">
        <f t="shared" si="15"/>
        <v>1335</v>
      </c>
      <c r="K112">
        <v>803</v>
      </c>
      <c r="L112">
        <f t="shared" si="16"/>
        <v>0.47922109258172108</v>
      </c>
      <c r="M112">
        <f t="shared" si="10"/>
        <v>0.99997812588992863</v>
      </c>
      <c r="N112">
        <f t="shared" si="11"/>
        <v>0.47921061004679344</v>
      </c>
      <c r="O112">
        <f t="shared" si="12"/>
        <v>2.2954416637239905E-2</v>
      </c>
    </row>
    <row r="113" spans="1:16" x14ac:dyDescent="0.35">
      <c r="A113">
        <v>1.4E-2</v>
      </c>
      <c r="B113" t="s">
        <v>135</v>
      </c>
      <c r="C113" t="s">
        <v>138</v>
      </c>
      <c r="D113">
        <v>20</v>
      </c>
      <c r="E113" t="s">
        <v>9</v>
      </c>
      <c r="F113" t="s">
        <v>11</v>
      </c>
      <c r="G113" t="s">
        <v>4</v>
      </c>
      <c r="H113" t="s">
        <v>11</v>
      </c>
      <c r="I113">
        <f t="shared" si="14"/>
        <v>3.4</v>
      </c>
      <c r="J113">
        <f t="shared" si="15"/>
        <v>1335</v>
      </c>
      <c r="K113">
        <v>804</v>
      </c>
      <c r="L113">
        <f t="shared" si="16"/>
        <v>0.47922109258172108</v>
      </c>
      <c r="M113">
        <f t="shared" si="10"/>
        <v>0.99997773803298795</v>
      </c>
      <c r="N113">
        <f t="shared" si="11"/>
        <v>0.47921042417756654</v>
      </c>
      <c r="O113">
        <f t="shared" si="12"/>
        <v>2.9214723415140992E-2</v>
      </c>
    </row>
    <row r="114" spans="1:16" x14ac:dyDescent="0.35">
      <c r="A114">
        <v>2.1999999999999999E-2</v>
      </c>
      <c r="B114" t="s">
        <v>135</v>
      </c>
      <c r="C114" t="s">
        <v>138</v>
      </c>
      <c r="D114">
        <v>25</v>
      </c>
      <c r="E114" t="s">
        <v>9</v>
      </c>
      <c r="F114" t="s">
        <v>11</v>
      </c>
      <c r="G114" t="s">
        <v>4</v>
      </c>
      <c r="H114" t="s">
        <v>11</v>
      </c>
      <c r="I114">
        <f t="shared" si="14"/>
        <v>3.4</v>
      </c>
      <c r="J114">
        <f t="shared" si="15"/>
        <v>1335</v>
      </c>
      <c r="K114">
        <v>805</v>
      </c>
      <c r="L114">
        <f t="shared" si="16"/>
        <v>0.47922109258172108</v>
      </c>
      <c r="M114">
        <f t="shared" si="10"/>
        <v>0.99997734428831342</v>
      </c>
      <c r="N114">
        <f t="shared" si="11"/>
        <v>0.47921023548681341</v>
      </c>
      <c r="O114">
        <f t="shared" si="12"/>
        <v>4.5908869157711009E-2</v>
      </c>
    </row>
    <row r="115" spans="1:16" x14ac:dyDescent="0.35">
      <c r="A115">
        <v>7.9000000000000008E-3</v>
      </c>
      <c r="B115" t="s">
        <v>231</v>
      </c>
      <c r="C115" t="s">
        <v>232</v>
      </c>
      <c r="D115" t="s">
        <v>233</v>
      </c>
      <c r="E115" t="s">
        <v>141</v>
      </c>
      <c r="F115" t="s">
        <v>14</v>
      </c>
      <c r="G115" t="s">
        <v>4</v>
      </c>
      <c r="I115">
        <v>9</v>
      </c>
      <c r="J115">
        <v>2500</v>
      </c>
      <c r="K115">
        <v>790</v>
      </c>
      <c r="L115">
        <f t="shared" si="16"/>
        <v>0.90473820965706897</v>
      </c>
      <c r="M115">
        <f t="shared" si="10"/>
        <v>0.99999999993760502</v>
      </c>
      <c r="N115">
        <f t="shared" si="11"/>
        <v>0.9047382096006179</v>
      </c>
      <c r="O115">
        <f t="shared" si="12"/>
        <v>8.7318076280732387E-3</v>
      </c>
    </row>
    <row r="116" spans="1:16" x14ac:dyDescent="0.35">
      <c r="A116">
        <v>2.3E-2</v>
      </c>
      <c r="B116" t="s">
        <v>231</v>
      </c>
      <c r="C116" t="s">
        <v>232</v>
      </c>
      <c r="D116" t="s">
        <v>234</v>
      </c>
      <c r="E116" t="s">
        <v>141</v>
      </c>
      <c r="F116" t="s">
        <v>14</v>
      </c>
      <c r="G116" t="s">
        <v>4</v>
      </c>
      <c r="I116">
        <v>9</v>
      </c>
      <c r="J116">
        <v>2500</v>
      </c>
      <c r="K116">
        <v>790</v>
      </c>
      <c r="L116">
        <f t="shared" si="16"/>
        <v>0.90473820965706897</v>
      </c>
      <c r="M116">
        <f t="shared" si="10"/>
        <v>0.99999999993760502</v>
      </c>
      <c r="N116">
        <f t="shared" si="11"/>
        <v>0.9047382096006179</v>
      </c>
      <c r="O116">
        <f t="shared" si="12"/>
        <v>2.5421718410846138E-2</v>
      </c>
    </row>
    <row r="117" spans="1:16" x14ac:dyDescent="0.35">
      <c r="A117">
        <v>0.01</v>
      </c>
      <c r="B117" t="s">
        <v>231</v>
      </c>
      <c r="C117" t="s">
        <v>232</v>
      </c>
      <c r="D117" t="s">
        <v>143</v>
      </c>
      <c r="E117" t="s">
        <v>141</v>
      </c>
      <c r="F117" t="s">
        <v>14</v>
      </c>
      <c r="G117" t="s">
        <v>4</v>
      </c>
      <c r="I117">
        <v>9</v>
      </c>
      <c r="J117">
        <v>2500</v>
      </c>
      <c r="K117">
        <v>790</v>
      </c>
      <c r="L117">
        <f t="shared" si="16"/>
        <v>0.90473820965706897</v>
      </c>
      <c r="M117">
        <f t="shared" si="10"/>
        <v>0.99999999993760502</v>
      </c>
      <c r="N117">
        <f t="shared" si="11"/>
        <v>0.9047382096006179</v>
      </c>
      <c r="O117">
        <f t="shared" si="12"/>
        <v>1.1052921048193973E-2</v>
      </c>
    </row>
    <row r="118" spans="1:16" x14ac:dyDescent="0.35">
      <c r="A118">
        <v>9.5999999999999992E-3</v>
      </c>
      <c r="B118" t="s">
        <v>135</v>
      </c>
      <c r="C118" t="s">
        <v>139</v>
      </c>
      <c r="D118" t="s">
        <v>140</v>
      </c>
      <c r="E118" t="s">
        <v>141</v>
      </c>
      <c r="F118" t="s">
        <v>14</v>
      </c>
      <c r="G118" t="s">
        <v>4</v>
      </c>
      <c r="I118">
        <v>9</v>
      </c>
      <c r="J118">
        <v>2500</v>
      </c>
      <c r="K118">
        <v>790</v>
      </c>
      <c r="L118">
        <f t="shared" si="16"/>
        <v>0.90473820965706897</v>
      </c>
      <c r="M118">
        <f t="shared" si="10"/>
        <v>0.99999999993760502</v>
      </c>
      <c r="N118">
        <f t="shared" si="11"/>
        <v>0.9047382096006179</v>
      </c>
      <c r="O118">
        <f t="shared" si="12"/>
        <v>1.0610804206266214E-2</v>
      </c>
    </row>
    <row r="119" spans="1:16" x14ac:dyDescent="0.35">
      <c r="A119">
        <v>1.1900000000000001E-2</v>
      </c>
      <c r="B119" t="s">
        <v>135</v>
      </c>
      <c r="C119" t="s">
        <v>139</v>
      </c>
      <c r="D119" t="s">
        <v>142</v>
      </c>
      <c r="E119" t="s">
        <v>141</v>
      </c>
      <c r="F119" t="s">
        <v>14</v>
      </c>
      <c r="G119" t="s">
        <v>4</v>
      </c>
      <c r="I119">
        <v>9</v>
      </c>
      <c r="J119">
        <v>2500</v>
      </c>
      <c r="K119">
        <v>790</v>
      </c>
      <c r="L119">
        <f t="shared" si="16"/>
        <v>0.90473820965706897</v>
      </c>
      <c r="M119">
        <f t="shared" si="10"/>
        <v>0.99999999993760502</v>
      </c>
      <c r="N119">
        <f t="shared" si="11"/>
        <v>0.9047382096006179</v>
      </c>
      <c r="O119">
        <f t="shared" si="12"/>
        <v>1.3152976047350828E-2</v>
      </c>
    </row>
    <row r="120" spans="1:16" x14ac:dyDescent="0.35">
      <c r="A120">
        <v>1.11E-2</v>
      </c>
      <c r="B120" t="s">
        <v>135</v>
      </c>
      <c r="C120" t="s">
        <v>139</v>
      </c>
      <c r="D120" t="s">
        <v>143</v>
      </c>
      <c r="E120" t="s">
        <v>141</v>
      </c>
      <c r="F120" t="s">
        <v>14</v>
      </c>
      <c r="G120" t="s">
        <v>4</v>
      </c>
      <c r="I120">
        <v>9</v>
      </c>
      <c r="J120">
        <v>2500</v>
      </c>
      <c r="K120">
        <v>790</v>
      </c>
      <c r="L120">
        <f t="shared" si="16"/>
        <v>0.90473820965706897</v>
      </c>
      <c r="M120">
        <f t="shared" si="10"/>
        <v>0.99999999993760502</v>
      </c>
      <c r="N120">
        <f t="shared" si="11"/>
        <v>0.9047382096006179</v>
      </c>
      <c r="O120">
        <f t="shared" si="12"/>
        <v>1.2268742363495311E-2</v>
      </c>
    </row>
    <row r="121" spans="1:16" x14ac:dyDescent="0.35">
      <c r="A121">
        <v>1.18E-2</v>
      </c>
      <c r="B121" t="s">
        <v>231</v>
      </c>
      <c r="C121" t="s">
        <v>232</v>
      </c>
      <c r="D121">
        <v>35</v>
      </c>
      <c r="E121" t="s">
        <v>235</v>
      </c>
      <c r="F121" t="s">
        <v>14</v>
      </c>
      <c r="G121" t="s">
        <v>4</v>
      </c>
      <c r="L121">
        <f t="shared" si="16"/>
        <v>0.30213599062220609</v>
      </c>
      <c r="M121" t="e">
        <f t="shared" si="10"/>
        <v>#DIV/0!</v>
      </c>
      <c r="N121" t="e">
        <f t="shared" si="11"/>
        <v>#DIV/0!</v>
      </c>
      <c r="O121" t="e">
        <f t="shared" si="12"/>
        <v>#DIV/0!</v>
      </c>
      <c r="P121" t="s">
        <v>252</v>
      </c>
    </row>
    <row r="122" spans="1:16" x14ac:dyDescent="0.35">
      <c r="A122">
        <v>0.05</v>
      </c>
      <c r="B122" t="s">
        <v>133</v>
      </c>
      <c r="C122" t="s">
        <v>134</v>
      </c>
      <c r="D122">
        <v>10</v>
      </c>
      <c r="E122" t="s">
        <v>41</v>
      </c>
      <c r="F122" t="s">
        <v>6</v>
      </c>
      <c r="G122" t="s">
        <v>42</v>
      </c>
      <c r="I122">
        <v>9.8000000000000007</v>
      </c>
      <c r="J122">
        <v>1672</v>
      </c>
      <c r="K122">
        <v>1041</v>
      </c>
      <c r="L122">
        <f t="shared" si="16"/>
        <v>0.98045848023961146</v>
      </c>
      <c r="M122">
        <f t="shared" si="10"/>
        <v>0.99996468120793358</v>
      </c>
      <c r="N122">
        <f t="shared" si="11"/>
        <v>0.98042385163041812</v>
      </c>
      <c r="O122">
        <f t="shared" si="12"/>
        <v>5.0998351291486194E-2</v>
      </c>
    </row>
    <row r="123" spans="1:16" x14ac:dyDescent="0.35">
      <c r="A123">
        <v>0.04</v>
      </c>
      <c r="B123" t="s">
        <v>231</v>
      </c>
      <c r="C123" t="s">
        <v>236</v>
      </c>
      <c r="D123">
        <v>10</v>
      </c>
      <c r="E123" t="s">
        <v>41</v>
      </c>
      <c r="F123" t="s">
        <v>6</v>
      </c>
      <c r="G123" t="s">
        <v>4</v>
      </c>
      <c r="I123">
        <v>9.8000000000000007</v>
      </c>
      <c r="J123">
        <v>1672</v>
      </c>
      <c r="K123">
        <v>1041</v>
      </c>
      <c r="L123">
        <f t="shared" si="16"/>
        <v>0.98045848023961146</v>
      </c>
      <c r="M123">
        <f t="shared" si="10"/>
        <v>0.99996468120793358</v>
      </c>
      <c r="N123">
        <f t="shared" si="11"/>
        <v>0.98042385163041812</v>
      </c>
      <c r="O123">
        <f t="shared" si="12"/>
        <v>4.0798681033188955E-2</v>
      </c>
    </row>
    <row r="124" spans="1:16" x14ac:dyDescent="0.35">
      <c r="A124">
        <v>0.1</v>
      </c>
      <c r="B124" t="s">
        <v>205</v>
      </c>
      <c r="C124" t="s">
        <v>210</v>
      </c>
      <c r="D124">
        <v>10</v>
      </c>
      <c r="E124" t="s">
        <v>41</v>
      </c>
      <c r="F124" t="s">
        <v>6</v>
      </c>
      <c r="G124" t="s">
        <v>42</v>
      </c>
      <c r="I124">
        <v>9.8000000000000007</v>
      </c>
      <c r="J124">
        <v>1672</v>
      </c>
      <c r="K124">
        <v>1041</v>
      </c>
      <c r="L124">
        <f t="shared" si="16"/>
        <v>0.98045848023961146</v>
      </c>
      <c r="M124">
        <f t="shared" si="10"/>
        <v>0.99996468120793358</v>
      </c>
      <c r="N124">
        <f t="shared" si="11"/>
        <v>0.98042385163041812</v>
      </c>
      <c r="O124">
        <f t="shared" si="12"/>
        <v>0.10199670258297239</v>
      </c>
    </row>
    <row r="125" spans="1:16" x14ac:dyDescent="0.35">
      <c r="A125">
        <v>0.05</v>
      </c>
      <c r="B125" t="s">
        <v>86</v>
      </c>
      <c r="C125" t="s">
        <v>87</v>
      </c>
      <c r="D125">
        <v>10</v>
      </c>
      <c r="E125" t="s">
        <v>41</v>
      </c>
      <c r="F125" t="s">
        <v>6</v>
      </c>
      <c r="G125" t="s">
        <v>42</v>
      </c>
      <c r="I125">
        <v>9.8000000000000007</v>
      </c>
      <c r="J125">
        <v>1672</v>
      </c>
      <c r="K125">
        <v>1041</v>
      </c>
      <c r="L125">
        <f t="shared" si="16"/>
        <v>0.98045848023961146</v>
      </c>
      <c r="M125">
        <f t="shared" si="10"/>
        <v>0.99996468120793358</v>
      </c>
      <c r="N125">
        <f t="shared" si="11"/>
        <v>0.98042385163041812</v>
      </c>
      <c r="O125">
        <f t="shared" si="12"/>
        <v>5.0998351291486194E-2</v>
      </c>
    </row>
    <row r="126" spans="1:16" x14ac:dyDescent="0.35">
      <c r="A126">
        <v>0.18</v>
      </c>
      <c r="B126" t="s">
        <v>205</v>
      </c>
      <c r="C126" t="s">
        <v>206</v>
      </c>
      <c r="D126">
        <v>10</v>
      </c>
      <c r="E126" t="s">
        <v>41</v>
      </c>
      <c r="F126" t="s">
        <v>6</v>
      </c>
      <c r="G126" t="s">
        <v>42</v>
      </c>
      <c r="I126">
        <v>9.8000000000000007</v>
      </c>
      <c r="J126">
        <v>1672</v>
      </c>
      <c r="K126">
        <v>1041</v>
      </c>
      <c r="L126">
        <f t="shared" si="16"/>
        <v>0.98045848023961146</v>
      </c>
      <c r="M126">
        <f t="shared" si="10"/>
        <v>0.99996468120793358</v>
      </c>
      <c r="N126">
        <f t="shared" si="11"/>
        <v>0.98042385163041812</v>
      </c>
      <c r="O126">
        <f t="shared" si="12"/>
        <v>0.18359406464935027</v>
      </c>
    </row>
    <row r="127" spans="1:16" x14ac:dyDescent="0.35">
      <c r="A127">
        <v>0.06</v>
      </c>
      <c r="B127" t="s">
        <v>155</v>
      </c>
      <c r="C127" t="s">
        <v>172</v>
      </c>
      <c r="D127">
        <v>10</v>
      </c>
      <c r="E127" t="s">
        <v>41</v>
      </c>
      <c r="F127" t="s">
        <v>6</v>
      </c>
      <c r="G127" t="s">
        <v>4</v>
      </c>
      <c r="I127">
        <v>9.8000000000000007</v>
      </c>
      <c r="J127">
        <v>1672</v>
      </c>
      <c r="K127">
        <v>1041</v>
      </c>
      <c r="L127">
        <f t="shared" si="16"/>
        <v>0.98045848023961146</v>
      </c>
      <c r="M127">
        <f t="shared" si="10"/>
        <v>0.99996468120793358</v>
      </c>
      <c r="N127">
        <f t="shared" si="11"/>
        <v>0.98042385163041812</v>
      </c>
      <c r="O127">
        <f t="shared" si="12"/>
        <v>6.1198021549783425E-2</v>
      </c>
    </row>
    <row r="128" spans="1:16" x14ac:dyDescent="0.35">
      <c r="A128">
        <v>0.08</v>
      </c>
      <c r="B128" t="s">
        <v>39</v>
      </c>
      <c r="C128" t="s">
        <v>40</v>
      </c>
      <c r="D128">
        <v>10</v>
      </c>
      <c r="E128" t="s">
        <v>41</v>
      </c>
      <c r="F128" t="s">
        <v>6</v>
      </c>
      <c r="G128" t="s">
        <v>42</v>
      </c>
      <c r="I128">
        <v>9.8000000000000007</v>
      </c>
      <c r="J128">
        <v>1672</v>
      </c>
      <c r="K128">
        <v>1041</v>
      </c>
      <c r="L128">
        <f t="shared" si="16"/>
        <v>0.98045848023961146</v>
      </c>
      <c r="M128">
        <f t="shared" si="10"/>
        <v>0.99996468120793358</v>
      </c>
      <c r="N128">
        <f t="shared" si="11"/>
        <v>0.98042385163041812</v>
      </c>
      <c r="O128">
        <f t="shared" si="12"/>
        <v>8.159736206637791E-2</v>
      </c>
    </row>
    <row r="129" spans="1:17" x14ac:dyDescent="0.35">
      <c r="A129">
        <v>0.08</v>
      </c>
      <c r="B129" t="s">
        <v>83</v>
      </c>
      <c r="C129" t="s">
        <v>20</v>
      </c>
      <c r="D129">
        <v>10</v>
      </c>
      <c r="E129" t="s">
        <v>41</v>
      </c>
      <c r="F129" t="s">
        <v>6</v>
      </c>
      <c r="G129" t="s">
        <v>42</v>
      </c>
      <c r="I129">
        <v>9.8000000000000007</v>
      </c>
      <c r="J129">
        <v>1672</v>
      </c>
      <c r="K129">
        <v>1041</v>
      </c>
      <c r="L129">
        <f t="shared" si="16"/>
        <v>0.98045848023961146</v>
      </c>
      <c r="M129">
        <f t="shared" si="10"/>
        <v>0.99996468120793358</v>
      </c>
      <c r="N129">
        <f t="shared" si="11"/>
        <v>0.98042385163041812</v>
      </c>
      <c r="O129">
        <f t="shared" si="12"/>
        <v>8.159736206637791E-2</v>
      </c>
    </row>
    <row r="130" spans="1:17" x14ac:dyDescent="0.35">
      <c r="A130">
        <v>0.2</v>
      </c>
      <c r="B130" t="s">
        <v>132</v>
      </c>
      <c r="C130" t="s">
        <v>104</v>
      </c>
      <c r="D130">
        <v>10</v>
      </c>
      <c r="E130" t="s">
        <v>41</v>
      </c>
      <c r="F130" t="s">
        <v>6</v>
      </c>
      <c r="G130" t="s">
        <v>42</v>
      </c>
      <c r="I130">
        <v>9.8000000000000007</v>
      </c>
      <c r="J130">
        <v>1672</v>
      </c>
      <c r="K130">
        <v>1041</v>
      </c>
      <c r="L130">
        <f t="shared" si="16"/>
        <v>0.98045848023961146</v>
      </c>
      <c r="M130">
        <f t="shared" ref="M130:M193" si="17">1/(1+30*EXP(-8.5*J130/K130))</f>
        <v>0.99996468120793358</v>
      </c>
      <c r="N130">
        <f t="shared" ref="N130:N193" si="18">L130*M130</f>
        <v>0.98042385163041812</v>
      </c>
      <c r="O130">
        <f t="shared" ref="O130:O193" si="19">A130/N130</f>
        <v>0.20399340516594477</v>
      </c>
    </row>
    <row r="131" spans="1:17" x14ac:dyDescent="0.35">
      <c r="A131">
        <v>0.04</v>
      </c>
      <c r="B131" t="s">
        <v>155</v>
      </c>
      <c r="C131" t="s">
        <v>93</v>
      </c>
      <c r="D131">
        <v>10</v>
      </c>
      <c r="E131" t="s">
        <v>41</v>
      </c>
      <c r="F131" t="s">
        <v>6</v>
      </c>
      <c r="G131" t="s">
        <v>4</v>
      </c>
      <c r="I131">
        <v>9.8000000000000007</v>
      </c>
      <c r="J131">
        <v>1672</v>
      </c>
      <c r="K131">
        <v>1041</v>
      </c>
      <c r="L131">
        <f t="shared" si="16"/>
        <v>0.98045848023961146</v>
      </c>
      <c r="M131">
        <f t="shared" si="17"/>
        <v>0.99996468120793358</v>
      </c>
      <c r="N131">
        <f t="shared" si="18"/>
        <v>0.98042385163041812</v>
      </c>
      <c r="O131">
        <f t="shared" si="19"/>
        <v>4.0798681033188955E-2</v>
      </c>
    </row>
    <row r="132" spans="1:17" x14ac:dyDescent="0.35">
      <c r="A132">
        <v>4.9000000000000002E-2</v>
      </c>
      <c r="B132" t="s">
        <v>0</v>
      </c>
      <c r="C132" t="s">
        <v>12</v>
      </c>
      <c r="D132">
        <v>20</v>
      </c>
      <c r="E132" t="s">
        <v>13</v>
      </c>
      <c r="F132" t="s">
        <v>14</v>
      </c>
      <c r="G132" t="s">
        <v>4</v>
      </c>
      <c r="I132">
        <v>6.1</v>
      </c>
      <c r="J132">
        <v>947</v>
      </c>
      <c r="K132">
        <v>1120</v>
      </c>
      <c r="L132">
        <f t="shared" si="16"/>
        <v>0.66222404422408232</v>
      </c>
      <c r="M132">
        <f t="shared" si="17"/>
        <v>0.9778139605429782</v>
      </c>
      <c r="N132">
        <f t="shared" si="18"/>
        <v>0.64753191544953825</v>
      </c>
      <c r="O132">
        <f t="shared" si="19"/>
        <v>7.5671945785070013E-2</v>
      </c>
    </row>
    <row r="133" spans="1:17" x14ac:dyDescent="0.35">
      <c r="A133">
        <v>4.9000000000000002E-2</v>
      </c>
      <c r="B133" t="s">
        <v>0</v>
      </c>
      <c r="C133" t="s">
        <v>12</v>
      </c>
      <c r="D133" t="s">
        <v>3</v>
      </c>
      <c r="E133" t="s">
        <v>13</v>
      </c>
      <c r="F133" t="s">
        <v>3</v>
      </c>
      <c r="G133" t="s">
        <v>4</v>
      </c>
      <c r="I133">
        <v>6.1</v>
      </c>
      <c r="J133">
        <v>947</v>
      </c>
      <c r="K133">
        <v>1120</v>
      </c>
      <c r="L133">
        <f t="shared" si="16"/>
        <v>0.66222404422408232</v>
      </c>
      <c r="M133">
        <f t="shared" si="17"/>
        <v>0.9778139605429782</v>
      </c>
      <c r="N133">
        <f t="shared" si="18"/>
        <v>0.64753191544953825</v>
      </c>
      <c r="O133">
        <f t="shared" si="19"/>
        <v>7.5671945785070013E-2</v>
      </c>
    </row>
    <row r="134" spans="1:17" x14ac:dyDescent="0.35">
      <c r="A134">
        <v>2.7E-2</v>
      </c>
      <c r="B134" t="s">
        <v>0</v>
      </c>
      <c r="C134" t="s">
        <v>12</v>
      </c>
      <c r="D134" t="s">
        <v>11</v>
      </c>
      <c r="E134" t="s">
        <v>13</v>
      </c>
      <c r="F134" t="s">
        <v>11</v>
      </c>
      <c r="G134" t="s">
        <v>4</v>
      </c>
      <c r="H134" t="s">
        <v>11</v>
      </c>
      <c r="I134">
        <v>6.1</v>
      </c>
      <c r="J134">
        <v>947</v>
      </c>
      <c r="K134">
        <v>1120</v>
      </c>
      <c r="L134">
        <f t="shared" si="16"/>
        <v>0.66222404422408232</v>
      </c>
      <c r="M134">
        <f t="shared" si="17"/>
        <v>0.9778139605429782</v>
      </c>
      <c r="N134">
        <f t="shared" si="18"/>
        <v>0.64753191544953825</v>
      </c>
      <c r="O134">
        <f t="shared" si="19"/>
        <v>4.1696786452997764E-2</v>
      </c>
    </row>
    <row r="135" spans="1:17" x14ac:dyDescent="0.35">
      <c r="A135">
        <v>3.3000000000000002E-2</v>
      </c>
      <c r="B135" t="s">
        <v>135</v>
      </c>
      <c r="C135" t="s">
        <v>144</v>
      </c>
      <c r="D135" t="s">
        <v>66</v>
      </c>
      <c r="E135" t="s">
        <v>70</v>
      </c>
      <c r="F135" t="s">
        <v>6</v>
      </c>
      <c r="G135" t="s">
        <v>4</v>
      </c>
      <c r="I135">
        <v>4</v>
      </c>
      <c r="J135">
        <v>700</v>
      </c>
      <c r="K135">
        <v>500</v>
      </c>
      <c r="L135">
        <f t="shared" si="16"/>
        <v>0.51648983994454667</v>
      </c>
      <c r="M135">
        <f t="shared" si="17"/>
        <v>0.9997963293459643</v>
      </c>
      <c r="N135">
        <f t="shared" si="18"/>
        <v>0.5163846461210424</v>
      </c>
      <c r="O135">
        <f t="shared" si="19"/>
        <v>6.3905850508701387E-2</v>
      </c>
      <c r="P135" t="s">
        <v>253</v>
      </c>
      <c r="Q135" t="s">
        <v>263</v>
      </c>
    </row>
    <row r="136" spans="1:17" x14ac:dyDescent="0.35">
      <c r="A136">
        <v>4.5999999999999999E-2</v>
      </c>
      <c r="B136" t="s">
        <v>64</v>
      </c>
      <c r="C136" t="s">
        <v>69</v>
      </c>
      <c r="D136" t="s">
        <v>66</v>
      </c>
      <c r="E136" t="s">
        <v>70</v>
      </c>
      <c r="F136" t="s">
        <v>6</v>
      </c>
      <c r="G136" t="s">
        <v>42</v>
      </c>
      <c r="I136">
        <v>4</v>
      </c>
      <c r="J136">
        <v>700</v>
      </c>
      <c r="K136">
        <v>500</v>
      </c>
      <c r="L136">
        <f t="shared" si="16"/>
        <v>0.51648983994454667</v>
      </c>
      <c r="M136">
        <f t="shared" si="17"/>
        <v>0.9997963293459643</v>
      </c>
      <c r="N136">
        <f t="shared" si="18"/>
        <v>0.5163846461210424</v>
      </c>
      <c r="O136">
        <f t="shared" si="19"/>
        <v>8.9080882527280705E-2</v>
      </c>
      <c r="P136" t="s">
        <v>253</v>
      </c>
      <c r="Q136" t="s">
        <v>263</v>
      </c>
    </row>
    <row r="137" spans="1:17" x14ac:dyDescent="0.35">
      <c r="A137">
        <v>3.5000000000000003E-2</v>
      </c>
      <c r="B137" t="s">
        <v>155</v>
      </c>
      <c r="C137" t="s">
        <v>169</v>
      </c>
      <c r="D137" t="s">
        <v>66</v>
      </c>
      <c r="E137" t="s">
        <v>70</v>
      </c>
      <c r="F137" t="s">
        <v>6</v>
      </c>
      <c r="G137" t="s">
        <v>4</v>
      </c>
      <c r="I137">
        <v>4</v>
      </c>
      <c r="J137">
        <v>700</v>
      </c>
      <c r="K137">
        <v>500</v>
      </c>
      <c r="L137">
        <f t="shared" si="16"/>
        <v>0.51648983994454667</v>
      </c>
      <c r="M137">
        <f t="shared" si="17"/>
        <v>0.9997963293459643</v>
      </c>
      <c r="N137">
        <f t="shared" si="18"/>
        <v>0.5163846461210424</v>
      </c>
      <c r="O137">
        <f t="shared" si="19"/>
        <v>6.7778932357713595E-2</v>
      </c>
      <c r="P137" t="s">
        <v>253</v>
      </c>
      <c r="Q137" t="s">
        <v>263</v>
      </c>
    </row>
    <row r="138" spans="1:17" x14ac:dyDescent="0.35">
      <c r="A138">
        <v>2.1000000000000001E-2</v>
      </c>
      <c r="B138" t="s">
        <v>195</v>
      </c>
      <c r="C138" t="s">
        <v>196</v>
      </c>
      <c r="E138" t="s">
        <v>240</v>
      </c>
      <c r="F138" t="s">
        <v>79</v>
      </c>
      <c r="G138" t="s">
        <v>4</v>
      </c>
      <c r="H138" t="s">
        <v>241</v>
      </c>
      <c r="I138">
        <v>8.6999999999999993</v>
      </c>
      <c r="J138">
        <v>2467</v>
      </c>
      <c r="K138">
        <v>995</v>
      </c>
      <c r="L138">
        <f t="shared" si="16"/>
        <v>0.87734406470210147</v>
      </c>
      <c r="M138">
        <f t="shared" si="17"/>
        <v>0.99999997889333581</v>
      </c>
      <c r="N138">
        <f t="shared" si="18"/>
        <v>0.87734404618429496</v>
      </c>
      <c r="O138">
        <f t="shared" si="19"/>
        <v>2.3935877939027742E-2</v>
      </c>
    </row>
    <row r="139" spans="1:17" x14ac:dyDescent="0.35">
      <c r="A139">
        <v>1.0999999999999999E-2</v>
      </c>
      <c r="B139" t="s">
        <v>227</v>
      </c>
      <c r="C139" t="s">
        <v>228</v>
      </c>
      <c r="E139" t="s">
        <v>240</v>
      </c>
      <c r="F139" t="s">
        <v>79</v>
      </c>
      <c r="G139" t="s">
        <v>4</v>
      </c>
      <c r="H139" t="s">
        <v>242</v>
      </c>
      <c r="I139">
        <v>8.6999999999999993</v>
      </c>
      <c r="J139">
        <v>2467</v>
      </c>
      <c r="K139">
        <v>995</v>
      </c>
      <c r="L139">
        <f t="shared" si="16"/>
        <v>0.87734406470210147</v>
      </c>
      <c r="M139">
        <f t="shared" si="17"/>
        <v>0.99999997889333581</v>
      </c>
      <c r="N139">
        <f t="shared" si="18"/>
        <v>0.87734404618429496</v>
      </c>
      <c r="O139">
        <f t="shared" si="19"/>
        <v>1.2537840825205007E-2</v>
      </c>
    </row>
    <row r="140" spans="1:17" x14ac:dyDescent="0.35">
      <c r="A140">
        <v>5.0999999999999997E-2</v>
      </c>
      <c r="B140" t="s">
        <v>0</v>
      </c>
      <c r="C140" t="s">
        <v>1</v>
      </c>
      <c r="D140">
        <v>52</v>
      </c>
      <c r="E140" t="s">
        <v>16</v>
      </c>
      <c r="F140" t="s">
        <v>14</v>
      </c>
      <c r="G140" t="s">
        <v>4</v>
      </c>
      <c r="I140">
        <v>10</v>
      </c>
      <c r="J140">
        <v>2500</v>
      </c>
      <c r="K140">
        <v>959</v>
      </c>
      <c r="L140">
        <f t="shared" si="16"/>
        <v>0.99999999999999789</v>
      </c>
      <c r="M140">
        <f t="shared" si="17"/>
        <v>0.9999999928582004</v>
      </c>
      <c r="N140">
        <f t="shared" si="18"/>
        <v>0.99999999285819829</v>
      </c>
      <c r="O140">
        <f t="shared" si="19"/>
        <v>5.1000000364231884E-2</v>
      </c>
    </row>
    <row r="141" spans="1:17" x14ac:dyDescent="0.35">
      <c r="A141">
        <v>3.5000000000000003E-2</v>
      </c>
      <c r="B141" t="s">
        <v>0</v>
      </c>
      <c r="C141" t="s">
        <v>12</v>
      </c>
      <c r="D141">
        <v>52</v>
      </c>
      <c r="E141" t="s">
        <v>16</v>
      </c>
      <c r="F141" t="s">
        <v>14</v>
      </c>
      <c r="G141" t="s">
        <v>4</v>
      </c>
      <c r="I141">
        <v>7</v>
      </c>
      <c r="J141">
        <v>670</v>
      </c>
      <c r="K141">
        <v>1147</v>
      </c>
      <c r="L141">
        <f t="shared" si="16"/>
        <v>0.73223202782194652</v>
      </c>
      <c r="M141">
        <f t="shared" si="17"/>
        <v>0.82691642121189535</v>
      </c>
      <c r="N141">
        <f t="shared" si="18"/>
        <v>0.60549468794325301</v>
      </c>
      <c r="O141">
        <f t="shared" si="19"/>
        <v>5.7803975322868899E-2</v>
      </c>
      <c r="P141" t="s">
        <v>259</v>
      </c>
    </row>
    <row r="142" spans="1:17" x14ac:dyDescent="0.35">
      <c r="A142">
        <v>5.0999999999999997E-2</v>
      </c>
      <c r="B142" t="s">
        <v>0</v>
      </c>
      <c r="C142" t="s">
        <v>12</v>
      </c>
      <c r="D142">
        <v>52</v>
      </c>
      <c r="E142" t="s">
        <v>16</v>
      </c>
      <c r="F142" t="s">
        <v>14</v>
      </c>
      <c r="G142" t="s">
        <v>4</v>
      </c>
      <c r="I142">
        <v>7.8</v>
      </c>
      <c r="J142">
        <v>938</v>
      </c>
      <c r="K142">
        <v>1135</v>
      </c>
      <c r="L142">
        <f t="shared" ref="L142:L173" si="20">EXP(308.56*((1/56.02)-1/((273.15+I142)-227.13)))</f>
        <v>0.79839497783293478</v>
      </c>
      <c r="M142">
        <f t="shared" si="17"/>
        <v>0.97400398712426328</v>
      </c>
      <c r="N142">
        <f t="shared" si="18"/>
        <v>0.77763989170926628</v>
      </c>
      <c r="O142">
        <f t="shared" si="19"/>
        <v>6.5583055272410332E-2</v>
      </c>
      <c r="P142" t="s">
        <v>261</v>
      </c>
    </row>
    <row r="143" spans="1:17" x14ac:dyDescent="0.35">
      <c r="A143">
        <v>4.2000000000000003E-2</v>
      </c>
      <c r="B143" t="s">
        <v>155</v>
      </c>
      <c r="C143" t="s">
        <v>167</v>
      </c>
      <c r="D143">
        <v>52</v>
      </c>
      <c r="E143" t="s">
        <v>16</v>
      </c>
      <c r="F143" t="s">
        <v>14</v>
      </c>
      <c r="G143" t="s">
        <v>4</v>
      </c>
      <c r="I143">
        <v>7</v>
      </c>
      <c r="J143">
        <v>813</v>
      </c>
      <c r="K143">
        <v>1112</v>
      </c>
      <c r="L143">
        <f t="shared" si="20"/>
        <v>0.73223202782194652</v>
      </c>
      <c r="M143">
        <f t="shared" si="17"/>
        <v>0.94338930107086494</v>
      </c>
      <c r="N143">
        <f t="shared" si="18"/>
        <v>0.69077986094864829</v>
      </c>
      <c r="O143">
        <f t="shared" si="19"/>
        <v>6.0800846078982937E-2</v>
      </c>
      <c r="P143" t="s">
        <v>254</v>
      </c>
    </row>
    <row r="144" spans="1:17" x14ac:dyDescent="0.35">
      <c r="A144">
        <v>2.3E-2</v>
      </c>
      <c r="B144" t="s">
        <v>155</v>
      </c>
      <c r="C144" t="s">
        <v>167</v>
      </c>
      <c r="D144">
        <v>52</v>
      </c>
      <c r="E144" t="s">
        <v>16</v>
      </c>
      <c r="F144" t="s">
        <v>14</v>
      </c>
      <c r="G144" t="s">
        <v>4</v>
      </c>
      <c r="I144">
        <v>1</v>
      </c>
      <c r="J144">
        <v>737</v>
      </c>
      <c r="K144">
        <v>1006</v>
      </c>
      <c r="L144">
        <f t="shared" si="20"/>
        <v>0.34844284553603933</v>
      </c>
      <c r="M144">
        <f t="shared" si="17"/>
        <v>0.94406157160514825</v>
      </c>
      <c r="N144">
        <f t="shared" si="18"/>
        <v>0.3289515003713232</v>
      </c>
      <c r="O144">
        <f t="shared" si="19"/>
        <v>6.9919121736904705E-2</v>
      </c>
      <c r="P144" t="s">
        <v>260</v>
      </c>
    </row>
    <row r="145" spans="1:16" x14ac:dyDescent="0.35">
      <c r="A145">
        <v>0.02</v>
      </c>
      <c r="B145" t="s">
        <v>80</v>
      </c>
      <c r="C145" t="s">
        <v>81</v>
      </c>
      <c r="D145">
        <v>52</v>
      </c>
      <c r="E145" t="s">
        <v>16</v>
      </c>
      <c r="F145" t="s">
        <v>14</v>
      </c>
      <c r="G145" t="s">
        <v>4</v>
      </c>
      <c r="I145">
        <v>8</v>
      </c>
      <c r="J145">
        <v>1255</v>
      </c>
      <c r="K145">
        <v>1161</v>
      </c>
      <c r="L145">
        <f t="shared" si="20"/>
        <v>0.81552297170028332</v>
      </c>
      <c r="M145">
        <f t="shared" si="17"/>
        <v>0.99694221632397095</v>
      </c>
      <c r="N145">
        <f t="shared" si="18"/>
        <v>0.81302927886999155</v>
      </c>
      <c r="O145">
        <f t="shared" si="19"/>
        <v>2.4599360096597609E-2</v>
      </c>
      <c r="P145" t="s">
        <v>243</v>
      </c>
    </row>
    <row r="146" spans="1:16" x14ac:dyDescent="0.35">
      <c r="A146">
        <v>2.8000000000000001E-2</v>
      </c>
      <c r="B146" t="s">
        <v>135</v>
      </c>
      <c r="C146" t="s">
        <v>145</v>
      </c>
      <c r="D146">
        <v>52</v>
      </c>
      <c r="E146" t="s">
        <v>16</v>
      </c>
      <c r="F146" t="s">
        <v>14</v>
      </c>
      <c r="G146" t="s">
        <v>4</v>
      </c>
      <c r="I146">
        <v>1</v>
      </c>
      <c r="J146">
        <v>737</v>
      </c>
      <c r="K146">
        <v>1006</v>
      </c>
      <c r="L146">
        <f t="shared" si="20"/>
        <v>0.34844284553603933</v>
      </c>
      <c r="M146">
        <f t="shared" si="17"/>
        <v>0.94406157160514825</v>
      </c>
      <c r="N146">
        <f t="shared" si="18"/>
        <v>0.3289515003713232</v>
      </c>
      <c r="O146">
        <f t="shared" si="19"/>
        <v>8.5118930810144863E-2</v>
      </c>
      <c r="P146" t="s">
        <v>260</v>
      </c>
    </row>
    <row r="147" spans="1:16" x14ac:dyDescent="0.35">
      <c r="A147">
        <v>3.7999999999999999E-2</v>
      </c>
      <c r="B147" t="s">
        <v>0</v>
      </c>
      <c r="C147" t="s">
        <v>18</v>
      </c>
      <c r="D147">
        <v>52</v>
      </c>
      <c r="E147" t="s">
        <v>16</v>
      </c>
      <c r="F147" t="s">
        <v>14</v>
      </c>
      <c r="G147" t="s">
        <v>4</v>
      </c>
      <c r="I147">
        <v>7</v>
      </c>
      <c r="J147">
        <v>813</v>
      </c>
      <c r="K147">
        <v>990</v>
      </c>
      <c r="L147">
        <f t="shared" si="20"/>
        <v>0.73223202782194652</v>
      </c>
      <c r="M147">
        <f t="shared" si="17"/>
        <v>0.97285667603677195</v>
      </c>
      <c r="N147">
        <f t="shared" si="18"/>
        <v>0.712356816674524</v>
      </c>
      <c r="O147">
        <f t="shared" si="19"/>
        <v>5.3344053303784424E-2</v>
      </c>
      <c r="P147" t="s">
        <v>254</v>
      </c>
    </row>
    <row r="148" spans="1:16" x14ac:dyDescent="0.35">
      <c r="A148">
        <v>2.3E-2</v>
      </c>
      <c r="B148" t="s">
        <v>231</v>
      </c>
      <c r="C148" t="s">
        <v>232</v>
      </c>
      <c r="D148">
        <v>52</v>
      </c>
      <c r="E148" t="s">
        <v>16</v>
      </c>
      <c r="F148" t="s">
        <v>14</v>
      </c>
      <c r="G148" t="s">
        <v>4</v>
      </c>
      <c r="I148">
        <v>10</v>
      </c>
      <c r="J148">
        <v>2489</v>
      </c>
      <c r="K148">
        <v>842</v>
      </c>
      <c r="L148">
        <f t="shared" si="20"/>
        <v>0.99999999999999789</v>
      </c>
      <c r="M148">
        <f t="shared" si="17"/>
        <v>0.99999999963286346</v>
      </c>
      <c r="N148">
        <f t="shared" si="18"/>
        <v>0.99999999963286135</v>
      </c>
      <c r="O148">
        <f t="shared" si="19"/>
        <v>2.3000000008444189E-2</v>
      </c>
      <c r="P148" t="s">
        <v>256</v>
      </c>
    </row>
    <row r="149" spans="1:16" x14ac:dyDescent="0.35">
      <c r="A149">
        <v>2.5999999999999999E-2</v>
      </c>
      <c r="B149" t="s">
        <v>231</v>
      </c>
      <c r="C149" t="s">
        <v>232</v>
      </c>
      <c r="D149">
        <v>52</v>
      </c>
      <c r="E149" t="s">
        <v>16</v>
      </c>
      <c r="F149" t="s">
        <v>14</v>
      </c>
      <c r="G149" t="s">
        <v>4</v>
      </c>
      <c r="I149">
        <v>10</v>
      </c>
      <c r="J149">
        <v>2500</v>
      </c>
      <c r="K149">
        <v>959</v>
      </c>
      <c r="L149">
        <f t="shared" si="20"/>
        <v>0.99999999999999789</v>
      </c>
      <c r="M149">
        <f t="shared" si="17"/>
        <v>0.9999999928582004</v>
      </c>
      <c r="N149">
        <f t="shared" si="18"/>
        <v>0.99999999285819829</v>
      </c>
      <c r="O149">
        <f t="shared" si="19"/>
        <v>2.6000000185686843E-2</v>
      </c>
      <c r="P149" t="s">
        <v>255</v>
      </c>
    </row>
    <row r="150" spans="1:16" x14ac:dyDescent="0.35">
      <c r="A150">
        <v>1.7999999999999999E-2</v>
      </c>
      <c r="B150" t="s">
        <v>231</v>
      </c>
      <c r="C150" t="s">
        <v>232</v>
      </c>
      <c r="D150">
        <v>52</v>
      </c>
      <c r="E150" t="s">
        <v>16</v>
      </c>
      <c r="F150" t="s">
        <v>14</v>
      </c>
      <c r="G150" t="s">
        <v>4</v>
      </c>
      <c r="I150">
        <v>8.6999999999999993</v>
      </c>
      <c r="J150">
        <v>2467</v>
      </c>
      <c r="K150">
        <v>995</v>
      </c>
      <c r="L150">
        <f t="shared" si="20"/>
        <v>0.87734406470210147</v>
      </c>
      <c r="M150">
        <f t="shared" si="17"/>
        <v>0.99999997889333581</v>
      </c>
      <c r="N150">
        <f t="shared" si="18"/>
        <v>0.87734404618429496</v>
      </c>
      <c r="O150">
        <f t="shared" si="19"/>
        <v>2.0516466804880919E-2</v>
      </c>
      <c r="P150" t="s">
        <v>258</v>
      </c>
    </row>
    <row r="151" spans="1:16" x14ac:dyDescent="0.35">
      <c r="A151">
        <v>4.2000000000000003E-2</v>
      </c>
      <c r="B151" t="s">
        <v>155</v>
      </c>
      <c r="C151" t="s">
        <v>174</v>
      </c>
      <c r="D151">
        <v>52</v>
      </c>
      <c r="E151" t="s">
        <v>16</v>
      </c>
      <c r="F151" t="s">
        <v>14</v>
      </c>
      <c r="G151" t="s">
        <v>4</v>
      </c>
      <c r="I151">
        <v>7.8</v>
      </c>
      <c r="J151">
        <v>938</v>
      </c>
      <c r="K151">
        <v>1135</v>
      </c>
      <c r="L151">
        <f t="shared" si="20"/>
        <v>0.79839497783293478</v>
      </c>
      <c r="M151">
        <f t="shared" si="17"/>
        <v>0.97400398712426328</v>
      </c>
      <c r="N151">
        <f t="shared" si="18"/>
        <v>0.77763989170926628</v>
      </c>
      <c r="O151">
        <f t="shared" si="19"/>
        <v>5.400957493022028E-2</v>
      </c>
      <c r="P151" t="s">
        <v>261</v>
      </c>
    </row>
    <row r="152" spans="1:16" x14ac:dyDescent="0.35">
      <c r="A152">
        <v>3.5999999999999997E-2</v>
      </c>
      <c r="B152" t="s">
        <v>155</v>
      </c>
      <c r="C152" t="s">
        <v>175</v>
      </c>
      <c r="D152">
        <v>52</v>
      </c>
      <c r="E152" t="s">
        <v>16</v>
      </c>
      <c r="F152" t="s">
        <v>14</v>
      </c>
      <c r="G152" t="s">
        <v>4</v>
      </c>
      <c r="I152">
        <v>7.8</v>
      </c>
      <c r="J152">
        <v>938</v>
      </c>
      <c r="K152">
        <v>1135</v>
      </c>
      <c r="L152">
        <f t="shared" si="20"/>
        <v>0.79839497783293478</v>
      </c>
      <c r="M152">
        <f t="shared" si="17"/>
        <v>0.97400398712426328</v>
      </c>
      <c r="N152">
        <f t="shared" si="18"/>
        <v>0.77763989170926628</v>
      </c>
      <c r="O152">
        <f t="shared" si="19"/>
        <v>4.6293921368760232E-2</v>
      </c>
      <c r="P152" t="s">
        <v>261</v>
      </c>
    </row>
    <row r="153" spans="1:16" x14ac:dyDescent="0.35">
      <c r="A153">
        <v>3.5000000000000003E-2</v>
      </c>
      <c r="B153" t="s">
        <v>0</v>
      </c>
      <c r="C153" t="s">
        <v>15</v>
      </c>
      <c r="D153">
        <v>52</v>
      </c>
      <c r="E153" t="s">
        <v>16</v>
      </c>
      <c r="F153" t="s">
        <v>14</v>
      </c>
      <c r="G153" t="s">
        <v>4</v>
      </c>
      <c r="I153">
        <v>1</v>
      </c>
      <c r="J153">
        <v>737</v>
      </c>
      <c r="K153">
        <v>1006</v>
      </c>
      <c r="L153">
        <f t="shared" si="20"/>
        <v>0.34844284553603933</v>
      </c>
      <c r="M153">
        <f t="shared" si="17"/>
        <v>0.94406157160514825</v>
      </c>
      <c r="N153">
        <f t="shared" si="18"/>
        <v>0.3289515003713232</v>
      </c>
      <c r="O153">
        <f t="shared" si="19"/>
        <v>0.10639866351268108</v>
      </c>
      <c r="P153" t="s">
        <v>260</v>
      </c>
    </row>
    <row r="154" spans="1:16" x14ac:dyDescent="0.35">
      <c r="A154">
        <v>4.2999999999999997E-2</v>
      </c>
      <c r="B154" t="s">
        <v>0</v>
      </c>
      <c r="C154" t="s">
        <v>17</v>
      </c>
      <c r="D154">
        <v>52</v>
      </c>
      <c r="E154" t="s">
        <v>16</v>
      </c>
      <c r="F154" t="s">
        <v>14</v>
      </c>
      <c r="G154" t="s">
        <v>4</v>
      </c>
      <c r="I154">
        <v>7</v>
      </c>
      <c r="J154">
        <v>670</v>
      </c>
      <c r="K154">
        <v>1147</v>
      </c>
      <c r="L154">
        <f t="shared" si="20"/>
        <v>0.73223202782194652</v>
      </c>
      <c r="M154">
        <f t="shared" si="17"/>
        <v>0.82691642121189535</v>
      </c>
      <c r="N154">
        <f t="shared" si="18"/>
        <v>0.60549468794325301</v>
      </c>
      <c r="O154">
        <f t="shared" si="19"/>
        <v>7.1016312539524645E-2</v>
      </c>
      <c r="P154" t="s">
        <v>259</v>
      </c>
    </row>
    <row r="155" spans="1:16" x14ac:dyDescent="0.35">
      <c r="A155">
        <v>1.4999999999999999E-2</v>
      </c>
      <c r="B155" t="s">
        <v>195</v>
      </c>
      <c r="C155" t="s">
        <v>196</v>
      </c>
      <c r="D155">
        <v>52</v>
      </c>
      <c r="E155" t="s">
        <v>16</v>
      </c>
      <c r="F155" t="s">
        <v>14</v>
      </c>
      <c r="G155" t="s">
        <v>4</v>
      </c>
      <c r="I155">
        <v>10</v>
      </c>
      <c r="J155">
        <v>2500</v>
      </c>
      <c r="K155">
        <v>959</v>
      </c>
      <c r="L155">
        <f t="shared" si="20"/>
        <v>0.99999999999999789</v>
      </c>
      <c r="M155">
        <f t="shared" si="17"/>
        <v>0.9999999928582004</v>
      </c>
      <c r="N155">
        <f t="shared" si="18"/>
        <v>0.99999999285819829</v>
      </c>
      <c r="O155">
        <f t="shared" si="19"/>
        <v>1.5000000107127025E-2</v>
      </c>
      <c r="P155" t="s">
        <v>255</v>
      </c>
    </row>
    <row r="156" spans="1:16" x14ac:dyDescent="0.35">
      <c r="A156">
        <v>1.4E-2</v>
      </c>
      <c r="B156" t="s">
        <v>195</v>
      </c>
      <c r="C156" t="s">
        <v>196</v>
      </c>
      <c r="D156">
        <v>52</v>
      </c>
      <c r="E156" t="s">
        <v>16</v>
      </c>
      <c r="F156" t="s">
        <v>14</v>
      </c>
      <c r="G156" t="s">
        <v>4</v>
      </c>
      <c r="I156">
        <v>8.6999999999999993</v>
      </c>
      <c r="J156">
        <v>2467</v>
      </c>
      <c r="K156">
        <v>995</v>
      </c>
      <c r="L156">
        <f t="shared" si="20"/>
        <v>0.87734406470210147</v>
      </c>
      <c r="M156">
        <f t="shared" si="17"/>
        <v>0.99999997889333581</v>
      </c>
      <c r="N156">
        <f t="shared" si="18"/>
        <v>0.87734404618429496</v>
      </c>
      <c r="O156">
        <f t="shared" si="19"/>
        <v>1.5957251959351826E-2</v>
      </c>
      <c r="P156" t="s">
        <v>258</v>
      </c>
    </row>
    <row r="157" spans="1:16" x14ac:dyDescent="0.35">
      <c r="A157">
        <v>3.5000000000000003E-2</v>
      </c>
      <c r="B157" t="s">
        <v>155</v>
      </c>
      <c r="C157" t="s">
        <v>173</v>
      </c>
      <c r="D157">
        <v>52</v>
      </c>
      <c r="E157" t="s">
        <v>16</v>
      </c>
      <c r="F157" t="s">
        <v>14</v>
      </c>
      <c r="G157" t="s">
        <v>4</v>
      </c>
      <c r="I157">
        <v>7</v>
      </c>
      <c r="J157">
        <v>813</v>
      </c>
      <c r="K157">
        <v>990</v>
      </c>
      <c r="L157">
        <f t="shared" si="20"/>
        <v>0.73223202782194652</v>
      </c>
      <c r="M157">
        <f t="shared" si="17"/>
        <v>0.97285667603677195</v>
      </c>
      <c r="N157">
        <f t="shared" si="18"/>
        <v>0.712356816674524</v>
      </c>
      <c r="O157">
        <f t="shared" si="19"/>
        <v>4.9132680674538291E-2</v>
      </c>
      <c r="P157" t="s">
        <v>254</v>
      </c>
    </row>
    <row r="158" spans="1:16" x14ac:dyDescent="0.35">
      <c r="A158">
        <v>7.0000000000000001E-3</v>
      </c>
      <c r="B158" t="s">
        <v>227</v>
      </c>
      <c r="C158" t="s">
        <v>228</v>
      </c>
      <c r="D158">
        <v>52</v>
      </c>
      <c r="E158" t="s">
        <v>16</v>
      </c>
      <c r="F158" t="s">
        <v>14</v>
      </c>
      <c r="G158" t="s">
        <v>4</v>
      </c>
      <c r="I158">
        <v>10</v>
      </c>
      <c r="J158">
        <v>2500</v>
      </c>
      <c r="K158">
        <v>959</v>
      </c>
      <c r="L158">
        <f t="shared" si="20"/>
        <v>0.99999999999999789</v>
      </c>
      <c r="M158">
        <f t="shared" si="17"/>
        <v>0.9999999928582004</v>
      </c>
      <c r="N158">
        <f t="shared" si="18"/>
        <v>0.99999999285819829</v>
      </c>
      <c r="O158">
        <f t="shared" si="19"/>
        <v>7.0000000499926126E-3</v>
      </c>
      <c r="P158" t="s">
        <v>255</v>
      </c>
    </row>
    <row r="159" spans="1:16" x14ac:dyDescent="0.35">
      <c r="A159">
        <v>1.0999999999999999E-2</v>
      </c>
      <c r="B159" t="s">
        <v>155</v>
      </c>
      <c r="C159" t="s">
        <v>170</v>
      </c>
      <c r="D159">
        <v>52</v>
      </c>
      <c r="E159" t="s">
        <v>16</v>
      </c>
      <c r="F159" t="s">
        <v>14</v>
      </c>
      <c r="G159" t="s">
        <v>4</v>
      </c>
      <c r="I159">
        <v>7</v>
      </c>
      <c r="J159">
        <v>813</v>
      </c>
      <c r="K159">
        <v>990</v>
      </c>
      <c r="L159">
        <f t="shared" si="20"/>
        <v>0.73223202782194652</v>
      </c>
      <c r="M159">
        <f t="shared" si="17"/>
        <v>0.97285667603677195</v>
      </c>
      <c r="N159">
        <f t="shared" si="18"/>
        <v>0.712356816674524</v>
      </c>
      <c r="O159">
        <f t="shared" si="19"/>
        <v>1.5441699640569176E-2</v>
      </c>
      <c r="P159" t="s">
        <v>254</v>
      </c>
    </row>
    <row r="160" spans="1:16" x14ac:dyDescent="0.35">
      <c r="A160">
        <v>0.03</v>
      </c>
      <c r="B160" t="s">
        <v>0</v>
      </c>
      <c r="C160" t="s">
        <v>19</v>
      </c>
      <c r="D160">
        <v>52</v>
      </c>
      <c r="E160" t="s">
        <v>16</v>
      </c>
      <c r="F160" t="s">
        <v>14</v>
      </c>
      <c r="G160" t="s">
        <v>4</v>
      </c>
      <c r="I160">
        <v>8.3000000000000007</v>
      </c>
      <c r="J160">
        <v>1178</v>
      </c>
      <c r="K160">
        <v>961</v>
      </c>
      <c r="L160">
        <f t="shared" si="20"/>
        <v>0.84165968104674616</v>
      </c>
      <c r="M160">
        <f t="shared" si="17"/>
        <v>0.99910532723323542</v>
      </c>
      <c r="N160">
        <f t="shared" si="18"/>
        <v>0.84090667105122985</v>
      </c>
      <c r="O160">
        <f t="shared" si="19"/>
        <v>3.5675778338750193E-2</v>
      </c>
      <c r="P160" t="s">
        <v>257</v>
      </c>
    </row>
    <row r="161" spans="1:16" x14ac:dyDescent="0.35">
      <c r="A161">
        <v>8.3000000000000004E-2</v>
      </c>
      <c r="B161" t="s">
        <v>52</v>
      </c>
      <c r="C161" t="s">
        <v>53</v>
      </c>
      <c r="D161">
        <v>25</v>
      </c>
      <c r="E161" t="s">
        <v>16</v>
      </c>
      <c r="F161" t="s">
        <v>14</v>
      </c>
      <c r="G161" t="s">
        <v>42</v>
      </c>
      <c r="H161" t="s">
        <v>57</v>
      </c>
      <c r="I161">
        <v>10</v>
      </c>
      <c r="J161">
        <v>2500</v>
      </c>
      <c r="K161">
        <v>959</v>
      </c>
      <c r="L161">
        <f t="shared" si="20"/>
        <v>0.99999999999999789</v>
      </c>
      <c r="M161">
        <f t="shared" si="17"/>
        <v>0.9999999928582004</v>
      </c>
      <c r="N161">
        <f t="shared" si="18"/>
        <v>0.99999999285819829</v>
      </c>
      <c r="O161">
        <f t="shared" si="19"/>
        <v>8.3000000592769546E-2</v>
      </c>
      <c r="P161" t="s">
        <v>255</v>
      </c>
    </row>
    <row r="162" spans="1:16" x14ac:dyDescent="0.35">
      <c r="A162">
        <v>5.5E-2</v>
      </c>
      <c r="B162" t="s">
        <v>52</v>
      </c>
      <c r="C162" t="s">
        <v>53</v>
      </c>
      <c r="D162">
        <v>25</v>
      </c>
      <c r="E162" t="s">
        <v>16</v>
      </c>
      <c r="F162" t="s">
        <v>14</v>
      </c>
      <c r="G162" t="s">
        <v>42</v>
      </c>
      <c r="I162">
        <v>10</v>
      </c>
      <c r="J162">
        <v>2489</v>
      </c>
      <c r="K162">
        <v>842</v>
      </c>
      <c r="L162">
        <f t="shared" si="20"/>
        <v>0.99999999999999789</v>
      </c>
      <c r="M162">
        <f t="shared" si="17"/>
        <v>0.99999999963286346</v>
      </c>
      <c r="N162">
        <f t="shared" si="18"/>
        <v>0.99999999963286135</v>
      </c>
      <c r="O162">
        <f t="shared" si="19"/>
        <v>5.5000000020192626E-2</v>
      </c>
      <c r="P162" t="s">
        <v>256</v>
      </c>
    </row>
    <row r="163" spans="1:16" x14ac:dyDescent="0.35">
      <c r="A163">
        <v>2.3E-2</v>
      </c>
      <c r="B163" t="s">
        <v>135</v>
      </c>
      <c r="C163" t="s">
        <v>139</v>
      </c>
      <c r="D163">
        <v>52</v>
      </c>
      <c r="E163" t="s">
        <v>16</v>
      </c>
      <c r="F163" t="s">
        <v>14</v>
      </c>
      <c r="G163" t="s">
        <v>4</v>
      </c>
      <c r="I163">
        <v>10</v>
      </c>
      <c r="J163">
        <v>2489</v>
      </c>
      <c r="K163">
        <v>842</v>
      </c>
      <c r="L163">
        <f t="shared" si="20"/>
        <v>0.99999999999999789</v>
      </c>
      <c r="M163">
        <f t="shared" si="17"/>
        <v>0.99999999963286346</v>
      </c>
      <c r="N163">
        <f t="shared" si="18"/>
        <v>0.99999999963286135</v>
      </c>
      <c r="O163">
        <f t="shared" si="19"/>
        <v>2.3000000008444189E-2</v>
      </c>
      <c r="P163" t="s">
        <v>256</v>
      </c>
    </row>
    <row r="164" spans="1:16" x14ac:dyDescent="0.35">
      <c r="A164">
        <v>0.37</v>
      </c>
      <c r="B164" t="s">
        <v>155</v>
      </c>
      <c r="C164" t="s">
        <v>170</v>
      </c>
      <c r="D164" t="s">
        <v>33</v>
      </c>
      <c r="E164" t="s">
        <v>176</v>
      </c>
      <c r="F164" t="s">
        <v>22</v>
      </c>
      <c r="G164" t="s">
        <v>4</v>
      </c>
      <c r="H164" t="s">
        <v>177</v>
      </c>
      <c r="I164">
        <v>14.1</v>
      </c>
      <c r="J164">
        <v>1700</v>
      </c>
      <c r="K164">
        <v>1375</v>
      </c>
      <c r="L164">
        <f t="shared" si="20"/>
        <v>1.4559097784023618</v>
      </c>
      <c r="M164">
        <f t="shared" si="17"/>
        <v>0.99918205201394816</v>
      </c>
      <c r="N164">
        <f t="shared" si="18"/>
        <v>1.4547189199312445</v>
      </c>
      <c r="O164">
        <f t="shared" si="19"/>
        <v>0.25434466750283802</v>
      </c>
    </row>
    <row r="165" spans="1:16" x14ac:dyDescent="0.35">
      <c r="A165">
        <v>0.17</v>
      </c>
      <c r="B165" t="s">
        <v>155</v>
      </c>
      <c r="C165" t="s">
        <v>170</v>
      </c>
      <c r="D165" t="s">
        <v>33</v>
      </c>
      <c r="E165" t="s">
        <v>176</v>
      </c>
      <c r="F165" t="s">
        <v>22</v>
      </c>
      <c r="G165" t="s">
        <v>4</v>
      </c>
      <c r="H165" t="s">
        <v>178</v>
      </c>
      <c r="I165">
        <v>14.1</v>
      </c>
      <c r="J165">
        <v>1700</v>
      </c>
      <c r="K165">
        <v>1375</v>
      </c>
      <c r="L165">
        <f t="shared" si="20"/>
        <v>1.4559097784023618</v>
      </c>
      <c r="M165">
        <f t="shared" si="17"/>
        <v>0.99918205201394816</v>
      </c>
      <c r="N165">
        <f t="shared" si="18"/>
        <v>1.4547189199312445</v>
      </c>
      <c r="O165">
        <f t="shared" si="19"/>
        <v>0.1168610634472499</v>
      </c>
    </row>
    <row r="166" spans="1:16" x14ac:dyDescent="0.35">
      <c r="A166">
        <v>0.19</v>
      </c>
      <c r="B166" t="s">
        <v>155</v>
      </c>
      <c r="C166" t="s">
        <v>170</v>
      </c>
      <c r="D166" t="s">
        <v>33</v>
      </c>
      <c r="E166" t="s">
        <v>176</v>
      </c>
      <c r="F166" t="s">
        <v>22</v>
      </c>
      <c r="G166" t="s">
        <v>4</v>
      </c>
      <c r="H166" t="s">
        <v>179</v>
      </c>
      <c r="I166">
        <v>14.1</v>
      </c>
      <c r="J166">
        <v>1700</v>
      </c>
      <c r="K166">
        <v>1375</v>
      </c>
      <c r="L166">
        <f t="shared" si="20"/>
        <v>1.4559097784023618</v>
      </c>
      <c r="M166">
        <f t="shared" si="17"/>
        <v>0.99918205201394816</v>
      </c>
      <c r="N166">
        <f t="shared" si="18"/>
        <v>1.4547189199312445</v>
      </c>
      <c r="O166">
        <f t="shared" si="19"/>
        <v>0.13060942385280871</v>
      </c>
    </row>
    <row r="167" spans="1:16" x14ac:dyDescent="0.35">
      <c r="A167">
        <v>0.08</v>
      </c>
      <c r="B167" t="s">
        <v>155</v>
      </c>
      <c r="C167" t="s">
        <v>170</v>
      </c>
      <c r="D167" t="s">
        <v>33</v>
      </c>
      <c r="E167" t="s">
        <v>176</v>
      </c>
      <c r="F167" t="s">
        <v>22</v>
      </c>
      <c r="G167" t="s">
        <v>4</v>
      </c>
      <c r="H167" t="s">
        <v>180</v>
      </c>
      <c r="I167">
        <v>14.1</v>
      </c>
      <c r="J167">
        <v>1700</v>
      </c>
      <c r="K167">
        <v>1375</v>
      </c>
      <c r="L167">
        <f t="shared" si="20"/>
        <v>1.4559097784023618</v>
      </c>
      <c r="M167">
        <f t="shared" si="17"/>
        <v>0.99918205201394816</v>
      </c>
      <c r="N167">
        <f t="shared" si="18"/>
        <v>1.4547189199312445</v>
      </c>
      <c r="O167">
        <f t="shared" si="19"/>
        <v>5.4993441622235247E-2</v>
      </c>
    </row>
    <row r="168" spans="1:16" x14ac:dyDescent="0.35">
      <c r="A168">
        <v>1.4999999999999999E-2</v>
      </c>
      <c r="B168" t="s">
        <v>231</v>
      </c>
      <c r="C168" t="s">
        <v>232</v>
      </c>
      <c r="D168" t="s">
        <v>6</v>
      </c>
      <c r="E168" t="s">
        <v>21</v>
      </c>
      <c r="F168" t="s">
        <v>6</v>
      </c>
      <c r="G168" t="s">
        <v>4</v>
      </c>
      <c r="I168">
        <v>8.6999999999999993</v>
      </c>
      <c r="J168">
        <v>2500</v>
      </c>
      <c r="K168">
        <v>979</v>
      </c>
      <c r="L168">
        <f t="shared" si="20"/>
        <v>0.87734406470210147</v>
      </c>
      <c r="M168">
        <f t="shared" si="17"/>
        <v>0.99999998876941409</v>
      </c>
      <c r="N168">
        <f t="shared" si="18"/>
        <v>0.87734405484901357</v>
      </c>
      <c r="O168">
        <f t="shared" si="19"/>
        <v>1.7097055501882237E-2</v>
      </c>
    </row>
    <row r="169" spans="1:16" x14ac:dyDescent="0.35">
      <c r="A169">
        <v>1.6E-2</v>
      </c>
      <c r="B169" t="s">
        <v>195</v>
      </c>
      <c r="C169" t="s">
        <v>196</v>
      </c>
      <c r="D169" t="s">
        <v>6</v>
      </c>
      <c r="E169" t="s">
        <v>21</v>
      </c>
      <c r="F169" t="s">
        <v>6</v>
      </c>
      <c r="G169" t="s">
        <v>4</v>
      </c>
      <c r="I169">
        <v>8.6999999999999993</v>
      </c>
      <c r="J169">
        <v>2500</v>
      </c>
      <c r="K169">
        <v>979</v>
      </c>
      <c r="L169">
        <f t="shared" si="20"/>
        <v>0.87734406470210147</v>
      </c>
      <c r="M169">
        <f t="shared" si="17"/>
        <v>0.99999998876941409</v>
      </c>
      <c r="N169">
        <f t="shared" si="18"/>
        <v>0.87734405484901357</v>
      </c>
      <c r="O169">
        <f t="shared" si="19"/>
        <v>1.8236859202007721E-2</v>
      </c>
    </row>
    <row r="170" spans="1:16" x14ac:dyDescent="0.35">
      <c r="A170">
        <v>7.1999999999999995E-2</v>
      </c>
      <c r="B170" t="s">
        <v>0</v>
      </c>
      <c r="C170" t="s">
        <v>20</v>
      </c>
      <c r="D170" t="s">
        <v>6</v>
      </c>
      <c r="E170" t="s">
        <v>21</v>
      </c>
      <c r="F170" t="s">
        <v>6</v>
      </c>
      <c r="G170" t="s">
        <v>4</v>
      </c>
      <c r="I170">
        <v>8.6999999999999993</v>
      </c>
      <c r="J170">
        <v>2500</v>
      </c>
      <c r="K170">
        <v>979</v>
      </c>
      <c r="L170">
        <f t="shared" si="20"/>
        <v>0.87734406470210147</v>
      </c>
      <c r="M170">
        <f t="shared" si="17"/>
        <v>0.99999998876941409</v>
      </c>
      <c r="N170">
        <f t="shared" si="18"/>
        <v>0.87734405484901357</v>
      </c>
      <c r="O170">
        <f t="shared" si="19"/>
        <v>8.2065866409034738E-2</v>
      </c>
    </row>
    <row r="171" spans="1:16" x14ac:dyDescent="0.35">
      <c r="A171">
        <v>4.0000000000000001E-3</v>
      </c>
      <c r="B171" t="s">
        <v>0</v>
      </c>
      <c r="C171" t="s">
        <v>20</v>
      </c>
      <c r="D171" t="s">
        <v>11</v>
      </c>
      <c r="E171" t="s">
        <v>21</v>
      </c>
      <c r="F171" t="s">
        <v>11</v>
      </c>
      <c r="G171" t="s">
        <v>4</v>
      </c>
      <c r="I171">
        <v>8.6999999999999993</v>
      </c>
      <c r="J171">
        <v>2500</v>
      </c>
      <c r="K171">
        <v>979</v>
      </c>
      <c r="L171">
        <f t="shared" si="20"/>
        <v>0.87734406470210147</v>
      </c>
      <c r="M171">
        <f t="shared" si="17"/>
        <v>0.99999998876941409</v>
      </c>
      <c r="N171">
        <f t="shared" si="18"/>
        <v>0.87734405484901357</v>
      </c>
      <c r="O171">
        <f t="shared" si="19"/>
        <v>4.5592148005019302E-3</v>
      </c>
    </row>
    <row r="172" spans="1:16" x14ac:dyDescent="0.35">
      <c r="A172">
        <v>1.7100000000000001E-2</v>
      </c>
      <c r="B172" t="s">
        <v>155</v>
      </c>
      <c r="C172" t="s">
        <v>167</v>
      </c>
      <c r="D172">
        <v>10</v>
      </c>
      <c r="E172" t="s">
        <v>146</v>
      </c>
      <c r="F172" t="s">
        <v>6</v>
      </c>
      <c r="G172" t="s">
        <v>4</v>
      </c>
      <c r="H172" t="s">
        <v>147</v>
      </c>
      <c r="I172">
        <v>2.6</v>
      </c>
      <c r="J172">
        <v>599</v>
      </c>
      <c r="K172">
        <v>849</v>
      </c>
      <c r="L172">
        <f t="shared" si="20"/>
        <v>0.43243351913074241</v>
      </c>
      <c r="M172">
        <f t="shared" si="17"/>
        <v>0.9305945299334426</v>
      </c>
      <c r="N172">
        <f t="shared" si="18"/>
        <v>0.40242026746293758</v>
      </c>
      <c r="O172">
        <f t="shared" si="19"/>
        <v>4.2492889604708817E-2</v>
      </c>
    </row>
    <row r="173" spans="1:16" x14ac:dyDescent="0.35">
      <c r="A173">
        <v>2.9899999999999999E-2</v>
      </c>
      <c r="B173" t="s">
        <v>155</v>
      </c>
      <c r="C173" t="s">
        <v>167</v>
      </c>
      <c r="D173">
        <v>10</v>
      </c>
      <c r="E173" t="s">
        <v>146</v>
      </c>
      <c r="F173" t="s">
        <v>6</v>
      </c>
      <c r="G173" t="s">
        <v>4</v>
      </c>
      <c r="H173" t="s">
        <v>147</v>
      </c>
      <c r="I173">
        <v>2.6</v>
      </c>
      <c r="J173">
        <v>599</v>
      </c>
      <c r="K173">
        <v>849</v>
      </c>
      <c r="L173">
        <f t="shared" si="20"/>
        <v>0.43243351913074241</v>
      </c>
      <c r="M173">
        <f t="shared" si="17"/>
        <v>0.9305945299334426</v>
      </c>
      <c r="N173">
        <f t="shared" si="18"/>
        <v>0.40242026746293758</v>
      </c>
      <c r="O173">
        <f t="shared" si="19"/>
        <v>7.4300432700631192E-2</v>
      </c>
    </row>
    <row r="174" spans="1:16" x14ac:dyDescent="0.35">
      <c r="A174">
        <v>1.5299999999999999E-2</v>
      </c>
      <c r="B174" t="s">
        <v>155</v>
      </c>
      <c r="C174" t="s">
        <v>167</v>
      </c>
      <c r="D174">
        <v>10</v>
      </c>
      <c r="E174" t="s">
        <v>146</v>
      </c>
      <c r="F174" t="s">
        <v>6</v>
      </c>
      <c r="G174" t="s">
        <v>4</v>
      </c>
      <c r="H174" t="s">
        <v>147</v>
      </c>
      <c r="I174">
        <v>2.6</v>
      </c>
      <c r="J174">
        <v>599</v>
      </c>
      <c r="K174">
        <v>849</v>
      </c>
      <c r="L174">
        <f t="shared" ref="L174:L195" si="21">EXP(308.56*((1/56.02)-1/((273.15+I174)-227.13)))</f>
        <v>0.43243351913074241</v>
      </c>
      <c r="M174">
        <f t="shared" si="17"/>
        <v>0.9305945299334426</v>
      </c>
      <c r="N174">
        <f t="shared" si="18"/>
        <v>0.40242026746293758</v>
      </c>
      <c r="O174">
        <f t="shared" si="19"/>
        <v>3.8019953856844722E-2</v>
      </c>
    </row>
    <row r="175" spans="1:16" x14ac:dyDescent="0.35">
      <c r="A175">
        <v>4.4999999999999997E-3</v>
      </c>
      <c r="B175" t="s">
        <v>155</v>
      </c>
      <c r="C175" t="s">
        <v>167</v>
      </c>
      <c r="D175">
        <v>10</v>
      </c>
      <c r="E175" t="s">
        <v>146</v>
      </c>
      <c r="F175" t="s">
        <v>6</v>
      </c>
      <c r="G175" t="s">
        <v>4</v>
      </c>
      <c r="H175" t="s">
        <v>147</v>
      </c>
      <c r="I175">
        <v>2.6</v>
      </c>
      <c r="J175">
        <v>599</v>
      </c>
      <c r="K175">
        <v>849</v>
      </c>
      <c r="L175">
        <f t="shared" si="21"/>
        <v>0.43243351913074241</v>
      </c>
      <c r="M175">
        <f t="shared" si="17"/>
        <v>0.9305945299334426</v>
      </c>
      <c r="N175">
        <f t="shared" si="18"/>
        <v>0.40242026746293758</v>
      </c>
      <c r="O175">
        <f t="shared" si="19"/>
        <v>1.1182339369660213E-2</v>
      </c>
    </row>
    <row r="176" spans="1:16" x14ac:dyDescent="0.35">
      <c r="A176">
        <v>3.5000000000000001E-3</v>
      </c>
      <c r="B176" t="s">
        <v>155</v>
      </c>
      <c r="C176" t="s">
        <v>167</v>
      </c>
      <c r="D176">
        <v>10</v>
      </c>
      <c r="E176" t="s">
        <v>146</v>
      </c>
      <c r="F176" t="s">
        <v>6</v>
      </c>
      <c r="G176" t="s">
        <v>4</v>
      </c>
      <c r="H176" t="s">
        <v>147</v>
      </c>
      <c r="I176">
        <v>2.6</v>
      </c>
      <c r="J176">
        <v>599</v>
      </c>
      <c r="K176">
        <v>849</v>
      </c>
      <c r="L176">
        <f t="shared" si="21"/>
        <v>0.43243351913074241</v>
      </c>
      <c r="M176">
        <f t="shared" si="17"/>
        <v>0.9305945299334426</v>
      </c>
      <c r="N176">
        <f t="shared" si="18"/>
        <v>0.40242026746293758</v>
      </c>
      <c r="O176">
        <f t="shared" si="19"/>
        <v>8.6973750652912778E-3</v>
      </c>
    </row>
    <row r="177" spans="1:17" x14ac:dyDescent="0.35">
      <c r="A177">
        <v>5.4000000000000003E-3</v>
      </c>
      <c r="B177" t="s">
        <v>135</v>
      </c>
      <c r="C177" t="s">
        <v>145</v>
      </c>
      <c r="D177">
        <v>10</v>
      </c>
      <c r="E177" t="s">
        <v>146</v>
      </c>
      <c r="F177" t="s">
        <v>6</v>
      </c>
      <c r="G177" t="s">
        <v>4</v>
      </c>
      <c r="H177" t="s">
        <v>147</v>
      </c>
      <c r="I177">
        <v>2.6</v>
      </c>
      <c r="J177">
        <v>599</v>
      </c>
      <c r="K177">
        <v>849</v>
      </c>
      <c r="L177">
        <f t="shared" si="21"/>
        <v>0.43243351913074241</v>
      </c>
      <c r="M177">
        <f t="shared" si="17"/>
        <v>0.9305945299334426</v>
      </c>
      <c r="N177">
        <f t="shared" si="18"/>
        <v>0.40242026746293758</v>
      </c>
      <c r="O177">
        <f t="shared" si="19"/>
        <v>1.3418807243592257E-2</v>
      </c>
    </row>
    <row r="178" spans="1:17" x14ac:dyDescent="0.35">
      <c r="A178">
        <v>2.5000000000000001E-3</v>
      </c>
      <c r="B178" t="s">
        <v>135</v>
      </c>
      <c r="C178" t="s">
        <v>145</v>
      </c>
      <c r="D178">
        <v>10</v>
      </c>
      <c r="E178" t="s">
        <v>146</v>
      </c>
      <c r="F178" t="s">
        <v>6</v>
      </c>
      <c r="G178" t="s">
        <v>4</v>
      </c>
      <c r="H178" t="s">
        <v>147</v>
      </c>
      <c r="I178">
        <v>2.6</v>
      </c>
      <c r="J178">
        <v>599</v>
      </c>
      <c r="K178">
        <v>849</v>
      </c>
      <c r="L178">
        <f t="shared" si="21"/>
        <v>0.43243351913074241</v>
      </c>
      <c r="M178">
        <f t="shared" si="17"/>
        <v>0.9305945299334426</v>
      </c>
      <c r="N178">
        <f t="shared" si="18"/>
        <v>0.40242026746293758</v>
      </c>
      <c r="O178">
        <f t="shared" si="19"/>
        <v>6.2124107609223414E-3</v>
      </c>
    </row>
    <row r="179" spans="1:17" x14ac:dyDescent="0.35">
      <c r="A179">
        <v>5.2999999999999999E-2</v>
      </c>
      <c r="B179" t="s">
        <v>39</v>
      </c>
      <c r="C179" t="s">
        <v>20</v>
      </c>
      <c r="D179">
        <v>31</v>
      </c>
      <c r="E179" t="s">
        <v>43</v>
      </c>
      <c r="F179" t="s">
        <v>14</v>
      </c>
      <c r="G179" t="s">
        <v>42</v>
      </c>
      <c r="I179" s="1">
        <f>AVERAGE(6.5,7.2,8.3)</f>
        <v>7.333333333333333</v>
      </c>
      <c r="J179">
        <f>AVERAGE(850,650, 550)</f>
        <v>683.33333333333337</v>
      </c>
      <c r="K179">
        <v>634</v>
      </c>
      <c r="L179">
        <f t="shared" si="21"/>
        <v>0.75934549664052853</v>
      </c>
      <c r="M179">
        <f t="shared" si="17"/>
        <v>0.99685944943072258</v>
      </c>
      <c r="N179">
        <f t="shared" si="18"/>
        <v>0.75696073370877592</v>
      </c>
      <c r="O179">
        <f t="shared" si="19"/>
        <v>7.0016841878076316E-2</v>
      </c>
      <c r="P179" t="s">
        <v>262</v>
      </c>
      <c r="Q179" t="s">
        <v>263</v>
      </c>
    </row>
    <row r="180" spans="1:17" x14ac:dyDescent="0.35">
      <c r="A180">
        <v>4.2000000000000003E-2</v>
      </c>
      <c r="B180" t="s">
        <v>64</v>
      </c>
      <c r="C180" t="s">
        <v>20</v>
      </c>
      <c r="D180">
        <v>31</v>
      </c>
      <c r="E180" t="s">
        <v>43</v>
      </c>
      <c r="F180" t="s">
        <v>14</v>
      </c>
      <c r="G180" t="s">
        <v>42</v>
      </c>
      <c r="I180" s="1">
        <f t="shared" ref="I180:I191" si="22">AVERAGE(6.5,7.2,8.3)</f>
        <v>7.333333333333333</v>
      </c>
      <c r="J180">
        <f t="shared" ref="J180:J191" si="23">AVERAGE(850,650, 550)</f>
        <v>683.33333333333337</v>
      </c>
      <c r="K180">
        <v>634</v>
      </c>
      <c r="L180">
        <f t="shared" si="21"/>
        <v>0.75934549664052853</v>
      </c>
      <c r="M180">
        <f t="shared" si="17"/>
        <v>0.99685944943072258</v>
      </c>
      <c r="N180">
        <f t="shared" si="18"/>
        <v>0.75696073370877592</v>
      </c>
      <c r="O180">
        <f t="shared" si="19"/>
        <v>5.5485044507154822E-2</v>
      </c>
      <c r="P180" t="s">
        <v>262</v>
      </c>
      <c r="Q180" t="s">
        <v>263</v>
      </c>
    </row>
    <row r="181" spans="1:17" x14ac:dyDescent="0.35">
      <c r="A181">
        <v>8.3000000000000004E-2</v>
      </c>
      <c r="B181" t="s">
        <v>82</v>
      </c>
      <c r="C181" t="s">
        <v>20</v>
      </c>
      <c r="D181">
        <v>31</v>
      </c>
      <c r="E181" t="s">
        <v>43</v>
      </c>
      <c r="F181" t="s">
        <v>14</v>
      </c>
      <c r="G181" t="s">
        <v>42</v>
      </c>
      <c r="I181" s="1">
        <f t="shared" si="22"/>
        <v>7.333333333333333</v>
      </c>
      <c r="J181">
        <f t="shared" si="23"/>
        <v>683.33333333333337</v>
      </c>
      <c r="K181">
        <v>634</v>
      </c>
      <c r="L181">
        <f t="shared" si="21"/>
        <v>0.75934549664052853</v>
      </c>
      <c r="M181">
        <f t="shared" si="17"/>
        <v>0.99685944943072258</v>
      </c>
      <c r="N181">
        <f t="shared" si="18"/>
        <v>0.75696073370877592</v>
      </c>
      <c r="O181">
        <f t="shared" si="19"/>
        <v>0.10964901652604406</v>
      </c>
      <c r="P181" t="s">
        <v>262</v>
      </c>
      <c r="Q181" t="s">
        <v>263</v>
      </c>
    </row>
    <row r="182" spans="1:17" x14ac:dyDescent="0.35">
      <c r="A182">
        <v>6.9000000000000006E-2</v>
      </c>
      <c r="B182" t="s">
        <v>103</v>
      </c>
      <c r="C182" t="s">
        <v>20</v>
      </c>
      <c r="D182">
        <v>31</v>
      </c>
      <c r="E182" t="s">
        <v>43</v>
      </c>
      <c r="F182" t="s">
        <v>14</v>
      </c>
      <c r="G182" t="s">
        <v>42</v>
      </c>
      <c r="I182" s="1">
        <f t="shared" si="22"/>
        <v>7.333333333333333</v>
      </c>
      <c r="J182">
        <f t="shared" si="23"/>
        <v>683.33333333333337</v>
      </c>
      <c r="K182">
        <v>634</v>
      </c>
      <c r="L182">
        <f t="shared" si="21"/>
        <v>0.75934549664052853</v>
      </c>
      <c r="M182">
        <f t="shared" si="17"/>
        <v>0.99685944943072258</v>
      </c>
      <c r="N182">
        <f t="shared" si="18"/>
        <v>0.75696073370877592</v>
      </c>
      <c r="O182">
        <f t="shared" si="19"/>
        <v>9.1154001690325781E-2</v>
      </c>
      <c r="P182" t="s">
        <v>262</v>
      </c>
      <c r="Q182" t="s">
        <v>263</v>
      </c>
    </row>
    <row r="183" spans="1:17" x14ac:dyDescent="0.35">
      <c r="A183">
        <v>1.9E-2</v>
      </c>
      <c r="B183" t="s">
        <v>106</v>
      </c>
      <c r="C183" t="s">
        <v>20</v>
      </c>
      <c r="D183">
        <v>31</v>
      </c>
      <c r="E183" t="s">
        <v>43</v>
      </c>
      <c r="F183" t="s">
        <v>14</v>
      </c>
      <c r="G183" t="s">
        <v>42</v>
      </c>
      <c r="I183" s="1">
        <f t="shared" si="22"/>
        <v>7.333333333333333</v>
      </c>
      <c r="J183">
        <f t="shared" si="23"/>
        <v>683.33333333333337</v>
      </c>
      <c r="K183">
        <v>634</v>
      </c>
      <c r="L183">
        <f t="shared" si="21"/>
        <v>0.75934549664052853</v>
      </c>
      <c r="M183">
        <f t="shared" si="17"/>
        <v>0.99685944943072258</v>
      </c>
      <c r="N183">
        <f t="shared" si="18"/>
        <v>0.75696073370877592</v>
      </c>
      <c r="O183">
        <f t="shared" si="19"/>
        <v>2.5100377277046226E-2</v>
      </c>
      <c r="P183" t="s">
        <v>262</v>
      </c>
      <c r="Q183" t="s">
        <v>263</v>
      </c>
    </row>
    <row r="184" spans="1:17" x14ac:dyDescent="0.35">
      <c r="A184">
        <v>4.0000000000000001E-3</v>
      </c>
      <c r="B184" t="s">
        <v>121</v>
      </c>
      <c r="C184" t="s">
        <v>20</v>
      </c>
      <c r="D184">
        <v>31</v>
      </c>
      <c r="E184" t="s">
        <v>43</v>
      </c>
      <c r="F184" t="s">
        <v>14</v>
      </c>
      <c r="G184" t="s">
        <v>4</v>
      </c>
      <c r="I184" s="1">
        <f t="shared" si="22"/>
        <v>7.333333333333333</v>
      </c>
      <c r="J184">
        <f t="shared" si="23"/>
        <v>683.33333333333337</v>
      </c>
      <c r="K184">
        <v>634</v>
      </c>
      <c r="L184">
        <f t="shared" si="21"/>
        <v>0.75934549664052853</v>
      </c>
      <c r="M184">
        <f t="shared" si="17"/>
        <v>0.99685944943072258</v>
      </c>
      <c r="N184">
        <f t="shared" si="18"/>
        <v>0.75696073370877592</v>
      </c>
      <c r="O184">
        <f t="shared" si="19"/>
        <v>5.2842899530623636E-3</v>
      </c>
      <c r="P184" t="s">
        <v>262</v>
      </c>
      <c r="Q184" t="s">
        <v>263</v>
      </c>
    </row>
    <row r="185" spans="1:17" x14ac:dyDescent="0.35">
      <c r="A185">
        <v>3.5000000000000003E-2</v>
      </c>
      <c r="B185" t="s">
        <v>135</v>
      </c>
      <c r="C185" t="s">
        <v>20</v>
      </c>
      <c r="D185">
        <v>31</v>
      </c>
      <c r="E185" t="s">
        <v>43</v>
      </c>
      <c r="F185" t="s">
        <v>14</v>
      </c>
      <c r="G185" t="s">
        <v>4</v>
      </c>
      <c r="I185" s="1">
        <f t="shared" si="22"/>
        <v>7.333333333333333</v>
      </c>
      <c r="J185">
        <f t="shared" si="23"/>
        <v>683.33333333333337</v>
      </c>
      <c r="K185">
        <v>634</v>
      </c>
      <c r="L185">
        <f t="shared" si="21"/>
        <v>0.75934549664052853</v>
      </c>
      <c r="M185">
        <f t="shared" si="17"/>
        <v>0.99685944943072258</v>
      </c>
      <c r="N185">
        <f t="shared" si="18"/>
        <v>0.75696073370877592</v>
      </c>
      <c r="O185">
        <f t="shared" si="19"/>
        <v>4.6237537089295691E-2</v>
      </c>
      <c r="P185" t="s">
        <v>262</v>
      </c>
      <c r="Q185" t="s">
        <v>263</v>
      </c>
    </row>
    <row r="186" spans="1:17" x14ac:dyDescent="0.35">
      <c r="A186">
        <v>1.6E-2</v>
      </c>
      <c r="B186" t="s">
        <v>155</v>
      </c>
      <c r="C186" t="s">
        <v>20</v>
      </c>
      <c r="D186">
        <v>31</v>
      </c>
      <c r="E186" t="s">
        <v>43</v>
      </c>
      <c r="F186" t="s">
        <v>14</v>
      </c>
      <c r="G186" t="s">
        <v>4</v>
      </c>
      <c r="I186" s="1">
        <f t="shared" si="22"/>
        <v>7.333333333333333</v>
      </c>
      <c r="J186">
        <f t="shared" si="23"/>
        <v>683.33333333333337</v>
      </c>
      <c r="K186">
        <v>634</v>
      </c>
      <c r="L186">
        <f t="shared" si="21"/>
        <v>0.75934549664052853</v>
      </c>
      <c r="M186">
        <f t="shared" si="17"/>
        <v>0.99685944943072258</v>
      </c>
      <c r="N186">
        <f t="shared" si="18"/>
        <v>0.75696073370877592</v>
      </c>
      <c r="O186">
        <f t="shared" si="19"/>
        <v>2.1137159812249454E-2</v>
      </c>
      <c r="P186" t="s">
        <v>262</v>
      </c>
      <c r="Q186" t="s">
        <v>263</v>
      </c>
    </row>
    <row r="187" spans="1:17" x14ac:dyDescent="0.35">
      <c r="A187">
        <v>5.5E-2</v>
      </c>
      <c r="B187" t="s">
        <v>190</v>
      </c>
      <c r="C187" t="s">
        <v>20</v>
      </c>
      <c r="D187">
        <v>31</v>
      </c>
      <c r="E187" t="s">
        <v>43</v>
      </c>
      <c r="F187" t="s">
        <v>14</v>
      </c>
      <c r="G187" t="s">
        <v>42</v>
      </c>
      <c r="I187" s="1">
        <f t="shared" si="22"/>
        <v>7.333333333333333</v>
      </c>
      <c r="J187">
        <f t="shared" si="23"/>
        <v>683.33333333333337</v>
      </c>
      <c r="K187">
        <v>634</v>
      </c>
      <c r="L187">
        <f t="shared" si="21"/>
        <v>0.75934549664052853</v>
      </c>
      <c r="M187">
        <f t="shared" si="17"/>
        <v>0.99685944943072258</v>
      </c>
      <c r="N187">
        <f t="shared" si="18"/>
        <v>0.75696073370877592</v>
      </c>
      <c r="O187">
        <f t="shared" si="19"/>
        <v>7.2658986854607505E-2</v>
      </c>
      <c r="P187" t="s">
        <v>262</v>
      </c>
      <c r="Q187" t="s">
        <v>263</v>
      </c>
    </row>
    <row r="188" spans="1:17" x14ac:dyDescent="0.35">
      <c r="A188">
        <v>3.1E-2</v>
      </c>
      <c r="B188" t="s">
        <v>194</v>
      </c>
      <c r="C188" t="s">
        <v>20</v>
      </c>
      <c r="D188">
        <v>31</v>
      </c>
      <c r="E188" t="s">
        <v>43</v>
      </c>
      <c r="F188" t="s">
        <v>14</v>
      </c>
      <c r="G188" t="s">
        <v>42</v>
      </c>
      <c r="I188" s="1">
        <f t="shared" si="22"/>
        <v>7.333333333333333</v>
      </c>
      <c r="J188">
        <f t="shared" si="23"/>
        <v>683.33333333333337</v>
      </c>
      <c r="K188">
        <v>634</v>
      </c>
      <c r="L188">
        <f t="shared" si="21"/>
        <v>0.75934549664052853</v>
      </c>
      <c r="M188">
        <f t="shared" si="17"/>
        <v>0.99685944943072258</v>
      </c>
      <c r="N188">
        <f t="shared" si="18"/>
        <v>0.75696073370877592</v>
      </c>
      <c r="O188">
        <f t="shared" si="19"/>
        <v>4.0953247136233321E-2</v>
      </c>
      <c r="P188" t="s">
        <v>262</v>
      </c>
      <c r="Q188" t="s">
        <v>263</v>
      </c>
    </row>
    <row r="189" spans="1:17" x14ac:dyDescent="0.35">
      <c r="A189">
        <v>2E-3</v>
      </c>
      <c r="B189" t="s">
        <v>195</v>
      </c>
      <c r="C189" t="s">
        <v>196</v>
      </c>
      <c r="D189">
        <v>31</v>
      </c>
      <c r="E189" t="s">
        <v>43</v>
      </c>
      <c r="F189" t="s">
        <v>14</v>
      </c>
      <c r="G189" t="s">
        <v>4</v>
      </c>
      <c r="I189" s="1">
        <f t="shared" si="22"/>
        <v>7.333333333333333</v>
      </c>
      <c r="J189">
        <f t="shared" si="23"/>
        <v>683.33333333333337</v>
      </c>
      <c r="K189">
        <v>634</v>
      </c>
      <c r="L189">
        <f t="shared" si="21"/>
        <v>0.75934549664052853</v>
      </c>
      <c r="M189">
        <f t="shared" si="17"/>
        <v>0.99685944943072258</v>
      </c>
      <c r="N189">
        <f t="shared" si="18"/>
        <v>0.75696073370877592</v>
      </c>
      <c r="O189">
        <f t="shared" si="19"/>
        <v>2.6421449765311818E-3</v>
      </c>
      <c r="P189" t="s">
        <v>262</v>
      </c>
      <c r="Q189" t="s">
        <v>263</v>
      </c>
    </row>
    <row r="190" spans="1:17" x14ac:dyDescent="0.35">
      <c r="A190">
        <v>2.1000000000000001E-2</v>
      </c>
      <c r="B190" t="s">
        <v>205</v>
      </c>
      <c r="C190" t="s">
        <v>20</v>
      </c>
      <c r="D190">
        <v>31</v>
      </c>
      <c r="E190" t="s">
        <v>43</v>
      </c>
      <c r="F190" t="s">
        <v>14</v>
      </c>
      <c r="G190" t="s">
        <v>42</v>
      </c>
      <c r="I190" s="1">
        <f t="shared" si="22"/>
        <v>7.333333333333333</v>
      </c>
      <c r="J190">
        <f t="shared" si="23"/>
        <v>683.33333333333337</v>
      </c>
      <c r="K190">
        <v>634</v>
      </c>
      <c r="L190">
        <f t="shared" si="21"/>
        <v>0.75934549664052853</v>
      </c>
      <c r="M190">
        <f t="shared" si="17"/>
        <v>0.99685944943072258</v>
      </c>
      <c r="N190">
        <f t="shared" si="18"/>
        <v>0.75696073370877592</v>
      </c>
      <c r="O190">
        <f t="shared" si="19"/>
        <v>2.7742522253577411E-2</v>
      </c>
      <c r="P190" t="s">
        <v>262</v>
      </c>
      <c r="Q190" t="s">
        <v>263</v>
      </c>
    </row>
    <row r="191" spans="1:17" x14ac:dyDescent="0.35">
      <c r="A191">
        <v>3.5000000000000003E-2</v>
      </c>
      <c r="B191" t="s">
        <v>230</v>
      </c>
      <c r="C191" t="s">
        <v>20</v>
      </c>
      <c r="D191">
        <v>31</v>
      </c>
      <c r="E191" t="s">
        <v>43</v>
      </c>
      <c r="F191" t="s">
        <v>14</v>
      </c>
      <c r="G191" t="s">
        <v>42</v>
      </c>
      <c r="I191" s="1">
        <f t="shared" si="22"/>
        <v>7.333333333333333</v>
      </c>
      <c r="J191">
        <f t="shared" si="23"/>
        <v>683.33333333333337</v>
      </c>
      <c r="K191">
        <v>634</v>
      </c>
      <c r="L191">
        <f t="shared" si="21"/>
        <v>0.75934549664052853</v>
      </c>
      <c r="M191">
        <f t="shared" si="17"/>
        <v>0.99685944943072258</v>
      </c>
      <c r="N191">
        <f t="shared" si="18"/>
        <v>0.75696073370877592</v>
      </c>
      <c r="O191">
        <f t="shared" si="19"/>
        <v>4.6237537089295691E-2</v>
      </c>
      <c r="P191" t="s">
        <v>262</v>
      </c>
      <c r="Q191" t="s">
        <v>263</v>
      </c>
    </row>
    <row r="192" spans="1:17" x14ac:dyDescent="0.35">
      <c r="A192">
        <v>0.16900000000000001</v>
      </c>
      <c r="B192" t="s">
        <v>155</v>
      </c>
      <c r="C192" t="s">
        <v>181</v>
      </c>
      <c r="D192" t="s">
        <v>22</v>
      </c>
      <c r="E192" t="s">
        <v>23</v>
      </c>
      <c r="F192" t="s">
        <v>22</v>
      </c>
      <c r="G192" t="s">
        <v>4</v>
      </c>
      <c r="I192" s="1">
        <v>5.8</v>
      </c>
      <c r="J192">
        <v>883</v>
      </c>
      <c r="K192">
        <v>1045</v>
      </c>
      <c r="L192">
        <f t="shared" si="21"/>
        <v>0.6399118202934051</v>
      </c>
      <c r="M192">
        <f t="shared" si="17"/>
        <v>0.97771052987062612</v>
      </c>
      <c r="N192">
        <f t="shared" si="18"/>
        <v>0.62564852488954203</v>
      </c>
      <c r="O192">
        <f t="shared" si="19"/>
        <v>0.27011971302871191</v>
      </c>
      <c r="P192" t="s">
        <v>264</v>
      </c>
    </row>
    <row r="193" spans="1:16" x14ac:dyDescent="0.35">
      <c r="A193">
        <v>6.8000000000000005E-2</v>
      </c>
      <c r="B193" t="s">
        <v>155</v>
      </c>
      <c r="C193" t="s">
        <v>181</v>
      </c>
      <c r="D193" t="s">
        <v>24</v>
      </c>
      <c r="E193" t="s">
        <v>23</v>
      </c>
      <c r="F193" t="s">
        <v>25</v>
      </c>
      <c r="G193" t="s">
        <v>4</v>
      </c>
      <c r="I193" s="1">
        <v>5.8</v>
      </c>
      <c r="J193">
        <v>883</v>
      </c>
      <c r="K193">
        <v>1045</v>
      </c>
      <c r="L193">
        <f t="shared" si="21"/>
        <v>0.6399118202934051</v>
      </c>
      <c r="M193">
        <f t="shared" si="17"/>
        <v>0.97771052987062612</v>
      </c>
      <c r="N193">
        <f t="shared" si="18"/>
        <v>0.62564852488954203</v>
      </c>
      <c r="O193">
        <f t="shared" si="19"/>
        <v>0.10868722181036929</v>
      </c>
      <c r="P193" t="s">
        <v>264</v>
      </c>
    </row>
    <row r="194" spans="1:16" x14ac:dyDescent="0.35">
      <c r="A194">
        <v>8.3000000000000004E-2</v>
      </c>
      <c r="B194" t="s">
        <v>155</v>
      </c>
      <c r="C194" t="s">
        <v>181</v>
      </c>
      <c r="D194" t="s">
        <v>26</v>
      </c>
      <c r="E194" t="s">
        <v>23</v>
      </c>
      <c r="F194" t="s">
        <v>3</v>
      </c>
      <c r="G194" t="s">
        <v>4</v>
      </c>
      <c r="I194" s="1">
        <v>5.8</v>
      </c>
      <c r="J194">
        <v>883</v>
      </c>
      <c r="K194">
        <v>1045</v>
      </c>
      <c r="L194">
        <f t="shared" si="21"/>
        <v>0.6399118202934051</v>
      </c>
      <c r="M194">
        <f t="shared" ref="M194:M195" si="24">1/(1+30*EXP(-8.5*J194/K194))</f>
        <v>0.97771052987062612</v>
      </c>
      <c r="N194">
        <f t="shared" ref="N194:N195" si="25">L194*M194</f>
        <v>0.62564852488954203</v>
      </c>
      <c r="O194">
        <f t="shared" ref="O194:O195" si="26">A194/N194</f>
        <v>0.13266234426853898</v>
      </c>
      <c r="P194" t="s">
        <v>264</v>
      </c>
    </row>
    <row r="195" spans="1:16" x14ac:dyDescent="0.35">
      <c r="A195">
        <v>6.0999999999999999E-2</v>
      </c>
      <c r="B195" t="s">
        <v>155</v>
      </c>
      <c r="C195" t="s">
        <v>181</v>
      </c>
      <c r="D195" t="s">
        <v>27</v>
      </c>
      <c r="E195" t="s">
        <v>23</v>
      </c>
      <c r="F195" t="s">
        <v>28</v>
      </c>
      <c r="G195" t="s">
        <v>4</v>
      </c>
      <c r="I195" s="1">
        <v>5.8</v>
      </c>
      <c r="J195">
        <v>883</v>
      </c>
      <c r="K195">
        <v>1045</v>
      </c>
      <c r="L195">
        <f t="shared" si="21"/>
        <v>0.6399118202934051</v>
      </c>
      <c r="M195">
        <f t="shared" si="24"/>
        <v>0.97771052987062612</v>
      </c>
      <c r="N195">
        <f t="shared" si="25"/>
        <v>0.62564852488954203</v>
      </c>
      <c r="O195">
        <f t="shared" si="26"/>
        <v>9.7498831329890082E-2</v>
      </c>
      <c r="P195" t="s">
        <v>264</v>
      </c>
    </row>
    <row r="196" spans="1:16" x14ac:dyDescent="0.35">
      <c r="A196">
        <v>0.14899999999999999</v>
      </c>
      <c r="B196" t="s">
        <v>0</v>
      </c>
      <c r="C196" t="s">
        <v>15</v>
      </c>
      <c r="D196" t="s">
        <v>22</v>
      </c>
      <c r="E196" t="s">
        <v>23</v>
      </c>
      <c r="F196" t="s">
        <v>22</v>
      </c>
      <c r="G196" t="s">
        <v>4</v>
      </c>
      <c r="I196" s="1">
        <v>5.8</v>
      </c>
      <c r="J196">
        <v>883</v>
      </c>
      <c r="K196">
        <v>1045</v>
      </c>
      <c r="L196">
        <f>EXP(308.56*((1/56.02)-1/((273.15+I196)-227.13)))</f>
        <v>0.6399118202934051</v>
      </c>
      <c r="M196">
        <f>1/(1+30*EXP(-8.5*J196/K196))</f>
        <v>0.97771052987062612</v>
      </c>
      <c r="N196">
        <f>L196*M196</f>
        <v>0.62564852488954203</v>
      </c>
      <c r="O196">
        <f>A196/N196</f>
        <v>0.23815288308448562</v>
      </c>
      <c r="P196" t="s">
        <v>264</v>
      </c>
    </row>
    <row r="197" spans="1:16" x14ac:dyDescent="0.35">
      <c r="A197">
        <v>0.113</v>
      </c>
      <c r="B197" t="s">
        <v>0</v>
      </c>
      <c r="C197" t="s">
        <v>15</v>
      </c>
      <c r="D197" t="s">
        <v>24</v>
      </c>
      <c r="E197" t="s">
        <v>23</v>
      </c>
      <c r="F197" t="s">
        <v>25</v>
      </c>
      <c r="G197" t="s">
        <v>4</v>
      </c>
      <c r="I197" s="1">
        <v>5.8</v>
      </c>
      <c r="J197">
        <v>883</v>
      </c>
      <c r="K197">
        <v>1045</v>
      </c>
      <c r="L197">
        <f>EXP(308.56*((1/56.02)-1/((273.15+I197)-227.13)))</f>
        <v>0.6399118202934051</v>
      </c>
      <c r="M197">
        <f>1/(1+30*EXP(-8.5*J197/K197))</f>
        <v>0.97771052987062612</v>
      </c>
      <c r="N197">
        <f>L197*M197</f>
        <v>0.62564852488954203</v>
      </c>
      <c r="O197">
        <f>A197/N197</f>
        <v>0.18061258918487835</v>
      </c>
      <c r="P197" t="s">
        <v>264</v>
      </c>
    </row>
    <row r="198" spans="1:16" x14ac:dyDescent="0.35">
      <c r="A198">
        <v>5.2999999999999999E-2</v>
      </c>
      <c r="B198" t="s">
        <v>0</v>
      </c>
      <c r="C198" t="s">
        <v>15</v>
      </c>
      <c r="D198" t="s">
        <v>27</v>
      </c>
      <c r="E198" t="s">
        <v>23</v>
      </c>
      <c r="F198" t="s">
        <v>28</v>
      </c>
      <c r="G198" t="s">
        <v>4</v>
      </c>
      <c r="I198" s="1">
        <v>5.8</v>
      </c>
      <c r="J198">
        <v>883</v>
      </c>
      <c r="K198">
        <v>1045</v>
      </c>
      <c r="L198">
        <f>EXP(308.56*((1/56.02)-1/((273.15+I198)-227.13)))</f>
        <v>0.6399118202934051</v>
      </c>
      <c r="M198">
        <f>1/(1+30*EXP(-8.5*J198/K198))</f>
        <v>0.97771052987062612</v>
      </c>
      <c r="N198">
        <f>L198*M198</f>
        <v>0.62564852488954203</v>
      </c>
      <c r="O198">
        <f>A198/N198</f>
        <v>8.4712099352199588E-2</v>
      </c>
      <c r="P198" t="s">
        <v>264</v>
      </c>
    </row>
    <row r="199" spans="1:16" x14ac:dyDescent="0.35">
      <c r="A199">
        <v>0.191</v>
      </c>
      <c r="B199" t="s">
        <v>227</v>
      </c>
      <c r="C199" t="s">
        <v>228</v>
      </c>
      <c r="E199" t="s">
        <v>23</v>
      </c>
      <c r="F199" t="s">
        <v>22</v>
      </c>
      <c r="G199" t="s">
        <v>4</v>
      </c>
      <c r="I199" s="1">
        <v>5.8</v>
      </c>
      <c r="J199">
        <v>883</v>
      </c>
      <c r="K199">
        <v>1045</v>
      </c>
      <c r="L199">
        <f t="shared" ref="L199:L202" si="27">EXP(308.56*((1/56.02)-1/((273.15+I199)-227.13)))</f>
        <v>0.6399118202934051</v>
      </c>
      <c r="M199">
        <f t="shared" ref="M199:M202" si="28">1/(1+30*EXP(-8.5*J199/K199))</f>
        <v>0.97771052987062612</v>
      </c>
      <c r="N199">
        <f t="shared" ref="N199:N202" si="29">L199*M199</f>
        <v>0.62564852488954203</v>
      </c>
      <c r="O199">
        <f t="shared" ref="O199:O202" si="30">A199/N199</f>
        <v>0.30528322596736079</v>
      </c>
      <c r="P199" t="s">
        <v>264</v>
      </c>
    </row>
    <row r="200" spans="1:16" x14ac:dyDescent="0.35">
      <c r="A200">
        <v>0.11899999999999999</v>
      </c>
      <c r="B200" t="s">
        <v>227</v>
      </c>
      <c r="C200" t="s">
        <v>228</v>
      </c>
      <c r="E200" t="s">
        <v>23</v>
      </c>
      <c r="F200" t="s">
        <v>25</v>
      </c>
      <c r="G200" t="s">
        <v>4</v>
      </c>
      <c r="I200" s="1">
        <v>5.8</v>
      </c>
      <c r="J200">
        <v>883</v>
      </c>
      <c r="K200">
        <v>1045</v>
      </c>
      <c r="L200">
        <f t="shared" si="27"/>
        <v>0.6399118202934051</v>
      </c>
      <c r="M200">
        <f t="shared" si="28"/>
        <v>0.97771052987062612</v>
      </c>
      <c r="N200">
        <f t="shared" si="29"/>
        <v>0.62564852488954203</v>
      </c>
      <c r="O200">
        <f t="shared" si="30"/>
        <v>0.19020263816814623</v>
      </c>
      <c r="P200" t="s">
        <v>264</v>
      </c>
    </row>
    <row r="201" spans="1:16" x14ac:dyDescent="0.35">
      <c r="A201">
        <v>5.0999999999999997E-2</v>
      </c>
      <c r="B201" t="s">
        <v>227</v>
      </c>
      <c r="C201" t="s">
        <v>228</v>
      </c>
      <c r="E201" t="s">
        <v>23</v>
      </c>
      <c r="F201" t="s">
        <v>3</v>
      </c>
      <c r="G201" t="s">
        <v>4</v>
      </c>
      <c r="I201" s="1">
        <v>5.8</v>
      </c>
      <c r="J201">
        <v>883</v>
      </c>
      <c r="K201">
        <v>1045</v>
      </c>
      <c r="L201">
        <f t="shared" si="27"/>
        <v>0.6399118202934051</v>
      </c>
      <c r="M201">
        <f t="shared" si="28"/>
        <v>0.97771052987062612</v>
      </c>
      <c r="N201">
        <f t="shared" si="29"/>
        <v>0.62564852488954203</v>
      </c>
      <c r="O201">
        <f t="shared" si="30"/>
        <v>8.1515416357776954E-2</v>
      </c>
      <c r="P201" t="s">
        <v>264</v>
      </c>
    </row>
    <row r="202" spans="1:16" x14ac:dyDescent="0.35">
      <c r="A202">
        <v>0.10199999999999999</v>
      </c>
      <c r="B202" t="s">
        <v>155</v>
      </c>
      <c r="C202" t="s">
        <v>170</v>
      </c>
      <c r="E202" t="s">
        <v>23</v>
      </c>
      <c r="F202" t="s">
        <v>22</v>
      </c>
      <c r="G202" t="s">
        <v>4</v>
      </c>
      <c r="I202" s="1">
        <v>4.2</v>
      </c>
      <c r="J202">
        <v>1124</v>
      </c>
      <c r="K202">
        <v>860</v>
      </c>
      <c r="L202">
        <f t="shared" si="27"/>
        <v>0.52933550371461602</v>
      </c>
      <c r="M202">
        <f t="shared" si="28"/>
        <v>0.9995510297877942</v>
      </c>
      <c r="N202">
        <f t="shared" si="29"/>
        <v>0.52909784784118519</v>
      </c>
      <c r="O202">
        <f t="shared" si="30"/>
        <v>0.1927809769330539</v>
      </c>
      <c r="P202" t="s">
        <v>265</v>
      </c>
    </row>
    <row r="203" spans="1:16" x14ac:dyDescent="0.35">
      <c r="A203">
        <v>2.7E-2</v>
      </c>
      <c r="B203" t="s">
        <v>155</v>
      </c>
      <c r="C203" t="s">
        <v>170</v>
      </c>
      <c r="E203" t="s">
        <v>23</v>
      </c>
      <c r="F203" t="s">
        <v>3</v>
      </c>
      <c r="G203" t="s">
        <v>4</v>
      </c>
      <c r="I203" s="1">
        <v>4.2</v>
      </c>
      <c r="J203">
        <v>1124</v>
      </c>
      <c r="K203">
        <v>860</v>
      </c>
      <c r="L203">
        <f t="shared" ref="L203:L248" si="31">EXP(308.56*((1/56.02)-1/((273.15+I203)-227.13)))</f>
        <v>0.52933550371461602</v>
      </c>
      <c r="M203">
        <f t="shared" ref="M203:M248" si="32">1/(1+30*EXP(-8.5*J203/K203))</f>
        <v>0.9995510297877942</v>
      </c>
      <c r="N203">
        <f t="shared" ref="N203:N248" si="33">L203*M203</f>
        <v>0.52909784784118519</v>
      </c>
      <c r="O203">
        <f t="shared" ref="O203:O248" si="34">A203/N203</f>
        <v>5.1030258599926041E-2</v>
      </c>
      <c r="P203" t="s">
        <v>265</v>
      </c>
    </row>
    <row r="204" spans="1:16" x14ac:dyDescent="0.35">
      <c r="A204">
        <v>1.6E-2</v>
      </c>
      <c r="B204" t="s">
        <v>155</v>
      </c>
      <c r="C204" t="s">
        <v>170</v>
      </c>
      <c r="E204" t="s">
        <v>23</v>
      </c>
      <c r="F204" t="s">
        <v>28</v>
      </c>
      <c r="G204" t="s">
        <v>4</v>
      </c>
      <c r="I204" s="1">
        <v>4.2</v>
      </c>
      <c r="J204">
        <v>1124</v>
      </c>
      <c r="K204">
        <v>860</v>
      </c>
      <c r="L204">
        <f t="shared" si="31"/>
        <v>0.52933550371461602</v>
      </c>
      <c r="M204">
        <f t="shared" si="32"/>
        <v>0.9995510297877942</v>
      </c>
      <c r="N204">
        <f t="shared" si="33"/>
        <v>0.52909784784118519</v>
      </c>
      <c r="O204">
        <f t="shared" si="34"/>
        <v>3.0240153244400617E-2</v>
      </c>
      <c r="P204" t="s">
        <v>265</v>
      </c>
    </row>
    <row r="205" spans="1:16" x14ac:dyDescent="0.35">
      <c r="A205">
        <v>8.5000000000000006E-2</v>
      </c>
      <c r="B205" t="s">
        <v>195</v>
      </c>
      <c r="C205" t="s">
        <v>196</v>
      </c>
      <c r="E205" t="s">
        <v>23</v>
      </c>
      <c r="F205" t="s">
        <v>22</v>
      </c>
      <c r="G205" t="s">
        <v>4</v>
      </c>
      <c r="I205" s="1">
        <v>4.2</v>
      </c>
      <c r="J205">
        <v>1124</v>
      </c>
      <c r="K205">
        <v>860</v>
      </c>
      <c r="L205">
        <f t="shared" si="31"/>
        <v>0.52933550371461602</v>
      </c>
      <c r="M205">
        <f t="shared" si="32"/>
        <v>0.9995510297877942</v>
      </c>
      <c r="N205">
        <f t="shared" si="33"/>
        <v>0.52909784784118519</v>
      </c>
      <c r="O205">
        <f t="shared" si="34"/>
        <v>0.16065081411087828</v>
      </c>
      <c r="P205" t="s">
        <v>265</v>
      </c>
    </row>
    <row r="206" spans="1:16" x14ac:dyDescent="0.35">
      <c r="A206">
        <v>1.6E-2</v>
      </c>
      <c r="B206" t="s">
        <v>195</v>
      </c>
      <c r="C206" t="s">
        <v>196</v>
      </c>
      <c r="E206" t="s">
        <v>23</v>
      </c>
      <c r="F206" t="s">
        <v>3</v>
      </c>
      <c r="G206" t="s">
        <v>4</v>
      </c>
      <c r="I206" s="1">
        <v>4.2</v>
      </c>
      <c r="J206">
        <v>1124</v>
      </c>
      <c r="K206">
        <v>860</v>
      </c>
      <c r="L206">
        <f t="shared" si="31"/>
        <v>0.52933550371461602</v>
      </c>
      <c r="M206">
        <f t="shared" si="32"/>
        <v>0.9995510297877942</v>
      </c>
      <c r="N206">
        <f t="shared" si="33"/>
        <v>0.52909784784118519</v>
      </c>
      <c r="O206">
        <f t="shared" si="34"/>
        <v>3.0240153244400617E-2</v>
      </c>
      <c r="P206" t="s">
        <v>265</v>
      </c>
    </row>
    <row r="207" spans="1:16" x14ac:dyDescent="0.35">
      <c r="A207">
        <v>0.161</v>
      </c>
      <c r="B207" t="s">
        <v>155</v>
      </c>
      <c r="C207" t="s">
        <v>167</v>
      </c>
      <c r="E207" t="s">
        <v>23</v>
      </c>
      <c r="F207" t="s">
        <v>22</v>
      </c>
      <c r="G207" t="s">
        <v>4</v>
      </c>
      <c r="I207" s="1">
        <v>4.2</v>
      </c>
      <c r="J207">
        <v>1124</v>
      </c>
      <c r="K207">
        <v>860</v>
      </c>
      <c r="L207">
        <f t="shared" si="31"/>
        <v>0.52933550371461602</v>
      </c>
      <c r="M207">
        <f t="shared" si="32"/>
        <v>0.9995510297877942</v>
      </c>
      <c r="N207">
        <f t="shared" si="33"/>
        <v>0.52909784784118519</v>
      </c>
      <c r="O207">
        <f t="shared" si="34"/>
        <v>0.30429154202178121</v>
      </c>
      <c r="P207" t="s">
        <v>265</v>
      </c>
    </row>
    <row r="208" spans="1:16" x14ac:dyDescent="0.35">
      <c r="A208">
        <v>0.125</v>
      </c>
      <c r="B208" t="s">
        <v>155</v>
      </c>
      <c r="C208" t="s">
        <v>167</v>
      </c>
      <c r="E208" t="s">
        <v>23</v>
      </c>
      <c r="F208" t="s">
        <v>25</v>
      </c>
      <c r="G208" t="s">
        <v>4</v>
      </c>
      <c r="I208" s="1">
        <v>4.2</v>
      </c>
      <c r="J208">
        <v>1124</v>
      </c>
      <c r="K208">
        <v>860</v>
      </c>
      <c r="L208">
        <f t="shared" si="31"/>
        <v>0.52933550371461602</v>
      </c>
      <c r="M208">
        <f t="shared" si="32"/>
        <v>0.9995510297877942</v>
      </c>
      <c r="N208">
        <f t="shared" si="33"/>
        <v>0.52909784784118519</v>
      </c>
      <c r="O208">
        <f t="shared" si="34"/>
        <v>0.23625119722187982</v>
      </c>
      <c r="P208" t="s">
        <v>265</v>
      </c>
    </row>
    <row r="209" spans="1:16" x14ac:dyDescent="0.35">
      <c r="A209">
        <v>5.3999999999999999E-2</v>
      </c>
      <c r="B209" t="s">
        <v>155</v>
      </c>
      <c r="C209" t="s">
        <v>167</v>
      </c>
      <c r="E209" t="s">
        <v>23</v>
      </c>
      <c r="F209" t="s">
        <v>3</v>
      </c>
      <c r="G209" t="s">
        <v>4</v>
      </c>
      <c r="I209" s="1">
        <v>4.2</v>
      </c>
      <c r="J209">
        <v>1124</v>
      </c>
      <c r="K209">
        <v>860</v>
      </c>
      <c r="L209">
        <f t="shared" si="31"/>
        <v>0.52933550371461602</v>
      </c>
      <c r="M209">
        <f t="shared" si="32"/>
        <v>0.9995510297877942</v>
      </c>
      <c r="N209">
        <f t="shared" si="33"/>
        <v>0.52909784784118519</v>
      </c>
      <c r="O209">
        <f t="shared" si="34"/>
        <v>0.10206051719985208</v>
      </c>
      <c r="P209" t="s">
        <v>265</v>
      </c>
    </row>
    <row r="210" spans="1:16" x14ac:dyDescent="0.35">
      <c r="A210">
        <v>4.2999999999999997E-2</v>
      </c>
      <c r="B210" t="s">
        <v>155</v>
      </c>
      <c r="C210" t="s">
        <v>167</v>
      </c>
      <c r="E210" t="s">
        <v>23</v>
      </c>
      <c r="F210" t="s">
        <v>28</v>
      </c>
      <c r="G210" t="s">
        <v>4</v>
      </c>
      <c r="I210" s="1">
        <v>4.2</v>
      </c>
      <c r="J210">
        <v>1124</v>
      </c>
      <c r="K210">
        <v>860</v>
      </c>
      <c r="L210">
        <f t="shared" si="31"/>
        <v>0.52933550371461602</v>
      </c>
      <c r="M210">
        <f t="shared" si="32"/>
        <v>0.9995510297877942</v>
      </c>
      <c r="N210">
        <f t="shared" si="33"/>
        <v>0.52909784784118519</v>
      </c>
      <c r="O210">
        <f t="shared" si="34"/>
        <v>8.1270411844326651E-2</v>
      </c>
      <c r="P210" t="s">
        <v>265</v>
      </c>
    </row>
    <row r="211" spans="1:16" x14ac:dyDescent="0.35">
      <c r="A211">
        <v>0.108</v>
      </c>
      <c r="B211" t="s">
        <v>155</v>
      </c>
      <c r="C211" t="s">
        <v>170</v>
      </c>
      <c r="E211" t="s">
        <v>23</v>
      </c>
      <c r="F211" t="s">
        <v>22</v>
      </c>
      <c r="G211" t="s">
        <v>4</v>
      </c>
      <c r="I211" s="1">
        <v>5.4</v>
      </c>
      <c r="J211">
        <v>1167</v>
      </c>
      <c r="K211">
        <v>890</v>
      </c>
      <c r="L211">
        <f t="shared" si="31"/>
        <v>0.61094700281063652</v>
      </c>
      <c r="M211">
        <f t="shared" si="32"/>
        <v>0.99956698636624552</v>
      </c>
      <c r="N211">
        <f t="shared" si="33"/>
        <v>0.61068245442891811</v>
      </c>
      <c r="O211">
        <f t="shared" si="34"/>
        <v>0.17685132300222475</v>
      </c>
      <c r="P211" t="s">
        <v>266</v>
      </c>
    </row>
    <row r="212" spans="1:16" x14ac:dyDescent="0.35">
      <c r="A212">
        <v>3.4000000000000002E-2</v>
      </c>
      <c r="B212" t="s">
        <v>155</v>
      </c>
      <c r="C212" t="s">
        <v>170</v>
      </c>
      <c r="E212" t="s">
        <v>23</v>
      </c>
      <c r="F212" t="s">
        <v>25</v>
      </c>
      <c r="G212" t="s">
        <v>4</v>
      </c>
      <c r="I212" s="1">
        <v>5.4</v>
      </c>
      <c r="J212">
        <v>1167</v>
      </c>
      <c r="K212">
        <v>890</v>
      </c>
      <c r="L212">
        <f t="shared" si="31"/>
        <v>0.61094700281063652</v>
      </c>
      <c r="M212">
        <f t="shared" si="32"/>
        <v>0.99956698636624552</v>
      </c>
      <c r="N212">
        <f t="shared" si="33"/>
        <v>0.61068245442891811</v>
      </c>
      <c r="O212">
        <f t="shared" si="34"/>
        <v>5.5675416500700389E-2</v>
      </c>
      <c r="P212" t="s">
        <v>266</v>
      </c>
    </row>
    <row r="213" spans="1:16" x14ac:dyDescent="0.35">
      <c r="A213">
        <v>2.9000000000000001E-2</v>
      </c>
      <c r="B213" t="s">
        <v>155</v>
      </c>
      <c r="C213" t="s">
        <v>170</v>
      </c>
      <c r="E213" t="s">
        <v>23</v>
      </c>
      <c r="F213" t="s">
        <v>3</v>
      </c>
      <c r="G213" t="s">
        <v>4</v>
      </c>
      <c r="I213" s="1">
        <v>5.4</v>
      </c>
      <c r="J213">
        <v>1167</v>
      </c>
      <c r="K213">
        <v>890</v>
      </c>
      <c r="L213">
        <f t="shared" si="31"/>
        <v>0.61094700281063652</v>
      </c>
      <c r="M213">
        <f t="shared" si="32"/>
        <v>0.99956698636624552</v>
      </c>
      <c r="N213">
        <f t="shared" si="33"/>
        <v>0.61068245442891811</v>
      </c>
      <c r="O213">
        <f t="shared" si="34"/>
        <v>4.7487855250597392E-2</v>
      </c>
      <c r="P213" t="s">
        <v>266</v>
      </c>
    </row>
    <row r="214" spans="1:16" x14ac:dyDescent="0.35">
      <c r="A214">
        <v>1.0999999999999999E-2</v>
      </c>
      <c r="B214" t="s">
        <v>155</v>
      </c>
      <c r="C214" t="s">
        <v>170</v>
      </c>
      <c r="E214" t="s">
        <v>23</v>
      </c>
      <c r="F214" t="s">
        <v>28</v>
      </c>
      <c r="G214" t="s">
        <v>4</v>
      </c>
      <c r="I214" s="1">
        <v>5.4</v>
      </c>
      <c r="J214">
        <v>1167</v>
      </c>
      <c r="K214">
        <v>890</v>
      </c>
      <c r="L214">
        <f t="shared" si="31"/>
        <v>0.61094700281063652</v>
      </c>
      <c r="M214">
        <f t="shared" si="32"/>
        <v>0.99956698636624552</v>
      </c>
      <c r="N214">
        <f t="shared" si="33"/>
        <v>0.61068245442891811</v>
      </c>
      <c r="O214">
        <f t="shared" si="34"/>
        <v>1.8012634750226596E-2</v>
      </c>
      <c r="P214" t="s">
        <v>266</v>
      </c>
    </row>
    <row r="215" spans="1:16" x14ac:dyDescent="0.35">
      <c r="A215">
        <v>0.14000000000000001</v>
      </c>
      <c r="B215" t="s">
        <v>267</v>
      </c>
      <c r="C215" t="s">
        <v>228</v>
      </c>
      <c r="E215" t="s">
        <v>23</v>
      </c>
      <c r="F215" t="s">
        <v>22</v>
      </c>
      <c r="G215" t="s">
        <v>4</v>
      </c>
      <c r="I215" s="1">
        <v>5.4</v>
      </c>
      <c r="J215">
        <v>1167</v>
      </c>
      <c r="K215">
        <v>890</v>
      </c>
      <c r="L215">
        <f t="shared" si="31"/>
        <v>0.61094700281063652</v>
      </c>
      <c r="M215">
        <f t="shared" si="32"/>
        <v>0.99956698636624552</v>
      </c>
      <c r="N215">
        <f t="shared" si="33"/>
        <v>0.61068245442891811</v>
      </c>
      <c r="O215">
        <f t="shared" si="34"/>
        <v>0.22925171500288397</v>
      </c>
      <c r="P215" t="s">
        <v>266</v>
      </c>
    </row>
    <row r="216" spans="1:16" x14ac:dyDescent="0.35">
      <c r="A216">
        <v>6.7000000000000004E-2</v>
      </c>
      <c r="B216" t="s">
        <v>267</v>
      </c>
      <c r="C216" t="s">
        <v>228</v>
      </c>
      <c r="E216" t="s">
        <v>23</v>
      </c>
      <c r="F216" t="s">
        <v>25</v>
      </c>
      <c r="G216" t="s">
        <v>4</v>
      </c>
      <c r="I216" s="1">
        <v>5.4</v>
      </c>
      <c r="J216">
        <v>1167</v>
      </c>
      <c r="K216">
        <v>890</v>
      </c>
      <c r="L216">
        <f t="shared" si="31"/>
        <v>0.61094700281063652</v>
      </c>
      <c r="M216">
        <f t="shared" si="32"/>
        <v>0.99956698636624552</v>
      </c>
      <c r="N216">
        <f t="shared" si="33"/>
        <v>0.61068245442891811</v>
      </c>
      <c r="O216">
        <f t="shared" si="34"/>
        <v>0.10971332075138018</v>
      </c>
      <c r="P216" t="s">
        <v>266</v>
      </c>
    </row>
    <row r="217" spans="1:16" x14ac:dyDescent="0.35">
      <c r="A217">
        <v>4.3999999999999997E-2</v>
      </c>
      <c r="B217" t="s">
        <v>267</v>
      </c>
      <c r="C217" t="s">
        <v>228</v>
      </c>
      <c r="E217" t="s">
        <v>23</v>
      </c>
      <c r="F217" t="s">
        <v>3</v>
      </c>
      <c r="G217" t="s">
        <v>4</v>
      </c>
      <c r="I217" s="1">
        <v>5.4</v>
      </c>
      <c r="J217">
        <v>1167</v>
      </c>
      <c r="K217">
        <v>890</v>
      </c>
      <c r="L217">
        <f t="shared" si="31"/>
        <v>0.61094700281063652</v>
      </c>
      <c r="M217">
        <f t="shared" si="32"/>
        <v>0.99956698636624552</v>
      </c>
      <c r="N217">
        <f t="shared" si="33"/>
        <v>0.61068245442891811</v>
      </c>
      <c r="O217">
        <f t="shared" si="34"/>
        <v>7.2050539000906383E-2</v>
      </c>
      <c r="P217" t="s">
        <v>266</v>
      </c>
    </row>
    <row r="218" spans="1:16" x14ac:dyDescent="0.35">
      <c r="A218">
        <v>2.3E-2</v>
      </c>
      <c r="B218" t="s">
        <v>267</v>
      </c>
      <c r="C218" t="s">
        <v>228</v>
      </c>
      <c r="E218" t="s">
        <v>23</v>
      </c>
      <c r="F218" t="s">
        <v>28</v>
      </c>
      <c r="G218" t="s">
        <v>4</v>
      </c>
      <c r="I218" s="1">
        <v>5.4</v>
      </c>
      <c r="J218">
        <v>1167</v>
      </c>
      <c r="K218">
        <v>890</v>
      </c>
      <c r="L218">
        <f t="shared" si="31"/>
        <v>0.61094700281063652</v>
      </c>
      <c r="M218">
        <f t="shared" si="32"/>
        <v>0.99956698636624552</v>
      </c>
      <c r="N218">
        <f t="shared" si="33"/>
        <v>0.61068245442891811</v>
      </c>
      <c r="O218">
        <f t="shared" si="34"/>
        <v>3.7662781750473794E-2</v>
      </c>
      <c r="P218" t="s">
        <v>266</v>
      </c>
    </row>
    <row r="219" spans="1:16" x14ac:dyDescent="0.35">
      <c r="A219">
        <v>0.28299999999999997</v>
      </c>
      <c r="B219" t="s">
        <v>155</v>
      </c>
      <c r="C219" t="s">
        <v>181</v>
      </c>
      <c r="E219" t="s">
        <v>23</v>
      </c>
      <c r="F219" t="s">
        <v>22</v>
      </c>
      <c r="G219" t="s">
        <v>4</v>
      </c>
      <c r="I219" s="1">
        <v>5.4</v>
      </c>
      <c r="J219">
        <v>1167</v>
      </c>
      <c r="K219">
        <v>890</v>
      </c>
      <c r="L219">
        <f t="shared" si="31"/>
        <v>0.61094700281063652</v>
      </c>
      <c r="M219">
        <f t="shared" si="32"/>
        <v>0.99956698636624552</v>
      </c>
      <c r="N219">
        <f t="shared" si="33"/>
        <v>0.61068245442891811</v>
      </c>
      <c r="O219">
        <f t="shared" si="34"/>
        <v>0.46341596675582963</v>
      </c>
      <c r="P219" t="s">
        <v>266</v>
      </c>
    </row>
    <row r="220" spans="1:16" x14ac:dyDescent="0.35">
      <c r="A220">
        <v>9.8000000000000004E-2</v>
      </c>
      <c r="B220" t="s">
        <v>155</v>
      </c>
      <c r="C220" t="s">
        <v>181</v>
      </c>
      <c r="E220" t="s">
        <v>23</v>
      </c>
      <c r="F220" t="s">
        <v>25</v>
      </c>
      <c r="G220" t="s">
        <v>4</v>
      </c>
      <c r="I220" s="1">
        <v>5.4</v>
      </c>
      <c r="J220">
        <v>1167</v>
      </c>
      <c r="K220">
        <v>890</v>
      </c>
      <c r="L220">
        <f t="shared" si="31"/>
        <v>0.61094700281063652</v>
      </c>
      <c r="M220">
        <f t="shared" si="32"/>
        <v>0.99956698636624552</v>
      </c>
      <c r="N220">
        <f t="shared" si="33"/>
        <v>0.61068245442891811</v>
      </c>
      <c r="O220">
        <f t="shared" si="34"/>
        <v>0.16047620050201877</v>
      </c>
      <c r="P220" t="s">
        <v>266</v>
      </c>
    </row>
    <row r="221" spans="1:16" x14ac:dyDescent="0.35">
      <c r="A221">
        <v>5.6000000000000001E-2</v>
      </c>
      <c r="B221" t="s">
        <v>155</v>
      </c>
      <c r="C221" t="s">
        <v>181</v>
      </c>
      <c r="E221" t="s">
        <v>23</v>
      </c>
      <c r="F221" t="s">
        <v>3</v>
      </c>
      <c r="G221" t="s">
        <v>4</v>
      </c>
      <c r="I221" s="1">
        <v>5.4</v>
      </c>
      <c r="J221">
        <v>1167</v>
      </c>
      <c r="K221">
        <v>890</v>
      </c>
      <c r="L221">
        <f t="shared" si="31"/>
        <v>0.61094700281063652</v>
      </c>
      <c r="M221">
        <f t="shared" si="32"/>
        <v>0.99956698636624552</v>
      </c>
      <c r="N221">
        <f t="shared" si="33"/>
        <v>0.61068245442891811</v>
      </c>
      <c r="O221">
        <f t="shared" si="34"/>
        <v>9.1700686001153581E-2</v>
      </c>
      <c r="P221" t="s">
        <v>266</v>
      </c>
    </row>
    <row r="222" spans="1:16" x14ac:dyDescent="0.35">
      <c r="A222">
        <v>0.04</v>
      </c>
      <c r="B222" t="s">
        <v>155</v>
      </c>
      <c r="C222" t="s">
        <v>181</v>
      </c>
      <c r="E222" t="s">
        <v>23</v>
      </c>
      <c r="F222" t="s">
        <v>28</v>
      </c>
      <c r="G222" t="s">
        <v>4</v>
      </c>
      <c r="I222" s="1">
        <v>5.4</v>
      </c>
      <c r="J222">
        <v>1167</v>
      </c>
      <c r="K222">
        <v>890</v>
      </c>
      <c r="L222">
        <f t="shared" si="31"/>
        <v>0.61094700281063652</v>
      </c>
      <c r="M222">
        <f t="shared" si="32"/>
        <v>0.99956698636624552</v>
      </c>
      <c r="N222">
        <f t="shared" si="33"/>
        <v>0.61068245442891811</v>
      </c>
      <c r="O222">
        <f t="shared" si="34"/>
        <v>6.5500490000823988E-2</v>
      </c>
      <c r="P222" t="s">
        <v>266</v>
      </c>
    </row>
    <row r="223" spans="1:16" x14ac:dyDescent="0.35">
      <c r="A223">
        <v>0.11</v>
      </c>
      <c r="B223" t="s">
        <v>0</v>
      </c>
      <c r="C223" t="s">
        <v>15</v>
      </c>
      <c r="E223" t="s">
        <v>23</v>
      </c>
      <c r="F223" t="s">
        <v>22</v>
      </c>
      <c r="G223" t="s">
        <v>4</v>
      </c>
      <c r="I223" s="1">
        <v>5.4</v>
      </c>
      <c r="J223">
        <v>1167</v>
      </c>
      <c r="K223">
        <v>890</v>
      </c>
      <c r="L223">
        <f t="shared" si="31"/>
        <v>0.61094700281063652</v>
      </c>
      <c r="M223">
        <f t="shared" si="32"/>
        <v>0.99956698636624552</v>
      </c>
      <c r="N223">
        <f t="shared" si="33"/>
        <v>0.61068245442891811</v>
      </c>
      <c r="O223">
        <f t="shared" si="34"/>
        <v>0.18012634750226597</v>
      </c>
      <c r="P223" t="s">
        <v>266</v>
      </c>
    </row>
    <row r="224" spans="1:16" x14ac:dyDescent="0.35">
      <c r="A224">
        <v>3.3000000000000002E-2</v>
      </c>
      <c r="B224" t="s">
        <v>0</v>
      </c>
      <c r="C224" t="s">
        <v>15</v>
      </c>
      <c r="E224" t="s">
        <v>23</v>
      </c>
      <c r="F224" t="s">
        <v>3</v>
      </c>
      <c r="G224" t="s">
        <v>4</v>
      </c>
      <c r="I224" s="1">
        <v>5.4</v>
      </c>
      <c r="J224">
        <v>1167</v>
      </c>
      <c r="K224">
        <v>890</v>
      </c>
      <c r="L224">
        <f t="shared" si="31"/>
        <v>0.61094700281063652</v>
      </c>
      <c r="M224">
        <f t="shared" si="32"/>
        <v>0.99956698636624552</v>
      </c>
      <c r="N224">
        <f t="shared" si="33"/>
        <v>0.61068245442891811</v>
      </c>
      <c r="O224">
        <f t="shared" si="34"/>
        <v>5.4037904250679794E-2</v>
      </c>
      <c r="P224" t="s">
        <v>266</v>
      </c>
    </row>
    <row r="225" spans="1:16" x14ac:dyDescent="0.35">
      <c r="A225">
        <v>0.128</v>
      </c>
      <c r="B225" t="s">
        <v>0</v>
      </c>
      <c r="C225" t="s">
        <v>18</v>
      </c>
      <c r="E225" t="s">
        <v>23</v>
      </c>
      <c r="F225" t="s">
        <v>22</v>
      </c>
      <c r="G225" t="s">
        <v>4</v>
      </c>
      <c r="I225">
        <v>9</v>
      </c>
      <c r="J225">
        <v>597</v>
      </c>
      <c r="K225">
        <v>1106</v>
      </c>
      <c r="L225">
        <f t="shared" si="31"/>
        <v>0.90473820965706897</v>
      </c>
      <c r="M225">
        <f t="shared" si="32"/>
        <v>0.76619658749815789</v>
      </c>
      <c r="N225">
        <f t="shared" si="33"/>
        <v>0.69320732881843916</v>
      </c>
      <c r="O225">
        <f t="shared" si="34"/>
        <v>0.18464894221209974</v>
      </c>
      <c r="P225" t="s">
        <v>268</v>
      </c>
    </row>
    <row r="226" spans="1:16" x14ac:dyDescent="0.35">
      <c r="A226">
        <v>6.3E-2</v>
      </c>
      <c r="B226" t="s">
        <v>0</v>
      </c>
      <c r="C226" t="s">
        <v>18</v>
      </c>
      <c r="E226" t="s">
        <v>23</v>
      </c>
      <c r="F226" t="s">
        <v>25</v>
      </c>
      <c r="G226" t="s">
        <v>4</v>
      </c>
      <c r="I226">
        <v>9</v>
      </c>
      <c r="J226">
        <v>597</v>
      </c>
      <c r="K226">
        <v>1106</v>
      </c>
      <c r="L226">
        <f t="shared" si="31"/>
        <v>0.90473820965706897</v>
      </c>
      <c r="M226">
        <f t="shared" si="32"/>
        <v>0.76619658749815789</v>
      </c>
      <c r="N226">
        <f t="shared" si="33"/>
        <v>0.69320732881843916</v>
      </c>
      <c r="O226">
        <f t="shared" si="34"/>
        <v>9.088190124501784E-2</v>
      </c>
      <c r="P226" t="s">
        <v>268</v>
      </c>
    </row>
    <row r="227" spans="1:16" x14ac:dyDescent="0.35">
      <c r="A227">
        <v>7.1999999999999995E-2</v>
      </c>
      <c r="B227" t="s">
        <v>0</v>
      </c>
      <c r="C227" t="s">
        <v>18</v>
      </c>
      <c r="E227" t="s">
        <v>23</v>
      </c>
      <c r="F227" t="s">
        <v>3</v>
      </c>
      <c r="G227" t="s">
        <v>4</v>
      </c>
      <c r="I227">
        <v>9</v>
      </c>
      <c r="J227">
        <v>597</v>
      </c>
      <c r="K227">
        <v>1106</v>
      </c>
      <c r="L227">
        <f t="shared" si="31"/>
        <v>0.90473820965706897</v>
      </c>
      <c r="M227">
        <f t="shared" si="32"/>
        <v>0.76619658749815789</v>
      </c>
      <c r="N227">
        <f t="shared" si="33"/>
        <v>0.69320732881843916</v>
      </c>
      <c r="O227">
        <f t="shared" si="34"/>
        <v>0.10386502999430609</v>
      </c>
      <c r="P227" t="s">
        <v>268</v>
      </c>
    </row>
    <row r="228" spans="1:16" x14ac:dyDescent="0.35">
      <c r="A228">
        <v>4.2000000000000003E-2</v>
      </c>
      <c r="B228" t="s">
        <v>0</v>
      </c>
      <c r="C228" t="s">
        <v>18</v>
      </c>
      <c r="E228" t="s">
        <v>23</v>
      </c>
      <c r="F228" t="s">
        <v>28</v>
      </c>
      <c r="G228" t="s">
        <v>4</v>
      </c>
      <c r="I228">
        <v>9</v>
      </c>
      <c r="J228">
        <v>597</v>
      </c>
      <c r="K228">
        <v>1106</v>
      </c>
      <c r="L228">
        <f t="shared" si="31"/>
        <v>0.90473820965706897</v>
      </c>
      <c r="M228">
        <f t="shared" si="32"/>
        <v>0.76619658749815789</v>
      </c>
      <c r="N228">
        <f t="shared" si="33"/>
        <v>0.69320732881843916</v>
      </c>
      <c r="O228">
        <f t="shared" si="34"/>
        <v>6.0587934163345236E-2</v>
      </c>
      <c r="P228" t="s">
        <v>268</v>
      </c>
    </row>
    <row r="229" spans="1:16" x14ac:dyDescent="0.35">
      <c r="A229">
        <v>0.122</v>
      </c>
      <c r="B229" t="s">
        <v>155</v>
      </c>
      <c r="C229" t="s">
        <v>170</v>
      </c>
      <c r="E229" t="s">
        <v>23</v>
      </c>
      <c r="F229" t="s">
        <v>22</v>
      </c>
      <c r="G229" t="s">
        <v>4</v>
      </c>
      <c r="I229">
        <v>9</v>
      </c>
      <c r="J229">
        <v>597</v>
      </c>
      <c r="K229">
        <v>1106</v>
      </c>
      <c r="L229">
        <f t="shared" si="31"/>
        <v>0.90473820965706897</v>
      </c>
      <c r="M229">
        <f t="shared" si="32"/>
        <v>0.76619658749815789</v>
      </c>
      <c r="N229">
        <f t="shared" si="33"/>
        <v>0.69320732881843916</v>
      </c>
      <c r="O229">
        <f t="shared" si="34"/>
        <v>0.17599352304590757</v>
      </c>
      <c r="P229" t="s">
        <v>268</v>
      </c>
    </row>
    <row r="230" spans="1:16" x14ac:dyDescent="0.35">
      <c r="A230">
        <v>4.4999999999999998E-2</v>
      </c>
      <c r="B230" t="s">
        <v>155</v>
      </c>
      <c r="C230" t="s">
        <v>170</v>
      </c>
      <c r="E230" t="s">
        <v>23</v>
      </c>
      <c r="F230" t="s">
        <v>25</v>
      </c>
      <c r="G230" t="s">
        <v>4</v>
      </c>
      <c r="I230">
        <v>9</v>
      </c>
      <c r="J230">
        <v>597</v>
      </c>
      <c r="K230">
        <v>1106</v>
      </c>
      <c r="L230">
        <f t="shared" si="31"/>
        <v>0.90473820965706897</v>
      </c>
      <c r="M230">
        <f t="shared" si="32"/>
        <v>0.76619658749815789</v>
      </c>
      <c r="N230">
        <f t="shared" si="33"/>
        <v>0.69320732881843916</v>
      </c>
      <c r="O230">
        <f t="shared" si="34"/>
        <v>6.4915643746441321E-2</v>
      </c>
      <c r="P230" t="s">
        <v>268</v>
      </c>
    </row>
    <row r="231" spans="1:16" x14ac:dyDescent="0.35">
      <c r="A231">
        <v>0.193</v>
      </c>
      <c r="B231" t="s">
        <v>155</v>
      </c>
      <c r="C231" t="s">
        <v>170</v>
      </c>
      <c r="E231" t="s">
        <v>23</v>
      </c>
      <c r="F231" t="s">
        <v>28</v>
      </c>
      <c r="G231" t="s">
        <v>4</v>
      </c>
      <c r="I231">
        <v>9</v>
      </c>
      <c r="J231">
        <v>597</v>
      </c>
      <c r="K231">
        <v>1106</v>
      </c>
      <c r="L231">
        <f t="shared" si="31"/>
        <v>0.90473820965706897</v>
      </c>
      <c r="M231">
        <f t="shared" si="32"/>
        <v>0.76619658749815789</v>
      </c>
      <c r="N231">
        <f t="shared" si="33"/>
        <v>0.69320732881843916</v>
      </c>
      <c r="O231">
        <f t="shared" si="34"/>
        <v>0.27841598317918165</v>
      </c>
      <c r="P231" t="s">
        <v>268</v>
      </c>
    </row>
    <row r="232" spans="1:16" x14ac:dyDescent="0.35">
      <c r="A232">
        <v>0.104</v>
      </c>
      <c r="B232" t="s">
        <v>155</v>
      </c>
      <c r="C232" t="s">
        <v>167</v>
      </c>
      <c r="E232" t="s">
        <v>23</v>
      </c>
      <c r="F232" t="s">
        <v>22</v>
      </c>
      <c r="G232" t="s">
        <v>4</v>
      </c>
      <c r="I232">
        <v>9</v>
      </c>
      <c r="J232">
        <v>597</v>
      </c>
      <c r="K232">
        <v>1106</v>
      </c>
      <c r="L232">
        <f t="shared" si="31"/>
        <v>0.90473820965706897</v>
      </c>
      <c r="M232">
        <f t="shared" si="32"/>
        <v>0.76619658749815789</v>
      </c>
      <c r="N232">
        <f t="shared" si="33"/>
        <v>0.69320732881843916</v>
      </c>
      <c r="O232">
        <f t="shared" si="34"/>
        <v>0.15002726554733103</v>
      </c>
      <c r="P232" t="s">
        <v>268</v>
      </c>
    </row>
    <row r="233" spans="1:16" x14ac:dyDescent="0.35">
      <c r="A233">
        <v>0.06</v>
      </c>
      <c r="B233" t="s">
        <v>155</v>
      </c>
      <c r="C233" t="s">
        <v>167</v>
      </c>
      <c r="E233" t="s">
        <v>23</v>
      </c>
      <c r="F233" t="s">
        <v>25</v>
      </c>
      <c r="G233" t="s">
        <v>4</v>
      </c>
      <c r="I233">
        <v>9</v>
      </c>
      <c r="J233">
        <v>597</v>
      </c>
      <c r="K233">
        <v>1106</v>
      </c>
      <c r="L233">
        <f t="shared" si="31"/>
        <v>0.90473820965706897</v>
      </c>
      <c r="M233">
        <f t="shared" si="32"/>
        <v>0.76619658749815789</v>
      </c>
      <c r="N233">
        <f t="shared" si="33"/>
        <v>0.69320732881843916</v>
      </c>
      <c r="O233">
        <f t="shared" si="34"/>
        <v>8.6554191661921756E-2</v>
      </c>
      <c r="P233" t="s">
        <v>268</v>
      </c>
    </row>
    <row r="234" spans="1:16" x14ac:dyDescent="0.35">
      <c r="A234">
        <v>3.2000000000000001E-2</v>
      </c>
      <c r="B234" t="s">
        <v>155</v>
      </c>
      <c r="C234" t="s">
        <v>167</v>
      </c>
      <c r="E234" t="s">
        <v>23</v>
      </c>
      <c r="F234" t="s">
        <v>3</v>
      </c>
      <c r="G234" t="s">
        <v>4</v>
      </c>
      <c r="I234">
        <v>9</v>
      </c>
      <c r="J234">
        <v>597</v>
      </c>
      <c r="K234">
        <v>1106</v>
      </c>
      <c r="L234">
        <f t="shared" si="31"/>
        <v>0.90473820965706897</v>
      </c>
      <c r="M234">
        <f t="shared" si="32"/>
        <v>0.76619658749815789</v>
      </c>
      <c r="N234">
        <f t="shared" si="33"/>
        <v>0.69320732881843916</v>
      </c>
      <c r="O234">
        <f t="shared" si="34"/>
        <v>4.6162235553024934E-2</v>
      </c>
      <c r="P234" t="s">
        <v>268</v>
      </c>
    </row>
    <row r="235" spans="1:16" x14ac:dyDescent="0.35">
      <c r="A235">
        <v>2.5000000000000001E-2</v>
      </c>
      <c r="B235" t="s">
        <v>155</v>
      </c>
      <c r="C235" t="s">
        <v>167</v>
      </c>
      <c r="E235" t="s">
        <v>23</v>
      </c>
      <c r="F235" t="s">
        <v>28</v>
      </c>
      <c r="G235" t="s">
        <v>4</v>
      </c>
      <c r="I235">
        <v>9</v>
      </c>
      <c r="J235">
        <v>597</v>
      </c>
      <c r="K235">
        <v>1106</v>
      </c>
      <c r="L235">
        <f t="shared" si="31"/>
        <v>0.90473820965706897</v>
      </c>
      <c r="M235">
        <f t="shared" si="32"/>
        <v>0.76619658749815789</v>
      </c>
      <c r="N235">
        <f t="shared" si="33"/>
        <v>0.69320732881843916</v>
      </c>
      <c r="O235">
        <f t="shared" si="34"/>
        <v>3.6064246525800731E-2</v>
      </c>
      <c r="P235" t="s">
        <v>268</v>
      </c>
    </row>
    <row r="236" spans="1:16" x14ac:dyDescent="0.35">
      <c r="A236">
        <v>0.11799999999999999</v>
      </c>
      <c r="B236" t="s">
        <v>0</v>
      </c>
      <c r="C236" t="s">
        <v>15</v>
      </c>
      <c r="E236" t="s">
        <v>23</v>
      </c>
      <c r="F236" t="s">
        <v>22</v>
      </c>
      <c r="G236" t="s">
        <v>4</v>
      </c>
      <c r="I236">
        <v>9</v>
      </c>
      <c r="J236">
        <v>597</v>
      </c>
      <c r="K236">
        <v>1106</v>
      </c>
      <c r="L236">
        <f t="shared" si="31"/>
        <v>0.90473820965706897</v>
      </c>
      <c r="M236">
        <f t="shared" si="32"/>
        <v>0.76619658749815789</v>
      </c>
      <c r="N236">
        <f t="shared" si="33"/>
        <v>0.69320732881843916</v>
      </c>
      <c r="O236">
        <f t="shared" si="34"/>
        <v>0.17022324360177946</v>
      </c>
      <c r="P236" t="s">
        <v>268</v>
      </c>
    </row>
    <row r="237" spans="1:16" x14ac:dyDescent="0.35">
      <c r="A237">
        <v>6.3E-2</v>
      </c>
      <c r="B237" t="s">
        <v>0</v>
      </c>
      <c r="C237" t="s">
        <v>15</v>
      </c>
      <c r="E237" t="s">
        <v>23</v>
      </c>
      <c r="F237" t="s">
        <v>25</v>
      </c>
      <c r="G237" t="s">
        <v>4</v>
      </c>
      <c r="I237">
        <v>9</v>
      </c>
      <c r="J237">
        <v>597</v>
      </c>
      <c r="K237">
        <v>1106</v>
      </c>
      <c r="L237">
        <f t="shared" si="31"/>
        <v>0.90473820965706897</v>
      </c>
      <c r="M237">
        <f t="shared" si="32"/>
        <v>0.76619658749815789</v>
      </c>
      <c r="N237">
        <f t="shared" si="33"/>
        <v>0.69320732881843916</v>
      </c>
      <c r="O237">
        <f t="shared" si="34"/>
        <v>9.088190124501784E-2</v>
      </c>
      <c r="P237" t="s">
        <v>268</v>
      </c>
    </row>
    <row r="238" spans="1:16" x14ac:dyDescent="0.35">
      <c r="A238">
        <v>2.7E-2</v>
      </c>
      <c r="B238" t="s">
        <v>0</v>
      </c>
      <c r="C238" t="s">
        <v>15</v>
      </c>
      <c r="E238" t="s">
        <v>23</v>
      </c>
      <c r="F238" t="s">
        <v>28</v>
      </c>
      <c r="G238" t="s">
        <v>4</v>
      </c>
      <c r="I238">
        <v>9</v>
      </c>
      <c r="J238">
        <v>597</v>
      </c>
      <c r="K238">
        <v>1106</v>
      </c>
      <c r="L238">
        <f t="shared" si="31"/>
        <v>0.90473820965706897</v>
      </c>
      <c r="M238">
        <f t="shared" si="32"/>
        <v>0.76619658749815789</v>
      </c>
      <c r="N238">
        <f t="shared" si="33"/>
        <v>0.69320732881843916</v>
      </c>
      <c r="O238">
        <f t="shared" si="34"/>
        <v>3.8949386247864787E-2</v>
      </c>
      <c r="P238" t="s">
        <v>268</v>
      </c>
    </row>
    <row r="239" spans="1:16" x14ac:dyDescent="0.35">
      <c r="A239">
        <v>0.22600000000000001</v>
      </c>
      <c r="B239" t="s">
        <v>155</v>
      </c>
      <c r="C239" t="s">
        <v>167</v>
      </c>
      <c r="E239" t="s">
        <v>23</v>
      </c>
      <c r="F239" t="s">
        <v>22</v>
      </c>
      <c r="G239" t="s">
        <v>4</v>
      </c>
      <c r="I239">
        <v>2.2000000000000002</v>
      </c>
      <c r="J239">
        <v>927</v>
      </c>
      <c r="K239">
        <v>847</v>
      </c>
      <c r="L239">
        <f t="shared" si="31"/>
        <v>0.4102569053869578</v>
      </c>
      <c r="M239">
        <f t="shared" si="32"/>
        <v>0.99727249329393386</v>
      </c>
      <c r="N239">
        <f t="shared" si="33"/>
        <v>0.40913792692630496</v>
      </c>
      <c r="O239">
        <f t="shared" si="34"/>
        <v>0.5523809579274418</v>
      </c>
      <c r="P239" t="s">
        <v>269</v>
      </c>
    </row>
    <row r="240" spans="1:16" x14ac:dyDescent="0.35">
      <c r="A240">
        <v>8.2000000000000003E-2</v>
      </c>
      <c r="B240" t="s">
        <v>155</v>
      </c>
      <c r="C240" t="s">
        <v>167</v>
      </c>
      <c r="E240" t="s">
        <v>23</v>
      </c>
      <c r="F240" t="s">
        <v>25</v>
      </c>
      <c r="G240" t="s">
        <v>4</v>
      </c>
      <c r="I240">
        <v>2.2000000000000002</v>
      </c>
      <c r="J240">
        <v>927</v>
      </c>
      <c r="K240">
        <v>847</v>
      </c>
      <c r="L240">
        <f t="shared" si="31"/>
        <v>0.4102569053869578</v>
      </c>
      <c r="M240">
        <f t="shared" si="32"/>
        <v>0.99727249329393386</v>
      </c>
      <c r="N240">
        <f t="shared" si="33"/>
        <v>0.40913792692630496</v>
      </c>
      <c r="O240">
        <f t="shared" si="34"/>
        <v>0.20042140951349657</v>
      </c>
      <c r="P240" t="s">
        <v>269</v>
      </c>
    </row>
    <row r="241" spans="1:16" x14ac:dyDescent="0.35">
      <c r="A241">
        <v>4.7E-2</v>
      </c>
      <c r="B241" t="s">
        <v>155</v>
      </c>
      <c r="C241" t="s">
        <v>167</v>
      </c>
      <c r="E241" t="s">
        <v>23</v>
      </c>
      <c r="F241" t="s">
        <v>28</v>
      </c>
      <c r="G241" t="s">
        <v>4</v>
      </c>
      <c r="I241">
        <v>2.2000000000000002</v>
      </c>
      <c r="J241">
        <v>927</v>
      </c>
      <c r="K241">
        <v>847</v>
      </c>
      <c r="L241">
        <f t="shared" si="31"/>
        <v>0.4102569053869578</v>
      </c>
      <c r="M241">
        <f t="shared" si="32"/>
        <v>0.99727249329393386</v>
      </c>
      <c r="N241">
        <f t="shared" si="33"/>
        <v>0.40913792692630496</v>
      </c>
      <c r="O241">
        <f t="shared" si="34"/>
        <v>0.11487568594066266</v>
      </c>
      <c r="P241" t="s">
        <v>269</v>
      </c>
    </row>
    <row r="242" spans="1:16" x14ac:dyDescent="0.35">
      <c r="A242">
        <v>0.247</v>
      </c>
      <c r="B242" t="s">
        <v>155</v>
      </c>
      <c r="C242" t="s">
        <v>167</v>
      </c>
      <c r="E242" t="s">
        <v>23</v>
      </c>
      <c r="F242" t="s">
        <v>22</v>
      </c>
      <c r="G242" t="s">
        <v>4</v>
      </c>
      <c r="I242">
        <v>2.2000000000000002</v>
      </c>
      <c r="J242">
        <v>927</v>
      </c>
      <c r="K242">
        <v>847</v>
      </c>
      <c r="L242">
        <f t="shared" si="31"/>
        <v>0.4102569053869578</v>
      </c>
      <c r="M242">
        <f t="shared" si="32"/>
        <v>0.99727249329393386</v>
      </c>
      <c r="N242">
        <f t="shared" si="33"/>
        <v>0.40913792692630496</v>
      </c>
      <c r="O242">
        <f t="shared" si="34"/>
        <v>0.60370839207114213</v>
      </c>
      <c r="P242" t="s">
        <v>269</v>
      </c>
    </row>
    <row r="243" spans="1:16" x14ac:dyDescent="0.35">
      <c r="A243">
        <v>9.2999999999999999E-2</v>
      </c>
      <c r="B243" t="s">
        <v>155</v>
      </c>
      <c r="C243" t="s">
        <v>167</v>
      </c>
      <c r="E243" t="s">
        <v>23</v>
      </c>
      <c r="F243" t="s">
        <v>25</v>
      </c>
      <c r="G243" t="s">
        <v>4</v>
      </c>
      <c r="I243">
        <v>2.2000000000000002</v>
      </c>
      <c r="J243">
        <v>927</v>
      </c>
      <c r="K243">
        <v>847</v>
      </c>
      <c r="L243">
        <f t="shared" si="31"/>
        <v>0.4102569053869578</v>
      </c>
      <c r="M243">
        <f t="shared" si="32"/>
        <v>0.99727249329393386</v>
      </c>
      <c r="N243">
        <f t="shared" si="33"/>
        <v>0.40913792692630496</v>
      </c>
      <c r="O243">
        <f t="shared" si="34"/>
        <v>0.22730720835067295</v>
      </c>
      <c r="P243" t="s">
        <v>269</v>
      </c>
    </row>
    <row r="244" spans="1:16" x14ac:dyDescent="0.35">
      <c r="A244">
        <v>4.7E-2</v>
      </c>
      <c r="B244" t="s">
        <v>155</v>
      </c>
      <c r="C244" t="s">
        <v>167</v>
      </c>
      <c r="E244" t="s">
        <v>23</v>
      </c>
      <c r="F244" t="s">
        <v>3</v>
      </c>
      <c r="G244" t="s">
        <v>4</v>
      </c>
      <c r="I244">
        <v>2.2000000000000002</v>
      </c>
      <c r="J244">
        <v>927</v>
      </c>
      <c r="K244">
        <v>847</v>
      </c>
      <c r="L244">
        <f t="shared" si="31"/>
        <v>0.4102569053869578</v>
      </c>
      <c r="M244">
        <f t="shared" si="32"/>
        <v>0.99727249329393386</v>
      </c>
      <c r="N244">
        <f t="shared" si="33"/>
        <v>0.40913792692630496</v>
      </c>
      <c r="O244">
        <f t="shared" si="34"/>
        <v>0.11487568594066266</v>
      </c>
      <c r="P244" t="s">
        <v>269</v>
      </c>
    </row>
    <row r="245" spans="1:16" x14ac:dyDescent="0.35">
      <c r="A245">
        <v>5.0999999999999997E-2</v>
      </c>
      <c r="B245" t="s">
        <v>155</v>
      </c>
      <c r="C245" t="s">
        <v>167</v>
      </c>
      <c r="E245" t="s">
        <v>23</v>
      </c>
      <c r="F245" t="s">
        <v>28</v>
      </c>
      <c r="G245" t="s">
        <v>4</v>
      </c>
      <c r="I245">
        <v>2.2000000000000002</v>
      </c>
      <c r="J245">
        <v>927</v>
      </c>
      <c r="K245">
        <v>847</v>
      </c>
      <c r="L245">
        <f t="shared" si="31"/>
        <v>0.4102569053869578</v>
      </c>
      <c r="M245">
        <f t="shared" si="32"/>
        <v>0.99727249329393386</v>
      </c>
      <c r="N245">
        <f t="shared" si="33"/>
        <v>0.40913792692630496</v>
      </c>
      <c r="O245">
        <f t="shared" si="34"/>
        <v>0.12465234006327225</v>
      </c>
      <c r="P245" t="s">
        <v>269</v>
      </c>
    </row>
    <row r="246" spans="1:16" x14ac:dyDescent="0.35">
      <c r="A246">
        <v>0.22900000000000001</v>
      </c>
      <c r="B246" t="s">
        <v>155</v>
      </c>
      <c r="C246" t="s">
        <v>167</v>
      </c>
      <c r="E246" t="s">
        <v>23</v>
      </c>
      <c r="F246" t="s">
        <v>22</v>
      </c>
      <c r="G246" t="s">
        <v>4</v>
      </c>
      <c r="I246">
        <v>2.2000000000000002</v>
      </c>
      <c r="J246">
        <v>927</v>
      </c>
      <c r="K246">
        <v>847</v>
      </c>
      <c r="L246">
        <f t="shared" si="31"/>
        <v>0.4102569053869578</v>
      </c>
      <c r="M246">
        <f t="shared" si="32"/>
        <v>0.99727249329393386</v>
      </c>
      <c r="N246">
        <f t="shared" si="33"/>
        <v>0.40913792692630496</v>
      </c>
      <c r="O246">
        <f t="shared" si="34"/>
        <v>0.55971344851939897</v>
      </c>
      <c r="P246" t="s">
        <v>269</v>
      </c>
    </row>
    <row r="247" spans="1:16" x14ac:dyDescent="0.35">
      <c r="A247">
        <v>4.4999999999999998E-2</v>
      </c>
      <c r="B247" t="s">
        <v>155</v>
      </c>
      <c r="C247" t="s">
        <v>167</v>
      </c>
      <c r="E247" t="s">
        <v>23</v>
      </c>
      <c r="F247" t="s">
        <v>3</v>
      </c>
      <c r="G247" t="s">
        <v>4</v>
      </c>
      <c r="I247">
        <v>2.2000000000000002</v>
      </c>
      <c r="J247">
        <v>927</v>
      </c>
      <c r="K247">
        <v>847</v>
      </c>
      <c r="L247">
        <f t="shared" si="31"/>
        <v>0.4102569053869578</v>
      </c>
      <c r="M247">
        <f t="shared" si="32"/>
        <v>0.99727249329393386</v>
      </c>
      <c r="N247">
        <f t="shared" si="33"/>
        <v>0.40913792692630496</v>
      </c>
      <c r="O247">
        <f t="shared" si="34"/>
        <v>0.10998735887935787</v>
      </c>
      <c r="P247" t="s">
        <v>269</v>
      </c>
    </row>
    <row r="248" spans="1:16" x14ac:dyDescent="0.35">
      <c r="A248">
        <v>3.5999999999999997E-2</v>
      </c>
      <c r="B248" t="s">
        <v>155</v>
      </c>
      <c r="C248" t="s">
        <v>167</v>
      </c>
      <c r="E248" t="s">
        <v>23</v>
      </c>
      <c r="F248" t="s">
        <v>28</v>
      </c>
      <c r="G248" t="s">
        <v>4</v>
      </c>
      <c r="I248">
        <v>2.2000000000000002</v>
      </c>
      <c r="J248">
        <v>927</v>
      </c>
      <c r="K248">
        <v>847</v>
      </c>
      <c r="L248">
        <f t="shared" si="31"/>
        <v>0.4102569053869578</v>
      </c>
      <c r="M248">
        <f t="shared" si="32"/>
        <v>0.99727249329393386</v>
      </c>
      <c r="N248">
        <f t="shared" si="33"/>
        <v>0.40913792692630496</v>
      </c>
      <c r="O248">
        <f t="shared" si="34"/>
        <v>8.7989887103486292E-2</v>
      </c>
      <c r="P248" t="s">
        <v>269</v>
      </c>
    </row>
    <row r="249" spans="1:16" x14ac:dyDescent="0.35">
      <c r="A249">
        <v>4.4999999999999998E-2</v>
      </c>
      <c r="B249" t="s">
        <v>64</v>
      </c>
      <c r="C249" t="s">
        <v>20</v>
      </c>
      <c r="D249" t="s">
        <v>6</v>
      </c>
      <c r="E249" t="s">
        <v>71</v>
      </c>
      <c r="F249" t="s">
        <v>6</v>
      </c>
      <c r="G249" t="s">
        <v>42</v>
      </c>
      <c r="H249" t="s">
        <v>72</v>
      </c>
      <c r="I249">
        <v>4.9000000000000004</v>
      </c>
      <c r="J249">
        <v>636</v>
      </c>
      <c r="K249">
        <v>500</v>
      </c>
      <c r="L249">
        <f t="shared" ref="L249:L264" si="35">EXP(308.56*((1/56.02)-1/((273.15+I249)-227.13)))</f>
        <v>0.57598788751625307</v>
      </c>
      <c r="M249">
        <f t="shared" ref="M249:M285" si="36">1/(1+30*EXP(-8.5*J249/K249))</f>
        <v>0.99939568025487646</v>
      </c>
      <c r="N249">
        <f t="shared" ref="N249:N285" si="37">L249*M249</f>
        <v>0.57563980666287495</v>
      </c>
      <c r="O249">
        <f t="shared" ref="O249:O280" si="38">A249/N249</f>
        <v>7.8173884917507749E-2</v>
      </c>
    </row>
    <row r="250" spans="1:16" x14ac:dyDescent="0.35">
      <c r="A250">
        <v>3.4000000000000002E-2</v>
      </c>
      <c r="B250" t="s">
        <v>135</v>
      </c>
      <c r="C250" t="s">
        <v>20</v>
      </c>
      <c r="D250" t="s">
        <v>6</v>
      </c>
      <c r="E250" t="s">
        <v>71</v>
      </c>
      <c r="F250" t="s">
        <v>6</v>
      </c>
      <c r="G250" t="s">
        <v>4</v>
      </c>
      <c r="H250" t="s">
        <v>72</v>
      </c>
      <c r="I250">
        <v>4.9000000000000004</v>
      </c>
      <c r="J250">
        <v>636</v>
      </c>
      <c r="K250">
        <v>500</v>
      </c>
      <c r="L250">
        <f t="shared" si="35"/>
        <v>0.57598788751625307</v>
      </c>
      <c r="M250">
        <f t="shared" si="36"/>
        <v>0.99939568025487646</v>
      </c>
      <c r="N250">
        <f t="shared" si="37"/>
        <v>0.57563980666287495</v>
      </c>
      <c r="O250">
        <f t="shared" si="38"/>
        <v>5.9064713048783642E-2</v>
      </c>
    </row>
    <row r="251" spans="1:16" x14ac:dyDescent="0.35">
      <c r="A251">
        <v>3.3000000000000002E-2</v>
      </c>
      <c r="B251" t="s">
        <v>155</v>
      </c>
      <c r="C251" t="s">
        <v>20</v>
      </c>
      <c r="D251" t="s">
        <v>6</v>
      </c>
      <c r="E251" t="s">
        <v>71</v>
      </c>
      <c r="F251" t="s">
        <v>6</v>
      </c>
      <c r="G251" t="s">
        <v>4</v>
      </c>
      <c r="H251" t="s">
        <v>72</v>
      </c>
      <c r="I251">
        <v>4.9000000000000004</v>
      </c>
      <c r="J251">
        <v>636</v>
      </c>
      <c r="K251">
        <v>500</v>
      </c>
      <c r="L251">
        <f t="shared" si="35"/>
        <v>0.57598788751625307</v>
      </c>
      <c r="M251">
        <f t="shared" si="36"/>
        <v>0.99939568025487646</v>
      </c>
      <c r="N251">
        <f t="shared" si="37"/>
        <v>0.57563980666287495</v>
      </c>
      <c r="O251">
        <f t="shared" si="38"/>
        <v>5.7327515606172358E-2</v>
      </c>
    </row>
    <row r="252" spans="1:16" x14ac:dyDescent="0.35">
      <c r="A252">
        <v>1.2999999999999999E-3</v>
      </c>
      <c r="B252" t="s">
        <v>135</v>
      </c>
      <c r="C252" t="s">
        <v>145</v>
      </c>
      <c r="D252">
        <v>15.6</v>
      </c>
      <c r="E252" t="s">
        <v>148</v>
      </c>
      <c r="F252" t="s">
        <v>6</v>
      </c>
      <c r="G252" t="s">
        <v>4</v>
      </c>
      <c r="H252" t="s">
        <v>147</v>
      </c>
      <c r="I252">
        <v>0.2</v>
      </c>
      <c r="J252">
        <v>425</v>
      </c>
      <c r="K252">
        <v>924</v>
      </c>
      <c r="L252">
        <f t="shared" si="35"/>
        <v>0.31103027188364857</v>
      </c>
      <c r="M252">
        <f t="shared" si="36"/>
        <v>0.62443944895405756</v>
      </c>
      <c r="N252">
        <f t="shared" si="37"/>
        <v>0.19421957158305622</v>
      </c>
      <c r="O252">
        <f t="shared" si="38"/>
        <v>6.6934551930265523E-3</v>
      </c>
    </row>
    <row r="253" spans="1:16" x14ac:dyDescent="0.35">
      <c r="A253">
        <v>1.5E-3</v>
      </c>
      <c r="B253" t="s">
        <v>135</v>
      </c>
      <c r="C253" t="s">
        <v>145</v>
      </c>
      <c r="D253">
        <v>15.6</v>
      </c>
      <c r="E253" t="s">
        <v>148</v>
      </c>
      <c r="F253" t="s">
        <v>6</v>
      </c>
      <c r="G253" t="s">
        <v>4</v>
      </c>
      <c r="H253" t="s">
        <v>147</v>
      </c>
      <c r="I253">
        <v>0.2</v>
      </c>
      <c r="J253">
        <v>425</v>
      </c>
      <c r="K253">
        <v>924</v>
      </c>
      <c r="L253">
        <f t="shared" si="35"/>
        <v>0.31103027188364857</v>
      </c>
      <c r="M253">
        <f t="shared" si="36"/>
        <v>0.62443944895405756</v>
      </c>
      <c r="N253">
        <f t="shared" si="37"/>
        <v>0.19421957158305622</v>
      </c>
      <c r="O253">
        <f t="shared" si="38"/>
        <v>7.7232175304152535E-3</v>
      </c>
    </row>
    <row r="254" spans="1:16" x14ac:dyDescent="0.35">
      <c r="A254">
        <v>2.8999999999999998E-3</v>
      </c>
      <c r="B254" t="s">
        <v>155</v>
      </c>
      <c r="C254" t="s">
        <v>170</v>
      </c>
      <c r="D254">
        <v>15.6</v>
      </c>
      <c r="E254" t="s">
        <v>148</v>
      </c>
      <c r="F254" t="s">
        <v>6</v>
      </c>
      <c r="G254" t="s">
        <v>4</v>
      </c>
      <c r="H254" t="s">
        <v>147</v>
      </c>
      <c r="I254">
        <v>0.2</v>
      </c>
      <c r="J254">
        <v>425</v>
      </c>
      <c r="K254">
        <v>924</v>
      </c>
      <c r="L254">
        <f t="shared" si="35"/>
        <v>0.31103027188364857</v>
      </c>
      <c r="M254">
        <f t="shared" si="36"/>
        <v>0.62443944895405756</v>
      </c>
      <c r="N254">
        <f t="shared" si="37"/>
        <v>0.19421957158305622</v>
      </c>
      <c r="O254">
        <f t="shared" si="38"/>
        <v>1.4931553892136155E-2</v>
      </c>
    </row>
    <row r="255" spans="1:16" x14ac:dyDescent="0.35">
      <c r="A255">
        <v>1.6000000000000001E-3</v>
      </c>
      <c r="B255" t="s">
        <v>155</v>
      </c>
      <c r="C255" t="s">
        <v>170</v>
      </c>
      <c r="D255">
        <v>15.6</v>
      </c>
      <c r="E255" t="s">
        <v>148</v>
      </c>
      <c r="F255" t="s">
        <v>6</v>
      </c>
      <c r="G255" t="s">
        <v>4</v>
      </c>
      <c r="H255" t="s">
        <v>147</v>
      </c>
      <c r="I255">
        <v>0.2</v>
      </c>
      <c r="J255">
        <v>425</v>
      </c>
      <c r="K255">
        <v>924</v>
      </c>
      <c r="L255">
        <f t="shared" si="35"/>
        <v>0.31103027188364857</v>
      </c>
      <c r="M255">
        <f t="shared" si="36"/>
        <v>0.62443944895405756</v>
      </c>
      <c r="N255">
        <f t="shared" si="37"/>
        <v>0.19421957158305622</v>
      </c>
      <c r="O255">
        <f t="shared" si="38"/>
        <v>8.2380986991096045E-3</v>
      </c>
    </row>
    <row r="256" spans="1:16" x14ac:dyDescent="0.35">
      <c r="A256">
        <v>2.9899999999999999E-2</v>
      </c>
      <c r="B256" t="s">
        <v>0</v>
      </c>
      <c r="C256" t="s">
        <v>8</v>
      </c>
      <c r="D256">
        <v>8</v>
      </c>
      <c r="E256" t="s">
        <v>29</v>
      </c>
      <c r="F256" t="s">
        <v>6</v>
      </c>
      <c r="G256" t="s">
        <v>4</v>
      </c>
      <c r="H256" t="s">
        <v>10</v>
      </c>
      <c r="I256">
        <v>3</v>
      </c>
      <c r="J256">
        <v>1504</v>
      </c>
      <c r="K256">
        <v>813</v>
      </c>
      <c r="L256">
        <f t="shared" si="35"/>
        <v>0.45541745461150179</v>
      </c>
      <c r="M256">
        <f t="shared" si="36"/>
        <v>0.99999555301540299</v>
      </c>
      <c r="N256">
        <f t="shared" si="37"/>
        <v>0.45541542937709595</v>
      </c>
      <c r="O256">
        <f t="shared" si="38"/>
        <v>6.5654341226199467E-2</v>
      </c>
    </row>
    <row r="257" spans="1:16" x14ac:dyDescent="0.35">
      <c r="A257">
        <v>0.29499999999999998</v>
      </c>
      <c r="B257" t="s">
        <v>190</v>
      </c>
      <c r="C257" t="s">
        <v>191</v>
      </c>
      <c r="D257" t="s">
        <v>33</v>
      </c>
      <c r="E257" t="s">
        <v>192</v>
      </c>
      <c r="F257" t="s">
        <v>22</v>
      </c>
      <c r="G257" t="s">
        <v>42</v>
      </c>
      <c r="I257" t="s">
        <v>61</v>
      </c>
      <c r="L257" t="e">
        <f t="shared" si="35"/>
        <v>#VALUE!</v>
      </c>
      <c r="M257" t="e">
        <f t="shared" si="36"/>
        <v>#DIV/0!</v>
      </c>
      <c r="N257" t="e">
        <f t="shared" si="37"/>
        <v>#VALUE!</v>
      </c>
      <c r="O257" t="e">
        <f t="shared" si="38"/>
        <v>#VALUE!</v>
      </c>
      <c r="P257" t="s">
        <v>250</v>
      </c>
    </row>
    <row r="258" spans="1:16" x14ac:dyDescent="0.35">
      <c r="A258">
        <v>4.9000000000000002E-2</v>
      </c>
      <c r="B258" t="s">
        <v>94</v>
      </c>
      <c r="C258" t="s">
        <v>100</v>
      </c>
      <c r="D258">
        <v>20</v>
      </c>
      <c r="E258" t="s">
        <v>99</v>
      </c>
      <c r="F258" t="s">
        <v>6</v>
      </c>
      <c r="G258" t="s">
        <v>42</v>
      </c>
      <c r="I258">
        <f>AVERAGE(11.2,21.2)</f>
        <v>16.2</v>
      </c>
      <c r="J258">
        <v>1100</v>
      </c>
      <c r="K258">
        <v>1090</v>
      </c>
      <c r="L258">
        <f t="shared" si="35"/>
        <v>1.7312708460903063</v>
      </c>
      <c r="M258">
        <f>1/(1+30*EXP(-8.5*J258/K259))</f>
        <v>0.99172488700686001</v>
      </c>
      <c r="N258">
        <f t="shared" si="37"/>
        <v>1.7169443842171801</v>
      </c>
      <c r="O258">
        <f t="shared" si="38"/>
        <v>2.8539072348776721E-2</v>
      </c>
      <c r="P258" t="s">
        <v>270</v>
      </c>
    </row>
    <row r="259" spans="1:16" x14ac:dyDescent="0.35">
      <c r="A259">
        <v>0.127</v>
      </c>
      <c r="B259" t="s">
        <v>155</v>
      </c>
      <c r="C259" t="s">
        <v>182</v>
      </c>
      <c r="D259">
        <v>20</v>
      </c>
      <c r="E259" t="s">
        <v>99</v>
      </c>
      <c r="F259" t="s">
        <v>6</v>
      </c>
      <c r="G259" t="s">
        <v>4</v>
      </c>
      <c r="H259" t="s">
        <v>183</v>
      </c>
      <c r="I259">
        <f>AVERAGE(7.3,19.5)</f>
        <v>13.4</v>
      </c>
      <c r="J259">
        <v>791</v>
      </c>
      <c r="K259">
        <v>1142</v>
      </c>
      <c r="L259">
        <f t="shared" si="35"/>
        <v>1.3704902053672061</v>
      </c>
      <c r="M259">
        <f>1/(1+30*EXP(-8.5*J259/K260))</f>
        <v>0.96381316973602293</v>
      </c>
      <c r="N259">
        <f t="shared" si="37"/>
        <v>1.3208965089271401</v>
      </c>
      <c r="O259">
        <f t="shared" si="38"/>
        <v>9.6146820846057107E-2</v>
      </c>
      <c r="P259" t="s">
        <v>270</v>
      </c>
    </row>
    <row r="260" spans="1:16" x14ac:dyDescent="0.35">
      <c r="A260">
        <v>4.1000000000000002E-2</v>
      </c>
      <c r="B260" t="s">
        <v>94</v>
      </c>
      <c r="C260" t="s">
        <v>98</v>
      </c>
      <c r="D260">
        <v>20</v>
      </c>
      <c r="E260" t="s">
        <v>99</v>
      </c>
      <c r="F260" t="s">
        <v>6</v>
      </c>
      <c r="G260" t="s">
        <v>42</v>
      </c>
      <c r="I260">
        <f>AVERAGE(4,23)</f>
        <v>13.5</v>
      </c>
      <c r="J260">
        <v>1400</v>
      </c>
      <c r="K260">
        <v>1006</v>
      </c>
      <c r="L260">
        <f t="shared" si="35"/>
        <v>1.3824994553666667</v>
      </c>
      <c r="M260">
        <f>1/(1+30*EXP(-8.5*J260/K260))</f>
        <v>0.99978135193616635</v>
      </c>
      <c r="N260">
        <f t="shared" si="37"/>
        <v>1.3821971745374997</v>
      </c>
      <c r="O260">
        <f t="shared" si="38"/>
        <v>2.9662916952293082E-2</v>
      </c>
      <c r="P260" t="s">
        <v>270</v>
      </c>
    </row>
    <row r="261" spans="1:16" x14ac:dyDescent="0.35">
      <c r="A261">
        <v>4.5199999999999997E-2</v>
      </c>
      <c r="B261" t="s">
        <v>39</v>
      </c>
      <c r="C261" t="s">
        <v>20</v>
      </c>
      <c r="D261">
        <v>18</v>
      </c>
      <c r="E261" t="s">
        <v>44</v>
      </c>
      <c r="F261" t="s">
        <v>6</v>
      </c>
      <c r="G261" t="s">
        <v>42</v>
      </c>
      <c r="I261">
        <v>11.8</v>
      </c>
      <c r="J261">
        <v>1180</v>
      </c>
      <c r="K261">
        <v>1150</v>
      </c>
      <c r="L261">
        <f t="shared" si="35"/>
        <v>1.1870498389546076</v>
      </c>
      <c r="M261">
        <f t="shared" si="36"/>
        <v>0.99513369294683585</v>
      </c>
      <c r="N261">
        <f t="shared" si="37"/>
        <v>1.1812732899508454</v>
      </c>
      <c r="O261">
        <f t="shared" si="38"/>
        <v>3.8263795841757195E-2</v>
      </c>
    </row>
    <row r="262" spans="1:16" x14ac:dyDescent="0.35">
      <c r="A262">
        <v>3.5000000000000003E-2</v>
      </c>
      <c r="B262" t="s">
        <v>83</v>
      </c>
      <c r="C262" t="s">
        <v>20</v>
      </c>
      <c r="D262">
        <v>29.666666670000001</v>
      </c>
      <c r="E262" t="s">
        <v>44</v>
      </c>
      <c r="F262" t="s">
        <v>14</v>
      </c>
      <c r="G262" t="s">
        <v>42</v>
      </c>
      <c r="I262">
        <v>11.8</v>
      </c>
      <c r="J262">
        <v>1180</v>
      </c>
      <c r="K262">
        <v>1150</v>
      </c>
      <c r="L262">
        <f t="shared" si="35"/>
        <v>1.1870498389546076</v>
      </c>
      <c r="M262">
        <f t="shared" si="36"/>
        <v>0.99513369294683585</v>
      </c>
      <c r="N262">
        <f t="shared" si="37"/>
        <v>1.1812732899508454</v>
      </c>
      <c r="O262">
        <f t="shared" si="38"/>
        <v>2.9629045452688098E-2</v>
      </c>
    </row>
    <row r="263" spans="1:16" x14ac:dyDescent="0.35">
      <c r="A263">
        <v>1.89E-2</v>
      </c>
      <c r="B263" t="s">
        <v>103</v>
      </c>
      <c r="C263" t="s">
        <v>20</v>
      </c>
      <c r="D263">
        <v>15</v>
      </c>
      <c r="E263" t="s">
        <v>44</v>
      </c>
      <c r="F263" t="s">
        <v>6</v>
      </c>
      <c r="G263" t="s">
        <v>42</v>
      </c>
      <c r="I263">
        <v>11.8</v>
      </c>
      <c r="J263">
        <v>1180</v>
      </c>
      <c r="K263">
        <v>1150</v>
      </c>
      <c r="L263">
        <f t="shared" si="35"/>
        <v>1.1870498389546076</v>
      </c>
      <c r="M263">
        <f t="shared" si="36"/>
        <v>0.99513369294683585</v>
      </c>
      <c r="N263">
        <f t="shared" si="37"/>
        <v>1.1812732899508454</v>
      </c>
      <c r="O263">
        <f t="shared" si="38"/>
        <v>1.5999684544451571E-2</v>
      </c>
    </row>
    <row r="264" spans="1:16" x14ac:dyDescent="0.35">
      <c r="A264">
        <v>1.7500000000000002E-2</v>
      </c>
      <c r="B264" t="s">
        <v>205</v>
      </c>
      <c r="C264" t="s">
        <v>20</v>
      </c>
      <c r="D264">
        <v>43</v>
      </c>
      <c r="E264" t="s">
        <v>44</v>
      </c>
      <c r="F264" t="s">
        <v>14</v>
      </c>
      <c r="G264" t="s">
        <v>42</v>
      </c>
      <c r="H264" t="s">
        <v>211</v>
      </c>
      <c r="I264">
        <v>11.8</v>
      </c>
      <c r="J264">
        <v>1180</v>
      </c>
      <c r="K264">
        <v>1150</v>
      </c>
      <c r="L264">
        <f t="shared" si="35"/>
        <v>1.1870498389546076</v>
      </c>
      <c r="M264">
        <f t="shared" si="36"/>
        <v>0.99513369294683585</v>
      </c>
      <c r="N264">
        <f t="shared" si="37"/>
        <v>1.1812732899508454</v>
      </c>
      <c r="O264">
        <f t="shared" si="38"/>
        <v>1.4814522726344049E-2</v>
      </c>
    </row>
    <row r="265" spans="1:16" x14ac:dyDescent="0.35">
      <c r="A265">
        <v>6.1999999999999998E-3</v>
      </c>
      <c r="B265" t="s">
        <v>128</v>
      </c>
      <c r="D265" t="s">
        <v>129</v>
      </c>
      <c r="E265" t="s">
        <v>44</v>
      </c>
      <c r="F265" t="s">
        <v>14</v>
      </c>
      <c r="G265" t="s">
        <v>42</v>
      </c>
      <c r="H265" t="s">
        <v>130</v>
      </c>
      <c r="I265">
        <v>11.8</v>
      </c>
      <c r="J265">
        <v>1180</v>
      </c>
      <c r="K265">
        <v>1150</v>
      </c>
      <c r="L265">
        <f t="shared" ref="L265:L296" si="39">EXP(308.56*((1/56.02)-1/((273.15+I265)-227.13)))</f>
        <v>1.1870498389546076</v>
      </c>
      <c r="M265">
        <f t="shared" si="36"/>
        <v>0.99513369294683585</v>
      </c>
      <c r="N265">
        <f t="shared" si="37"/>
        <v>1.1812732899508454</v>
      </c>
      <c r="O265">
        <f t="shared" si="38"/>
        <v>5.2485737659047479E-3</v>
      </c>
    </row>
    <row r="266" spans="1:16" x14ac:dyDescent="0.35">
      <c r="A266">
        <v>9.9000000000000008E-3</v>
      </c>
      <c r="B266" t="s">
        <v>128</v>
      </c>
      <c r="D266">
        <v>45</v>
      </c>
      <c r="E266" t="s">
        <v>44</v>
      </c>
      <c r="F266" t="s">
        <v>14</v>
      </c>
      <c r="G266" t="s">
        <v>42</v>
      </c>
      <c r="H266" t="s">
        <v>130</v>
      </c>
      <c r="I266">
        <v>11.8</v>
      </c>
      <c r="J266">
        <v>1180</v>
      </c>
      <c r="K266">
        <v>1150</v>
      </c>
      <c r="L266">
        <f t="shared" si="39"/>
        <v>1.1870498389546076</v>
      </c>
      <c r="M266">
        <f t="shared" si="36"/>
        <v>0.99513369294683585</v>
      </c>
      <c r="N266">
        <f t="shared" si="37"/>
        <v>1.1812732899508454</v>
      </c>
      <c r="O266">
        <f t="shared" si="38"/>
        <v>8.3807871423317755E-3</v>
      </c>
    </row>
    <row r="267" spans="1:16" x14ac:dyDescent="0.35">
      <c r="A267">
        <v>5.1000000000000004E-3</v>
      </c>
      <c r="B267" t="s">
        <v>128</v>
      </c>
      <c r="D267">
        <v>25</v>
      </c>
      <c r="E267" t="s">
        <v>44</v>
      </c>
      <c r="F267" t="s">
        <v>14</v>
      </c>
      <c r="G267" t="s">
        <v>42</v>
      </c>
      <c r="H267" t="s">
        <v>130</v>
      </c>
      <c r="I267">
        <v>11.8</v>
      </c>
      <c r="J267">
        <v>1180</v>
      </c>
      <c r="K267">
        <v>1150</v>
      </c>
      <c r="L267">
        <f t="shared" si="39"/>
        <v>1.1870498389546076</v>
      </c>
      <c r="M267">
        <f t="shared" si="36"/>
        <v>0.99513369294683585</v>
      </c>
      <c r="N267">
        <f t="shared" si="37"/>
        <v>1.1812732899508454</v>
      </c>
      <c r="O267">
        <f t="shared" si="38"/>
        <v>4.3173751945345517E-3</v>
      </c>
    </row>
    <row r="268" spans="1:16" x14ac:dyDescent="0.35">
      <c r="A268">
        <v>2.41E-2</v>
      </c>
      <c r="B268" t="s">
        <v>128</v>
      </c>
      <c r="D268">
        <v>34.5</v>
      </c>
      <c r="E268" t="s">
        <v>44</v>
      </c>
      <c r="F268" t="s">
        <v>14</v>
      </c>
      <c r="G268" t="s">
        <v>42</v>
      </c>
      <c r="H268" t="s">
        <v>130</v>
      </c>
      <c r="I268">
        <v>11.8</v>
      </c>
      <c r="J268">
        <v>1180</v>
      </c>
      <c r="K268">
        <v>1150</v>
      </c>
      <c r="L268">
        <f t="shared" si="39"/>
        <v>1.1870498389546076</v>
      </c>
      <c r="M268">
        <f t="shared" si="36"/>
        <v>0.99513369294683585</v>
      </c>
      <c r="N268">
        <f t="shared" si="37"/>
        <v>1.1812732899508454</v>
      </c>
      <c r="O268">
        <f t="shared" si="38"/>
        <v>2.040171415456523E-2</v>
      </c>
    </row>
    <row r="269" spans="1:16" x14ac:dyDescent="0.35">
      <c r="A269">
        <v>9.9000000000000008E-3</v>
      </c>
      <c r="B269" t="s">
        <v>128</v>
      </c>
      <c r="D269">
        <v>45</v>
      </c>
      <c r="E269" t="s">
        <v>44</v>
      </c>
      <c r="F269" t="s">
        <v>14</v>
      </c>
      <c r="G269" t="s">
        <v>42</v>
      </c>
      <c r="H269" t="s">
        <v>130</v>
      </c>
      <c r="I269">
        <v>11.8</v>
      </c>
      <c r="J269">
        <v>1180</v>
      </c>
      <c r="K269">
        <v>1150</v>
      </c>
      <c r="L269">
        <f t="shared" si="39"/>
        <v>1.1870498389546076</v>
      </c>
      <c r="M269">
        <f t="shared" si="36"/>
        <v>0.99513369294683585</v>
      </c>
      <c r="N269">
        <f t="shared" si="37"/>
        <v>1.1812732899508454</v>
      </c>
      <c r="O269">
        <f t="shared" si="38"/>
        <v>8.3807871423317755E-3</v>
      </c>
    </row>
    <row r="270" spans="1:16" x14ac:dyDescent="0.35">
      <c r="A270">
        <v>6.3E-3</v>
      </c>
      <c r="B270" t="s">
        <v>128</v>
      </c>
      <c r="D270">
        <v>20</v>
      </c>
      <c r="E270" t="s">
        <v>44</v>
      </c>
      <c r="F270" t="s">
        <v>14</v>
      </c>
      <c r="G270" t="s">
        <v>42</v>
      </c>
      <c r="H270" t="s">
        <v>130</v>
      </c>
      <c r="I270">
        <v>11.8</v>
      </c>
      <c r="J270">
        <v>1180</v>
      </c>
      <c r="K270">
        <v>1150</v>
      </c>
      <c r="L270">
        <f t="shared" si="39"/>
        <v>1.1870498389546076</v>
      </c>
      <c r="M270">
        <f t="shared" si="36"/>
        <v>0.99513369294683585</v>
      </c>
      <c r="N270">
        <f t="shared" si="37"/>
        <v>1.1812732899508454</v>
      </c>
      <c r="O270">
        <f t="shared" si="38"/>
        <v>5.3332281814838572E-3</v>
      </c>
    </row>
    <row r="271" spans="1:16" x14ac:dyDescent="0.35">
      <c r="A271">
        <v>2.7000000000000001E-3</v>
      </c>
      <c r="B271" t="s">
        <v>128</v>
      </c>
      <c r="D271">
        <v>30.5</v>
      </c>
      <c r="E271" t="s">
        <v>44</v>
      </c>
      <c r="F271" t="s">
        <v>14</v>
      </c>
      <c r="G271" t="s">
        <v>42</v>
      </c>
      <c r="H271" t="s">
        <v>130</v>
      </c>
      <c r="I271">
        <v>11.8</v>
      </c>
      <c r="J271">
        <v>1180</v>
      </c>
      <c r="K271">
        <v>1150</v>
      </c>
      <c r="L271">
        <f t="shared" si="39"/>
        <v>1.1870498389546076</v>
      </c>
      <c r="M271">
        <f t="shared" si="36"/>
        <v>0.99513369294683585</v>
      </c>
      <c r="N271">
        <f t="shared" si="37"/>
        <v>1.1812732899508454</v>
      </c>
      <c r="O271">
        <f t="shared" si="38"/>
        <v>2.2856692206359389E-3</v>
      </c>
    </row>
    <row r="272" spans="1:16" x14ac:dyDescent="0.35">
      <c r="A272">
        <v>9.7999999999999997E-3</v>
      </c>
      <c r="B272" t="s">
        <v>128</v>
      </c>
      <c r="D272">
        <v>50.5</v>
      </c>
      <c r="E272" t="s">
        <v>44</v>
      </c>
      <c r="F272" t="s">
        <v>14</v>
      </c>
      <c r="G272" t="s">
        <v>42</v>
      </c>
      <c r="H272" t="s">
        <v>130</v>
      </c>
      <c r="I272">
        <v>11.8</v>
      </c>
      <c r="J272">
        <v>1180</v>
      </c>
      <c r="K272">
        <v>1150</v>
      </c>
      <c r="L272">
        <f t="shared" si="39"/>
        <v>1.1870498389546076</v>
      </c>
      <c r="M272">
        <f t="shared" si="36"/>
        <v>0.99513369294683585</v>
      </c>
      <c r="N272">
        <f t="shared" si="37"/>
        <v>1.1812732899508454</v>
      </c>
      <c r="O272">
        <f t="shared" si="38"/>
        <v>8.2961327267526662E-3</v>
      </c>
    </row>
    <row r="273" spans="1:15" x14ac:dyDescent="0.35">
      <c r="A273">
        <v>3.3700000000000001E-2</v>
      </c>
      <c r="B273" t="s">
        <v>128</v>
      </c>
      <c r="D273">
        <v>70.5</v>
      </c>
      <c r="E273" t="s">
        <v>44</v>
      </c>
      <c r="F273" t="s">
        <v>14</v>
      </c>
      <c r="G273" t="s">
        <v>42</v>
      </c>
      <c r="H273" t="s">
        <v>130</v>
      </c>
      <c r="I273">
        <v>11.8</v>
      </c>
      <c r="J273">
        <v>1180</v>
      </c>
      <c r="K273">
        <v>1150</v>
      </c>
      <c r="L273">
        <f t="shared" si="39"/>
        <v>1.1870498389546076</v>
      </c>
      <c r="M273">
        <f t="shared" si="36"/>
        <v>0.99513369294683585</v>
      </c>
      <c r="N273">
        <f t="shared" si="37"/>
        <v>1.1812732899508454</v>
      </c>
      <c r="O273">
        <f t="shared" si="38"/>
        <v>2.8528538050159681E-2</v>
      </c>
    </row>
    <row r="274" spans="1:15" x14ac:dyDescent="0.35">
      <c r="A274">
        <v>0.01</v>
      </c>
      <c r="B274" t="s">
        <v>128</v>
      </c>
      <c r="D274">
        <v>81</v>
      </c>
      <c r="E274" t="s">
        <v>44</v>
      </c>
      <c r="F274" t="s">
        <v>14</v>
      </c>
      <c r="G274" t="s">
        <v>42</v>
      </c>
      <c r="H274" t="s">
        <v>130</v>
      </c>
      <c r="I274">
        <v>11.8</v>
      </c>
      <c r="J274">
        <v>1180</v>
      </c>
      <c r="K274">
        <v>1150</v>
      </c>
      <c r="L274">
        <f t="shared" si="39"/>
        <v>1.1870498389546076</v>
      </c>
      <c r="M274">
        <f t="shared" si="36"/>
        <v>0.99513369294683585</v>
      </c>
      <c r="N274">
        <f t="shared" si="37"/>
        <v>1.1812732899508454</v>
      </c>
      <c r="O274">
        <f t="shared" si="38"/>
        <v>8.4654415579108848E-3</v>
      </c>
    </row>
    <row r="275" spans="1:15" x14ac:dyDescent="0.35">
      <c r="A275">
        <v>6.3E-2</v>
      </c>
      <c r="B275" t="s">
        <v>205</v>
      </c>
      <c r="C275" t="s">
        <v>212</v>
      </c>
      <c r="D275">
        <v>11.4</v>
      </c>
      <c r="E275" t="s">
        <v>45</v>
      </c>
      <c r="F275" t="s">
        <v>6</v>
      </c>
      <c r="G275" t="s">
        <v>42</v>
      </c>
      <c r="H275" t="s">
        <v>32</v>
      </c>
      <c r="I275">
        <v>12.6</v>
      </c>
      <c r="J275">
        <v>1820</v>
      </c>
      <c r="K275">
        <v>1228</v>
      </c>
      <c r="L275">
        <f t="shared" si="39"/>
        <v>1.2767277137145239</v>
      </c>
      <c r="M275">
        <f t="shared" si="36"/>
        <v>0.99989861889995657</v>
      </c>
      <c r="N275">
        <f t="shared" si="37"/>
        <v>1.2765982776544516</v>
      </c>
      <c r="O275">
        <f t="shared" si="38"/>
        <v>4.9349902081767323E-2</v>
      </c>
    </row>
    <row r="276" spans="1:15" x14ac:dyDescent="0.35">
      <c r="A276">
        <v>3.3000000000000002E-2</v>
      </c>
      <c r="B276" t="s">
        <v>133</v>
      </c>
      <c r="C276" t="s">
        <v>134</v>
      </c>
      <c r="D276">
        <v>12.7</v>
      </c>
      <c r="E276" t="s">
        <v>45</v>
      </c>
      <c r="F276" t="s">
        <v>6</v>
      </c>
      <c r="G276" t="s">
        <v>42</v>
      </c>
      <c r="H276" t="s">
        <v>32</v>
      </c>
      <c r="I276">
        <v>12.6</v>
      </c>
      <c r="J276">
        <v>1820</v>
      </c>
      <c r="K276">
        <v>1228</v>
      </c>
      <c r="L276">
        <f t="shared" si="39"/>
        <v>1.2767277137145239</v>
      </c>
      <c r="M276">
        <f t="shared" si="36"/>
        <v>0.99989861889995657</v>
      </c>
      <c r="N276">
        <f t="shared" si="37"/>
        <v>1.2765982776544516</v>
      </c>
      <c r="O276">
        <f t="shared" si="38"/>
        <v>2.584994870949717E-2</v>
      </c>
    </row>
    <row r="277" spans="1:15" x14ac:dyDescent="0.35">
      <c r="A277">
        <v>2.4E-2</v>
      </c>
      <c r="B277" t="s">
        <v>231</v>
      </c>
      <c r="C277" t="s">
        <v>236</v>
      </c>
      <c r="D277">
        <v>7.6</v>
      </c>
      <c r="E277" t="s">
        <v>45</v>
      </c>
      <c r="F277" t="s">
        <v>28</v>
      </c>
      <c r="G277" t="s">
        <v>4</v>
      </c>
      <c r="H277" t="s">
        <v>32</v>
      </c>
      <c r="I277">
        <v>12.6</v>
      </c>
      <c r="J277">
        <v>1820</v>
      </c>
      <c r="K277">
        <v>1228</v>
      </c>
      <c r="L277">
        <f t="shared" si="39"/>
        <v>1.2767277137145239</v>
      </c>
      <c r="M277">
        <f t="shared" si="36"/>
        <v>0.99989861889995657</v>
      </c>
      <c r="N277">
        <f t="shared" si="37"/>
        <v>1.2765982776544516</v>
      </c>
      <c r="O277">
        <f t="shared" si="38"/>
        <v>1.8799962697816124E-2</v>
      </c>
    </row>
    <row r="278" spans="1:15" x14ac:dyDescent="0.35">
      <c r="A278">
        <v>0.05</v>
      </c>
      <c r="B278" t="s">
        <v>205</v>
      </c>
      <c r="C278" t="s">
        <v>210</v>
      </c>
      <c r="D278">
        <v>14.9</v>
      </c>
      <c r="E278" t="s">
        <v>45</v>
      </c>
      <c r="F278" t="s">
        <v>6</v>
      </c>
      <c r="G278" t="s">
        <v>42</v>
      </c>
      <c r="H278" t="s">
        <v>32</v>
      </c>
      <c r="I278">
        <v>12.6</v>
      </c>
      <c r="J278">
        <v>1820</v>
      </c>
      <c r="K278">
        <v>1228</v>
      </c>
      <c r="L278">
        <f t="shared" si="39"/>
        <v>1.2767277137145239</v>
      </c>
      <c r="M278">
        <f t="shared" si="36"/>
        <v>0.99989861889995657</v>
      </c>
      <c r="N278">
        <f t="shared" si="37"/>
        <v>1.2765982776544516</v>
      </c>
      <c r="O278">
        <f t="shared" si="38"/>
        <v>3.9166588953783596E-2</v>
      </c>
    </row>
    <row r="279" spans="1:15" x14ac:dyDescent="0.35">
      <c r="A279">
        <v>4.1000000000000002E-2</v>
      </c>
      <c r="B279" t="s">
        <v>84</v>
      </c>
      <c r="C279" t="s">
        <v>85</v>
      </c>
      <c r="D279">
        <v>7.6</v>
      </c>
      <c r="E279" t="s">
        <v>45</v>
      </c>
      <c r="F279" t="s">
        <v>28</v>
      </c>
      <c r="G279" t="s">
        <v>42</v>
      </c>
      <c r="H279" t="s">
        <v>32</v>
      </c>
      <c r="I279">
        <v>12.6</v>
      </c>
      <c r="J279">
        <v>1820</v>
      </c>
      <c r="K279">
        <v>1228</v>
      </c>
      <c r="L279">
        <f t="shared" si="39"/>
        <v>1.2767277137145239</v>
      </c>
      <c r="M279">
        <f t="shared" si="36"/>
        <v>0.99989861889995657</v>
      </c>
      <c r="N279">
        <f t="shared" si="37"/>
        <v>1.2765982776544516</v>
      </c>
      <c r="O279">
        <f t="shared" si="38"/>
        <v>3.2116602942102543E-2</v>
      </c>
    </row>
    <row r="280" spans="1:15" x14ac:dyDescent="0.35">
      <c r="A280">
        <v>0.125</v>
      </c>
      <c r="B280" t="s">
        <v>86</v>
      </c>
      <c r="C280" t="s">
        <v>87</v>
      </c>
      <c r="D280">
        <v>6.3</v>
      </c>
      <c r="E280" t="s">
        <v>45</v>
      </c>
      <c r="F280" t="s">
        <v>28</v>
      </c>
      <c r="G280" t="s">
        <v>42</v>
      </c>
      <c r="H280" t="s">
        <v>32</v>
      </c>
      <c r="I280">
        <v>12.6</v>
      </c>
      <c r="J280">
        <v>1820</v>
      </c>
      <c r="K280">
        <v>1228</v>
      </c>
      <c r="L280">
        <f t="shared" si="39"/>
        <v>1.2767277137145239</v>
      </c>
      <c r="M280">
        <f t="shared" si="36"/>
        <v>0.99989861889995657</v>
      </c>
      <c r="N280">
        <f t="shared" si="37"/>
        <v>1.2765982776544516</v>
      </c>
      <c r="O280">
        <f t="shared" si="38"/>
        <v>9.7916472384458983E-2</v>
      </c>
    </row>
    <row r="281" spans="1:15" x14ac:dyDescent="0.35">
      <c r="A281">
        <v>3.6999999999999998E-2</v>
      </c>
      <c r="B281" t="s">
        <v>119</v>
      </c>
      <c r="C281" t="s">
        <v>120</v>
      </c>
      <c r="D281">
        <v>8.5</v>
      </c>
      <c r="E281" t="s">
        <v>45</v>
      </c>
      <c r="F281" t="s">
        <v>6</v>
      </c>
      <c r="G281" t="s">
        <v>42</v>
      </c>
      <c r="H281" t="s">
        <v>32</v>
      </c>
      <c r="I281">
        <v>12.6</v>
      </c>
      <c r="J281">
        <v>1820</v>
      </c>
      <c r="K281">
        <v>1228</v>
      </c>
      <c r="L281">
        <f t="shared" si="39"/>
        <v>1.2767277137145239</v>
      </c>
      <c r="M281">
        <f t="shared" si="36"/>
        <v>0.99989861889995657</v>
      </c>
      <c r="N281">
        <f t="shared" si="37"/>
        <v>1.2765982776544516</v>
      </c>
      <c r="O281">
        <f t="shared" ref="O281:O312" si="40">A281/N281</f>
        <v>2.8983275825799855E-2</v>
      </c>
    </row>
    <row r="282" spans="1:15" x14ac:dyDescent="0.35">
      <c r="A282">
        <v>0.14899999999999999</v>
      </c>
      <c r="B282" t="s">
        <v>64</v>
      </c>
      <c r="C282" t="s">
        <v>73</v>
      </c>
      <c r="D282">
        <v>21.5</v>
      </c>
      <c r="E282" t="s">
        <v>45</v>
      </c>
      <c r="F282" t="s">
        <v>14</v>
      </c>
      <c r="G282" t="s">
        <v>42</v>
      </c>
      <c r="H282" t="s">
        <v>32</v>
      </c>
      <c r="I282">
        <v>12.6</v>
      </c>
      <c r="J282">
        <v>1820</v>
      </c>
      <c r="K282">
        <v>1228</v>
      </c>
      <c r="L282">
        <f t="shared" si="39"/>
        <v>1.2767277137145239</v>
      </c>
      <c r="M282">
        <f t="shared" si="36"/>
        <v>0.99989861889995657</v>
      </c>
      <c r="N282">
        <f t="shared" si="37"/>
        <v>1.2765982776544516</v>
      </c>
      <c r="O282">
        <f t="shared" si="40"/>
        <v>0.1167164350822751</v>
      </c>
    </row>
    <row r="283" spans="1:15" x14ac:dyDescent="0.35">
      <c r="A283">
        <v>5.8999999999999997E-2</v>
      </c>
      <c r="B283" t="s">
        <v>215</v>
      </c>
      <c r="C283" t="s">
        <v>216</v>
      </c>
      <c r="D283">
        <v>6</v>
      </c>
      <c r="E283" t="s">
        <v>45</v>
      </c>
      <c r="F283" t="s">
        <v>28</v>
      </c>
      <c r="G283" t="s">
        <v>42</v>
      </c>
      <c r="H283" t="s">
        <v>32</v>
      </c>
      <c r="I283">
        <v>12.6</v>
      </c>
      <c r="J283">
        <v>1820</v>
      </c>
      <c r="K283">
        <v>1228</v>
      </c>
      <c r="L283">
        <f t="shared" si="39"/>
        <v>1.2767277137145239</v>
      </c>
      <c r="M283">
        <f t="shared" si="36"/>
        <v>0.99989861889995657</v>
      </c>
      <c r="N283">
        <f t="shared" si="37"/>
        <v>1.2765982776544516</v>
      </c>
      <c r="O283">
        <f t="shared" si="40"/>
        <v>4.6216574965464635E-2</v>
      </c>
    </row>
    <row r="284" spans="1:15" x14ac:dyDescent="0.35">
      <c r="A284">
        <v>0.17</v>
      </c>
      <c r="B284" t="s">
        <v>205</v>
      </c>
      <c r="C284" t="s">
        <v>206</v>
      </c>
      <c r="D284">
        <v>8.6999999999999993</v>
      </c>
      <c r="E284" t="s">
        <v>45</v>
      </c>
      <c r="F284" t="s">
        <v>6</v>
      </c>
      <c r="G284" t="s">
        <v>42</v>
      </c>
      <c r="H284" t="s">
        <v>32</v>
      </c>
      <c r="I284">
        <v>12.6</v>
      </c>
      <c r="J284">
        <v>1820</v>
      </c>
      <c r="K284">
        <v>1228</v>
      </c>
      <c r="L284">
        <f t="shared" si="39"/>
        <v>1.2767277137145239</v>
      </c>
      <c r="M284">
        <f t="shared" si="36"/>
        <v>0.99989861889995657</v>
      </c>
      <c r="N284">
        <f t="shared" si="37"/>
        <v>1.2765982776544516</v>
      </c>
      <c r="O284">
        <f t="shared" si="40"/>
        <v>0.13316640244286421</v>
      </c>
    </row>
    <row r="285" spans="1:15" x14ac:dyDescent="0.35">
      <c r="A285">
        <v>1.4999999999999999E-2</v>
      </c>
      <c r="B285" t="s">
        <v>217</v>
      </c>
      <c r="C285" t="s">
        <v>218</v>
      </c>
      <c r="D285">
        <v>9.6999999999999993</v>
      </c>
      <c r="E285" t="s">
        <v>45</v>
      </c>
      <c r="F285" t="s">
        <v>6</v>
      </c>
      <c r="G285" t="s">
        <v>42</v>
      </c>
      <c r="H285" t="s">
        <v>32</v>
      </c>
      <c r="I285">
        <v>12.6</v>
      </c>
      <c r="J285">
        <v>1820</v>
      </c>
      <c r="K285">
        <v>1228</v>
      </c>
      <c r="L285">
        <f t="shared" si="39"/>
        <v>1.2767277137145239</v>
      </c>
      <c r="M285">
        <f t="shared" si="36"/>
        <v>0.99989861889995657</v>
      </c>
      <c r="N285">
        <f t="shared" si="37"/>
        <v>1.2765982776544516</v>
      </c>
      <c r="O285">
        <f t="shared" si="40"/>
        <v>1.1749976686135076E-2</v>
      </c>
    </row>
    <row r="286" spans="1:15" x14ac:dyDescent="0.35">
      <c r="A286">
        <v>6.3E-2</v>
      </c>
      <c r="B286" t="s">
        <v>155</v>
      </c>
      <c r="C286" t="s">
        <v>172</v>
      </c>
      <c r="D286">
        <v>6.9</v>
      </c>
      <c r="E286" t="s">
        <v>45</v>
      </c>
      <c r="F286" t="s">
        <v>28</v>
      </c>
      <c r="G286" t="s">
        <v>4</v>
      </c>
      <c r="H286" t="s">
        <v>32</v>
      </c>
      <c r="I286">
        <v>12.6</v>
      </c>
      <c r="J286">
        <v>1820</v>
      </c>
      <c r="K286">
        <v>1228</v>
      </c>
      <c r="L286">
        <f t="shared" si="39"/>
        <v>1.2767277137145239</v>
      </c>
      <c r="M286">
        <f t="shared" ref="M286:M349" si="41">1/(1+30*EXP(-8.5*J286/K286))</f>
        <v>0.99989861889995657</v>
      </c>
      <c r="N286">
        <f t="shared" ref="N286:N349" si="42">L286*M286</f>
        <v>1.2765982776544516</v>
      </c>
      <c r="O286">
        <f t="shared" si="40"/>
        <v>4.9349902081767323E-2</v>
      </c>
    </row>
    <row r="287" spans="1:15" x14ac:dyDescent="0.35">
      <c r="A287">
        <v>8.1000000000000003E-2</v>
      </c>
      <c r="B287" t="s">
        <v>39</v>
      </c>
      <c r="C287" t="s">
        <v>40</v>
      </c>
      <c r="D287">
        <v>14.5</v>
      </c>
      <c r="E287" t="s">
        <v>45</v>
      </c>
      <c r="F287" t="s">
        <v>6</v>
      </c>
      <c r="G287" t="s">
        <v>42</v>
      </c>
      <c r="H287" t="s">
        <v>32</v>
      </c>
      <c r="I287">
        <v>12.6</v>
      </c>
      <c r="J287">
        <v>1820</v>
      </c>
      <c r="K287">
        <v>1228</v>
      </c>
      <c r="L287">
        <f t="shared" si="39"/>
        <v>1.2767277137145239</v>
      </c>
      <c r="M287">
        <f t="shared" si="41"/>
        <v>0.99989861889995657</v>
      </c>
      <c r="N287">
        <f t="shared" si="42"/>
        <v>1.2765982776544516</v>
      </c>
      <c r="O287">
        <f t="shared" si="40"/>
        <v>6.3449874105129422E-2</v>
      </c>
    </row>
    <row r="288" spans="1:15" x14ac:dyDescent="0.35">
      <c r="A288">
        <v>0.16600000000000001</v>
      </c>
      <c r="B288" t="s">
        <v>83</v>
      </c>
      <c r="C288" t="s">
        <v>20</v>
      </c>
      <c r="D288">
        <v>13</v>
      </c>
      <c r="E288" t="s">
        <v>45</v>
      </c>
      <c r="F288" t="s">
        <v>6</v>
      </c>
      <c r="G288" t="s">
        <v>42</v>
      </c>
      <c r="H288" t="s">
        <v>32</v>
      </c>
      <c r="I288">
        <v>12.6</v>
      </c>
      <c r="J288">
        <v>1820</v>
      </c>
      <c r="K288">
        <v>1228</v>
      </c>
      <c r="L288">
        <f t="shared" si="39"/>
        <v>1.2767277137145239</v>
      </c>
      <c r="M288">
        <f t="shared" si="41"/>
        <v>0.99989861889995657</v>
      </c>
      <c r="N288">
        <f t="shared" si="42"/>
        <v>1.2765982776544516</v>
      </c>
      <c r="O288">
        <f t="shared" si="40"/>
        <v>0.13003307532656153</v>
      </c>
    </row>
    <row r="289" spans="1:16" x14ac:dyDescent="0.35">
      <c r="A289">
        <v>0.126</v>
      </c>
      <c r="B289" t="s">
        <v>132</v>
      </c>
      <c r="C289" t="s">
        <v>104</v>
      </c>
      <c r="D289">
        <v>10.8</v>
      </c>
      <c r="E289" t="s">
        <v>45</v>
      </c>
      <c r="F289" t="s">
        <v>6</v>
      </c>
      <c r="G289" t="s">
        <v>42</v>
      </c>
      <c r="H289" t="s">
        <v>32</v>
      </c>
      <c r="I289">
        <v>12.6</v>
      </c>
      <c r="J289">
        <v>1820</v>
      </c>
      <c r="K289">
        <v>1228</v>
      </c>
      <c r="L289">
        <f t="shared" si="39"/>
        <v>1.2767277137145239</v>
      </c>
      <c r="M289">
        <f t="shared" si="41"/>
        <v>0.99989861889995657</v>
      </c>
      <c r="N289">
        <f t="shared" si="42"/>
        <v>1.2765982776544516</v>
      </c>
      <c r="O289">
        <f t="shared" si="40"/>
        <v>9.8699804163534646E-2</v>
      </c>
    </row>
    <row r="290" spans="1:16" x14ac:dyDescent="0.35">
      <c r="A290">
        <v>0.107</v>
      </c>
      <c r="B290" t="s">
        <v>126</v>
      </c>
      <c r="C290" t="s">
        <v>127</v>
      </c>
      <c r="D290">
        <v>6.4</v>
      </c>
      <c r="E290" t="s">
        <v>45</v>
      </c>
      <c r="F290" t="s">
        <v>28</v>
      </c>
      <c r="G290" t="s">
        <v>42</v>
      </c>
      <c r="H290" t="s">
        <v>32</v>
      </c>
      <c r="I290">
        <v>12.6</v>
      </c>
      <c r="J290">
        <v>1820</v>
      </c>
      <c r="K290">
        <v>1228</v>
      </c>
      <c r="L290">
        <f t="shared" si="39"/>
        <v>1.2767277137145239</v>
      </c>
      <c r="M290">
        <f t="shared" si="41"/>
        <v>0.99989861889995657</v>
      </c>
      <c r="N290">
        <f t="shared" si="42"/>
        <v>1.2765982776544516</v>
      </c>
      <c r="O290">
        <f t="shared" si="40"/>
        <v>8.3816500361096877E-2</v>
      </c>
    </row>
    <row r="291" spans="1:16" x14ac:dyDescent="0.35">
      <c r="A291">
        <v>0.26100000000000001</v>
      </c>
      <c r="B291" t="s">
        <v>92</v>
      </c>
      <c r="C291" t="s">
        <v>93</v>
      </c>
      <c r="D291">
        <v>11.6</v>
      </c>
      <c r="E291" t="s">
        <v>45</v>
      </c>
      <c r="F291" t="s">
        <v>6</v>
      </c>
      <c r="G291" t="s">
        <v>42</v>
      </c>
      <c r="H291" t="s">
        <v>32</v>
      </c>
      <c r="I291">
        <v>12.6</v>
      </c>
      <c r="J291">
        <v>1820</v>
      </c>
      <c r="K291">
        <v>1228</v>
      </c>
      <c r="L291">
        <f t="shared" si="39"/>
        <v>1.2767277137145239</v>
      </c>
      <c r="M291">
        <f t="shared" si="41"/>
        <v>0.99989861889995657</v>
      </c>
      <c r="N291">
        <f t="shared" si="42"/>
        <v>1.2765982776544516</v>
      </c>
      <c r="O291">
        <f t="shared" si="40"/>
        <v>0.20444959433875035</v>
      </c>
    </row>
    <row r="292" spans="1:16" x14ac:dyDescent="0.35">
      <c r="A292">
        <v>6.8000000000000005E-2</v>
      </c>
      <c r="B292" t="s">
        <v>88</v>
      </c>
      <c r="D292">
        <v>0.5</v>
      </c>
      <c r="E292" t="s">
        <v>45</v>
      </c>
      <c r="F292" t="s">
        <v>25</v>
      </c>
      <c r="G292" t="s">
        <v>42</v>
      </c>
      <c r="H292" t="s">
        <v>89</v>
      </c>
      <c r="I292">
        <v>12.6</v>
      </c>
      <c r="J292">
        <v>1820</v>
      </c>
      <c r="K292">
        <v>1228</v>
      </c>
      <c r="L292">
        <f t="shared" si="39"/>
        <v>1.2767277137145239</v>
      </c>
      <c r="M292">
        <f t="shared" si="41"/>
        <v>0.99989861889995657</v>
      </c>
      <c r="N292">
        <f t="shared" si="42"/>
        <v>1.2765982776544516</v>
      </c>
      <c r="O292">
        <f t="shared" si="40"/>
        <v>5.3266560977145688E-2</v>
      </c>
    </row>
    <row r="293" spans="1:16" x14ac:dyDescent="0.35">
      <c r="A293">
        <v>9.1999999999999998E-2</v>
      </c>
      <c r="B293" t="s">
        <v>88</v>
      </c>
      <c r="D293">
        <v>2</v>
      </c>
      <c r="E293" t="s">
        <v>45</v>
      </c>
      <c r="F293" t="s">
        <v>3</v>
      </c>
      <c r="G293" t="s">
        <v>42</v>
      </c>
      <c r="H293" t="s">
        <v>89</v>
      </c>
      <c r="I293">
        <v>12.6</v>
      </c>
      <c r="J293">
        <v>1820</v>
      </c>
      <c r="K293">
        <v>1228</v>
      </c>
      <c r="L293">
        <f t="shared" si="39"/>
        <v>1.2767277137145239</v>
      </c>
      <c r="M293">
        <f t="shared" si="41"/>
        <v>0.99989861889995657</v>
      </c>
      <c r="N293">
        <f t="shared" si="42"/>
        <v>1.2765982776544516</v>
      </c>
      <c r="O293">
        <f t="shared" si="40"/>
        <v>7.2066523674961802E-2</v>
      </c>
    </row>
    <row r="294" spans="1:16" x14ac:dyDescent="0.35">
      <c r="A294">
        <v>8.1000000000000003E-2</v>
      </c>
      <c r="B294" t="s">
        <v>88</v>
      </c>
      <c r="D294">
        <v>4</v>
      </c>
      <c r="E294" t="s">
        <v>45</v>
      </c>
      <c r="F294" t="s">
        <v>28</v>
      </c>
      <c r="G294" t="s">
        <v>42</v>
      </c>
      <c r="H294" t="s">
        <v>89</v>
      </c>
      <c r="I294">
        <v>12.6</v>
      </c>
      <c r="J294">
        <v>1820</v>
      </c>
      <c r="K294">
        <v>1228</v>
      </c>
      <c r="L294">
        <f t="shared" si="39"/>
        <v>1.2767277137145239</v>
      </c>
      <c r="M294">
        <f t="shared" si="41"/>
        <v>0.99989861889995657</v>
      </c>
      <c r="N294">
        <f t="shared" si="42"/>
        <v>1.2765982776544516</v>
      </c>
      <c r="O294">
        <f t="shared" si="40"/>
        <v>6.3449874105129422E-2</v>
      </c>
    </row>
    <row r="295" spans="1:16" x14ac:dyDescent="0.35">
      <c r="A295">
        <v>6.3E-3</v>
      </c>
      <c r="B295" t="s">
        <v>195</v>
      </c>
      <c r="C295" t="s">
        <v>196</v>
      </c>
      <c r="D295" t="s">
        <v>66</v>
      </c>
      <c r="E295" t="s">
        <v>197</v>
      </c>
      <c r="F295" t="s">
        <v>14</v>
      </c>
      <c r="G295" t="s">
        <v>4</v>
      </c>
      <c r="H295" t="s">
        <v>198</v>
      </c>
      <c r="I295">
        <f>AVERAGE(5.7,7.3)</f>
        <v>6.5</v>
      </c>
      <c r="J295">
        <v>2200</v>
      </c>
      <c r="K295">
        <v>973</v>
      </c>
      <c r="L295">
        <f t="shared" si="39"/>
        <v>0.69276644526519138</v>
      </c>
      <c r="M295">
        <f t="shared" si="41"/>
        <v>0.99999986496250259</v>
      </c>
      <c r="N295">
        <f t="shared" si="42"/>
        <v>0.6927663517157443</v>
      </c>
      <c r="O295">
        <f t="shared" si="40"/>
        <v>9.0939751683912825E-3</v>
      </c>
    </row>
    <row r="296" spans="1:16" x14ac:dyDescent="0.35">
      <c r="A296">
        <v>7.0000000000000001E-3</v>
      </c>
      <c r="B296" t="s">
        <v>195</v>
      </c>
      <c r="C296" t="s">
        <v>196</v>
      </c>
      <c r="D296" t="s">
        <v>66</v>
      </c>
      <c r="E296" t="s">
        <v>197</v>
      </c>
      <c r="F296" t="s">
        <v>14</v>
      </c>
      <c r="G296" t="s">
        <v>4</v>
      </c>
      <c r="H296" t="s">
        <v>198</v>
      </c>
      <c r="I296">
        <f>AVERAGE(5.7,7.3)</f>
        <v>6.5</v>
      </c>
      <c r="J296">
        <v>2200</v>
      </c>
      <c r="K296">
        <v>973</v>
      </c>
      <c r="L296">
        <f t="shared" si="39"/>
        <v>0.69276644526519138</v>
      </c>
      <c r="M296">
        <f t="shared" si="41"/>
        <v>0.99999986496250259</v>
      </c>
      <c r="N296">
        <f t="shared" si="42"/>
        <v>0.6927663517157443</v>
      </c>
      <c r="O296">
        <f t="shared" si="40"/>
        <v>1.0104416853768091E-2</v>
      </c>
    </row>
    <row r="297" spans="1:16" x14ac:dyDescent="0.35">
      <c r="A297">
        <v>0.17</v>
      </c>
      <c r="B297" t="s">
        <v>155</v>
      </c>
      <c r="C297" t="s">
        <v>185</v>
      </c>
      <c r="D297" t="s">
        <v>33</v>
      </c>
      <c r="E297" t="s">
        <v>184</v>
      </c>
      <c r="F297" t="s">
        <v>22</v>
      </c>
      <c r="G297" t="s">
        <v>4</v>
      </c>
      <c r="I297">
        <v>11</v>
      </c>
      <c r="J297">
        <f>AVERAGE(500,1100,900)</f>
        <v>833.33333333333337</v>
      </c>
      <c r="K297">
        <v>1465</v>
      </c>
      <c r="L297">
        <f t="shared" ref="L297:L328" si="43">EXP(308.56*((1/56.02)-1/((273.15+I297)-227.13)))</f>
        <v>1.1014178023030785</v>
      </c>
      <c r="M297">
        <f t="shared" si="41"/>
        <v>0.80749930593397423</v>
      </c>
      <c r="N297">
        <f t="shared" si="42"/>
        <v>0.88939411090305909</v>
      </c>
      <c r="O297">
        <f t="shared" si="40"/>
        <v>0.1911413600742061</v>
      </c>
    </row>
    <row r="298" spans="1:16" x14ac:dyDescent="0.35">
      <c r="A298">
        <v>0.12</v>
      </c>
      <c r="B298" t="s">
        <v>155</v>
      </c>
      <c r="C298" t="s">
        <v>166</v>
      </c>
      <c r="D298" t="s">
        <v>33</v>
      </c>
      <c r="E298" t="s">
        <v>184</v>
      </c>
      <c r="F298" t="s">
        <v>22</v>
      </c>
      <c r="G298" t="s">
        <v>4</v>
      </c>
      <c r="I298">
        <v>11</v>
      </c>
      <c r="J298">
        <f>AVERAGE(500,1100,900)</f>
        <v>833.33333333333337</v>
      </c>
      <c r="K298">
        <v>1465</v>
      </c>
      <c r="L298">
        <f t="shared" si="43"/>
        <v>1.1014178023030785</v>
      </c>
      <c r="M298">
        <f t="shared" si="41"/>
        <v>0.80749930593397423</v>
      </c>
      <c r="N298">
        <f t="shared" si="42"/>
        <v>0.88939411090305909</v>
      </c>
      <c r="O298">
        <f t="shared" si="40"/>
        <v>0.13492331299355723</v>
      </c>
    </row>
    <row r="299" spans="1:16" x14ac:dyDescent="0.35">
      <c r="A299">
        <v>0.6</v>
      </c>
      <c r="B299" t="s">
        <v>58</v>
      </c>
      <c r="C299" t="s">
        <v>59</v>
      </c>
      <c r="D299" t="s">
        <v>33</v>
      </c>
      <c r="E299" t="s">
        <v>62</v>
      </c>
      <c r="F299" t="s">
        <v>22</v>
      </c>
      <c r="G299" t="s">
        <v>42</v>
      </c>
      <c r="I299" t="s">
        <v>61</v>
      </c>
      <c r="L299" t="e">
        <f t="shared" si="43"/>
        <v>#VALUE!</v>
      </c>
      <c r="M299" t="e">
        <f t="shared" si="41"/>
        <v>#DIV/0!</v>
      </c>
      <c r="N299" t="e">
        <f t="shared" si="42"/>
        <v>#VALUE!</v>
      </c>
      <c r="O299" t="e">
        <f t="shared" si="40"/>
        <v>#VALUE!</v>
      </c>
      <c r="P299" t="s">
        <v>250</v>
      </c>
    </row>
    <row r="300" spans="1:16" x14ac:dyDescent="0.35">
      <c r="A300">
        <v>2.75E-2</v>
      </c>
      <c r="B300" t="s">
        <v>135</v>
      </c>
      <c r="C300" t="s">
        <v>144</v>
      </c>
      <c r="D300">
        <v>10</v>
      </c>
      <c r="E300" t="s">
        <v>149</v>
      </c>
      <c r="F300" t="s">
        <v>28</v>
      </c>
      <c r="G300" t="s">
        <v>4</v>
      </c>
      <c r="H300" t="s">
        <v>150</v>
      </c>
      <c r="I300">
        <f>AVERAGE(-4.7,16.2,-6.5,15.6,-7.4,14.5,-7.4,14.5,-8.2,11.2)</f>
        <v>3.7800000000000002</v>
      </c>
      <c r="J300">
        <f>AVERAGE(760,820,797,709,675)</f>
        <v>752.2</v>
      </c>
      <c r="K300">
        <v>496</v>
      </c>
      <c r="L300">
        <f t="shared" si="43"/>
        <v>0.5026048066592036</v>
      </c>
      <c r="M300">
        <f t="shared" si="41"/>
        <v>0.99992435070704511</v>
      </c>
      <c r="N300">
        <f t="shared" si="42"/>
        <v>0.50256678496094409</v>
      </c>
      <c r="O300">
        <f t="shared" si="40"/>
        <v>5.4719095696181164E-2</v>
      </c>
    </row>
    <row r="301" spans="1:16" x14ac:dyDescent="0.35">
      <c r="A301">
        <v>3.4200000000000001E-2</v>
      </c>
      <c r="B301" t="s">
        <v>135</v>
      </c>
      <c r="C301" t="s">
        <v>144</v>
      </c>
      <c r="D301">
        <v>12.5</v>
      </c>
      <c r="E301" t="s">
        <v>149</v>
      </c>
      <c r="F301" t="s">
        <v>6</v>
      </c>
      <c r="G301" t="s">
        <v>4</v>
      </c>
      <c r="I301">
        <f t="shared" ref="I301:I304" si="44">AVERAGE(-4.7,16.2,-6.5,15.6,-7.4,14.5,-7.4,14.5,-8.2,11.2)</f>
        <v>3.7800000000000002</v>
      </c>
      <c r="J301">
        <f t="shared" ref="J301:J304" si="45">AVERAGE(760,820,797,709,675)</f>
        <v>752.2</v>
      </c>
      <c r="K301">
        <v>497</v>
      </c>
      <c r="L301">
        <f t="shared" si="43"/>
        <v>0.5026048066592036</v>
      </c>
      <c r="M301">
        <f t="shared" si="41"/>
        <v>0.99992236310427518</v>
      </c>
      <c r="N301">
        <f t="shared" si="42"/>
        <v>0.50256578598223822</v>
      </c>
      <c r="O301">
        <f t="shared" si="40"/>
        <v>6.8050792461245471E-2</v>
      </c>
    </row>
    <row r="302" spans="1:16" x14ac:dyDescent="0.35">
      <c r="A302">
        <v>4.3499999999999997E-2</v>
      </c>
      <c r="B302" t="s">
        <v>135</v>
      </c>
      <c r="C302" t="s">
        <v>144</v>
      </c>
      <c r="D302">
        <v>18</v>
      </c>
      <c r="E302" t="s">
        <v>149</v>
      </c>
      <c r="F302" t="s">
        <v>6</v>
      </c>
      <c r="G302" t="s">
        <v>4</v>
      </c>
      <c r="I302">
        <f t="shared" si="44"/>
        <v>3.7800000000000002</v>
      </c>
      <c r="J302">
        <f t="shared" si="45"/>
        <v>752.2</v>
      </c>
      <c r="K302">
        <v>498</v>
      </c>
      <c r="L302">
        <f t="shared" si="43"/>
        <v>0.5026048066592036</v>
      </c>
      <c r="M302">
        <f t="shared" si="41"/>
        <v>0.99992033158186711</v>
      </c>
      <c r="N302">
        <f t="shared" si="42"/>
        <v>0.50256476492931101</v>
      </c>
      <c r="O302">
        <f t="shared" si="40"/>
        <v>8.6556008370619761E-2</v>
      </c>
    </row>
    <row r="303" spans="1:16" x14ac:dyDescent="0.35">
      <c r="A303">
        <v>3.9100000000000003E-2</v>
      </c>
      <c r="B303" t="s">
        <v>135</v>
      </c>
      <c r="C303" t="s">
        <v>144</v>
      </c>
      <c r="D303">
        <v>23</v>
      </c>
      <c r="E303" t="s">
        <v>149</v>
      </c>
      <c r="F303" t="s">
        <v>14</v>
      </c>
      <c r="G303" t="s">
        <v>4</v>
      </c>
      <c r="I303">
        <f t="shared" si="44"/>
        <v>3.7800000000000002</v>
      </c>
      <c r="J303">
        <f t="shared" si="45"/>
        <v>752.2</v>
      </c>
      <c r="K303">
        <v>499</v>
      </c>
      <c r="L303">
        <f t="shared" si="43"/>
        <v>0.5026048066592036</v>
      </c>
      <c r="M303">
        <f t="shared" si="41"/>
        <v>0.99991825536836476</v>
      </c>
      <c r="N303">
        <f t="shared" si="42"/>
        <v>0.50256372141442518</v>
      </c>
      <c r="O303">
        <f t="shared" si="40"/>
        <v>7.780107941328554E-2</v>
      </c>
    </row>
    <row r="304" spans="1:16" x14ac:dyDescent="0.35">
      <c r="A304">
        <v>4.1200000000000001E-2</v>
      </c>
      <c r="B304" t="s">
        <v>135</v>
      </c>
      <c r="C304" t="s">
        <v>144</v>
      </c>
      <c r="D304">
        <v>25</v>
      </c>
      <c r="E304" t="s">
        <v>149</v>
      </c>
      <c r="F304" t="s">
        <v>14</v>
      </c>
      <c r="G304" t="s">
        <v>4</v>
      </c>
      <c r="H304" t="s">
        <v>151</v>
      </c>
      <c r="I304">
        <f t="shared" si="44"/>
        <v>3.7800000000000002</v>
      </c>
      <c r="J304">
        <f t="shared" si="45"/>
        <v>752.2</v>
      </c>
      <c r="K304">
        <v>500</v>
      </c>
      <c r="L304">
        <f t="shared" si="43"/>
        <v>0.5026048066592036</v>
      </c>
      <c r="M304">
        <f t="shared" si="41"/>
        <v>0.9999161336827519</v>
      </c>
      <c r="N304">
        <f t="shared" si="42"/>
        <v>0.50256265504503794</v>
      </c>
      <c r="O304">
        <f t="shared" si="40"/>
        <v>8.1979827960571003E-2</v>
      </c>
    </row>
    <row r="305" spans="1:16" x14ac:dyDescent="0.35">
      <c r="A305">
        <v>0.107</v>
      </c>
      <c r="B305" t="s">
        <v>94</v>
      </c>
      <c r="C305" t="s">
        <v>96</v>
      </c>
      <c r="D305">
        <v>0.8</v>
      </c>
      <c r="E305" t="s">
        <v>101</v>
      </c>
      <c r="F305" t="s">
        <v>25</v>
      </c>
      <c r="G305" t="s">
        <v>42</v>
      </c>
      <c r="H305" t="s">
        <v>25</v>
      </c>
      <c r="I305">
        <f>AVERAGE(26,13,15,7)</f>
        <v>15.25</v>
      </c>
      <c r="J305">
        <v>1480</v>
      </c>
      <c r="K305">
        <v>1289</v>
      </c>
      <c r="L305">
        <f t="shared" si="43"/>
        <v>1.603138051565143</v>
      </c>
      <c r="M305">
        <f t="shared" si="41"/>
        <v>0.99827069711662764</v>
      </c>
      <c r="N305">
        <f t="shared" si="42"/>
        <v>1.6003657403101275</v>
      </c>
      <c r="O305">
        <f t="shared" si="40"/>
        <v>6.6859716691551371E-2</v>
      </c>
    </row>
    <row r="306" spans="1:16" x14ac:dyDescent="0.35">
      <c r="A306">
        <v>0.12</v>
      </c>
      <c r="B306" t="s">
        <v>94</v>
      </c>
      <c r="C306" t="s">
        <v>96</v>
      </c>
      <c r="D306">
        <v>1.1000000000000001</v>
      </c>
      <c r="E306" t="s">
        <v>101</v>
      </c>
      <c r="F306" t="s">
        <v>3</v>
      </c>
      <c r="G306" t="s">
        <v>42</v>
      </c>
      <c r="H306" t="s">
        <v>25</v>
      </c>
      <c r="I306">
        <f t="shared" ref="I306:I310" si="46">AVERAGE(26,13,15,7)</f>
        <v>15.25</v>
      </c>
      <c r="J306">
        <v>1480</v>
      </c>
      <c r="K306">
        <v>1289</v>
      </c>
      <c r="L306">
        <f t="shared" si="43"/>
        <v>1.603138051565143</v>
      </c>
      <c r="M306">
        <f t="shared" si="41"/>
        <v>0.99827069711662764</v>
      </c>
      <c r="N306">
        <f t="shared" si="42"/>
        <v>1.6003657403101275</v>
      </c>
      <c r="O306">
        <f t="shared" si="40"/>
        <v>7.4982859840992191E-2</v>
      </c>
    </row>
    <row r="307" spans="1:16" x14ac:dyDescent="0.35">
      <c r="A307">
        <v>9.4E-2</v>
      </c>
      <c r="B307" t="s">
        <v>94</v>
      </c>
      <c r="C307" t="s">
        <v>96</v>
      </c>
      <c r="D307">
        <v>1.4</v>
      </c>
      <c r="E307" t="s">
        <v>101</v>
      </c>
      <c r="F307" t="s">
        <v>3</v>
      </c>
      <c r="G307" t="s">
        <v>42</v>
      </c>
      <c r="H307" t="s">
        <v>25</v>
      </c>
      <c r="I307">
        <f t="shared" si="46"/>
        <v>15.25</v>
      </c>
      <c r="J307">
        <v>1480</v>
      </c>
      <c r="K307">
        <v>1289</v>
      </c>
      <c r="L307">
        <f t="shared" si="43"/>
        <v>1.603138051565143</v>
      </c>
      <c r="M307">
        <f t="shared" si="41"/>
        <v>0.99827069711662764</v>
      </c>
      <c r="N307">
        <f t="shared" si="42"/>
        <v>1.6003657403101275</v>
      </c>
      <c r="O307">
        <f t="shared" si="40"/>
        <v>5.8736573542110551E-2</v>
      </c>
    </row>
    <row r="308" spans="1:16" x14ac:dyDescent="0.35">
      <c r="A308">
        <v>4.5999999999999999E-2</v>
      </c>
      <c r="B308" t="s">
        <v>94</v>
      </c>
      <c r="C308" t="s">
        <v>96</v>
      </c>
      <c r="D308">
        <v>2.5</v>
      </c>
      <c r="E308" t="s">
        <v>101</v>
      </c>
      <c r="F308" t="s">
        <v>3</v>
      </c>
      <c r="G308" t="s">
        <v>42</v>
      </c>
      <c r="H308" t="s">
        <v>102</v>
      </c>
      <c r="I308">
        <f t="shared" si="46"/>
        <v>15.25</v>
      </c>
      <c r="J308">
        <v>1480</v>
      </c>
      <c r="K308">
        <v>1289</v>
      </c>
      <c r="L308">
        <f t="shared" si="43"/>
        <v>1.603138051565143</v>
      </c>
      <c r="M308">
        <f t="shared" si="41"/>
        <v>0.99827069711662764</v>
      </c>
      <c r="N308">
        <f t="shared" si="42"/>
        <v>1.6003657403101275</v>
      </c>
      <c r="O308">
        <f t="shared" si="40"/>
        <v>2.8743429605713675E-2</v>
      </c>
    </row>
    <row r="309" spans="1:16" x14ac:dyDescent="0.35">
      <c r="A309">
        <v>0.03</v>
      </c>
      <c r="B309" t="s">
        <v>94</v>
      </c>
      <c r="C309" t="s">
        <v>96</v>
      </c>
      <c r="D309">
        <v>4.3</v>
      </c>
      <c r="E309" t="s">
        <v>101</v>
      </c>
      <c r="F309" t="s">
        <v>28</v>
      </c>
      <c r="G309" t="s">
        <v>42</v>
      </c>
      <c r="H309" t="s">
        <v>102</v>
      </c>
      <c r="I309">
        <f t="shared" si="46"/>
        <v>15.25</v>
      </c>
      <c r="J309">
        <v>1480</v>
      </c>
      <c r="K309">
        <v>1289</v>
      </c>
      <c r="L309">
        <f t="shared" si="43"/>
        <v>1.603138051565143</v>
      </c>
      <c r="M309">
        <f t="shared" si="41"/>
        <v>0.99827069711662764</v>
      </c>
      <c r="N309">
        <f t="shared" si="42"/>
        <v>1.6003657403101275</v>
      </c>
      <c r="O309">
        <f t="shared" si="40"/>
        <v>1.8745714960248048E-2</v>
      </c>
    </row>
    <row r="310" spans="1:16" x14ac:dyDescent="0.35">
      <c r="A310">
        <v>2.1999999999999999E-2</v>
      </c>
      <c r="B310" t="s">
        <v>94</v>
      </c>
      <c r="C310" t="s">
        <v>96</v>
      </c>
      <c r="D310">
        <v>8.4</v>
      </c>
      <c r="E310" t="s">
        <v>101</v>
      </c>
      <c r="F310" t="s">
        <v>6</v>
      </c>
      <c r="G310" t="s">
        <v>42</v>
      </c>
      <c r="H310" t="s">
        <v>102</v>
      </c>
      <c r="I310">
        <f t="shared" si="46"/>
        <v>15.25</v>
      </c>
      <c r="J310">
        <v>1480</v>
      </c>
      <c r="K310">
        <v>1289</v>
      </c>
      <c r="L310">
        <f t="shared" si="43"/>
        <v>1.603138051565143</v>
      </c>
      <c r="M310">
        <f t="shared" si="41"/>
        <v>0.99827069711662764</v>
      </c>
      <c r="N310">
        <f t="shared" si="42"/>
        <v>1.6003657403101275</v>
      </c>
      <c r="O310">
        <f t="shared" si="40"/>
        <v>1.3746857637515235E-2</v>
      </c>
    </row>
    <row r="311" spans="1:16" x14ac:dyDescent="0.35">
      <c r="A311">
        <v>7.0999999999999994E-2</v>
      </c>
      <c r="B311" t="s">
        <v>106</v>
      </c>
      <c r="C311" t="s">
        <v>107</v>
      </c>
      <c r="D311">
        <v>13.75</v>
      </c>
      <c r="E311" t="s">
        <v>108</v>
      </c>
      <c r="F311" t="s">
        <v>6</v>
      </c>
      <c r="G311" t="s">
        <v>42</v>
      </c>
      <c r="H311" t="s">
        <v>109</v>
      </c>
      <c r="I311">
        <v>20</v>
      </c>
      <c r="J311">
        <v>1641</v>
      </c>
      <c r="K311">
        <v>1417</v>
      </c>
      <c r="L311">
        <f t="shared" si="43"/>
        <v>2.3031957467963453</v>
      </c>
      <c r="M311">
        <f t="shared" si="41"/>
        <v>0.99841008962626199</v>
      </c>
      <c r="N311">
        <f t="shared" si="42"/>
        <v>2.2995338719857648</v>
      </c>
      <c r="O311">
        <f t="shared" si="40"/>
        <v>3.0875822646042553E-2</v>
      </c>
    </row>
    <row r="312" spans="1:16" x14ac:dyDescent="0.35">
      <c r="A312">
        <v>7.0999999999999994E-2</v>
      </c>
      <c r="B312" t="s">
        <v>106</v>
      </c>
      <c r="C312" t="s">
        <v>107</v>
      </c>
      <c r="D312">
        <v>1.5</v>
      </c>
      <c r="E312" t="s">
        <v>108</v>
      </c>
      <c r="F312" t="s">
        <v>3</v>
      </c>
      <c r="G312" t="s">
        <v>42</v>
      </c>
      <c r="H312" t="s">
        <v>109</v>
      </c>
      <c r="I312">
        <v>20</v>
      </c>
      <c r="J312">
        <v>1641</v>
      </c>
      <c r="K312">
        <v>1417</v>
      </c>
      <c r="L312">
        <f t="shared" si="43"/>
        <v>2.3031957467963453</v>
      </c>
      <c r="M312">
        <f t="shared" si="41"/>
        <v>0.99841008962626199</v>
      </c>
      <c r="N312">
        <f t="shared" si="42"/>
        <v>2.2995338719857648</v>
      </c>
      <c r="O312">
        <f t="shared" si="40"/>
        <v>3.0875822646042553E-2</v>
      </c>
    </row>
    <row r="313" spans="1:16" x14ac:dyDescent="0.35">
      <c r="A313">
        <v>2.9000000000000001E-2</v>
      </c>
      <c r="D313" t="s">
        <v>33</v>
      </c>
      <c r="E313" t="s">
        <v>238</v>
      </c>
      <c r="F313" t="s">
        <v>22</v>
      </c>
      <c r="H313" t="s">
        <v>239</v>
      </c>
      <c r="L313">
        <f t="shared" si="43"/>
        <v>0.30213599062220609</v>
      </c>
      <c r="M313" t="e">
        <f t="shared" si="41"/>
        <v>#DIV/0!</v>
      </c>
      <c r="N313" t="e">
        <f t="shared" si="42"/>
        <v>#DIV/0!</v>
      </c>
      <c r="O313" t="e">
        <f t="shared" ref="O313:O344" si="47">A313/N313</f>
        <v>#DIV/0!</v>
      </c>
      <c r="P313" t="s">
        <v>271</v>
      </c>
    </row>
    <row r="314" spans="1:16" x14ac:dyDescent="0.35">
      <c r="A314">
        <v>2.4500000000000001E-2</v>
      </c>
      <c r="D314" t="s">
        <v>33</v>
      </c>
      <c r="E314" t="s">
        <v>238</v>
      </c>
      <c r="F314" t="s">
        <v>22</v>
      </c>
      <c r="H314" t="s">
        <v>239</v>
      </c>
      <c r="L314">
        <f t="shared" si="43"/>
        <v>0.30213599062220609</v>
      </c>
      <c r="M314" t="e">
        <f t="shared" si="41"/>
        <v>#DIV/0!</v>
      </c>
      <c r="N314" t="e">
        <f t="shared" si="42"/>
        <v>#DIV/0!</v>
      </c>
      <c r="O314" t="e">
        <f t="shared" si="47"/>
        <v>#DIV/0!</v>
      </c>
      <c r="P314" t="s">
        <v>271</v>
      </c>
    </row>
    <row r="315" spans="1:16" x14ac:dyDescent="0.35">
      <c r="A315">
        <v>3.1800000000000002E-2</v>
      </c>
      <c r="D315" t="s">
        <v>33</v>
      </c>
      <c r="E315" t="s">
        <v>238</v>
      </c>
      <c r="F315" t="s">
        <v>22</v>
      </c>
      <c r="H315" t="s">
        <v>239</v>
      </c>
      <c r="L315">
        <f t="shared" si="43"/>
        <v>0.30213599062220609</v>
      </c>
      <c r="M315" t="e">
        <f t="shared" si="41"/>
        <v>#DIV/0!</v>
      </c>
      <c r="N315" t="e">
        <f t="shared" si="42"/>
        <v>#DIV/0!</v>
      </c>
      <c r="O315" t="e">
        <f t="shared" si="47"/>
        <v>#DIV/0!</v>
      </c>
      <c r="P315" t="s">
        <v>271</v>
      </c>
    </row>
    <row r="316" spans="1:16" x14ac:dyDescent="0.35">
      <c r="A316">
        <v>2.9000000000000001E-2</v>
      </c>
      <c r="D316" t="s">
        <v>33</v>
      </c>
      <c r="E316" t="s">
        <v>238</v>
      </c>
      <c r="F316" t="s">
        <v>22</v>
      </c>
      <c r="H316" t="s">
        <v>239</v>
      </c>
      <c r="L316">
        <f t="shared" si="43"/>
        <v>0.30213599062220609</v>
      </c>
      <c r="M316" t="e">
        <f t="shared" si="41"/>
        <v>#DIV/0!</v>
      </c>
      <c r="N316" t="e">
        <f t="shared" si="42"/>
        <v>#DIV/0!</v>
      </c>
      <c r="O316" t="e">
        <f t="shared" si="47"/>
        <v>#DIV/0!</v>
      </c>
      <c r="P316" t="s">
        <v>271</v>
      </c>
    </row>
    <row r="317" spans="1:16" x14ac:dyDescent="0.35">
      <c r="A317">
        <v>0.2</v>
      </c>
      <c r="B317" t="s">
        <v>219</v>
      </c>
      <c r="C317" t="s">
        <v>220</v>
      </c>
      <c r="D317" t="s">
        <v>33</v>
      </c>
      <c r="E317" t="s">
        <v>221</v>
      </c>
      <c r="F317" t="s">
        <v>22</v>
      </c>
      <c r="G317" t="s">
        <v>42</v>
      </c>
      <c r="I317">
        <v>15.5</v>
      </c>
      <c r="J317">
        <v>770</v>
      </c>
      <c r="K317">
        <v>1609</v>
      </c>
      <c r="L317">
        <f t="shared" si="43"/>
        <v>1.6362845673996766</v>
      </c>
      <c r="M317">
        <f t="shared" si="41"/>
        <v>0.66072944515174092</v>
      </c>
      <c r="N317">
        <f t="shared" si="42"/>
        <v>1.0811413943283448</v>
      </c>
      <c r="O317">
        <f t="shared" si="47"/>
        <v>0.18498967947134176</v>
      </c>
    </row>
    <row r="318" spans="1:16" x14ac:dyDescent="0.35">
      <c r="A318">
        <v>0.28000000000000003</v>
      </c>
      <c r="B318" t="s">
        <v>205</v>
      </c>
      <c r="C318" t="s">
        <v>20</v>
      </c>
      <c r="D318">
        <v>30</v>
      </c>
      <c r="E318" t="s">
        <v>213</v>
      </c>
      <c r="F318" t="s">
        <v>14</v>
      </c>
      <c r="G318" t="s">
        <v>42</v>
      </c>
      <c r="I318">
        <v>11</v>
      </c>
      <c r="J318">
        <v>1100</v>
      </c>
      <c r="K318">
        <v>944</v>
      </c>
      <c r="L318">
        <f t="shared" si="43"/>
        <v>1.1014178023030785</v>
      </c>
      <c r="M318">
        <f t="shared" si="41"/>
        <v>0.99850400053175292</v>
      </c>
      <c r="N318">
        <f t="shared" si="42"/>
        <v>1.0997700818565153</v>
      </c>
      <c r="O318">
        <f t="shared" si="47"/>
        <v>0.25459866986682683</v>
      </c>
      <c r="P318" t="s">
        <v>272</v>
      </c>
    </row>
    <row r="319" spans="1:16" x14ac:dyDescent="0.35">
      <c r="A319">
        <v>6.9000000000000006E-2</v>
      </c>
      <c r="B319" t="s">
        <v>205</v>
      </c>
      <c r="C319" t="s">
        <v>20</v>
      </c>
      <c r="D319">
        <v>30</v>
      </c>
      <c r="E319" t="s">
        <v>214</v>
      </c>
      <c r="F319" t="s">
        <v>14</v>
      </c>
      <c r="G319" t="s">
        <v>42</v>
      </c>
      <c r="I319">
        <v>10</v>
      </c>
      <c r="J319">
        <v>1</v>
      </c>
      <c r="K319">
        <v>1</v>
      </c>
      <c r="L319">
        <f t="shared" si="43"/>
        <v>0.99999999999999789</v>
      </c>
      <c r="M319">
        <f t="shared" si="41"/>
        <v>0.99393298231547145</v>
      </c>
      <c r="N319">
        <f t="shared" si="42"/>
        <v>0.99393298231546934</v>
      </c>
      <c r="O319">
        <f t="shared" si="47"/>
        <v>6.9421179523852197E-2</v>
      </c>
      <c r="P319" t="s">
        <v>273</v>
      </c>
    </row>
    <row r="320" spans="1:16" x14ac:dyDescent="0.35">
      <c r="A320">
        <v>1.4E-2</v>
      </c>
      <c r="B320" t="s">
        <v>155</v>
      </c>
      <c r="C320" t="s">
        <v>186</v>
      </c>
      <c r="D320">
        <v>8</v>
      </c>
      <c r="E320" t="s">
        <v>30</v>
      </c>
      <c r="F320" t="s">
        <v>6</v>
      </c>
      <c r="G320" t="s">
        <v>4</v>
      </c>
      <c r="H320" t="s">
        <v>31</v>
      </c>
      <c r="I320">
        <f>AVERAGE(2.6,3.6,0.1,0,-3,3.1,-1.1)</f>
        <v>0.75714285714285723</v>
      </c>
      <c r="J320">
        <f>AVERAGE(750,700,467,520,600,670,500)</f>
        <v>601</v>
      </c>
      <c r="K320">
        <v>527</v>
      </c>
      <c r="L320">
        <f t="shared" si="43"/>
        <v>0.33677129631905695</v>
      </c>
      <c r="M320">
        <f t="shared" si="41"/>
        <v>0.99815301315483762</v>
      </c>
      <c r="N320">
        <f t="shared" si="42"/>
        <v>0.33614928416492734</v>
      </c>
      <c r="O320">
        <f t="shared" si="47"/>
        <v>4.1648162466801746E-2</v>
      </c>
    </row>
    <row r="321" spans="1:16" x14ac:dyDescent="0.35">
      <c r="A321">
        <v>3.2000000000000001E-2</v>
      </c>
      <c r="B321" t="s">
        <v>0</v>
      </c>
      <c r="C321" t="s">
        <v>20</v>
      </c>
      <c r="D321">
        <v>8</v>
      </c>
      <c r="E321" t="s">
        <v>30</v>
      </c>
      <c r="F321" t="s">
        <v>6</v>
      </c>
      <c r="G321" t="s">
        <v>4</v>
      </c>
      <c r="H321" t="s">
        <v>31</v>
      </c>
      <c r="I321">
        <f t="shared" ref="I321:I323" si="48">AVERAGE(2.6,3.6,0.1,0,-3,3.1,-1.1)</f>
        <v>0.75714285714285723</v>
      </c>
      <c r="J321">
        <f t="shared" ref="J321:J323" si="49">AVERAGE(750,700,467,520,600,670,500)</f>
        <v>601</v>
      </c>
      <c r="K321">
        <v>527</v>
      </c>
      <c r="L321">
        <f t="shared" si="43"/>
        <v>0.33677129631905695</v>
      </c>
      <c r="M321">
        <f t="shared" si="41"/>
        <v>0.99815301315483762</v>
      </c>
      <c r="N321">
        <f t="shared" si="42"/>
        <v>0.33614928416492734</v>
      </c>
      <c r="O321">
        <f t="shared" si="47"/>
        <v>9.5195799924118266E-2</v>
      </c>
    </row>
    <row r="322" spans="1:16" x14ac:dyDescent="0.35">
      <c r="A322">
        <v>6.6000000000000003E-2</v>
      </c>
      <c r="B322" t="s">
        <v>64</v>
      </c>
      <c r="C322" t="s">
        <v>20</v>
      </c>
      <c r="D322">
        <v>8</v>
      </c>
      <c r="E322" t="s">
        <v>30</v>
      </c>
      <c r="F322" t="s">
        <v>6</v>
      </c>
      <c r="G322" t="s">
        <v>42</v>
      </c>
      <c r="H322" t="s">
        <v>31</v>
      </c>
      <c r="I322">
        <f t="shared" si="48"/>
        <v>0.75714285714285723</v>
      </c>
      <c r="J322">
        <f t="shared" si="49"/>
        <v>601</v>
      </c>
      <c r="K322">
        <v>527</v>
      </c>
      <c r="L322">
        <f t="shared" si="43"/>
        <v>0.33677129631905695</v>
      </c>
      <c r="M322">
        <f t="shared" si="41"/>
        <v>0.99815301315483762</v>
      </c>
      <c r="N322">
        <f t="shared" si="42"/>
        <v>0.33614928416492734</v>
      </c>
      <c r="O322">
        <f t="shared" si="47"/>
        <v>0.19634133734349393</v>
      </c>
    </row>
    <row r="323" spans="1:16" x14ac:dyDescent="0.35">
      <c r="A323">
        <v>2.7E-2</v>
      </c>
      <c r="B323" t="s">
        <v>155</v>
      </c>
      <c r="C323" t="s">
        <v>169</v>
      </c>
      <c r="D323">
        <v>8</v>
      </c>
      <c r="E323" t="s">
        <v>30</v>
      </c>
      <c r="F323" t="s">
        <v>6</v>
      </c>
      <c r="G323" t="s">
        <v>4</v>
      </c>
      <c r="H323" t="s">
        <v>31</v>
      </c>
      <c r="I323">
        <f t="shared" si="48"/>
        <v>0.75714285714285723</v>
      </c>
      <c r="J323">
        <f t="shared" si="49"/>
        <v>601</v>
      </c>
      <c r="K323">
        <v>527</v>
      </c>
      <c r="L323">
        <f t="shared" si="43"/>
        <v>0.33677129631905695</v>
      </c>
      <c r="M323">
        <f t="shared" si="41"/>
        <v>0.99815301315483762</v>
      </c>
      <c r="N323">
        <f t="shared" si="42"/>
        <v>0.33614928416492734</v>
      </c>
      <c r="O323">
        <f t="shared" si="47"/>
        <v>8.0321456185974791E-2</v>
      </c>
    </row>
    <row r="324" spans="1:16" x14ac:dyDescent="0.35">
      <c r="A324">
        <v>1.6E-2</v>
      </c>
      <c r="B324" t="s">
        <v>231</v>
      </c>
      <c r="C324" t="s">
        <v>232</v>
      </c>
      <c r="D324" t="s">
        <v>66</v>
      </c>
      <c r="E324" t="s">
        <v>199</v>
      </c>
      <c r="F324" t="s">
        <v>14</v>
      </c>
      <c r="G324" t="s">
        <v>4</v>
      </c>
      <c r="H324" t="s">
        <v>229</v>
      </c>
      <c r="I324">
        <f>AVERAGE(8.5,8,7.6,7.3,6.8,6.6)</f>
        <v>7.4666666666666677</v>
      </c>
      <c r="J324">
        <f>AVERAGE(2300,2150,1760)</f>
        <v>2070</v>
      </c>
      <c r="K324">
        <v>953</v>
      </c>
      <c r="L324">
        <f t="shared" si="43"/>
        <v>0.77037218345962721</v>
      </c>
      <c r="M324">
        <f t="shared" si="41"/>
        <v>0.99999971235884366</v>
      </c>
      <c r="N324">
        <f t="shared" si="42"/>
        <v>0.77037196186888157</v>
      </c>
      <c r="O324">
        <f t="shared" si="47"/>
        <v>2.0769187862425376E-2</v>
      </c>
    </row>
    <row r="325" spans="1:16" x14ac:dyDescent="0.35">
      <c r="A325">
        <v>0.01</v>
      </c>
      <c r="B325" t="s">
        <v>195</v>
      </c>
      <c r="C325" t="s">
        <v>196</v>
      </c>
      <c r="D325" t="s">
        <v>66</v>
      </c>
      <c r="E325" t="s">
        <v>199</v>
      </c>
      <c r="F325" t="s">
        <v>14</v>
      </c>
      <c r="G325" t="s">
        <v>4</v>
      </c>
      <c r="H325" t="s">
        <v>200</v>
      </c>
      <c r="I325">
        <f t="shared" ref="I325:I326" si="50">AVERAGE(8.5,8,7.6,7.3,6.8,6.6)</f>
        <v>7.4666666666666677</v>
      </c>
      <c r="J325">
        <f t="shared" ref="J325:J326" si="51">AVERAGE(2300,2150,1760)</f>
        <v>2070</v>
      </c>
      <c r="K325">
        <v>954</v>
      </c>
      <c r="L325">
        <f t="shared" si="43"/>
        <v>0.77037218345962721</v>
      </c>
      <c r="M325">
        <f t="shared" si="41"/>
        <v>0.99999970673791461</v>
      </c>
      <c r="N325">
        <f t="shared" si="42"/>
        <v>0.77037195753867416</v>
      </c>
      <c r="O325">
        <f t="shared" si="47"/>
        <v>1.2980742486979715E-2</v>
      </c>
    </row>
    <row r="326" spans="1:16" x14ac:dyDescent="0.35">
      <c r="A326">
        <v>8.9999999999999993E-3</v>
      </c>
      <c r="B326" t="s">
        <v>227</v>
      </c>
      <c r="C326" t="s">
        <v>228</v>
      </c>
      <c r="D326" t="s">
        <v>66</v>
      </c>
      <c r="E326" t="s">
        <v>199</v>
      </c>
      <c r="F326" t="s">
        <v>14</v>
      </c>
      <c r="G326" t="s">
        <v>4</v>
      </c>
      <c r="H326" t="s">
        <v>229</v>
      </c>
      <c r="I326">
        <f t="shared" si="50"/>
        <v>7.4666666666666677</v>
      </c>
      <c r="J326">
        <f t="shared" si="51"/>
        <v>2070</v>
      </c>
      <c r="K326">
        <v>955</v>
      </c>
      <c r="L326">
        <f t="shared" si="43"/>
        <v>0.77037218345962721</v>
      </c>
      <c r="M326">
        <f t="shared" si="41"/>
        <v>0.99999970101926194</v>
      </c>
      <c r="N326">
        <f t="shared" si="42"/>
        <v>0.77037195313318318</v>
      </c>
      <c r="O326">
        <f t="shared" si="47"/>
        <v>1.1682668305090885E-2</v>
      </c>
    </row>
    <row r="327" spans="1:16" x14ac:dyDescent="0.35">
      <c r="A327">
        <v>2.9000000000000001E-2</v>
      </c>
      <c r="B327" t="s">
        <v>195</v>
      </c>
      <c r="C327" t="s">
        <v>196</v>
      </c>
      <c r="D327" t="s">
        <v>66</v>
      </c>
      <c r="E327" t="s">
        <v>201</v>
      </c>
      <c r="F327" t="s">
        <v>6</v>
      </c>
      <c r="G327" t="s">
        <v>4</v>
      </c>
      <c r="H327" t="s">
        <v>202</v>
      </c>
      <c r="L327">
        <f t="shared" si="43"/>
        <v>0.30213599062220609</v>
      </c>
      <c r="M327" t="e">
        <f t="shared" si="41"/>
        <v>#DIV/0!</v>
      </c>
      <c r="N327" t="e">
        <f t="shared" si="42"/>
        <v>#DIV/0!</v>
      </c>
      <c r="O327" t="e">
        <f t="shared" si="47"/>
        <v>#DIV/0!</v>
      </c>
      <c r="P327" t="s">
        <v>274</v>
      </c>
    </row>
    <row r="328" spans="1:16" x14ac:dyDescent="0.35">
      <c r="A328">
        <v>0.13</v>
      </c>
      <c r="B328" t="s">
        <v>0</v>
      </c>
      <c r="C328" t="s">
        <v>12</v>
      </c>
      <c r="D328" t="s">
        <v>33</v>
      </c>
      <c r="E328" t="s">
        <v>34</v>
      </c>
      <c r="F328" t="s">
        <v>25</v>
      </c>
      <c r="G328" t="s">
        <v>4</v>
      </c>
      <c r="H328" t="s">
        <v>35</v>
      </c>
      <c r="I328">
        <v>7.7</v>
      </c>
      <c r="J328">
        <v>1100</v>
      </c>
      <c r="K328">
        <v>1136</v>
      </c>
      <c r="L328">
        <f t="shared" si="43"/>
        <v>0.789919536631842</v>
      </c>
      <c r="M328">
        <f t="shared" si="41"/>
        <v>0.99207232665557199</v>
      </c>
      <c r="N328">
        <f t="shared" si="42"/>
        <v>0.78365731257704285</v>
      </c>
      <c r="O328">
        <f t="shared" si="47"/>
        <v>0.16588883675760949</v>
      </c>
    </row>
    <row r="329" spans="1:16" x14ac:dyDescent="0.35">
      <c r="A329">
        <v>0.14000000000000001</v>
      </c>
      <c r="B329" t="s">
        <v>0</v>
      </c>
      <c r="C329" t="s">
        <v>12</v>
      </c>
      <c r="D329" t="s">
        <v>33</v>
      </c>
      <c r="E329" t="s">
        <v>34</v>
      </c>
      <c r="F329" t="s">
        <v>25</v>
      </c>
      <c r="G329" t="s">
        <v>4</v>
      </c>
      <c r="H329" t="s">
        <v>35</v>
      </c>
      <c r="I329">
        <v>7.7</v>
      </c>
      <c r="J329">
        <v>1100</v>
      </c>
      <c r="K329">
        <v>1136</v>
      </c>
      <c r="L329">
        <f t="shared" ref="L329:L360" si="52">EXP(308.56*((1/56.02)-1/((273.15+I329)-227.13)))</f>
        <v>0.789919536631842</v>
      </c>
      <c r="M329">
        <f t="shared" si="41"/>
        <v>0.99207232665557199</v>
      </c>
      <c r="N329">
        <f t="shared" si="42"/>
        <v>0.78365731257704285</v>
      </c>
      <c r="O329">
        <f t="shared" si="47"/>
        <v>0.17864951650819483</v>
      </c>
    </row>
    <row r="330" spans="1:16" x14ac:dyDescent="0.35">
      <c r="A330">
        <v>0.16</v>
      </c>
      <c r="B330" t="s">
        <v>80</v>
      </c>
      <c r="C330" t="s">
        <v>81</v>
      </c>
      <c r="D330" t="s">
        <v>33</v>
      </c>
      <c r="E330" t="s">
        <v>34</v>
      </c>
      <c r="F330" t="s">
        <v>25</v>
      </c>
      <c r="G330" t="s">
        <v>4</v>
      </c>
      <c r="H330" t="s">
        <v>35</v>
      </c>
      <c r="I330">
        <v>7.7</v>
      </c>
      <c r="J330">
        <v>1100</v>
      </c>
      <c r="K330">
        <v>1136</v>
      </c>
      <c r="L330">
        <f t="shared" si="52"/>
        <v>0.789919536631842</v>
      </c>
      <c r="M330">
        <f t="shared" si="41"/>
        <v>0.99207232665557199</v>
      </c>
      <c r="N330">
        <f t="shared" si="42"/>
        <v>0.78365731257704285</v>
      </c>
      <c r="O330">
        <f t="shared" si="47"/>
        <v>0.20417087600936551</v>
      </c>
    </row>
    <row r="331" spans="1:16" x14ac:dyDescent="0.35">
      <c r="A331">
        <v>7.0000000000000007E-2</v>
      </c>
      <c r="B331" t="s">
        <v>225</v>
      </c>
      <c r="C331" t="s">
        <v>226</v>
      </c>
      <c r="D331" t="s">
        <v>33</v>
      </c>
      <c r="E331" t="s">
        <v>34</v>
      </c>
      <c r="F331" t="s">
        <v>25</v>
      </c>
      <c r="G331" t="s">
        <v>4</v>
      </c>
      <c r="H331" t="s">
        <v>35</v>
      </c>
      <c r="I331">
        <v>7.7</v>
      </c>
      <c r="J331">
        <v>1100</v>
      </c>
      <c r="K331">
        <v>1136</v>
      </c>
      <c r="L331">
        <f t="shared" si="52"/>
        <v>0.789919536631842</v>
      </c>
      <c r="M331">
        <f t="shared" si="41"/>
        <v>0.99207232665557199</v>
      </c>
      <c r="N331">
        <f t="shared" si="42"/>
        <v>0.78365731257704285</v>
      </c>
      <c r="O331">
        <f t="shared" si="47"/>
        <v>8.9324758254097414E-2</v>
      </c>
    </row>
    <row r="332" spans="1:16" x14ac:dyDescent="0.35">
      <c r="A332">
        <v>0.12</v>
      </c>
      <c r="B332" t="s">
        <v>155</v>
      </c>
      <c r="C332" t="s">
        <v>175</v>
      </c>
      <c r="D332" t="s">
        <v>33</v>
      </c>
      <c r="E332" t="s">
        <v>34</v>
      </c>
      <c r="F332" t="s">
        <v>25</v>
      </c>
      <c r="G332" t="s">
        <v>4</v>
      </c>
      <c r="H332" t="s">
        <v>35</v>
      </c>
      <c r="I332">
        <v>7.7</v>
      </c>
      <c r="J332">
        <v>1100</v>
      </c>
      <c r="K332">
        <v>1136</v>
      </c>
      <c r="L332">
        <f t="shared" si="52"/>
        <v>0.789919536631842</v>
      </c>
      <c r="M332">
        <f t="shared" si="41"/>
        <v>0.99207232665557199</v>
      </c>
      <c r="N332">
        <f t="shared" si="42"/>
        <v>0.78365731257704285</v>
      </c>
      <c r="O332">
        <f t="shared" si="47"/>
        <v>0.15312815700702412</v>
      </c>
    </row>
    <row r="333" spans="1:16" x14ac:dyDescent="0.35">
      <c r="A333">
        <v>0.1</v>
      </c>
      <c r="B333" t="s">
        <v>155</v>
      </c>
      <c r="C333" t="s">
        <v>175</v>
      </c>
      <c r="D333" t="s">
        <v>33</v>
      </c>
      <c r="E333" t="s">
        <v>34</v>
      </c>
      <c r="F333" t="s">
        <v>25</v>
      </c>
      <c r="G333" t="s">
        <v>4</v>
      </c>
      <c r="H333" t="s">
        <v>35</v>
      </c>
      <c r="I333">
        <v>7.7</v>
      </c>
      <c r="J333">
        <v>1100</v>
      </c>
      <c r="K333">
        <v>1136</v>
      </c>
      <c r="L333">
        <f t="shared" si="52"/>
        <v>0.789919536631842</v>
      </c>
      <c r="M333">
        <f t="shared" si="41"/>
        <v>0.99207232665557199</v>
      </c>
      <c r="N333">
        <f t="shared" si="42"/>
        <v>0.78365731257704285</v>
      </c>
      <c r="O333">
        <f t="shared" si="47"/>
        <v>0.12760679750585344</v>
      </c>
    </row>
    <row r="334" spans="1:16" x14ac:dyDescent="0.35">
      <c r="A334">
        <v>2.1999999999999999E-2</v>
      </c>
      <c r="B334" t="s">
        <v>195</v>
      </c>
      <c r="C334" t="s">
        <v>196</v>
      </c>
      <c r="D334" t="s">
        <v>66</v>
      </c>
      <c r="E334" t="s">
        <v>203</v>
      </c>
      <c r="F334" t="s">
        <v>14</v>
      </c>
      <c r="G334" t="s">
        <v>4</v>
      </c>
      <c r="H334" t="s">
        <v>204</v>
      </c>
      <c r="I334">
        <v>10</v>
      </c>
      <c r="J334">
        <v>2123</v>
      </c>
      <c r="K334">
        <v>570</v>
      </c>
      <c r="L334">
        <f t="shared" si="52"/>
        <v>0.99999999999999789</v>
      </c>
      <c r="M334">
        <f t="shared" si="41"/>
        <v>0.99999999999946554</v>
      </c>
      <c r="N334">
        <f t="shared" si="42"/>
        <v>0.99999999999946343</v>
      </c>
      <c r="O334">
        <f t="shared" si="47"/>
        <v>2.2000000000011802E-2</v>
      </c>
    </row>
    <row r="335" spans="1:16" x14ac:dyDescent="0.35">
      <c r="A335">
        <v>6.7000000000000004E-2</v>
      </c>
      <c r="B335" t="s">
        <v>195</v>
      </c>
      <c r="C335" t="s">
        <v>196</v>
      </c>
      <c r="D335">
        <v>20</v>
      </c>
      <c r="E335" t="s">
        <v>203</v>
      </c>
      <c r="F335" t="s">
        <v>6</v>
      </c>
      <c r="G335" t="s">
        <v>4</v>
      </c>
      <c r="I335">
        <v>10</v>
      </c>
      <c r="J335">
        <v>2123</v>
      </c>
      <c r="K335">
        <v>570</v>
      </c>
      <c r="L335">
        <f t="shared" si="52"/>
        <v>0.99999999999999789</v>
      </c>
      <c r="M335">
        <f t="shared" si="41"/>
        <v>0.99999999999946554</v>
      </c>
      <c r="N335">
        <f t="shared" si="42"/>
        <v>0.99999999999946343</v>
      </c>
      <c r="O335">
        <f t="shared" si="47"/>
        <v>6.7000000000035947E-2</v>
      </c>
    </row>
    <row r="336" spans="1:16" x14ac:dyDescent="0.35">
      <c r="A336">
        <v>5.6000000000000001E-2</v>
      </c>
      <c r="B336" t="s">
        <v>195</v>
      </c>
      <c r="C336" t="s">
        <v>196</v>
      </c>
      <c r="D336">
        <v>30</v>
      </c>
      <c r="E336" t="s">
        <v>203</v>
      </c>
      <c r="F336" t="s">
        <v>14</v>
      </c>
      <c r="G336" t="s">
        <v>4</v>
      </c>
      <c r="I336">
        <v>10</v>
      </c>
      <c r="J336">
        <v>2123</v>
      </c>
      <c r="K336">
        <v>570</v>
      </c>
      <c r="L336">
        <f t="shared" si="52"/>
        <v>0.99999999999999789</v>
      </c>
      <c r="M336">
        <f t="shared" si="41"/>
        <v>0.99999999999946554</v>
      </c>
      <c r="N336">
        <f t="shared" si="42"/>
        <v>0.99999999999946343</v>
      </c>
      <c r="O336">
        <f t="shared" si="47"/>
        <v>5.6000000000030047E-2</v>
      </c>
    </row>
    <row r="337" spans="1:16" x14ac:dyDescent="0.35">
      <c r="A337">
        <v>2.1000000000000001E-2</v>
      </c>
      <c r="B337" t="s">
        <v>195</v>
      </c>
      <c r="C337" t="s">
        <v>196</v>
      </c>
      <c r="D337">
        <v>60</v>
      </c>
      <c r="E337" t="s">
        <v>203</v>
      </c>
      <c r="F337" t="s">
        <v>14</v>
      </c>
      <c r="G337" t="s">
        <v>4</v>
      </c>
      <c r="I337">
        <v>10</v>
      </c>
      <c r="J337">
        <v>2123</v>
      </c>
      <c r="K337">
        <v>570</v>
      </c>
      <c r="L337">
        <f t="shared" si="52"/>
        <v>0.99999999999999789</v>
      </c>
      <c r="M337">
        <f t="shared" si="41"/>
        <v>0.99999999999946554</v>
      </c>
      <c r="N337">
        <f t="shared" si="42"/>
        <v>0.99999999999946343</v>
      </c>
      <c r="O337">
        <f t="shared" si="47"/>
        <v>2.100000000001127E-2</v>
      </c>
    </row>
    <row r="338" spans="1:16" x14ac:dyDescent="0.35">
      <c r="A338">
        <v>1.2E-2</v>
      </c>
      <c r="B338" t="s">
        <v>195</v>
      </c>
      <c r="C338" t="s">
        <v>196</v>
      </c>
      <c r="D338">
        <v>80</v>
      </c>
      <c r="E338" t="s">
        <v>203</v>
      </c>
      <c r="F338" t="s">
        <v>14</v>
      </c>
      <c r="G338" t="s">
        <v>4</v>
      </c>
      <c r="I338">
        <v>10</v>
      </c>
      <c r="J338">
        <v>2123</v>
      </c>
      <c r="K338">
        <v>570</v>
      </c>
      <c r="L338">
        <f t="shared" si="52"/>
        <v>0.99999999999999789</v>
      </c>
      <c r="M338">
        <f t="shared" si="41"/>
        <v>0.99999999999946554</v>
      </c>
      <c r="N338">
        <f t="shared" si="42"/>
        <v>0.99999999999946343</v>
      </c>
      <c r="O338">
        <f t="shared" si="47"/>
        <v>1.200000000000644E-2</v>
      </c>
    </row>
    <row r="339" spans="1:16" x14ac:dyDescent="0.35">
      <c r="A339">
        <v>9.8000000000000004E-2</v>
      </c>
      <c r="B339" t="s">
        <v>90</v>
      </c>
      <c r="C339" t="s">
        <v>91</v>
      </c>
      <c r="D339" t="s">
        <v>3</v>
      </c>
      <c r="E339" t="s">
        <v>74</v>
      </c>
      <c r="F339" t="s">
        <v>3</v>
      </c>
      <c r="G339" t="s">
        <v>42</v>
      </c>
      <c r="H339" t="s">
        <v>75</v>
      </c>
      <c r="I339" t="s">
        <v>56</v>
      </c>
      <c r="L339" t="e">
        <f t="shared" si="52"/>
        <v>#VALUE!</v>
      </c>
      <c r="M339" t="e">
        <f t="shared" si="41"/>
        <v>#DIV/0!</v>
      </c>
      <c r="N339" t="e">
        <f t="shared" si="42"/>
        <v>#VALUE!</v>
      </c>
      <c r="O339" t="e">
        <f t="shared" si="47"/>
        <v>#VALUE!</v>
      </c>
      <c r="P339" t="s">
        <v>274</v>
      </c>
    </row>
    <row r="340" spans="1:16" x14ac:dyDescent="0.35">
      <c r="A340">
        <v>0.28000000000000003</v>
      </c>
      <c r="B340" t="s">
        <v>90</v>
      </c>
      <c r="C340" t="s">
        <v>91</v>
      </c>
      <c r="D340" t="s">
        <v>3</v>
      </c>
      <c r="E340" t="s">
        <v>74</v>
      </c>
      <c r="F340" t="s">
        <v>3</v>
      </c>
      <c r="G340" t="s">
        <v>42</v>
      </c>
      <c r="H340" t="s">
        <v>75</v>
      </c>
      <c r="I340" t="s">
        <v>7</v>
      </c>
      <c r="L340" t="e">
        <f t="shared" si="52"/>
        <v>#VALUE!</v>
      </c>
      <c r="M340" t="e">
        <f t="shared" si="41"/>
        <v>#DIV/0!</v>
      </c>
      <c r="N340" t="e">
        <f t="shared" si="42"/>
        <v>#VALUE!</v>
      </c>
      <c r="O340" t="e">
        <f t="shared" si="47"/>
        <v>#VALUE!</v>
      </c>
      <c r="P340" t="s">
        <v>274</v>
      </c>
    </row>
    <row r="341" spans="1:16" x14ac:dyDescent="0.35">
      <c r="A341">
        <v>1.9E-2</v>
      </c>
      <c r="B341" t="s">
        <v>106</v>
      </c>
      <c r="C341" t="s">
        <v>110</v>
      </c>
      <c r="D341" t="s">
        <v>3</v>
      </c>
      <c r="E341" t="s">
        <v>74</v>
      </c>
      <c r="F341" t="s">
        <v>3</v>
      </c>
      <c r="G341" t="s">
        <v>42</v>
      </c>
      <c r="H341" t="s">
        <v>75</v>
      </c>
      <c r="I341" t="s">
        <v>56</v>
      </c>
      <c r="L341" t="e">
        <f t="shared" si="52"/>
        <v>#VALUE!</v>
      </c>
      <c r="M341" t="e">
        <f t="shared" si="41"/>
        <v>#DIV/0!</v>
      </c>
      <c r="N341" t="e">
        <f t="shared" si="42"/>
        <v>#VALUE!</v>
      </c>
      <c r="O341" t="e">
        <f t="shared" si="47"/>
        <v>#VALUE!</v>
      </c>
      <c r="P341" t="s">
        <v>274</v>
      </c>
    </row>
    <row r="342" spans="1:16" x14ac:dyDescent="0.35">
      <c r="A342">
        <v>0.16500000000000001</v>
      </c>
      <c r="B342" t="s">
        <v>106</v>
      </c>
      <c r="C342" t="s">
        <v>110</v>
      </c>
      <c r="D342" t="s">
        <v>3</v>
      </c>
      <c r="E342" t="s">
        <v>74</v>
      </c>
      <c r="F342" t="s">
        <v>3</v>
      </c>
      <c r="G342" t="s">
        <v>42</v>
      </c>
      <c r="H342" t="s">
        <v>75</v>
      </c>
      <c r="I342" t="s">
        <v>7</v>
      </c>
      <c r="L342" t="e">
        <f t="shared" si="52"/>
        <v>#VALUE!</v>
      </c>
      <c r="M342" t="e">
        <f t="shared" si="41"/>
        <v>#DIV/0!</v>
      </c>
      <c r="N342" t="e">
        <f t="shared" si="42"/>
        <v>#VALUE!</v>
      </c>
      <c r="O342" t="e">
        <f t="shared" si="47"/>
        <v>#VALUE!</v>
      </c>
      <c r="P342" t="s">
        <v>274</v>
      </c>
    </row>
    <row r="343" spans="1:16" x14ac:dyDescent="0.35">
      <c r="A343">
        <v>0.13</v>
      </c>
      <c r="B343" t="s">
        <v>64</v>
      </c>
      <c r="C343" t="s">
        <v>69</v>
      </c>
      <c r="D343" t="s">
        <v>3</v>
      </c>
      <c r="E343" t="s">
        <v>74</v>
      </c>
      <c r="F343" t="s">
        <v>3</v>
      </c>
      <c r="G343" t="s">
        <v>42</v>
      </c>
      <c r="H343" t="s">
        <v>75</v>
      </c>
      <c r="I343" t="s">
        <v>56</v>
      </c>
      <c r="L343" t="e">
        <f t="shared" si="52"/>
        <v>#VALUE!</v>
      </c>
      <c r="M343" t="e">
        <f t="shared" si="41"/>
        <v>#DIV/0!</v>
      </c>
      <c r="N343" t="e">
        <f t="shared" si="42"/>
        <v>#VALUE!</v>
      </c>
      <c r="O343" t="e">
        <f t="shared" si="47"/>
        <v>#VALUE!</v>
      </c>
      <c r="P343" t="s">
        <v>274</v>
      </c>
    </row>
    <row r="344" spans="1:16" x14ac:dyDescent="0.35">
      <c r="A344">
        <v>0.14799999999999999</v>
      </c>
      <c r="B344" t="s">
        <v>64</v>
      </c>
      <c r="C344" t="s">
        <v>69</v>
      </c>
      <c r="D344" t="s">
        <v>3</v>
      </c>
      <c r="E344" t="s">
        <v>74</v>
      </c>
      <c r="F344" t="s">
        <v>3</v>
      </c>
      <c r="G344" t="s">
        <v>42</v>
      </c>
      <c r="H344" t="s">
        <v>75</v>
      </c>
      <c r="I344" t="s">
        <v>7</v>
      </c>
      <c r="L344" t="e">
        <f t="shared" si="52"/>
        <v>#VALUE!</v>
      </c>
      <c r="M344" t="e">
        <f t="shared" si="41"/>
        <v>#DIV/0!</v>
      </c>
      <c r="N344" t="e">
        <f t="shared" si="42"/>
        <v>#VALUE!</v>
      </c>
      <c r="O344" t="e">
        <f t="shared" si="47"/>
        <v>#VALUE!</v>
      </c>
      <c r="P344" t="s">
        <v>274</v>
      </c>
    </row>
    <row r="345" spans="1:16" x14ac:dyDescent="0.35">
      <c r="A345">
        <v>8.7999999999999995E-2</v>
      </c>
      <c r="B345" t="s">
        <v>205</v>
      </c>
      <c r="C345" t="s">
        <v>209</v>
      </c>
      <c r="D345" t="s">
        <v>3</v>
      </c>
      <c r="E345" t="s">
        <v>74</v>
      </c>
      <c r="F345" t="s">
        <v>3</v>
      </c>
      <c r="G345" t="s">
        <v>42</v>
      </c>
      <c r="H345" t="s">
        <v>75</v>
      </c>
      <c r="I345" t="s">
        <v>56</v>
      </c>
      <c r="L345" t="e">
        <f t="shared" si="52"/>
        <v>#VALUE!</v>
      </c>
      <c r="M345" t="e">
        <f t="shared" si="41"/>
        <v>#DIV/0!</v>
      </c>
      <c r="N345" t="e">
        <f t="shared" si="42"/>
        <v>#VALUE!</v>
      </c>
      <c r="O345" t="e">
        <f t="shared" ref="O345:O376" si="53">A345/N345</f>
        <v>#VALUE!</v>
      </c>
      <c r="P345" t="s">
        <v>274</v>
      </c>
    </row>
    <row r="346" spans="1:16" x14ac:dyDescent="0.35">
      <c r="A346">
        <v>6.7000000000000004E-2</v>
      </c>
      <c r="B346" t="s">
        <v>205</v>
      </c>
      <c r="C346" t="s">
        <v>209</v>
      </c>
      <c r="D346" t="s">
        <v>3</v>
      </c>
      <c r="E346" t="s">
        <v>74</v>
      </c>
      <c r="F346" t="s">
        <v>3</v>
      </c>
      <c r="G346" t="s">
        <v>42</v>
      </c>
      <c r="H346" t="s">
        <v>75</v>
      </c>
      <c r="I346" t="s">
        <v>7</v>
      </c>
      <c r="L346" t="e">
        <f t="shared" si="52"/>
        <v>#VALUE!</v>
      </c>
      <c r="M346" t="e">
        <f t="shared" si="41"/>
        <v>#DIV/0!</v>
      </c>
      <c r="N346" t="e">
        <f t="shared" si="42"/>
        <v>#VALUE!</v>
      </c>
      <c r="O346" t="e">
        <f t="shared" si="53"/>
        <v>#VALUE!</v>
      </c>
      <c r="P346" t="s">
        <v>274</v>
      </c>
    </row>
    <row r="347" spans="1:16" x14ac:dyDescent="0.35">
      <c r="A347">
        <v>5.8999999999999997E-2</v>
      </c>
      <c r="B347" t="s">
        <v>135</v>
      </c>
      <c r="C347" t="s">
        <v>144</v>
      </c>
      <c r="D347">
        <v>12.5</v>
      </c>
      <c r="E347" t="s">
        <v>76</v>
      </c>
      <c r="F347" t="s">
        <v>6</v>
      </c>
      <c r="G347" t="s">
        <v>4</v>
      </c>
      <c r="I347">
        <v>4</v>
      </c>
      <c r="J347">
        <v>650</v>
      </c>
      <c r="K347">
        <v>497</v>
      </c>
      <c r="L347">
        <f t="shared" si="52"/>
        <v>0.51648983994454667</v>
      </c>
      <c r="M347">
        <f t="shared" si="41"/>
        <v>0.99955433748330336</v>
      </c>
      <c r="N347">
        <f t="shared" si="42"/>
        <v>0.51625965978262878</v>
      </c>
      <c r="O347">
        <f t="shared" si="53"/>
        <v>0.11428357587505861</v>
      </c>
    </row>
    <row r="348" spans="1:16" x14ac:dyDescent="0.35">
      <c r="A348">
        <v>2.1999999999999999E-2</v>
      </c>
      <c r="B348" t="s">
        <v>135</v>
      </c>
      <c r="C348" t="s">
        <v>144</v>
      </c>
      <c r="D348">
        <v>30</v>
      </c>
      <c r="E348" t="s">
        <v>76</v>
      </c>
      <c r="F348" t="s">
        <v>14</v>
      </c>
      <c r="G348" t="s">
        <v>4</v>
      </c>
      <c r="I348">
        <v>4</v>
      </c>
      <c r="J348">
        <v>650</v>
      </c>
      <c r="K348">
        <v>497</v>
      </c>
      <c r="L348">
        <f t="shared" si="52"/>
        <v>0.51648983994454667</v>
      </c>
      <c r="M348">
        <f t="shared" si="41"/>
        <v>0.99955433748330336</v>
      </c>
      <c r="N348">
        <f t="shared" si="42"/>
        <v>0.51625965978262878</v>
      </c>
      <c r="O348">
        <f t="shared" si="53"/>
        <v>4.2614214733072697E-2</v>
      </c>
    </row>
    <row r="349" spans="1:16" x14ac:dyDescent="0.35">
      <c r="A349">
        <v>2.1499999999999998E-2</v>
      </c>
      <c r="B349" t="s">
        <v>135</v>
      </c>
      <c r="C349" t="s">
        <v>144</v>
      </c>
      <c r="D349">
        <v>50</v>
      </c>
      <c r="E349" t="s">
        <v>76</v>
      </c>
      <c r="F349" t="s">
        <v>14</v>
      </c>
      <c r="G349" t="s">
        <v>4</v>
      </c>
      <c r="I349">
        <v>4</v>
      </c>
      <c r="J349">
        <v>650</v>
      </c>
      <c r="K349">
        <v>497</v>
      </c>
      <c r="L349">
        <f t="shared" si="52"/>
        <v>0.51648983994454667</v>
      </c>
      <c r="M349">
        <f t="shared" si="41"/>
        <v>0.99955433748330336</v>
      </c>
      <c r="N349">
        <f t="shared" si="42"/>
        <v>0.51625965978262878</v>
      </c>
      <c r="O349">
        <f t="shared" si="53"/>
        <v>4.1645709852775589E-2</v>
      </c>
    </row>
    <row r="350" spans="1:16" x14ac:dyDescent="0.35">
      <c r="A350">
        <v>1.7000000000000001E-2</v>
      </c>
      <c r="B350" t="s">
        <v>135</v>
      </c>
      <c r="C350" t="s">
        <v>144</v>
      </c>
      <c r="D350" t="s">
        <v>11</v>
      </c>
      <c r="E350" t="s">
        <v>76</v>
      </c>
      <c r="F350" t="s">
        <v>11</v>
      </c>
      <c r="G350" t="s">
        <v>4</v>
      </c>
      <c r="I350">
        <v>4</v>
      </c>
      <c r="J350">
        <v>650</v>
      </c>
      <c r="K350">
        <v>497</v>
      </c>
      <c r="L350">
        <f t="shared" si="52"/>
        <v>0.51648983994454667</v>
      </c>
      <c r="M350">
        <f t="shared" ref="M350:M405" si="54">1/(1+30*EXP(-8.5*J350/K350))</f>
        <v>0.99955433748330336</v>
      </c>
      <c r="N350">
        <f t="shared" ref="N350:N381" si="55">L350*M350</f>
        <v>0.51625965978262878</v>
      </c>
      <c r="O350">
        <f t="shared" si="53"/>
        <v>3.2929165930101638E-2</v>
      </c>
    </row>
    <row r="351" spans="1:16" x14ac:dyDescent="0.35">
      <c r="A351">
        <v>2.7E-2</v>
      </c>
      <c r="B351" t="s">
        <v>135</v>
      </c>
      <c r="C351" t="s">
        <v>144</v>
      </c>
      <c r="D351" t="s">
        <v>152</v>
      </c>
      <c r="E351" t="s">
        <v>76</v>
      </c>
      <c r="G351" t="s">
        <v>4</v>
      </c>
      <c r="I351">
        <v>4</v>
      </c>
      <c r="J351">
        <v>650</v>
      </c>
      <c r="K351">
        <v>497</v>
      </c>
      <c r="L351">
        <f t="shared" si="52"/>
        <v>0.51648983994454667</v>
      </c>
      <c r="M351">
        <f t="shared" si="54"/>
        <v>0.99955433748330336</v>
      </c>
      <c r="N351">
        <f t="shared" si="55"/>
        <v>0.51625965978262878</v>
      </c>
      <c r="O351">
        <f t="shared" si="53"/>
        <v>5.229926353604377E-2</v>
      </c>
    </row>
    <row r="352" spans="1:16" x14ac:dyDescent="0.35">
      <c r="A352">
        <v>8.7999999999999995E-2</v>
      </c>
      <c r="B352" t="s">
        <v>64</v>
      </c>
      <c r="C352" t="s">
        <v>20</v>
      </c>
      <c r="D352">
        <v>10</v>
      </c>
      <c r="E352" t="s">
        <v>76</v>
      </c>
      <c r="F352" t="s">
        <v>6</v>
      </c>
      <c r="G352" t="s">
        <v>42</v>
      </c>
      <c r="I352">
        <v>4</v>
      </c>
      <c r="J352">
        <v>650</v>
      </c>
      <c r="K352">
        <v>497</v>
      </c>
      <c r="L352">
        <f t="shared" si="52"/>
        <v>0.51648983994454667</v>
      </c>
      <c r="M352">
        <f t="shared" si="54"/>
        <v>0.99955433748330336</v>
      </c>
      <c r="N352">
        <f t="shared" si="55"/>
        <v>0.51625965978262878</v>
      </c>
      <c r="O352">
        <f t="shared" si="53"/>
        <v>0.17045685893229079</v>
      </c>
    </row>
    <row r="353" spans="1:15" x14ac:dyDescent="0.35">
      <c r="A353">
        <v>3.9E-2</v>
      </c>
      <c r="B353" t="s">
        <v>64</v>
      </c>
      <c r="C353" t="s">
        <v>20</v>
      </c>
      <c r="D353">
        <v>37.5</v>
      </c>
      <c r="E353" t="s">
        <v>76</v>
      </c>
      <c r="F353" t="s">
        <v>14</v>
      </c>
      <c r="G353" t="s">
        <v>42</v>
      </c>
      <c r="I353">
        <v>4</v>
      </c>
      <c r="J353">
        <v>650</v>
      </c>
      <c r="K353">
        <v>497</v>
      </c>
      <c r="L353">
        <f t="shared" si="52"/>
        <v>0.51648983994454667</v>
      </c>
      <c r="M353">
        <f t="shared" si="54"/>
        <v>0.99955433748330336</v>
      </c>
      <c r="N353">
        <f t="shared" si="55"/>
        <v>0.51625965978262878</v>
      </c>
      <c r="O353">
        <f t="shared" si="53"/>
        <v>7.5543380663174342E-2</v>
      </c>
    </row>
    <row r="354" spans="1:15" x14ac:dyDescent="0.35">
      <c r="A354">
        <v>2.3E-2</v>
      </c>
      <c r="B354" t="s">
        <v>64</v>
      </c>
      <c r="C354" t="s">
        <v>20</v>
      </c>
      <c r="D354" t="s">
        <v>11</v>
      </c>
      <c r="E354" t="s">
        <v>76</v>
      </c>
      <c r="F354" t="s">
        <v>11</v>
      </c>
      <c r="G354" t="s">
        <v>42</v>
      </c>
      <c r="I354">
        <v>4</v>
      </c>
      <c r="J354">
        <v>650</v>
      </c>
      <c r="K354">
        <v>497</v>
      </c>
      <c r="L354">
        <f t="shared" si="52"/>
        <v>0.51648983994454667</v>
      </c>
      <c r="M354">
        <f t="shared" si="54"/>
        <v>0.99955433748330336</v>
      </c>
      <c r="N354">
        <f t="shared" si="55"/>
        <v>0.51625965978262878</v>
      </c>
      <c r="O354">
        <f t="shared" si="53"/>
        <v>4.4551224493666913E-2</v>
      </c>
    </row>
    <row r="355" spans="1:15" x14ac:dyDescent="0.35">
      <c r="A355">
        <v>4.1000000000000002E-2</v>
      </c>
      <c r="B355" t="s">
        <v>155</v>
      </c>
      <c r="C355" t="s">
        <v>169</v>
      </c>
      <c r="D355">
        <v>10</v>
      </c>
      <c r="E355" t="s">
        <v>76</v>
      </c>
      <c r="F355" t="s">
        <v>6</v>
      </c>
      <c r="G355" t="s">
        <v>4</v>
      </c>
      <c r="I355">
        <v>4</v>
      </c>
      <c r="J355">
        <v>650</v>
      </c>
      <c r="K355">
        <v>497</v>
      </c>
      <c r="L355">
        <f t="shared" si="52"/>
        <v>0.51648983994454667</v>
      </c>
      <c r="M355">
        <f t="shared" si="54"/>
        <v>0.99955433748330336</v>
      </c>
      <c r="N355">
        <f t="shared" si="55"/>
        <v>0.51625965978262878</v>
      </c>
      <c r="O355">
        <f t="shared" si="53"/>
        <v>7.941740018436276E-2</v>
      </c>
    </row>
    <row r="356" spans="1:15" x14ac:dyDescent="0.35">
      <c r="A356">
        <v>1.8499999999999999E-2</v>
      </c>
      <c r="B356" t="s">
        <v>155</v>
      </c>
      <c r="C356" t="s">
        <v>169</v>
      </c>
      <c r="D356">
        <v>25</v>
      </c>
      <c r="E356" t="s">
        <v>76</v>
      </c>
      <c r="F356" t="s">
        <v>14</v>
      </c>
      <c r="G356" t="s">
        <v>4</v>
      </c>
      <c r="I356">
        <v>4</v>
      </c>
      <c r="J356">
        <v>650</v>
      </c>
      <c r="K356">
        <v>497</v>
      </c>
      <c r="L356">
        <f t="shared" si="52"/>
        <v>0.51648983994454667</v>
      </c>
      <c r="M356">
        <f t="shared" si="54"/>
        <v>0.99955433748330336</v>
      </c>
      <c r="N356">
        <f t="shared" si="55"/>
        <v>0.51625965978262878</v>
      </c>
      <c r="O356">
        <f t="shared" si="53"/>
        <v>3.5834680570992955E-2</v>
      </c>
    </row>
    <row r="357" spans="1:15" x14ac:dyDescent="0.35">
      <c r="A357">
        <v>1.7999999999999999E-2</v>
      </c>
      <c r="B357" t="s">
        <v>155</v>
      </c>
      <c r="C357" t="s">
        <v>169</v>
      </c>
      <c r="D357">
        <v>45</v>
      </c>
      <c r="E357" t="s">
        <v>76</v>
      </c>
      <c r="F357" t="s">
        <v>14</v>
      </c>
      <c r="G357" t="s">
        <v>4</v>
      </c>
      <c r="I357">
        <v>4</v>
      </c>
      <c r="J357">
        <v>650</v>
      </c>
      <c r="K357">
        <v>497</v>
      </c>
      <c r="L357">
        <f t="shared" si="52"/>
        <v>0.51648983994454667</v>
      </c>
      <c r="M357">
        <f t="shared" si="54"/>
        <v>0.99955433748330336</v>
      </c>
      <c r="N357">
        <f t="shared" si="55"/>
        <v>0.51625965978262878</v>
      </c>
      <c r="O357">
        <f t="shared" si="53"/>
        <v>3.4866175690695847E-2</v>
      </c>
    </row>
    <row r="358" spans="1:15" x14ac:dyDescent="0.35">
      <c r="A358">
        <v>8.9999999999999993E-3</v>
      </c>
      <c r="B358" t="s">
        <v>155</v>
      </c>
      <c r="C358" t="s">
        <v>169</v>
      </c>
      <c r="D358" t="s">
        <v>11</v>
      </c>
      <c r="E358" t="s">
        <v>76</v>
      </c>
      <c r="F358" t="s">
        <v>11</v>
      </c>
      <c r="G358" t="s">
        <v>4</v>
      </c>
      <c r="I358">
        <v>4</v>
      </c>
      <c r="J358">
        <v>650</v>
      </c>
      <c r="K358">
        <v>497</v>
      </c>
      <c r="L358">
        <f t="shared" si="52"/>
        <v>0.51648983994454667</v>
      </c>
      <c r="M358">
        <f t="shared" si="54"/>
        <v>0.99955433748330336</v>
      </c>
      <c r="N358">
        <f t="shared" si="55"/>
        <v>0.51625965978262878</v>
      </c>
      <c r="O358">
        <f t="shared" si="53"/>
        <v>1.7433087845347923E-2</v>
      </c>
    </row>
    <row r="359" spans="1:15" x14ac:dyDescent="0.35">
      <c r="A359">
        <v>7.0999999999999994E-2</v>
      </c>
      <c r="B359" t="s">
        <v>190</v>
      </c>
      <c r="C359" t="s">
        <v>193</v>
      </c>
      <c r="D359">
        <v>15</v>
      </c>
      <c r="E359" t="s">
        <v>76</v>
      </c>
      <c r="F359" t="s">
        <v>6</v>
      </c>
      <c r="G359" t="s">
        <v>42</v>
      </c>
      <c r="I359">
        <v>4</v>
      </c>
      <c r="J359">
        <v>650</v>
      </c>
      <c r="K359">
        <v>497</v>
      </c>
      <c r="L359">
        <f t="shared" si="52"/>
        <v>0.51648983994454667</v>
      </c>
      <c r="M359">
        <f t="shared" si="54"/>
        <v>0.99955433748330336</v>
      </c>
      <c r="N359">
        <f t="shared" si="55"/>
        <v>0.51625965978262878</v>
      </c>
      <c r="O359">
        <f t="shared" si="53"/>
        <v>0.13752769300218917</v>
      </c>
    </row>
    <row r="360" spans="1:15" x14ac:dyDescent="0.35">
      <c r="A360">
        <v>4.3999999999999997E-2</v>
      </c>
      <c r="B360" t="s">
        <v>190</v>
      </c>
      <c r="C360" t="s">
        <v>193</v>
      </c>
      <c r="D360">
        <v>42.5</v>
      </c>
      <c r="E360" t="s">
        <v>76</v>
      </c>
      <c r="F360" t="s">
        <v>14</v>
      </c>
      <c r="G360" t="s">
        <v>42</v>
      </c>
      <c r="I360">
        <v>4</v>
      </c>
      <c r="J360">
        <v>650</v>
      </c>
      <c r="K360">
        <v>497</v>
      </c>
      <c r="L360">
        <f t="shared" si="52"/>
        <v>0.51648983994454667</v>
      </c>
      <c r="M360">
        <f t="shared" si="54"/>
        <v>0.99955433748330336</v>
      </c>
      <c r="N360">
        <f t="shared" si="55"/>
        <v>0.51625965978262878</v>
      </c>
      <c r="O360">
        <f t="shared" si="53"/>
        <v>8.5228429466145394E-2</v>
      </c>
    </row>
    <row r="361" spans="1:15" x14ac:dyDescent="0.35">
      <c r="A361">
        <v>1.7999999999999999E-2</v>
      </c>
      <c r="B361" t="s">
        <v>190</v>
      </c>
      <c r="C361" t="s">
        <v>193</v>
      </c>
      <c r="D361" t="s">
        <v>11</v>
      </c>
      <c r="E361" t="s">
        <v>76</v>
      </c>
      <c r="F361" t="s">
        <v>11</v>
      </c>
      <c r="G361" t="s">
        <v>42</v>
      </c>
      <c r="I361">
        <v>4</v>
      </c>
      <c r="J361">
        <v>650</v>
      </c>
      <c r="K361">
        <v>497</v>
      </c>
      <c r="L361">
        <f t="shared" ref="L361:L392" si="56">EXP(308.56*((1/56.02)-1/((273.15+I361)-227.13)))</f>
        <v>0.51648983994454667</v>
      </c>
      <c r="M361">
        <f t="shared" si="54"/>
        <v>0.99955433748330336</v>
      </c>
      <c r="N361">
        <f t="shared" si="55"/>
        <v>0.51625965978262878</v>
      </c>
      <c r="O361">
        <f t="shared" si="53"/>
        <v>3.4866175690695847E-2</v>
      </c>
    </row>
    <row r="362" spans="1:15" x14ac:dyDescent="0.35">
      <c r="A362">
        <v>5.21E-2</v>
      </c>
      <c r="B362" t="s">
        <v>155</v>
      </c>
      <c r="C362" t="s">
        <v>167</v>
      </c>
      <c r="D362" t="s">
        <v>3</v>
      </c>
      <c r="E362" t="s">
        <v>36</v>
      </c>
      <c r="F362" t="s">
        <v>3</v>
      </c>
      <c r="G362" t="s">
        <v>4</v>
      </c>
      <c r="I362">
        <v>5</v>
      </c>
      <c r="J362">
        <v>660</v>
      </c>
      <c r="K362">
        <v>980</v>
      </c>
      <c r="L362">
        <f t="shared" si="56"/>
        <v>0.58286974637950117</v>
      </c>
      <c r="M362">
        <f t="shared" si="54"/>
        <v>0.91078782246722023</v>
      </c>
      <c r="N362">
        <f t="shared" si="55"/>
        <v>0.53087066708700681</v>
      </c>
      <c r="O362">
        <f t="shared" si="53"/>
        <v>9.8140664440706599E-2</v>
      </c>
    </row>
    <row r="363" spans="1:15" x14ac:dyDescent="0.35">
      <c r="A363">
        <v>5.4899999999999997E-2</v>
      </c>
      <c r="B363" t="s">
        <v>155</v>
      </c>
      <c r="C363" t="s">
        <v>167</v>
      </c>
      <c r="D363" t="s">
        <v>24</v>
      </c>
      <c r="E363" t="s">
        <v>36</v>
      </c>
      <c r="F363" t="s">
        <v>25</v>
      </c>
      <c r="G363" t="s">
        <v>4</v>
      </c>
      <c r="I363">
        <v>5</v>
      </c>
      <c r="J363">
        <v>660</v>
      </c>
      <c r="K363">
        <v>980</v>
      </c>
      <c r="L363">
        <f t="shared" si="56"/>
        <v>0.58286974637950117</v>
      </c>
      <c r="M363">
        <f t="shared" si="54"/>
        <v>0.91078782246722023</v>
      </c>
      <c r="N363">
        <f t="shared" si="55"/>
        <v>0.53087066708700681</v>
      </c>
      <c r="O363">
        <f t="shared" si="53"/>
        <v>0.10341501876765435</v>
      </c>
    </row>
    <row r="364" spans="1:15" x14ac:dyDescent="0.35">
      <c r="A364">
        <v>0.11509999999999999</v>
      </c>
      <c r="B364" t="s">
        <v>155</v>
      </c>
      <c r="C364" t="s">
        <v>167</v>
      </c>
      <c r="D364" t="s">
        <v>38</v>
      </c>
      <c r="E364" t="s">
        <v>36</v>
      </c>
      <c r="F364" t="s">
        <v>22</v>
      </c>
      <c r="G364" t="s">
        <v>4</v>
      </c>
      <c r="I364">
        <v>5</v>
      </c>
      <c r="J364">
        <v>660</v>
      </c>
      <c r="K364">
        <v>980</v>
      </c>
      <c r="L364">
        <f t="shared" si="56"/>
        <v>0.58286974637950117</v>
      </c>
      <c r="M364">
        <f t="shared" si="54"/>
        <v>0.91078782246722023</v>
      </c>
      <c r="N364">
        <f t="shared" si="55"/>
        <v>0.53087066708700681</v>
      </c>
      <c r="O364">
        <f t="shared" si="53"/>
        <v>0.21681363679703128</v>
      </c>
    </row>
    <row r="365" spans="1:15" x14ac:dyDescent="0.35">
      <c r="A365">
        <v>2.6499999999999999E-2</v>
      </c>
      <c r="B365" t="s">
        <v>135</v>
      </c>
      <c r="C365" t="s">
        <v>145</v>
      </c>
      <c r="D365" t="s">
        <v>3</v>
      </c>
      <c r="E365" t="s">
        <v>36</v>
      </c>
      <c r="F365" t="s">
        <v>3</v>
      </c>
      <c r="G365" t="s">
        <v>4</v>
      </c>
      <c r="I365">
        <v>5</v>
      </c>
      <c r="J365">
        <v>660</v>
      </c>
      <c r="K365">
        <v>980</v>
      </c>
      <c r="L365">
        <f t="shared" si="56"/>
        <v>0.58286974637950117</v>
      </c>
      <c r="M365">
        <f t="shared" si="54"/>
        <v>0.91078782246722023</v>
      </c>
      <c r="N365">
        <f t="shared" si="55"/>
        <v>0.53087066708700681</v>
      </c>
      <c r="O365">
        <f t="shared" si="53"/>
        <v>4.991799630861276E-2</v>
      </c>
    </row>
    <row r="366" spans="1:15" x14ac:dyDescent="0.35">
      <c r="A366">
        <v>5.4899999999999997E-2</v>
      </c>
      <c r="B366" t="s">
        <v>135</v>
      </c>
      <c r="C366" t="s">
        <v>145</v>
      </c>
      <c r="D366" t="s">
        <v>24</v>
      </c>
      <c r="E366" t="s">
        <v>36</v>
      </c>
      <c r="F366" t="s">
        <v>25</v>
      </c>
      <c r="G366" t="s">
        <v>4</v>
      </c>
      <c r="I366">
        <v>5</v>
      </c>
      <c r="J366">
        <v>660</v>
      </c>
      <c r="K366">
        <v>980</v>
      </c>
      <c r="L366">
        <f t="shared" si="56"/>
        <v>0.58286974637950117</v>
      </c>
      <c r="M366">
        <f t="shared" si="54"/>
        <v>0.91078782246722023</v>
      </c>
      <c r="N366">
        <f t="shared" si="55"/>
        <v>0.53087066708700681</v>
      </c>
      <c r="O366">
        <f t="shared" si="53"/>
        <v>0.10341501876765435</v>
      </c>
    </row>
    <row r="367" spans="1:15" x14ac:dyDescent="0.35">
      <c r="A367">
        <v>0.18279999999999999</v>
      </c>
      <c r="B367" t="s">
        <v>135</v>
      </c>
      <c r="C367" t="s">
        <v>145</v>
      </c>
      <c r="D367" t="s">
        <v>38</v>
      </c>
      <c r="E367" t="s">
        <v>36</v>
      </c>
      <c r="F367" t="s">
        <v>22</v>
      </c>
      <c r="G367" t="s">
        <v>4</v>
      </c>
      <c r="I367">
        <v>5</v>
      </c>
      <c r="J367">
        <v>660</v>
      </c>
      <c r="K367">
        <v>980</v>
      </c>
      <c r="L367">
        <f t="shared" si="56"/>
        <v>0.58286974637950117</v>
      </c>
      <c r="M367">
        <f t="shared" si="54"/>
        <v>0.91078782246722023</v>
      </c>
      <c r="N367">
        <f t="shared" si="55"/>
        <v>0.53087066708700681</v>
      </c>
      <c r="O367">
        <f t="shared" si="53"/>
        <v>0.34433998963073253</v>
      </c>
    </row>
    <row r="368" spans="1:15" x14ac:dyDescent="0.35">
      <c r="A368">
        <v>3.5299999999999998E-2</v>
      </c>
      <c r="B368" t="s">
        <v>0</v>
      </c>
      <c r="C368" t="s">
        <v>15</v>
      </c>
      <c r="D368" t="s">
        <v>3</v>
      </c>
      <c r="E368" t="s">
        <v>36</v>
      </c>
      <c r="F368" t="s">
        <v>3</v>
      </c>
      <c r="G368" t="s">
        <v>4</v>
      </c>
      <c r="H368" t="s">
        <v>37</v>
      </c>
      <c r="I368">
        <v>5</v>
      </c>
      <c r="J368">
        <v>660</v>
      </c>
      <c r="K368">
        <v>980</v>
      </c>
      <c r="L368">
        <f t="shared" si="56"/>
        <v>0.58286974637950117</v>
      </c>
      <c r="M368">
        <f t="shared" si="54"/>
        <v>0.91078782246722023</v>
      </c>
      <c r="N368">
        <f t="shared" si="55"/>
        <v>0.53087066708700681</v>
      </c>
      <c r="O368">
        <f t="shared" si="53"/>
        <v>6.649453847902001E-2</v>
      </c>
    </row>
    <row r="369" spans="1:16" x14ac:dyDescent="0.35">
      <c r="A369">
        <v>6.2E-2</v>
      </c>
      <c r="B369" t="s">
        <v>0</v>
      </c>
      <c r="C369" t="s">
        <v>15</v>
      </c>
      <c r="D369" t="s">
        <v>24</v>
      </c>
      <c r="E369" t="s">
        <v>36</v>
      </c>
      <c r="F369" t="s">
        <v>25</v>
      </c>
      <c r="G369" t="s">
        <v>4</v>
      </c>
      <c r="I369">
        <v>5</v>
      </c>
      <c r="J369">
        <v>660</v>
      </c>
      <c r="K369">
        <v>980</v>
      </c>
      <c r="L369">
        <f t="shared" si="56"/>
        <v>0.58286974637950117</v>
      </c>
      <c r="M369">
        <f t="shared" si="54"/>
        <v>0.91078782246722023</v>
      </c>
      <c r="N369">
        <f t="shared" si="55"/>
        <v>0.53087066708700681</v>
      </c>
      <c r="O369">
        <f t="shared" si="53"/>
        <v>0.11678927438241476</v>
      </c>
    </row>
    <row r="370" spans="1:16" x14ac:dyDescent="0.35">
      <c r="A370">
        <v>9.3299999999999994E-2</v>
      </c>
      <c r="B370" t="s">
        <v>0</v>
      </c>
      <c r="C370" t="s">
        <v>15</v>
      </c>
      <c r="D370" t="s">
        <v>38</v>
      </c>
      <c r="E370" t="s">
        <v>36</v>
      </c>
      <c r="F370" t="s">
        <v>22</v>
      </c>
      <c r="G370" t="s">
        <v>4</v>
      </c>
      <c r="I370">
        <v>5</v>
      </c>
      <c r="J370">
        <v>660</v>
      </c>
      <c r="K370">
        <v>980</v>
      </c>
      <c r="L370">
        <f t="shared" si="56"/>
        <v>0.58286974637950117</v>
      </c>
      <c r="M370">
        <f t="shared" si="54"/>
        <v>0.91078782246722023</v>
      </c>
      <c r="N370">
        <f t="shared" si="55"/>
        <v>0.53087066708700681</v>
      </c>
      <c r="O370">
        <f t="shared" si="53"/>
        <v>0.17574902096579512</v>
      </c>
    </row>
    <row r="371" spans="1:16" x14ac:dyDescent="0.35">
      <c r="A371">
        <v>2.1000000000000001E-2</v>
      </c>
      <c r="B371" t="s">
        <v>231</v>
      </c>
      <c r="C371" t="s">
        <v>236</v>
      </c>
      <c r="D371">
        <v>30</v>
      </c>
      <c r="E371" t="s">
        <v>237</v>
      </c>
      <c r="F371" t="s">
        <v>14</v>
      </c>
      <c r="G371" t="s">
        <v>4</v>
      </c>
      <c r="I371">
        <v>5.7</v>
      </c>
      <c r="J371">
        <v>773</v>
      </c>
      <c r="K371">
        <v>883</v>
      </c>
      <c r="L371">
        <f t="shared" si="56"/>
        <v>0.63258684366407247</v>
      </c>
      <c r="M371">
        <f t="shared" si="54"/>
        <v>0.98270535589228902</v>
      </c>
      <c r="N371">
        <f t="shared" si="55"/>
        <v>0.62164647933568218</v>
      </c>
      <c r="O371">
        <f t="shared" si="53"/>
        <v>3.3781257833940433E-2</v>
      </c>
    </row>
    <row r="372" spans="1:16" x14ac:dyDescent="0.35">
      <c r="A372">
        <v>0.8</v>
      </c>
      <c r="B372" t="s">
        <v>124</v>
      </c>
      <c r="C372" t="s">
        <v>59</v>
      </c>
      <c r="D372" t="s">
        <v>33</v>
      </c>
      <c r="E372" t="s">
        <v>125</v>
      </c>
      <c r="F372" t="s">
        <v>22</v>
      </c>
      <c r="G372" t="s">
        <v>42</v>
      </c>
      <c r="I372" t="s">
        <v>61</v>
      </c>
      <c r="L372" t="e">
        <f t="shared" si="56"/>
        <v>#VALUE!</v>
      </c>
      <c r="M372" t="e">
        <f t="shared" si="54"/>
        <v>#DIV/0!</v>
      </c>
      <c r="N372" t="e">
        <f t="shared" si="55"/>
        <v>#VALUE!</v>
      </c>
      <c r="O372" t="e">
        <f t="shared" si="53"/>
        <v>#VALUE!</v>
      </c>
      <c r="P372" t="s">
        <v>275</v>
      </c>
    </row>
    <row r="373" spans="1:16" x14ac:dyDescent="0.35">
      <c r="A373">
        <v>2.5999999999999999E-2</v>
      </c>
      <c r="B373" t="s">
        <v>135</v>
      </c>
      <c r="C373" t="s">
        <v>144</v>
      </c>
      <c r="D373" t="s">
        <v>6</v>
      </c>
      <c r="E373" t="s">
        <v>77</v>
      </c>
      <c r="F373" t="s">
        <v>6</v>
      </c>
      <c r="G373" t="s">
        <v>4</v>
      </c>
      <c r="H373" t="s">
        <v>72</v>
      </c>
      <c r="I373">
        <v>3.4</v>
      </c>
      <c r="J373">
        <v>708</v>
      </c>
      <c r="K373">
        <v>510</v>
      </c>
      <c r="L373">
        <f t="shared" si="56"/>
        <v>0.47922109258172108</v>
      </c>
      <c r="M373">
        <f t="shared" si="54"/>
        <v>0.99977491393768936</v>
      </c>
      <c r="N373">
        <f t="shared" si="55"/>
        <v>0.47911322659301564</v>
      </c>
      <c r="O373">
        <f t="shared" si="53"/>
        <v>5.426692179818652E-2</v>
      </c>
      <c r="P373" t="s">
        <v>276</v>
      </c>
    </row>
    <row r="374" spans="1:16" x14ac:dyDescent="0.35">
      <c r="A374">
        <v>4.3999999999999997E-2</v>
      </c>
      <c r="B374" t="s">
        <v>135</v>
      </c>
      <c r="C374" t="s">
        <v>144</v>
      </c>
      <c r="D374" t="s">
        <v>79</v>
      </c>
      <c r="E374" t="s">
        <v>77</v>
      </c>
      <c r="F374" t="s">
        <v>79</v>
      </c>
      <c r="G374" t="s">
        <v>4</v>
      </c>
      <c r="H374" t="s">
        <v>72</v>
      </c>
      <c r="I374">
        <v>3.4</v>
      </c>
      <c r="J374">
        <v>708</v>
      </c>
      <c r="K374">
        <v>510</v>
      </c>
      <c r="L374">
        <f t="shared" si="56"/>
        <v>0.47922109258172108</v>
      </c>
      <c r="M374">
        <f t="shared" si="54"/>
        <v>0.99977491393768936</v>
      </c>
      <c r="N374">
        <f t="shared" si="55"/>
        <v>0.47911322659301564</v>
      </c>
      <c r="O374">
        <f t="shared" si="53"/>
        <v>9.1836329196931035E-2</v>
      </c>
      <c r="P374" t="s">
        <v>276</v>
      </c>
    </row>
    <row r="375" spans="1:16" x14ac:dyDescent="0.35">
      <c r="A375">
        <v>2.8000000000000001E-2</v>
      </c>
      <c r="B375" t="s">
        <v>135</v>
      </c>
      <c r="C375" t="s">
        <v>154</v>
      </c>
      <c r="D375" t="s">
        <v>6</v>
      </c>
      <c r="E375" t="s">
        <v>77</v>
      </c>
      <c r="F375" t="s">
        <v>6</v>
      </c>
      <c r="G375" t="s">
        <v>4</v>
      </c>
      <c r="H375" t="s">
        <v>72</v>
      </c>
      <c r="I375">
        <v>-1.9</v>
      </c>
      <c r="J375">
        <v>909</v>
      </c>
      <c r="K375">
        <v>626</v>
      </c>
      <c r="L375">
        <f t="shared" si="56"/>
        <v>0.22636176568641544</v>
      </c>
      <c r="M375">
        <f t="shared" si="54"/>
        <v>0.99986916652381652</v>
      </c>
      <c r="N375">
        <f t="shared" si="55"/>
        <v>0.22633214998973566</v>
      </c>
      <c r="O375">
        <f t="shared" si="53"/>
        <v>0.12371198701231717</v>
      </c>
      <c r="P375" t="s">
        <v>279</v>
      </c>
    </row>
    <row r="376" spans="1:16" x14ac:dyDescent="0.35">
      <c r="A376">
        <v>3.5000000000000003E-2</v>
      </c>
      <c r="B376" t="s">
        <v>135</v>
      </c>
      <c r="C376" t="s">
        <v>154</v>
      </c>
      <c r="D376" t="s">
        <v>79</v>
      </c>
      <c r="E376" t="s">
        <v>77</v>
      </c>
      <c r="F376" t="s">
        <v>79</v>
      </c>
      <c r="G376" t="s">
        <v>4</v>
      </c>
      <c r="H376" t="s">
        <v>72</v>
      </c>
      <c r="I376">
        <v>-1.9</v>
      </c>
      <c r="J376">
        <v>909</v>
      </c>
      <c r="K376">
        <v>626</v>
      </c>
      <c r="L376">
        <f t="shared" si="56"/>
        <v>0.22636176568641544</v>
      </c>
      <c r="M376">
        <f t="shared" si="54"/>
        <v>0.99986916652381652</v>
      </c>
      <c r="N376">
        <f t="shared" si="55"/>
        <v>0.22633214998973566</v>
      </c>
      <c r="O376">
        <f t="shared" si="53"/>
        <v>0.15463998376539648</v>
      </c>
      <c r="P376" t="s">
        <v>279</v>
      </c>
    </row>
    <row r="377" spans="1:16" x14ac:dyDescent="0.35">
      <c r="A377">
        <v>0.03</v>
      </c>
      <c r="B377" t="s">
        <v>64</v>
      </c>
      <c r="C377" t="s">
        <v>78</v>
      </c>
      <c r="D377" t="s">
        <v>6</v>
      </c>
      <c r="E377" t="s">
        <v>77</v>
      </c>
      <c r="F377" t="s">
        <v>6</v>
      </c>
      <c r="G377" t="s">
        <v>42</v>
      </c>
      <c r="H377" t="s">
        <v>72</v>
      </c>
      <c r="I377">
        <v>-1.9</v>
      </c>
      <c r="J377">
        <v>909</v>
      </c>
      <c r="K377">
        <v>626</v>
      </c>
      <c r="L377">
        <f t="shared" si="56"/>
        <v>0.22636176568641544</v>
      </c>
      <c r="M377">
        <f t="shared" si="54"/>
        <v>0.99986916652381652</v>
      </c>
      <c r="N377">
        <f t="shared" si="55"/>
        <v>0.22633214998973566</v>
      </c>
      <c r="O377">
        <f t="shared" ref="O377:O405" si="57">A377/N377</f>
        <v>0.13254855751319697</v>
      </c>
      <c r="P377" t="s">
        <v>279</v>
      </c>
    </row>
    <row r="378" spans="1:16" x14ac:dyDescent="0.35">
      <c r="A378">
        <v>8.1000000000000003E-2</v>
      </c>
      <c r="B378" t="s">
        <v>64</v>
      </c>
      <c r="C378" t="s">
        <v>78</v>
      </c>
      <c r="D378" t="s">
        <v>79</v>
      </c>
      <c r="E378" t="s">
        <v>77</v>
      </c>
      <c r="F378" t="s">
        <v>79</v>
      </c>
      <c r="G378" t="s">
        <v>42</v>
      </c>
      <c r="H378" t="s">
        <v>72</v>
      </c>
      <c r="I378">
        <v>-1.9</v>
      </c>
      <c r="J378">
        <v>909</v>
      </c>
      <c r="K378">
        <v>626</v>
      </c>
      <c r="L378">
        <f t="shared" si="56"/>
        <v>0.22636176568641544</v>
      </c>
      <c r="M378">
        <f t="shared" si="54"/>
        <v>0.99986916652381652</v>
      </c>
      <c r="N378">
        <f t="shared" si="55"/>
        <v>0.22633214998973566</v>
      </c>
      <c r="O378">
        <f t="shared" si="57"/>
        <v>0.35788110528563183</v>
      </c>
      <c r="P378" t="s">
        <v>279</v>
      </c>
    </row>
    <row r="379" spans="1:16" x14ac:dyDescent="0.35">
      <c r="A379">
        <v>1.4999999999999999E-2</v>
      </c>
      <c r="B379" t="s">
        <v>121</v>
      </c>
      <c r="C379" t="s">
        <v>123</v>
      </c>
      <c r="D379" t="s">
        <v>6</v>
      </c>
      <c r="E379" t="s">
        <v>77</v>
      </c>
      <c r="F379" t="s">
        <v>6</v>
      </c>
      <c r="G379" t="s">
        <v>4</v>
      </c>
      <c r="H379" t="s">
        <v>72</v>
      </c>
      <c r="I379">
        <v>-3.2</v>
      </c>
      <c r="J379">
        <v>361</v>
      </c>
      <c r="K379">
        <v>540</v>
      </c>
      <c r="L379">
        <f t="shared" si="56"/>
        <v>0.1830592021759361</v>
      </c>
      <c r="M379">
        <f t="shared" si="54"/>
        <v>0.9073088596008072</v>
      </c>
      <c r="N379">
        <f t="shared" si="55"/>
        <v>0.16609123596568218</v>
      </c>
      <c r="O379">
        <f t="shared" si="57"/>
        <v>9.0311809125794604E-2</v>
      </c>
      <c r="P379" t="s">
        <v>277</v>
      </c>
    </row>
    <row r="380" spans="1:16" x14ac:dyDescent="0.35">
      <c r="A380">
        <v>8.9999999999999993E-3</v>
      </c>
      <c r="B380" t="s">
        <v>121</v>
      </c>
      <c r="C380" t="s">
        <v>123</v>
      </c>
      <c r="D380" t="s">
        <v>79</v>
      </c>
      <c r="E380" t="s">
        <v>77</v>
      </c>
      <c r="F380" t="s">
        <v>79</v>
      </c>
      <c r="G380" t="s">
        <v>4</v>
      </c>
      <c r="H380" t="s">
        <v>72</v>
      </c>
      <c r="I380">
        <v>-3.2</v>
      </c>
      <c r="J380">
        <v>361</v>
      </c>
      <c r="K380">
        <v>540</v>
      </c>
      <c r="L380">
        <f t="shared" si="56"/>
        <v>0.1830592021759361</v>
      </c>
      <c r="M380">
        <f t="shared" si="54"/>
        <v>0.9073088596008072</v>
      </c>
      <c r="N380">
        <f t="shared" si="55"/>
        <v>0.16609123596568218</v>
      </c>
      <c r="O380">
        <f t="shared" si="57"/>
        <v>5.4187085475476758E-2</v>
      </c>
      <c r="P380" t="s">
        <v>277</v>
      </c>
    </row>
    <row r="381" spans="1:16" x14ac:dyDescent="0.35">
      <c r="A381">
        <v>1.4999999999999999E-2</v>
      </c>
      <c r="B381" t="s">
        <v>155</v>
      </c>
      <c r="C381" t="s">
        <v>187</v>
      </c>
      <c r="D381" t="s">
        <v>6</v>
      </c>
      <c r="E381" t="s">
        <v>77</v>
      </c>
      <c r="F381" t="s">
        <v>6</v>
      </c>
      <c r="G381" t="s">
        <v>4</v>
      </c>
      <c r="H381" t="s">
        <v>72</v>
      </c>
      <c r="I381">
        <v>-1.9</v>
      </c>
      <c r="J381">
        <v>909</v>
      </c>
      <c r="K381">
        <v>626</v>
      </c>
      <c r="L381">
        <f t="shared" si="56"/>
        <v>0.22636176568641544</v>
      </c>
      <c r="M381">
        <f t="shared" si="54"/>
        <v>0.99986916652381652</v>
      </c>
      <c r="N381">
        <f t="shared" si="55"/>
        <v>0.22633214998973566</v>
      </c>
      <c r="O381">
        <f t="shared" si="57"/>
        <v>6.6274278756598484E-2</v>
      </c>
      <c r="P381" t="s">
        <v>279</v>
      </c>
    </row>
    <row r="382" spans="1:16" x14ac:dyDescent="0.35">
      <c r="A382">
        <v>3.0000000000000001E-3</v>
      </c>
      <c r="B382" t="s">
        <v>155</v>
      </c>
      <c r="C382" t="s">
        <v>187</v>
      </c>
      <c r="D382" t="s">
        <v>79</v>
      </c>
      <c r="E382" t="s">
        <v>77</v>
      </c>
      <c r="F382" t="s">
        <v>79</v>
      </c>
      <c r="G382" t="s">
        <v>4</v>
      </c>
      <c r="H382" t="s">
        <v>72</v>
      </c>
      <c r="I382">
        <v>-1.9</v>
      </c>
      <c r="J382">
        <v>909</v>
      </c>
      <c r="K382">
        <v>626</v>
      </c>
      <c r="L382">
        <f t="shared" si="56"/>
        <v>0.22636176568641544</v>
      </c>
      <c r="M382">
        <f t="shared" si="54"/>
        <v>0.99986916652381652</v>
      </c>
      <c r="N382">
        <f t="shared" ref="N382:N405" si="58">L382*M382</f>
        <v>0.22633214998973566</v>
      </c>
      <c r="O382">
        <f t="shared" si="57"/>
        <v>1.3254855751319697E-2</v>
      </c>
      <c r="P382" t="s">
        <v>279</v>
      </c>
    </row>
    <row r="383" spans="1:16" x14ac:dyDescent="0.35">
      <c r="A383">
        <v>4.9000000000000002E-2</v>
      </c>
      <c r="B383" t="s">
        <v>135</v>
      </c>
      <c r="C383" t="s">
        <v>153</v>
      </c>
      <c r="D383" t="s">
        <v>6</v>
      </c>
      <c r="E383" t="s">
        <v>77</v>
      </c>
      <c r="F383" t="s">
        <v>6</v>
      </c>
      <c r="G383" t="s">
        <v>4</v>
      </c>
      <c r="H383" t="s">
        <v>72</v>
      </c>
      <c r="I383">
        <v>-3.2</v>
      </c>
      <c r="J383">
        <v>361</v>
      </c>
      <c r="K383">
        <v>540</v>
      </c>
      <c r="L383">
        <f t="shared" si="56"/>
        <v>0.1830592021759361</v>
      </c>
      <c r="M383">
        <f t="shared" si="54"/>
        <v>0.9073088596008072</v>
      </c>
      <c r="N383">
        <f t="shared" si="58"/>
        <v>0.16609123596568218</v>
      </c>
      <c r="O383">
        <f t="shared" si="57"/>
        <v>0.29501857647759572</v>
      </c>
      <c r="P383" t="s">
        <v>277</v>
      </c>
    </row>
    <row r="384" spans="1:16" x14ac:dyDescent="0.35">
      <c r="A384">
        <v>-5.9999999999999995E-4</v>
      </c>
      <c r="B384" t="s">
        <v>135</v>
      </c>
      <c r="C384" t="s">
        <v>153</v>
      </c>
      <c r="D384" t="s">
        <v>79</v>
      </c>
      <c r="E384" t="s">
        <v>77</v>
      </c>
      <c r="F384" t="s">
        <v>79</v>
      </c>
      <c r="G384" t="s">
        <v>4</v>
      </c>
      <c r="H384" t="s">
        <v>72</v>
      </c>
      <c r="I384">
        <v>-3.2</v>
      </c>
      <c r="J384">
        <v>361</v>
      </c>
      <c r="K384">
        <v>540</v>
      </c>
      <c r="L384">
        <f t="shared" si="56"/>
        <v>0.1830592021759361</v>
      </c>
      <c r="M384">
        <f t="shared" si="54"/>
        <v>0.9073088596008072</v>
      </c>
      <c r="N384">
        <f t="shared" si="58"/>
        <v>0.16609123596568218</v>
      </c>
      <c r="O384">
        <f t="shared" si="57"/>
        <v>-3.6124723650317837E-3</v>
      </c>
      <c r="P384" t="s">
        <v>277</v>
      </c>
    </row>
    <row r="385" spans="1:16" x14ac:dyDescent="0.35">
      <c r="A385">
        <v>5.3999999999999999E-2</v>
      </c>
      <c r="B385" t="s">
        <v>64</v>
      </c>
      <c r="C385" t="s">
        <v>69</v>
      </c>
      <c r="D385" t="s">
        <v>6</v>
      </c>
      <c r="E385" t="s">
        <v>77</v>
      </c>
      <c r="F385" t="s">
        <v>6</v>
      </c>
      <c r="G385" t="s">
        <v>42</v>
      </c>
      <c r="H385" t="s">
        <v>72</v>
      </c>
      <c r="I385">
        <v>3.4</v>
      </c>
      <c r="J385">
        <v>708</v>
      </c>
      <c r="K385">
        <v>510</v>
      </c>
      <c r="L385">
        <f t="shared" si="56"/>
        <v>0.47922109258172108</v>
      </c>
      <c r="M385">
        <f t="shared" si="54"/>
        <v>0.99977491393768936</v>
      </c>
      <c r="N385">
        <f t="shared" si="58"/>
        <v>0.47911322659301564</v>
      </c>
      <c r="O385">
        <f t="shared" si="57"/>
        <v>0.11270822219623355</v>
      </c>
      <c r="P385" t="s">
        <v>276</v>
      </c>
    </row>
    <row r="386" spans="1:16" x14ac:dyDescent="0.35">
      <c r="A386">
        <v>6.0999999999999999E-2</v>
      </c>
      <c r="B386" t="s">
        <v>64</v>
      </c>
      <c r="C386" t="s">
        <v>69</v>
      </c>
      <c r="D386" t="s">
        <v>6</v>
      </c>
      <c r="E386" t="s">
        <v>77</v>
      </c>
      <c r="F386" t="s">
        <v>6</v>
      </c>
      <c r="G386" t="s">
        <v>42</v>
      </c>
      <c r="H386" t="s">
        <v>72</v>
      </c>
      <c r="I386">
        <v>-3.2</v>
      </c>
      <c r="J386">
        <v>361</v>
      </c>
      <c r="K386">
        <v>540</v>
      </c>
      <c r="L386">
        <f t="shared" si="56"/>
        <v>0.1830592021759361</v>
      </c>
      <c r="M386">
        <f t="shared" si="54"/>
        <v>0.9073088596008072</v>
      </c>
      <c r="N386">
        <f t="shared" si="58"/>
        <v>0.16609123596568218</v>
      </c>
      <c r="O386">
        <f t="shared" si="57"/>
        <v>0.36726802377823137</v>
      </c>
      <c r="P386" t="s">
        <v>277</v>
      </c>
    </row>
    <row r="387" spans="1:16" x14ac:dyDescent="0.35">
      <c r="A387">
        <v>4.2000000000000003E-2</v>
      </c>
      <c r="B387" t="s">
        <v>64</v>
      </c>
      <c r="C387" t="s">
        <v>69</v>
      </c>
      <c r="D387" t="s">
        <v>6</v>
      </c>
      <c r="E387" t="s">
        <v>77</v>
      </c>
      <c r="F387" t="s">
        <v>6</v>
      </c>
      <c r="G387" t="s">
        <v>42</v>
      </c>
      <c r="H387" t="s">
        <v>72</v>
      </c>
      <c r="I387">
        <v>-0.6</v>
      </c>
      <c r="J387">
        <v>216</v>
      </c>
      <c r="K387">
        <v>610</v>
      </c>
      <c r="L387">
        <f t="shared" si="56"/>
        <v>0.27652606309973965</v>
      </c>
      <c r="M387">
        <f t="shared" si="54"/>
        <v>0.40338963456704841</v>
      </c>
      <c r="N387">
        <f t="shared" si="58"/>
        <v>0.11154774754206855</v>
      </c>
      <c r="O387">
        <f t="shared" si="57"/>
        <v>0.37652037737615757</v>
      </c>
      <c r="P387" t="s">
        <v>278</v>
      </c>
    </row>
    <row r="388" spans="1:16" x14ac:dyDescent="0.35">
      <c r="A388">
        <v>7.8E-2</v>
      </c>
      <c r="B388" t="s">
        <v>64</v>
      </c>
      <c r="C388" t="s">
        <v>69</v>
      </c>
      <c r="D388" t="s">
        <v>6</v>
      </c>
      <c r="E388" t="s">
        <v>77</v>
      </c>
      <c r="F388" t="s">
        <v>6</v>
      </c>
      <c r="G388" t="s">
        <v>42</v>
      </c>
      <c r="H388" t="s">
        <v>72</v>
      </c>
      <c r="I388">
        <v>-1.9</v>
      </c>
      <c r="J388">
        <v>909</v>
      </c>
      <c r="K388">
        <v>626</v>
      </c>
      <c r="L388">
        <f t="shared" si="56"/>
        <v>0.22636176568641544</v>
      </c>
      <c r="M388">
        <f t="shared" si="54"/>
        <v>0.99986916652381652</v>
      </c>
      <c r="N388">
        <f t="shared" si="58"/>
        <v>0.22633214998973566</v>
      </c>
      <c r="O388">
        <f t="shared" si="57"/>
        <v>0.34462624953431209</v>
      </c>
      <c r="P388" t="s">
        <v>279</v>
      </c>
    </row>
    <row r="389" spans="1:16" x14ac:dyDescent="0.35">
      <c r="A389">
        <v>2.7E-2</v>
      </c>
      <c r="B389" t="s">
        <v>64</v>
      </c>
      <c r="C389" t="s">
        <v>69</v>
      </c>
      <c r="D389" t="s">
        <v>79</v>
      </c>
      <c r="E389" t="s">
        <v>77</v>
      </c>
      <c r="F389" t="s">
        <v>79</v>
      </c>
      <c r="G389" t="s">
        <v>42</v>
      </c>
      <c r="H389" t="s">
        <v>72</v>
      </c>
      <c r="I389">
        <v>3.4</v>
      </c>
      <c r="J389">
        <v>708</v>
      </c>
      <c r="K389">
        <v>510</v>
      </c>
      <c r="L389">
        <f t="shared" si="56"/>
        <v>0.47922109258172108</v>
      </c>
      <c r="M389">
        <f t="shared" si="54"/>
        <v>0.99977491393768936</v>
      </c>
      <c r="N389">
        <f t="shared" si="58"/>
        <v>0.47911322659301564</v>
      </c>
      <c r="O389">
        <f t="shared" si="57"/>
        <v>5.6354111098116777E-2</v>
      </c>
      <c r="P389" t="s">
        <v>276</v>
      </c>
    </row>
    <row r="390" spans="1:16" x14ac:dyDescent="0.35">
      <c r="A390">
        <v>5.6000000000000001E-2</v>
      </c>
      <c r="B390" t="s">
        <v>64</v>
      </c>
      <c r="C390" t="s">
        <v>69</v>
      </c>
      <c r="D390" t="s">
        <v>79</v>
      </c>
      <c r="E390" t="s">
        <v>77</v>
      </c>
      <c r="F390" t="s">
        <v>79</v>
      </c>
      <c r="G390" t="s">
        <v>42</v>
      </c>
      <c r="H390" t="s">
        <v>72</v>
      </c>
      <c r="I390">
        <v>-3.2</v>
      </c>
      <c r="J390">
        <v>361</v>
      </c>
      <c r="K390">
        <v>540</v>
      </c>
      <c r="L390">
        <f t="shared" si="56"/>
        <v>0.1830592021759361</v>
      </c>
      <c r="M390">
        <f t="shared" si="54"/>
        <v>0.9073088596008072</v>
      </c>
      <c r="N390">
        <f t="shared" si="58"/>
        <v>0.16609123596568218</v>
      </c>
      <c r="O390">
        <f t="shared" si="57"/>
        <v>0.33716408740296649</v>
      </c>
      <c r="P390" t="s">
        <v>277</v>
      </c>
    </row>
    <row r="391" spans="1:16" x14ac:dyDescent="0.35">
      <c r="A391">
        <v>5.1999999999999998E-2</v>
      </c>
      <c r="B391" t="s">
        <v>64</v>
      </c>
      <c r="C391" t="s">
        <v>69</v>
      </c>
      <c r="D391" t="s">
        <v>79</v>
      </c>
      <c r="E391" t="s">
        <v>77</v>
      </c>
      <c r="F391" t="s">
        <v>79</v>
      </c>
      <c r="G391" t="s">
        <v>42</v>
      </c>
      <c r="H391" t="s">
        <v>72</v>
      </c>
      <c r="I391">
        <v>-0.6</v>
      </c>
      <c r="J391">
        <v>216</v>
      </c>
      <c r="K391">
        <v>610</v>
      </c>
      <c r="L391">
        <f t="shared" si="56"/>
        <v>0.27652606309973965</v>
      </c>
      <c r="M391">
        <f t="shared" si="54"/>
        <v>0.40338963456704841</v>
      </c>
      <c r="N391">
        <f t="shared" si="58"/>
        <v>0.11154774754206855</v>
      </c>
      <c r="O391">
        <f t="shared" si="57"/>
        <v>0.46616808627524264</v>
      </c>
      <c r="P391" t="s">
        <v>278</v>
      </c>
    </row>
    <row r="392" spans="1:16" x14ac:dyDescent="0.35">
      <c r="A392">
        <v>8.7999999999999995E-2</v>
      </c>
      <c r="B392" t="s">
        <v>64</v>
      </c>
      <c r="C392" t="s">
        <v>69</v>
      </c>
      <c r="D392" t="s">
        <v>79</v>
      </c>
      <c r="E392" t="s">
        <v>77</v>
      </c>
      <c r="F392" t="s">
        <v>79</v>
      </c>
      <c r="G392" t="s">
        <v>42</v>
      </c>
      <c r="H392" t="s">
        <v>72</v>
      </c>
      <c r="I392">
        <v>-1.9</v>
      </c>
      <c r="J392">
        <v>909</v>
      </c>
      <c r="K392">
        <v>626</v>
      </c>
      <c r="L392">
        <f t="shared" si="56"/>
        <v>0.22636176568641544</v>
      </c>
      <c r="M392">
        <f t="shared" si="54"/>
        <v>0.99986916652381652</v>
      </c>
      <c r="N392">
        <f t="shared" si="58"/>
        <v>0.22633214998973566</v>
      </c>
      <c r="O392">
        <f t="shared" si="57"/>
        <v>0.38880910203871105</v>
      </c>
      <c r="P392" t="s">
        <v>279</v>
      </c>
    </row>
    <row r="393" spans="1:16" x14ac:dyDescent="0.35">
      <c r="A393">
        <v>2.3E-2</v>
      </c>
      <c r="B393" t="s">
        <v>121</v>
      </c>
      <c r="C393" t="s">
        <v>122</v>
      </c>
      <c r="D393" t="s">
        <v>6</v>
      </c>
      <c r="E393" t="s">
        <v>77</v>
      </c>
      <c r="F393" t="s">
        <v>6</v>
      </c>
      <c r="G393" t="s">
        <v>4</v>
      </c>
      <c r="H393" t="s">
        <v>72</v>
      </c>
      <c r="I393">
        <v>-3.2</v>
      </c>
      <c r="J393">
        <v>361</v>
      </c>
      <c r="K393">
        <v>540</v>
      </c>
      <c r="L393">
        <f t="shared" ref="L393:L405" si="59">EXP(308.56*((1/56.02)-1/((273.15+I393)-227.13)))</f>
        <v>0.1830592021759361</v>
      </c>
      <c r="M393">
        <f t="shared" si="54"/>
        <v>0.9073088596008072</v>
      </c>
      <c r="N393">
        <f t="shared" si="58"/>
        <v>0.16609123596568218</v>
      </c>
      <c r="O393">
        <f t="shared" si="57"/>
        <v>0.13847810732621837</v>
      </c>
      <c r="P393" t="s">
        <v>277</v>
      </c>
    </row>
    <row r="394" spans="1:16" x14ac:dyDescent="0.35">
      <c r="A394">
        <v>3.1E-2</v>
      </c>
      <c r="B394" t="s">
        <v>121</v>
      </c>
      <c r="C394" t="s">
        <v>122</v>
      </c>
      <c r="D394" t="s">
        <v>6</v>
      </c>
      <c r="E394" t="s">
        <v>77</v>
      </c>
      <c r="F394" t="s">
        <v>6</v>
      </c>
      <c r="G394" t="s">
        <v>4</v>
      </c>
      <c r="H394" t="s">
        <v>72</v>
      </c>
      <c r="I394">
        <v>-0.6</v>
      </c>
      <c r="J394">
        <v>216</v>
      </c>
      <c r="K394">
        <v>610</v>
      </c>
      <c r="L394">
        <f t="shared" si="59"/>
        <v>0.27652606309973965</v>
      </c>
      <c r="M394">
        <f t="shared" si="54"/>
        <v>0.40338963456704841</v>
      </c>
      <c r="N394">
        <f t="shared" si="58"/>
        <v>0.11154774754206855</v>
      </c>
      <c r="O394">
        <f t="shared" si="57"/>
        <v>0.27790789758716389</v>
      </c>
      <c r="P394" t="s">
        <v>278</v>
      </c>
    </row>
    <row r="395" spans="1:16" x14ac:dyDescent="0.35">
      <c r="A395">
        <v>4.0000000000000001E-3</v>
      </c>
      <c r="B395" t="s">
        <v>121</v>
      </c>
      <c r="C395" t="s">
        <v>122</v>
      </c>
      <c r="D395" t="s">
        <v>79</v>
      </c>
      <c r="E395" t="s">
        <v>77</v>
      </c>
      <c r="F395" t="s">
        <v>79</v>
      </c>
      <c r="G395" t="s">
        <v>4</v>
      </c>
      <c r="H395" t="s">
        <v>72</v>
      </c>
      <c r="I395">
        <v>-3.2</v>
      </c>
      <c r="J395">
        <v>361</v>
      </c>
      <c r="K395">
        <v>540</v>
      </c>
      <c r="L395">
        <f t="shared" si="59"/>
        <v>0.1830592021759361</v>
      </c>
      <c r="M395">
        <f t="shared" si="54"/>
        <v>0.9073088596008072</v>
      </c>
      <c r="N395">
        <f t="shared" si="58"/>
        <v>0.16609123596568218</v>
      </c>
      <c r="O395">
        <f t="shared" si="57"/>
        <v>2.4083149100211892E-2</v>
      </c>
      <c r="P395" t="s">
        <v>277</v>
      </c>
    </row>
    <row r="396" spans="1:16" x14ac:dyDescent="0.35">
      <c r="A396">
        <v>0.01</v>
      </c>
      <c r="B396" t="s">
        <v>121</v>
      </c>
      <c r="C396" t="s">
        <v>122</v>
      </c>
      <c r="D396" t="s">
        <v>79</v>
      </c>
      <c r="E396" t="s">
        <v>77</v>
      </c>
      <c r="F396" t="s">
        <v>79</v>
      </c>
      <c r="G396" t="s">
        <v>4</v>
      </c>
      <c r="H396" t="s">
        <v>72</v>
      </c>
      <c r="I396">
        <v>-0.6</v>
      </c>
      <c r="J396">
        <v>216</v>
      </c>
      <c r="K396">
        <v>610</v>
      </c>
      <c r="L396">
        <f t="shared" si="59"/>
        <v>0.27652606309973965</v>
      </c>
      <c r="M396">
        <f t="shared" si="54"/>
        <v>0.40338963456704841</v>
      </c>
      <c r="N396">
        <f t="shared" si="58"/>
        <v>0.11154774754206855</v>
      </c>
      <c r="O396">
        <f t="shared" si="57"/>
        <v>8.9647708899085132E-2</v>
      </c>
      <c r="P396" t="s">
        <v>278</v>
      </c>
    </row>
    <row r="397" spans="1:16" x14ac:dyDescent="0.35">
      <c r="A397">
        <v>1.9E-2</v>
      </c>
      <c r="B397" t="s">
        <v>155</v>
      </c>
      <c r="C397" t="s">
        <v>122</v>
      </c>
      <c r="D397" t="s">
        <v>6</v>
      </c>
      <c r="E397" t="s">
        <v>77</v>
      </c>
      <c r="F397" t="s">
        <v>6</v>
      </c>
      <c r="G397" t="s">
        <v>4</v>
      </c>
      <c r="H397" t="s">
        <v>72</v>
      </c>
      <c r="I397">
        <v>-0.6</v>
      </c>
      <c r="J397">
        <v>216</v>
      </c>
      <c r="K397">
        <v>610</v>
      </c>
      <c r="L397">
        <f t="shared" si="59"/>
        <v>0.27652606309973965</v>
      </c>
      <c r="M397">
        <f t="shared" si="54"/>
        <v>0.40338963456704841</v>
      </c>
      <c r="N397">
        <f t="shared" si="58"/>
        <v>0.11154774754206855</v>
      </c>
      <c r="O397">
        <f t="shared" si="57"/>
        <v>0.17033064690826175</v>
      </c>
      <c r="P397" t="s">
        <v>278</v>
      </c>
    </row>
    <row r="398" spans="1:16" x14ac:dyDescent="0.35">
      <c r="A398">
        <v>3.0000000000000001E-3</v>
      </c>
      <c r="B398" t="s">
        <v>155</v>
      </c>
      <c r="C398" t="s">
        <v>122</v>
      </c>
      <c r="D398" t="s">
        <v>79</v>
      </c>
      <c r="E398" t="s">
        <v>77</v>
      </c>
      <c r="F398" t="s">
        <v>79</v>
      </c>
      <c r="G398" t="s">
        <v>4</v>
      </c>
      <c r="H398" t="s">
        <v>72</v>
      </c>
      <c r="I398">
        <v>-0.6</v>
      </c>
      <c r="J398">
        <v>216</v>
      </c>
      <c r="K398">
        <v>610</v>
      </c>
      <c r="L398">
        <f t="shared" si="59"/>
        <v>0.27652606309973965</v>
      </c>
      <c r="M398">
        <f t="shared" si="54"/>
        <v>0.40338963456704841</v>
      </c>
      <c r="N398">
        <f t="shared" si="58"/>
        <v>0.11154774754206855</v>
      </c>
      <c r="O398">
        <f t="shared" si="57"/>
        <v>2.6894312669725539E-2</v>
      </c>
      <c r="P398" t="s">
        <v>278</v>
      </c>
    </row>
    <row r="399" spans="1:16" x14ac:dyDescent="0.35">
      <c r="A399">
        <v>2.7E-2</v>
      </c>
      <c r="B399" t="s">
        <v>155</v>
      </c>
      <c r="C399" t="s">
        <v>169</v>
      </c>
      <c r="D399" t="s">
        <v>6</v>
      </c>
      <c r="E399" t="s">
        <v>77</v>
      </c>
      <c r="F399" t="s">
        <v>6</v>
      </c>
      <c r="G399" t="s">
        <v>4</v>
      </c>
      <c r="H399" t="s">
        <v>72</v>
      </c>
      <c r="I399">
        <v>3.4</v>
      </c>
      <c r="J399">
        <v>708</v>
      </c>
      <c r="K399">
        <v>510</v>
      </c>
      <c r="L399">
        <f t="shared" si="59"/>
        <v>0.47922109258172108</v>
      </c>
      <c r="M399">
        <f t="shared" si="54"/>
        <v>0.99977491393768936</v>
      </c>
      <c r="N399">
        <f t="shared" si="58"/>
        <v>0.47911322659301564</v>
      </c>
      <c r="O399">
        <f t="shared" si="57"/>
        <v>5.6354111098116777E-2</v>
      </c>
      <c r="P399" t="s">
        <v>276</v>
      </c>
    </row>
    <row r="400" spans="1:16" x14ac:dyDescent="0.35">
      <c r="A400">
        <v>4.3999999999999997E-2</v>
      </c>
      <c r="B400" t="s">
        <v>155</v>
      </c>
      <c r="C400" t="s">
        <v>169</v>
      </c>
      <c r="D400" t="s">
        <v>6</v>
      </c>
      <c r="E400" t="s">
        <v>77</v>
      </c>
      <c r="F400" t="s">
        <v>6</v>
      </c>
      <c r="G400" t="s">
        <v>4</v>
      </c>
      <c r="H400" t="s">
        <v>72</v>
      </c>
      <c r="I400">
        <v>-3.2</v>
      </c>
      <c r="J400">
        <v>361</v>
      </c>
      <c r="K400">
        <v>540</v>
      </c>
      <c r="L400">
        <f t="shared" si="59"/>
        <v>0.1830592021759361</v>
      </c>
      <c r="M400">
        <f t="shared" si="54"/>
        <v>0.9073088596008072</v>
      </c>
      <c r="N400">
        <f t="shared" si="58"/>
        <v>0.16609123596568218</v>
      </c>
      <c r="O400">
        <f t="shared" si="57"/>
        <v>0.26491464010233079</v>
      </c>
      <c r="P400" t="s">
        <v>277</v>
      </c>
    </row>
    <row r="401" spans="1:16" x14ac:dyDescent="0.35">
      <c r="A401">
        <v>3.5999999999999997E-2</v>
      </c>
      <c r="B401" t="s">
        <v>155</v>
      </c>
      <c r="C401" t="s">
        <v>169</v>
      </c>
      <c r="D401" t="s">
        <v>6</v>
      </c>
      <c r="E401" t="s">
        <v>77</v>
      </c>
      <c r="F401" t="s">
        <v>6</v>
      </c>
      <c r="G401" t="s">
        <v>4</v>
      </c>
      <c r="H401" t="s">
        <v>72</v>
      </c>
      <c r="I401">
        <v>-0.6</v>
      </c>
      <c r="J401">
        <v>216</v>
      </c>
      <c r="K401">
        <v>610</v>
      </c>
      <c r="L401">
        <f t="shared" si="59"/>
        <v>0.27652606309973965</v>
      </c>
      <c r="M401">
        <f t="shared" si="54"/>
        <v>0.40338963456704841</v>
      </c>
      <c r="N401">
        <f t="shared" si="58"/>
        <v>0.11154774754206855</v>
      </c>
      <c r="O401">
        <f t="shared" si="57"/>
        <v>0.32273175203670645</v>
      </c>
      <c r="P401" t="s">
        <v>278</v>
      </c>
    </row>
    <row r="402" spans="1:16" x14ac:dyDescent="0.35">
      <c r="A402">
        <v>3.6999999999999998E-2</v>
      </c>
      <c r="B402" t="s">
        <v>155</v>
      </c>
      <c r="C402" t="s">
        <v>169</v>
      </c>
      <c r="D402" t="s">
        <v>79</v>
      </c>
      <c r="E402" t="s">
        <v>77</v>
      </c>
      <c r="F402" t="s">
        <v>79</v>
      </c>
      <c r="G402" t="s">
        <v>4</v>
      </c>
      <c r="H402" t="s">
        <v>72</v>
      </c>
      <c r="I402">
        <v>3.4</v>
      </c>
      <c r="J402">
        <v>708</v>
      </c>
      <c r="K402">
        <v>510</v>
      </c>
      <c r="L402">
        <f t="shared" si="59"/>
        <v>0.47922109258172108</v>
      </c>
      <c r="M402">
        <f t="shared" si="54"/>
        <v>0.99977491393768936</v>
      </c>
      <c r="N402">
        <f t="shared" si="58"/>
        <v>0.47911322659301564</v>
      </c>
      <c r="O402">
        <f t="shared" si="57"/>
        <v>7.7226004097419282E-2</v>
      </c>
      <c r="P402" t="s">
        <v>276</v>
      </c>
    </row>
    <row r="403" spans="1:16" x14ac:dyDescent="0.35">
      <c r="A403">
        <v>-0.02</v>
      </c>
      <c r="B403" t="s">
        <v>155</v>
      </c>
      <c r="C403" t="s">
        <v>169</v>
      </c>
      <c r="D403" t="s">
        <v>79</v>
      </c>
      <c r="E403" t="s">
        <v>77</v>
      </c>
      <c r="F403" t="s">
        <v>79</v>
      </c>
      <c r="G403" t="s">
        <v>4</v>
      </c>
      <c r="H403" t="s">
        <v>72</v>
      </c>
      <c r="I403">
        <v>-3.2</v>
      </c>
      <c r="J403">
        <v>361</v>
      </c>
      <c r="K403">
        <v>540</v>
      </c>
      <c r="L403">
        <f t="shared" si="59"/>
        <v>0.1830592021759361</v>
      </c>
      <c r="M403">
        <f t="shared" si="54"/>
        <v>0.9073088596008072</v>
      </c>
      <c r="N403">
        <f t="shared" si="58"/>
        <v>0.16609123596568218</v>
      </c>
      <c r="O403">
        <f t="shared" si="57"/>
        <v>-0.12041574550105948</v>
      </c>
      <c r="P403" t="s">
        <v>277</v>
      </c>
    </row>
    <row r="404" spans="1:16" x14ac:dyDescent="0.35">
      <c r="A404">
        <v>4.0000000000000001E-3</v>
      </c>
      <c r="B404" t="s">
        <v>155</v>
      </c>
      <c r="C404" t="s">
        <v>169</v>
      </c>
      <c r="D404" t="s">
        <v>79</v>
      </c>
      <c r="E404" t="s">
        <v>77</v>
      </c>
      <c r="F404" t="s">
        <v>79</v>
      </c>
      <c r="G404" t="s">
        <v>4</v>
      </c>
      <c r="H404" t="s">
        <v>72</v>
      </c>
      <c r="I404">
        <v>-0.6</v>
      </c>
      <c r="J404">
        <v>216</v>
      </c>
      <c r="K404">
        <v>610</v>
      </c>
      <c r="L404">
        <f t="shared" si="59"/>
        <v>0.27652606309973965</v>
      </c>
      <c r="M404">
        <f t="shared" si="54"/>
        <v>0.40338963456704841</v>
      </c>
      <c r="N404">
        <f t="shared" si="58"/>
        <v>0.11154774754206855</v>
      </c>
      <c r="O404">
        <f t="shared" si="57"/>
        <v>3.5859083559634054E-2</v>
      </c>
      <c r="P404" t="s">
        <v>278</v>
      </c>
    </row>
    <row r="405" spans="1:16" x14ac:dyDescent="0.35">
      <c r="A405">
        <v>0.23499999999999999</v>
      </c>
      <c r="B405" t="s">
        <v>155</v>
      </c>
      <c r="C405" t="s">
        <v>167</v>
      </c>
      <c r="D405" t="s">
        <v>33</v>
      </c>
      <c r="E405" t="s">
        <v>188</v>
      </c>
      <c r="F405" t="s">
        <v>22</v>
      </c>
      <c r="G405" t="s">
        <v>4</v>
      </c>
      <c r="I405">
        <v>5</v>
      </c>
      <c r="J405">
        <v>600</v>
      </c>
      <c r="K405">
        <v>1140</v>
      </c>
      <c r="L405">
        <f t="shared" si="59"/>
        <v>0.58286974637950117</v>
      </c>
      <c r="M405">
        <f t="shared" si="54"/>
        <v>0.74506955417793164</v>
      </c>
      <c r="N405">
        <f t="shared" si="58"/>
        <v>0.43427850207877905</v>
      </c>
      <c r="O405">
        <f t="shared" si="57"/>
        <v>0.54112740758549105</v>
      </c>
    </row>
  </sheetData>
  <sortState xmlns:xlrd2="http://schemas.microsoft.com/office/spreadsheetml/2017/richdata2" ref="A2:P377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Reorganized_species_database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 Blasdel</dc:creator>
  <cp:lastModifiedBy>Max Blasdel</cp:lastModifiedBy>
  <dcterms:created xsi:type="dcterms:W3CDTF">2019-02-11T23:23:19Z</dcterms:created>
  <dcterms:modified xsi:type="dcterms:W3CDTF">2020-01-25T00:14:19Z</dcterms:modified>
</cp:coreProperties>
</file>