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\C003635\Dossier de travail\ExcelCar\02-EtudeStatistique\Washing\Analyse_Pompes\"/>
    </mc:Choice>
  </mc:AlternateContent>
  <xr:revisionPtr revIDLastSave="0" documentId="8_{F60F6596-EB79-471E-8336-AB36892696CD}" xr6:coauthVersionLast="47" xr6:coauthVersionMax="47" xr10:uidLastSave="{00000000-0000-0000-0000-000000000000}"/>
  <bookViews>
    <workbookView xWindow="-27240" yWindow="765" windowWidth="25230" windowHeight="13770" firstSheet="3" activeTab="3" xr2:uid="{27FFE217-6EE1-4DB7-B0D5-7F6BF238DB6C}"/>
  </bookViews>
  <sheets>
    <sheet name="Data" sheetId="1" r:id="rId1"/>
    <sheet name="Analyse_Corrélation" sheetId="8" r:id="rId2"/>
    <sheet name="Digital_Physical_validation" sheetId="2" r:id="rId3"/>
    <sheet name="Output_Data" sheetId="9" r:id="rId4"/>
  </sheets>
  <definedNames>
    <definedName name="_a1">Digital_Physical_validation!$F$8:$L$8</definedName>
    <definedName name="_a2">Digital_Physical_validation!$F$28:$L$28</definedName>
    <definedName name="_b1">Digital_Physical_validation!$F$13:$L$13</definedName>
    <definedName name="_b2">Digital_Physical_validation!$F$33:$L$33</definedName>
    <definedName name="_E">Digital_Physical_validation!$F$18:$L$18</definedName>
    <definedName name="_T">Digital_Physical_validation!$Q$3</definedName>
    <definedName name="_t1">Digital_Physical_validation!$F$38:$L$38</definedName>
    <definedName name="_t2">Digital_Physical_validation!$F$43:$L$43</definedName>
    <definedName name="_Tau">Digital_Physical_validation!$F$23:$L$23</definedName>
    <definedName name="_U">Digital_Physical_validation!$Q$2</definedName>
    <definedName name="Liste_T">_xlfn.UNIQUE(Table_Data[T(°C)])</definedName>
    <definedName name="Liste_U">_xlfn.UNIQUE(Table_Data[U(V)])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3" i="2" l="1" a="1"/>
  <c r="M43" i="2" s="1"/>
  <c r="M38" i="2" a="1"/>
  <c r="M38" i="2" s="1"/>
  <c r="M33" i="2" a="1"/>
  <c r="M33" i="2" s="1"/>
  <c r="M28" i="2" a="1"/>
  <c r="M28" i="2" s="1"/>
  <c r="M18" i="2" a="1"/>
  <c r="M18" i="2" s="1"/>
  <c r="M23" i="2" a="1"/>
  <c r="M23" i="2" s="1"/>
  <c r="M13" i="2" a="1"/>
  <c r="M13" i="2" s="1"/>
  <c r="A9" i="9" l="1"/>
  <c r="A8" i="9"/>
  <c r="A7" i="9"/>
  <c r="A6" i="9"/>
  <c r="A5" i="9"/>
  <c r="A4" i="9"/>
  <c r="A3" i="9"/>
  <c r="A2" i="9"/>
  <c r="I7" i="9"/>
  <c r="H7" i="9"/>
  <c r="G7" i="9"/>
  <c r="F7" i="9"/>
  <c r="E7" i="9"/>
  <c r="D7" i="9"/>
  <c r="I4" i="9"/>
  <c r="H4" i="9"/>
  <c r="G4" i="9"/>
  <c r="F4" i="9"/>
  <c r="E4" i="9"/>
  <c r="D4" i="9"/>
  <c r="C7" i="9"/>
  <c r="C4" i="9"/>
  <c r="O5" i="2" a="1"/>
  <c r="O5" i="2" s="1"/>
  <c r="X5" i="2"/>
  <c r="B6" i="2" a="1"/>
  <c r="B6" i="2" s="1"/>
  <c r="C6" i="2" a="1"/>
  <c r="C6" i="2" s="1"/>
  <c r="P6" i="2" a="1"/>
  <c r="P6" i="2" s="1"/>
  <c r="Q6" i="2" a="1"/>
  <c r="Q6" i="2" s="1"/>
  <c r="R6" i="2" a="1"/>
  <c r="S6" i="2" a="1"/>
  <c r="S6" i="2" s="1"/>
  <c r="T6" i="2" a="1"/>
  <c r="T6" i="2" s="1"/>
  <c r="U6" i="2" a="1"/>
  <c r="U6" i="2" s="1"/>
  <c r="V6" i="2" a="1"/>
  <c r="W6" i="2" a="1"/>
  <c r="X6" i="2" a="1"/>
  <c r="X6" i="2" s="1"/>
  <c r="F43" i="2" a="1"/>
  <c r="F43" i="2" s="1"/>
  <c r="C9" i="9" s="1"/>
  <c r="F38" i="2" a="1"/>
  <c r="F38" i="2" s="1"/>
  <c r="C8" i="9" s="1"/>
  <c r="F33" i="2" a="1"/>
  <c r="F33" i="2" s="1"/>
  <c r="F28" i="2" a="1"/>
  <c r="G28" i="2" s="1"/>
  <c r="D6" i="9" s="1"/>
  <c r="F23" i="2" a="1"/>
  <c r="F23" i="2" s="1"/>
  <c r="C5" i="9" s="1"/>
  <c r="F18" i="2" a="1"/>
  <c r="G18" i="2" s="1"/>
  <c r="F13" i="2" a="1"/>
  <c r="H13" i="2" s="1"/>
  <c r="E3" i="9" s="1"/>
  <c r="AH7" i="2" l="1"/>
  <c r="AF7" i="2"/>
  <c r="AL7" i="2"/>
  <c r="AB7" i="2"/>
  <c r="W6" i="2"/>
  <c r="V6" i="2"/>
  <c r="AE7" i="2"/>
  <c r="R6" i="2"/>
  <c r="AD7" i="2"/>
  <c r="AL8" i="2"/>
  <c r="AT7" i="2"/>
  <c r="AT8" i="2"/>
  <c r="AP7" i="2"/>
  <c r="AG8" i="2"/>
  <c r="AO7" i="2"/>
  <c r="AC7" i="2"/>
  <c r="AU8" i="2"/>
  <c r="AI8" i="2"/>
  <c r="AQ7" i="2"/>
  <c r="AH8" i="2"/>
  <c r="AS8" i="2"/>
  <c r="AR8" i="2"/>
  <c r="AF8" i="2"/>
  <c r="AN7" i="2"/>
  <c r="AQ8" i="2"/>
  <c r="AE8" i="2"/>
  <c r="AM7" i="2"/>
  <c r="AP8" i="2"/>
  <c r="AD8" i="2"/>
  <c r="AO8" i="2"/>
  <c r="AC8" i="2"/>
  <c r="AK7" i="2"/>
  <c r="AN8" i="2"/>
  <c r="AB8" i="2"/>
  <c r="AJ7" i="2"/>
  <c r="AM8" i="2"/>
  <c r="AU7" i="2"/>
  <c r="AI7" i="2"/>
  <c r="AK8" i="2"/>
  <c r="AS7" i="2"/>
  <c r="AG7" i="2"/>
  <c r="AJ8" i="2"/>
  <c r="AR7" i="2"/>
  <c r="L43" i="2"/>
  <c r="I9" i="9" s="1"/>
  <c r="K43" i="2"/>
  <c r="H9" i="9" s="1"/>
  <c r="J43" i="2"/>
  <c r="G9" i="9" s="1"/>
  <c r="I43" i="2"/>
  <c r="F9" i="9" s="1"/>
  <c r="H43" i="2"/>
  <c r="E9" i="9" s="1"/>
  <c r="G43" i="2"/>
  <c r="D9" i="9" s="1"/>
  <c r="L38" i="2"/>
  <c r="I8" i="9" s="1"/>
  <c r="K38" i="2"/>
  <c r="H8" i="9" s="1"/>
  <c r="H38" i="2"/>
  <c r="E8" i="9" s="1"/>
  <c r="I38" i="2"/>
  <c r="F8" i="9" s="1"/>
  <c r="G38" i="2"/>
  <c r="D8" i="9" s="1"/>
  <c r="J38" i="2"/>
  <c r="G8" i="9" s="1"/>
  <c r="L33" i="2"/>
  <c r="K33" i="2"/>
  <c r="J33" i="2"/>
  <c r="I33" i="2"/>
  <c r="H33" i="2"/>
  <c r="G33" i="2"/>
  <c r="H28" i="2"/>
  <c r="E6" i="9" s="1"/>
  <c r="F28" i="2"/>
  <c r="C6" i="9" s="1"/>
  <c r="L28" i="2"/>
  <c r="I6" i="9" s="1"/>
  <c r="K28" i="2"/>
  <c r="H6" i="9" s="1"/>
  <c r="J28" i="2"/>
  <c r="G6" i="9" s="1"/>
  <c r="I28" i="2"/>
  <c r="F6" i="9" s="1"/>
  <c r="L23" i="2"/>
  <c r="I5" i="9" s="1"/>
  <c r="K23" i="2"/>
  <c r="H5" i="9" s="1"/>
  <c r="J23" i="2"/>
  <c r="G5" i="9" s="1"/>
  <c r="I23" i="2"/>
  <c r="F5" i="9" s="1"/>
  <c r="H23" i="2"/>
  <c r="E5" i="9" s="1"/>
  <c r="G23" i="2"/>
  <c r="D5" i="9" s="1"/>
  <c r="F18" i="2"/>
  <c r="L18" i="2"/>
  <c r="K18" i="2"/>
  <c r="J18" i="2"/>
  <c r="I18" i="2"/>
  <c r="H18" i="2"/>
  <c r="G13" i="2"/>
  <c r="D3" i="9" s="1"/>
  <c r="F13" i="2"/>
  <c r="C3" i="9" s="1"/>
  <c r="L13" i="2"/>
  <c r="I3" i="9" s="1"/>
  <c r="K13" i="2"/>
  <c r="H3" i="9" s="1"/>
  <c r="J13" i="2"/>
  <c r="G3" i="9" s="1"/>
  <c r="I13" i="2"/>
  <c r="F3" i="9" s="1"/>
  <c r="AM6" i="2" l="1"/>
  <c r="AR6" i="2"/>
  <c r="AS6" i="2"/>
  <c r="AP6" i="2"/>
  <c r="V5" i="2" a="1"/>
  <c r="V5" i="2" s="1"/>
  <c r="AE6" i="2"/>
  <c r="AQ6" i="2"/>
  <c r="AB6" i="2"/>
  <c r="AU6" i="2"/>
  <c r="AK6" i="2"/>
  <c r="S5" i="2" a="1"/>
  <c r="S5" i="2" s="1"/>
  <c r="U5" i="2" a="1"/>
  <c r="U5" i="2" s="1"/>
  <c r="W5" i="2" a="1"/>
  <c r="W5" i="2" s="1"/>
  <c r="AC6" i="2"/>
  <c r="AO6" i="2"/>
  <c r="AJ6" i="2"/>
  <c r="AG6" i="2"/>
  <c r="AD6" i="2"/>
  <c r="AH6" i="2"/>
  <c r="AI6" i="2"/>
  <c r="AN6" i="2"/>
  <c r="AT6" i="2"/>
  <c r="AL6" i="2"/>
  <c r="AF6" i="2"/>
  <c r="Q5" i="2" a="1"/>
  <c r="Q5" i="2" s="1"/>
  <c r="T5" i="2" a="1"/>
  <c r="T5" i="2" s="1"/>
  <c r="R5" i="2" a="1"/>
  <c r="R5" i="2" s="1"/>
  <c r="AI5" i="2" l="1"/>
  <c r="AI9" i="2" s="1"/>
  <c r="AL5" i="2"/>
  <c r="AL9" i="2" s="1"/>
  <c r="AU5" i="2"/>
  <c r="AU9" i="2" s="1"/>
  <c r="AG5" i="2"/>
  <c r="AG9" i="2" s="1"/>
  <c r="AP5" i="2"/>
  <c r="AP9" i="2" s="1"/>
  <c r="AK5" i="2"/>
  <c r="AK9" i="2" s="1"/>
  <c r="AQ5" i="2"/>
  <c r="AQ9" i="2" s="1"/>
  <c r="AJ5" i="2"/>
  <c r="AJ9" i="2" s="1"/>
  <c r="AS5" i="2"/>
  <c r="AS9" i="2" s="1"/>
  <c r="AT5" i="2"/>
  <c r="AT9" i="2" s="1"/>
  <c r="AH5" i="2"/>
  <c r="AH9" i="2" s="1"/>
  <c r="AR5" i="2"/>
  <c r="AR9" i="2" s="1"/>
  <c r="AO5" i="2"/>
  <c r="AO9" i="2" s="1"/>
  <c r="AN5" i="2"/>
  <c r="AN9" i="2" s="1"/>
  <c r="AM5" i="2"/>
  <c r="AM9" i="2" s="1"/>
  <c r="M8" i="2" l="1" a="1"/>
  <c r="M8" i="2" s="1"/>
  <c r="F8" i="2" a="1"/>
  <c r="F8" i="2" s="1"/>
  <c r="C2" i="9" s="1"/>
  <c r="D11" i="8"/>
  <c r="G9" i="8"/>
  <c r="G8" i="8"/>
  <c r="J13" i="8"/>
  <c r="D8" i="8"/>
  <c r="I11" i="8"/>
  <c r="C4" i="8"/>
  <c r="L13" i="8"/>
  <c r="E6" i="8"/>
  <c r="E11" i="8"/>
  <c r="E7" i="8"/>
  <c r="D4" i="8"/>
  <c r="D5" i="8"/>
  <c r="C12" i="8"/>
  <c r="F13" i="8"/>
  <c r="E12" i="8"/>
  <c r="F12" i="8"/>
  <c r="F7" i="8"/>
  <c r="C11" i="8"/>
  <c r="K12" i="8"/>
  <c r="J12" i="8"/>
  <c r="E9" i="8"/>
  <c r="C10" i="8"/>
  <c r="D9" i="8"/>
  <c r="D7" i="8"/>
  <c r="C5" i="8"/>
  <c r="I10" i="8"/>
  <c r="D13" i="8"/>
  <c r="H10" i="8"/>
  <c r="I9" i="8"/>
  <c r="G13" i="8"/>
  <c r="F8" i="8"/>
  <c r="C3" i="8"/>
  <c r="G12" i="8"/>
  <c r="F9" i="8"/>
  <c r="K13" i="8"/>
  <c r="H9" i="8"/>
  <c r="C13" i="8"/>
  <c r="E5" i="8"/>
  <c r="C9" i="8"/>
  <c r="L12" i="8"/>
  <c r="J10" i="8"/>
  <c r="H12" i="8"/>
  <c r="E10" i="8"/>
  <c r="D12" i="8"/>
  <c r="C7" i="8"/>
  <c r="K11" i="8"/>
  <c r="F10" i="8"/>
  <c r="C8" i="8"/>
  <c r="M13" i="8"/>
  <c r="H11" i="8"/>
  <c r="H13" i="8"/>
  <c r="C6" i="8"/>
  <c r="F11" i="8"/>
  <c r="H8" i="8"/>
  <c r="D6" i="8"/>
  <c r="J11" i="8"/>
  <c r="E8" i="8"/>
  <c r="D10" i="8"/>
  <c r="E13" i="8"/>
  <c r="I13" i="8"/>
  <c r="G11" i="8"/>
  <c r="G10" i="8"/>
  <c r="F6" i="8"/>
  <c r="I12" i="8"/>
  <c r="G7" i="8"/>
  <c r="L8" i="2" l="1"/>
  <c r="I2" i="9" s="1"/>
  <c r="K8" i="2"/>
  <c r="H2" i="9" s="1"/>
  <c r="J8" i="2"/>
  <c r="G2" i="9" s="1"/>
  <c r="I8" i="2"/>
  <c r="F2" i="9" s="1"/>
  <c r="H8" i="2"/>
  <c r="E2" i="9" s="1"/>
  <c r="G8" i="2"/>
  <c r="D2" i="9" s="1"/>
  <c r="P5" i="2" l="1" a="1"/>
  <c r="P5" i="2" s="1"/>
  <c r="E3" i="2" a="1"/>
  <c r="E3" i="2" s="1"/>
  <c r="AE5" i="2" l="1"/>
  <c r="AE9" i="2" s="1"/>
  <c r="AD5" i="2"/>
  <c r="AD9" i="2" s="1"/>
  <c r="AB5" i="2"/>
  <c r="AB9" i="2" s="1"/>
  <c r="AF5" i="2"/>
  <c r="AF9" i="2" s="1"/>
  <c r="AC5" i="2"/>
  <c r="AC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<sst xmlns="http://schemas.openxmlformats.org/spreadsheetml/2006/main" count="438" uniqueCount="88">
  <si>
    <t>Paramètres d'essai</t>
  </si>
  <si>
    <t>Fonction 1</t>
  </si>
  <si>
    <t>P=a1*t+b1</t>
  </si>
  <si>
    <t>Fonction 2</t>
  </si>
  <si>
    <t>P=E*(1-exp(-(t-t1)/tau))+a1*t1+b1</t>
  </si>
  <si>
    <t>Fonction 3</t>
  </si>
  <si>
    <t>P=a2*t+b2</t>
  </si>
  <si>
    <t>Points</t>
  </si>
  <si>
    <t>Coefficients de corrélation</t>
  </si>
  <si>
    <t>Ref</t>
  </si>
  <si>
    <t>U(V)</t>
  </si>
  <si>
    <t>T(°C)</t>
  </si>
  <si>
    <t>a1</t>
  </si>
  <si>
    <t>b1</t>
  </si>
  <si>
    <t>E</t>
  </si>
  <si>
    <t>Tau</t>
  </si>
  <si>
    <t>a2</t>
  </si>
  <si>
    <t>b2</t>
  </si>
  <si>
    <t>t1</t>
  </si>
  <si>
    <t>t2</t>
  </si>
  <si>
    <t>t3</t>
  </si>
  <si>
    <t>R t0-t1</t>
  </si>
  <si>
    <t>R t1-t2</t>
  </si>
  <si>
    <t>R t2-t3</t>
  </si>
  <si>
    <t>WA22</t>
  </si>
  <si>
    <t>Pression (en Bar)</t>
  </si>
  <si>
    <t>t</t>
  </si>
  <si>
    <t>Coef.6 U [V] + Coef.5 T [°C] + Coef.4 U [V]² +Coef.3 T [°C]²+ Coef.2 U [V]^3 + Coef.1 T [°C]^3 + Cte</t>
  </si>
  <si>
    <t>model</t>
  </si>
  <si>
    <t>exp.1</t>
  </si>
  <si>
    <t>Coefficient</t>
  </si>
  <si>
    <t>Coef.6</t>
  </si>
  <si>
    <t>Coef.5</t>
  </si>
  <si>
    <t>Coef.4</t>
  </si>
  <si>
    <t>Coef.3</t>
  </si>
  <si>
    <t>Coef.2</t>
  </si>
  <si>
    <t>Coef.1</t>
  </si>
  <si>
    <t>Constante</t>
  </si>
  <si>
    <t>r²</t>
  </si>
  <si>
    <t>exp.2</t>
  </si>
  <si>
    <t>exp.3</t>
  </si>
  <si>
    <t>écart</t>
  </si>
  <si>
    <t>Function 1</t>
  </si>
  <si>
    <t>Function 2</t>
  </si>
  <si>
    <t>Function 3</t>
  </si>
  <si>
    <t>P(t) = a1.t + b1</t>
  </si>
  <si>
    <t>P(t) = E.(1-exp(-(t-t1)/tau))+a1.t1+b1</t>
  </si>
  <si>
    <t>P(t) = a2.t + b2</t>
  </si>
  <si>
    <t>-</t>
  </si>
  <si>
    <t>[0 ; t1[</t>
  </si>
  <si>
    <t>[t1 ; t2[</t>
  </si>
  <si>
    <r>
      <t xml:space="preserve">[t2 ; </t>
    </r>
    <r>
      <rPr>
        <b/>
        <sz val="11"/>
        <color theme="0"/>
        <rFont val="Aptos Narrow"/>
        <family val="2"/>
      </rPr>
      <t>∞</t>
    </r>
    <r>
      <rPr>
        <b/>
        <sz val="11"/>
        <color theme="0"/>
        <rFont val="Aptos Narrow"/>
        <family val="2"/>
        <scheme val="minor"/>
      </rPr>
      <t>[</t>
    </r>
  </si>
  <si>
    <t>a1(U,T)</t>
  </si>
  <si>
    <t>b1(U,T)</t>
  </si>
  <si>
    <t>E(U,T)</t>
  </si>
  <si>
    <t>tau(U,T)</t>
  </si>
  <si>
    <t>U [V]</t>
  </si>
  <si>
    <t>Coef.6 x</t>
  </si>
  <si>
    <t>T [°C]</t>
  </si>
  <si>
    <t>Coef.5 x</t>
  </si>
  <si>
    <t>U [V]^2</t>
  </si>
  <si>
    <t>Coef.4 x</t>
  </si>
  <si>
    <t>T [°C]^2</t>
  </si>
  <si>
    <t>Coef.3 x</t>
  </si>
  <si>
    <t>U [V]^3</t>
  </si>
  <si>
    <t>Coef.2 x</t>
  </si>
  <si>
    <t>T [°C]^3</t>
  </si>
  <si>
    <t>Coef.1 x</t>
  </si>
  <si>
    <t>Cte</t>
  </si>
  <si>
    <t>fct.(U[V] ; T[°C]) =</t>
  </si>
  <si>
    <t>Coef.6 x U [V] + Coef.5 x T [°C] + Coef.4 x U [V]² +Coef.3 x T [°C]²+ Coef.2 x U [V]^3 + Coef.1 x T [°C]^3 + Cte</t>
  </si>
  <si>
    <t>Coefficients</t>
  </si>
  <si>
    <t>Pump_Category</t>
  </si>
  <si>
    <t>Nb_outlet</t>
  </si>
  <si>
    <t>Supplier</t>
  </si>
  <si>
    <t>Pump_Ref</t>
  </si>
  <si>
    <t>Pump_Commercial_Name</t>
  </si>
  <si>
    <t>Pump_Display_Name</t>
  </si>
  <si>
    <t>HP (High Pressure)</t>
  </si>
  <si>
    <t>CONTINENTAL</t>
  </si>
  <si>
    <t>XX-XXXX-XX</t>
  </si>
  <si>
    <t>Mini HLC</t>
  </si>
  <si>
    <t>CONTINENTAL - XX-XXXX-XX - Mini HLC</t>
  </si>
  <si>
    <t>Tau(U,T)</t>
  </si>
  <si>
    <t>a2(U,T)</t>
  </si>
  <si>
    <t>b2(U,T)</t>
  </si>
  <si>
    <t>t1(U,T)</t>
  </si>
  <si>
    <t>t2(U,T)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</si>
</sst>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0"/>
      <name val="Aptos Narrow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medium">
        <color theme="5"/>
      </right>
      <top style="medium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medium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medium">
        <color theme="5"/>
      </right>
      <top style="thin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/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thin">
        <color theme="5"/>
      </top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theme="5"/>
      </left>
      <right/>
      <top style="thin">
        <color theme="5"/>
      </top>
      <bottom style="medium">
        <color theme="5"/>
      </bottom>
      <diagonal/>
    </border>
    <border>
      <left/>
      <right/>
      <top style="medium">
        <color theme="5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dashed">
        <color indexed="64"/>
      </bottom>
      <diagonal/>
    </border>
    <border>
      <left style="medium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Dashed">
        <color indexed="64"/>
      </right>
      <top style="dashed">
        <color indexed="64"/>
      </top>
      <bottom style="dashed">
        <color indexed="64"/>
      </bottom>
      <diagonal/>
    </border>
    <border>
      <left style="medium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dashed">
        <color indexed="64"/>
      </top>
      <bottom style="medium">
        <color indexed="64"/>
      </bottom>
      <diagonal/>
    </border>
    <border>
      <left style="medium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top"/>
    </xf>
    <xf numFmtId="0" fontId="0" fillId="0" borderId="2" xfId="0" applyBorder="1"/>
    <xf numFmtId="0" fontId="0" fillId="0" borderId="10" xfId="0" applyBorder="1"/>
    <xf numFmtId="9" fontId="0" fillId="0" borderId="0" xfId="1" applyFont="1" applyFill="1" applyBorder="1" applyAlignment="1"/>
    <xf numFmtId="9" fontId="0" fillId="0" borderId="14" xfId="1" applyFont="1" applyFill="1" applyBorder="1" applyAlignment="1"/>
    <xf numFmtId="9" fontId="4" fillId="0" borderId="15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16" xfId="0" applyFont="1" applyFill="1" applyBorder="1"/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0" fillId="4" borderId="19" xfId="0" applyFill="1" applyBorder="1"/>
    <xf numFmtId="0" fontId="0" fillId="0" borderId="21" xfId="0" applyBorder="1"/>
    <xf numFmtId="0" fontId="0" fillId="0" borderId="24" xfId="0" applyBorder="1" applyAlignment="1">
      <alignment horizontal="center"/>
    </xf>
    <xf numFmtId="0" fontId="5" fillId="0" borderId="0" xfId="0" applyFont="1" applyAlignment="1">
      <alignment vertical="center"/>
    </xf>
    <xf numFmtId="164" fontId="0" fillId="4" borderId="13" xfId="0" applyNumberFormat="1" applyFill="1" applyBorder="1"/>
    <xf numFmtId="164" fontId="0" fillId="4" borderId="20" xfId="0" applyNumberFormat="1" applyFill="1" applyBorder="1"/>
    <xf numFmtId="0" fontId="3" fillId="2" borderId="9" xfId="0" applyFont="1" applyFill="1" applyBorder="1" applyAlignment="1">
      <alignment horizontal="center" vertical="center"/>
    </xf>
    <xf numFmtId="0" fontId="0" fillId="0" borderId="9" xfId="0" applyBorder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7" borderId="9" xfId="0" applyFill="1" applyBorder="1"/>
    <xf numFmtId="0" fontId="0" fillId="8" borderId="9" xfId="0" applyFill="1" applyBorder="1" applyAlignment="1">
      <alignment horizontal="right" vertical="center"/>
    </xf>
    <xf numFmtId="0" fontId="0" fillId="8" borderId="9" xfId="0" applyFill="1" applyBorder="1"/>
    <xf numFmtId="0" fontId="0" fillId="8" borderId="11" xfId="0" applyFill="1" applyBorder="1"/>
    <xf numFmtId="0" fontId="3" fillId="3" borderId="28" xfId="0" applyFont="1" applyFill="1" applyBorder="1"/>
    <xf numFmtId="0" fontId="0" fillId="0" borderId="29" xfId="0" applyBorder="1"/>
    <xf numFmtId="0" fontId="3" fillId="2" borderId="10" xfId="0" applyFont="1" applyFill="1" applyBorder="1" applyAlignment="1">
      <alignment horizontal="center" vertical="center"/>
    </xf>
    <xf numFmtId="0" fontId="0" fillId="7" borderId="12" xfId="0" applyFill="1" applyBorder="1"/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165" fontId="0" fillId="6" borderId="22" xfId="0" applyNumberFormat="1" applyFill="1" applyBorder="1"/>
    <xf numFmtId="165" fontId="0" fillId="6" borderId="23" xfId="0" applyNumberFormat="1" applyFill="1" applyBorder="1"/>
    <xf numFmtId="9" fontId="0" fillId="0" borderId="11" xfId="1" applyFont="1" applyFill="1" applyBorder="1"/>
    <xf numFmtId="9" fontId="0" fillId="0" borderId="0" xfId="1" applyFont="1"/>
    <xf numFmtId="0" fontId="0" fillId="7" borderId="2" xfId="0" applyFill="1" applyBorder="1"/>
    <xf numFmtId="0" fontId="3" fillId="9" borderId="31" xfId="0" applyFont="1" applyFill="1" applyBorder="1"/>
    <xf numFmtId="0" fontId="3" fillId="9" borderId="32" xfId="0" applyFont="1" applyFill="1" applyBorder="1"/>
    <xf numFmtId="0" fontId="3" fillId="9" borderId="33" xfId="0" applyFont="1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3" fillId="3" borderId="30" xfId="0" applyFont="1" applyFill="1" applyBorder="1"/>
    <xf numFmtId="0" fontId="0" fillId="6" borderId="37" xfId="0" applyFill="1" applyBorder="1"/>
    <xf numFmtId="166" fontId="0" fillId="6" borderId="37" xfId="0" applyNumberFormat="1" applyFill="1" applyBorder="1"/>
    <xf numFmtId="0" fontId="3" fillId="3" borderId="38" xfId="0" applyFont="1" applyFill="1" applyBorder="1"/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/>
    </xf>
    <xf numFmtId="0" fontId="3" fillId="11" borderId="50" xfId="0" applyFont="1" applyFill="1" applyBorder="1" applyAlignment="1">
      <alignment horizontal="center" vertical="center"/>
    </xf>
    <xf numFmtId="0" fontId="3" fillId="11" borderId="51" xfId="0" applyFont="1" applyFill="1" applyBorder="1" applyAlignment="1">
      <alignment horizontal="center"/>
    </xf>
    <xf numFmtId="0" fontId="3" fillId="11" borderId="54" xfId="0" applyFont="1" applyFill="1" applyBorder="1" applyAlignment="1">
      <alignment horizontal="center"/>
    </xf>
    <xf numFmtId="0" fontId="3" fillId="11" borderId="57" xfId="0" applyFont="1" applyFill="1" applyBorder="1"/>
    <xf numFmtId="0" fontId="3" fillId="11" borderId="39" xfId="0" applyFont="1" applyFill="1" applyBorder="1" applyAlignment="1">
      <alignment horizontal="center"/>
    </xf>
    <xf numFmtId="0" fontId="3" fillId="10" borderId="40" xfId="0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10" borderId="45" xfId="0" applyFont="1" applyFill="1" applyBorder="1" applyAlignment="1">
      <alignment horizontal="center" vertical="center"/>
    </xf>
    <xf numFmtId="0" fontId="3" fillId="11" borderId="46" xfId="0" applyFont="1" applyFill="1" applyBorder="1" applyAlignment="1">
      <alignment horizontal="center"/>
    </xf>
    <xf numFmtId="0" fontId="3" fillId="11" borderId="47" xfId="0" applyFont="1" applyFill="1" applyBorder="1" applyAlignment="1">
      <alignment horizontal="center"/>
    </xf>
    <xf numFmtId="0" fontId="3" fillId="11" borderId="48" xfId="0" applyFont="1" applyFill="1" applyBorder="1" applyAlignment="1">
      <alignment horizontal="center"/>
    </xf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8"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Digital_Physical_validation!$Z$3</c:f>
          <c:strCache>
            <c:ptCount val="1"/>
            <c:pt idx="0">
              <c:v>Pression (en Bar)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4"/>
          <c:tx>
            <c:strRef>
              <c:f>Digital_Physical_validation!$Z$9</c:f>
              <c:strCache>
                <c:ptCount val="1"/>
                <c:pt idx="0">
                  <c:v>écart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Digital_Physical_validation!$AA$4:$AU$4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cat>
          <c:val>
            <c:numRef>
              <c:f>Digital_Physical_validation!$AA$9:$AU$9</c:f>
              <c:numCache>
                <c:formatCode>0%</c:formatCode>
                <c:ptCount val="21"/>
                <c:pt idx="0">
                  <c:v>0</c:v>
                </c:pt>
                <c:pt idx="1">
                  <c:v>-1.0732002572868715E-2</c:v>
                </c:pt>
                <c:pt idx="2">
                  <c:v>-1.5160620617251279E-2</c:v>
                </c:pt>
                <c:pt idx="3">
                  <c:v>-1.2592631544895351E-2</c:v>
                </c:pt>
                <c:pt idx="4">
                  <c:v>-1.2221412518630983E-2</c:v>
                </c:pt>
                <c:pt idx="5">
                  <c:v>-1.2500396183984009E-2</c:v>
                </c:pt>
                <c:pt idx="6">
                  <c:v>-1.5256347271259563E-3</c:v>
                </c:pt>
                <c:pt idx="7">
                  <c:v>-1.4489443141966949E-3</c:v>
                </c:pt>
                <c:pt idx="8">
                  <c:v>-1.372357208014117E-3</c:v>
                </c:pt>
                <c:pt idx="9">
                  <c:v>-1.295873199978227E-3</c:v>
                </c:pt>
                <c:pt idx="10">
                  <c:v>-1.2194920820498599E-3</c:v>
                </c:pt>
                <c:pt idx="11">
                  <c:v>-1.1432136467492053E-3</c:v>
                </c:pt>
                <c:pt idx="12">
                  <c:v>-1.067037687154129E-3</c:v>
                </c:pt>
                <c:pt idx="13">
                  <c:v>-9.9096399689749303E-4</c:v>
                </c:pt>
                <c:pt idx="14">
                  <c:v>-9.1499237016650617E-4</c:v>
                </c:pt>
                <c:pt idx="15">
                  <c:v>-8.3912260170005944E-4</c:v>
                </c:pt>
                <c:pt idx="16">
                  <c:v>-7.6335448678707825E-4</c:v>
                </c:pt>
                <c:pt idx="17">
                  <c:v>-6.8768782126468254E-4</c:v>
                </c:pt>
                <c:pt idx="18">
                  <c:v>-6.1212240151655383E-4</c:v>
                </c:pt>
                <c:pt idx="19">
                  <c:v>-5.3665802447030227E-4</c:v>
                </c:pt>
                <c:pt idx="20">
                  <c:v>-4.6129448759685824E-4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B-4168-932C-E61445E28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6783736"/>
        <c:axId val="1316778336"/>
      </c:barChart>
      <c:lineChart>
        <c:grouping val="standard"/>
        <c:varyColors val="0"/>
        <c:ser>
          <c:idx val="1"/>
          <c:order val="0"/>
          <c:tx>
            <c:strRef>
              <c:f>Digital_Physical_validation!$Z$5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Digital_Physical_validation!$AA$4:$AU$4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cat>
          <c:val>
            <c:numRef>
              <c:f>Digital_Physical_validation!$AA$5:$AU$5</c:f>
              <c:numCache>
                <c:formatCode>General</c:formatCode>
                <c:ptCount val="21"/>
                <c:pt idx="0">
                  <c:v>0</c:v>
                </c:pt>
                <c:pt idx="1">
                  <c:v>1.396292904568212</c:v>
                </c:pt>
                <c:pt idx="2">
                  <c:v>2.0731884112523424</c:v>
                </c:pt>
                <c:pt idx="3">
                  <c:v>2.1482241840861676</c:v>
                </c:pt>
                <c:pt idx="4">
                  <c:v>2.156542110781162</c:v>
                </c:pt>
                <c:pt idx="5">
                  <c:v>2.1574641763758819</c:v>
                </c:pt>
                <c:pt idx="6">
                  <c:v>2.1824104388456544</c:v>
                </c:pt>
                <c:pt idx="7">
                  <c:v>2.1838823427632454</c:v>
                </c:pt>
                <c:pt idx="8">
                  <c:v>2.1853542466808369</c:v>
                </c:pt>
                <c:pt idx="9">
                  <c:v>2.1868261505984279</c:v>
                </c:pt>
                <c:pt idx="10">
                  <c:v>2.1882980545160193</c:v>
                </c:pt>
                <c:pt idx="11">
                  <c:v>2.1897699584336103</c:v>
                </c:pt>
                <c:pt idx="12">
                  <c:v>2.1912418623512018</c:v>
                </c:pt>
                <c:pt idx="13">
                  <c:v>2.1927137662687928</c:v>
                </c:pt>
                <c:pt idx="14">
                  <c:v>2.1941856701863842</c:v>
                </c:pt>
                <c:pt idx="15">
                  <c:v>2.1956575741039752</c:v>
                </c:pt>
                <c:pt idx="16">
                  <c:v>2.1971294780215667</c:v>
                </c:pt>
                <c:pt idx="17">
                  <c:v>2.1986013819391577</c:v>
                </c:pt>
                <c:pt idx="18">
                  <c:v>2.2000732858567491</c:v>
                </c:pt>
                <c:pt idx="19">
                  <c:v>2.2015451897743401</c:v>
                </c:pt>
                <c:pt idx="20">
                  <c:v>2.2030170936919315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0B-4168-932C-E61445E280B9}"/>
            </c:ext>
          </c:extLst>
        </c:ser>
        <c:ser>
          <c:idx val="2"/>
          <c:order val="1"/>
          <c:tx>
            <c:strRef>
              <c:f>Digital_Physical_validation!$Z$6</c:f>
              <c:strCache>
                <c:ptCount val="1"/>
                <c:pt idx="0">
                  <c:v>exp.1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Digital_Physical_validation!$AA$4:$AU$4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cat>
          <c:val>
            <c:numRef>
              <c:f>Digital_Physical_validation!$AA$6:$AU$6</c:f>
              <c:numCache>
                <c:formatCode>General</c:formatCode>
                <c:ptCount val="21"/>
                <c:pt idx="0">
                  <c:v>0</c:v>
                </c:pt>
                <c:pt idx="1">
                  <c:v>1.4338029286638654</c:v>
                </c:pt>
                <c:pt idx="2">
                  <c:v>2.1118983497153705</c:v>
                </c:pt>
                <c:pt idx="3">
                  <c:v>2.1735319069355499</c:v>
                </c:pt>
                <c:pt idx="4">
                  <c:v>2.1783400000000004</c:v>
                </c:pt>
                <c:pt idx="5">
                  <c:v>2.1795</c:v>
                </c:pt>
                <c:pt idx="6">
                  <c:v>2.18066</c:v>
                </c:pt>
                <c:pt idx="7">
                  <c:v>2.1818200000000001</c:v>
                </c:pt>
                <c:pt idx="8">
                  <c:v>2.1829800000000001</c:v>
                </c:pt>
                <c:pt idx="9">
                  <c:v>2.1841400000000002</c:v>
                </c:pt>
                <c:pt idx="10">
                  <c:v>2.1853000000000002</c:v>
                </c:pt>
                <c:pt idx="11">
                  <c:v>2.1864600000000003</c:v>
                </c:pt>
                <c:pt idx="12">
                  <c:v>2.1876200000000003</c:v>
                </c:pt>
                <c:pt idx="13">
                  <c:v>2.1887800000000004</c:v>
                </c:pt>
                <c:pt idx="14">
                  <c:v>2.18994</c:v>
                </c:pt>
                <c:pt idx="15">
                  <c:v>2.1911</c:v>
                </c:pt>
                <c:pt idx="16">
                  <c:v>2.1922600000000001</c:v>
                </c:pt>
                <c:pt idx="17">
                  <c:v>2.1934200000000001</c:v>
                </c:pt>
                <c:pt idx="18">
                  <c:v>2.1945800000000002</c:v>
                </c:pt>
                <c:pt idx="19">
                  <c:v>2.1957400000000002</c:v>
                </c:pt>
                <c:pt idx="20">
                  <c:v>2.1969000000000003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0B-4168-932C-E61445E280B9}"/>
            </c:ext>
          </c:extLst>
        </c:ser>
        <c:ser>
          <c:idx val="3"/>
          <c:order val="2"/>
          <c:tx>
            <c:strRef>
              <c:f>Digital_Physical_validation!$Z$7</c:f>
              <c:strCache>
                <c:ptCount val="1"/>
                <c:pt idx="0">
                  <c:v>exp.2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Digital_Physical_validation!$AA$4:$AU$4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cat>
          <c:val>
            <c:numRef>
              <c:f>Digital_Physical_validation!$AA$7:$AU$7</c:f>
              <c:numCache>
                <c:formatCode>General</c:formatCode>
                <c:ptCount val="21"/>
                <c:pt idx="0">
                  <c:v>0</c:v>
                </c:pt>
                <c:pt idx="1">
                  <c:v>1.3609467407212319</c:v>
                </c:pt>
                <c:pt idx="2">
                  <c:v>2.0751819943154111</c:v>
                </c:pt>
                <c:pt idx="3">
                  <c:v>2.1784137399113401</c:v>
                </c:pt>
                <c:pt idx="4">
                  <c:v>2.1933343045924527</c:v>
                </c:pt>
                <c:pt idx="5">
                  <c:v>2.1947000000000001</c:v>
                </c:pt>
                <c:pt idx="6">
                  <c:v>2.1953800000000001</c:v>
                </c:pt>
                <c:pt idx="7">
                  <c:v>2.1960600000000001</c:v>
                </c:pt>
                <c:pt idx="8">
                  <c:v>2.1967400000000001</c:v>
                </c:pt>
                <c:pt idx="9">
                  <c:v>2.1974200000000002</c:v>
                </c:pt>
                <c:pt idx="10">
                  <c:v>2.1981000000000002</c:v>
                </c:pt>
                <c:pt idx="11">
                  <c:v>2.1987800000000002</c:v>
                </c:pt>
                <c:pt idx="12">
                  <c:v>2.1994600000000002</c:v>
                </c:pt>
                <c:pt idx="13">
                  <c:v>2.2001400000000002</c:v>
                </c:pt>
                <c:pt idx="14">
                  <c:v>2.2008200000000002</c:v>
                </c:pt>
                <c:pt idx="15">
                  <c:v>2.2015000000000002</c:v>
                </c:pt>
                <c:pt idx="16">
                  <c:v>2.2021800000000002</c:v>
                </c:pt>
                <c:pt idx="17">
                  <c:v>2.2028599999999998</c:v>
                </c:pt>
                <c:pt idx="18">
                  <c:v>2.2035399999999998</c:v>
                </c:pt>
                <c:pt idx="19">
                  <c:v>2.2042199999999998</c:v>
                </c:pt>
                <c:pt idx="20">
                  <c:v>2.2048999999999999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0B-4168-932C-E61445E280B9}"/>
            </c:ext>
          </c:extLst>
        </c:ser>
        <c:ser>
          <c:idx val="4"/>
          <c:order val="3"/>
          <c:tx>
            <c:strRef>
              <c:f>Digital_Physical_validation!$Z$8</c:f>
              <c:strCache>
                <c:ptCount val="1"/>
                <c:pt idx="0">
                  <c:v>exp.3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Digital_Physical_validation!$AA$4:$AU$4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cat>
          <c:val>
            <c:numRef>
              <c:f>Digital_Physical_validation!$AA$8:$AU$8</c:f>
              <c:numCache>
                <c:formatCode>General</c:formatCode>
                <c:ptCount val="21"/>
                <c:pt idx="0">
                  <c:v>0</c:v>
                </c:pt>
                <c:pt idx="1">
                  <c:v>1.4390841014524522</c:v>
                </c:pt>
                <c:pt idx="2">
                  <c:v>2.1267773586394823</c:v>
                </c:pt>
                <c:pt idx="3">
                  <c:v>2.1738822922897052</c:v>
                </c:pt>
                <c:pt idx="4">
                  <c:v>2.1770199999999997</c:v>
                </c:pt>
                <c:pt idx="5">
                  <c:v>2.1791</c:v>
                </c:pt>
                <c:pt idx="6">
                  <c:v>2.1811799999999999</c:v>
                </c:pt>
                <c:pt idx="7">
                  <c:v>2.1832599999999998</c:v>
                </c:pt>
                <c:pt idx="8">
                  <c:v>2.1853400000000001</c:v>
                </c:pt>
                <c:pt idx="9">
                  <c:v>2.1874199999999999</c:v>
                </c:pt>
                <c:pt idx="10">
                  <c:v>2.1894999999999998</c:v>
                </c:pt>
                <c:pt idx="11">
                  <c:v>2.1915799999999996</c:v>
                </c:pt>
                <c:pt idx="12">
                  <c:v>2.1936599999999999</c:v>
                </c:pt>
                <c:pt idx="13">
                  <c:v>2.1957399999999998</c:v>
                </c:pt>
                <c:pt idx="14">
                  <c:v>2.1978199999999997</c:v>
                </c:pt>
                <c:pt idx="15">
                  <c:v>2.1999</c:v>
                </c:pt>
                <c:pt idx="16">
                  <c:v>2.2019799999999998</c:v>
                </c:pt>
                <c:pt idx="17">
                  <c:v>2.2040599999999997</c:v>
                </c:pt>
                <c:pt idx="18">
                  <c:v>2.20614</c:v>
                </c:pt>
                <c:pt idx="19">
                  <c:v>2.2082199999999998</c:v>
                </c:pt>
                <c:pt idx="20">
                  <c:v>2.2102999999999997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0B-4168-932C-E61445E28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473640"/>
        <c:axId val="676475080"/>
      </c:lineChart>
      <c:catAx>
        <c:axId val="676473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6475080"/>
        <c:crosses val="autoZero"/>
        <c:auto val="1"/>
        <c:lblAlgn val="ctr"/>
        <c:lblOffset val="100"/>
        <c:noMultiLvlLbl val="0"/>
      </c:catAx>
      <c:valAx>
        <c:axId val="676475080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6473640"/>
        <c:crosses val="autoZero"/>
        <c:crossBetween val="between"/>
      </c:valAx>
      <c:valAx>
        <c:axId val="1316778336"/>
        <c:scaling>
          <c:orientation val="minMax"/>
          <c:max val="0.25"/>
          <c:min val="-0.25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6783736"/>
        <c:crosses val="max"/>
        <c:crossBetween val="between"/>
      </c:valAx>
      <c:catAx>
        <c:axId val="1316783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16778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15</xdr:col>
      <xdr:colOff>27214</xdr:colOff>
      <xdr:row>9</xdr:row>
      <xdr:rowOff>25748</xdr:rowOff>
    </xdr:from>
    <xdr:to>
      <xdr:col>23</xdr:col>
      <xdr:colOff>753625</xdr:colOff>
      <xdr:row>32</xdr:row>
      <xdr:rowOff>178594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45A54FB-1AB3-4FDA-ACE8-938FE7470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27</xdr:col>
      <xdr:colOff>488156</xdr:colOff>
      <xdr:row>24</xdr:row>
      <xdr:rowOff>178593</xdr:rowOff>
    </xdr:from>
    <xdr:to>
      <xdr:col>33</xdr:col>
      <xdr:colOff>833458</xdr:colOff>
      <xdr:row>48</xdr:row>
      <xdr:rowOff>163854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AC03F9D-B281-0A81-0D2B-31EF8E9B7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38344" y="4941093"/>
          <a:ext cx="6834208" cy="46882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18A694-4102-4F33-A5CA-8436BB01E683}" name="Table_Data" displayName="Table_Data" ref="A2:O137" totalsRowShown="0" headerRowDxfId="17" headerRowBorderDxfId="15" tableBorderDxfId="16">
  <autoFilter ref="A2:O137" xr:uid="{2F18A694-4102-4F33-A5CA-8436BB01E683}"/>
  <tableColumns count="15">
    <tableColumn id="1" xr3:uid="{3299ED7D-2F5B-41DB-B1D1-5CC4FCCE62EE}" name="Ref" dataDxfId="14"/>
    <tableColumn id="2" xr3:uid="{5D92B745-29A4-4DDC-AF6F-88D4A4B2F2C5}" name="U(V)" dataDxfId="13"/>
    <tableColumn id="3" xr3:uid="{E525033C-08E9-458B-8659-02A9294B7887}" name="T(°C)" dataDxfId="12"/>
    <tableColumn id="4" xr3:uid="{6E8C0912-6E09-4786-AA95-88C9E1D4275B}" name="a1" dataDxfId="11"/>
    <tableColumn id="5" xr3:uid="{B775E70B-FA04-4DFA-9BFF-602667BCC015}" name="b1" dataDxfId="10"/>
    <tableColumn id="6" xr3:uid="{8D9BADF1-09B0-4831-B9B5-3E48208CE23F}" name="E" dataDxfId="9"/>
    <tableColumn id="7" xr3:uid="{4B2A30C0-E0B7-4389-9C01-F67BE1F19780}" name="Tau" dataDxfId="8"/>
    <tableColumn id="8" xr3:uid="{4EC5BA6A-C7A6-4257-B97F-14F9C9901584}" name="a2" dataDxfId="7"/>
    <tableColumn id="9" xr3:uid="{0DA46FC8-AB28-403C-AB99-01D6C2F33BCF}" name="b2" dataDxfId="6"/>
    <tableColumn id="10" xr3:uid="{86A6C94B-9722-4663-8DD2-D764BBE6B79E}" name="t1" dataDxfId="5"/>
    <tableColumn id="11" xr3:uid="{BD7D8346-0ACD-4BFD-BEAF-72552EDFD020}" name="t2" dataDxfId="4"/>
    <tableColumn id="12" xr3:uid="{5755B03A-0ECD-43E4-951B-D7CD70572116}" name="t3" dataDxfId="3"/>
    <tableColumn id="13" xr3:uid="{6A5268E1-73CC-4A99-AC6D-16DDBCFC4D7C}" name="R t0-t1" dataDxfId="2"/>
    <tableColumn id="14" xr3:uid="{AC4B5FC2-7E92-430C-A0D6-2013D59ADE74}" name="R t1-t2" dataDxfId="1"/>
    <tableColumn id="15" xr3:uid="{E67E4EA1-606A-41A6-A20A-C0AEB00860CD}" name="R t2-t3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5FF2-3E60-421A-B424-C0CB18BB5486}">
  <dimension ref="A1:O137"/>
  <sheetViews>
    <sheetView workbookViewId="0">
      <selection activeCell="D3" sqref="D3"/>
    </sheetView>
  </sheetViews>
  <sheetFormatPr defaultColWidth="11.42578125" defaultRowHeight="15"/>
  <cols>
    <col min="1" max="1" width="17.7109375" bestFit="1" customWidth="1"/>
    <col min="7" max="7" width="31.28515625" bestFit="1" customWidth="1"/>
  </cols>
  <sheetData>
    <row r="1" spans="1:15">
      <c r="A1" s="1" t="s">
        <v>0</v>
      </c>
      <c r="B1" s="2"/>
      <c r="C1" s="3"/>
      <c r="D1" s="2" t="s">
        <v>1</v>
      </c>
      <c r="E1" s="3" t="s">
        <v>2</v>
      </c>
      <c r="F1" s="2" t="s">
        <v>3</v>
      </c>
      <c r="G1" s="3" t="s">
        <v>4</v>
      </c>
      <c r="H1" s="2" t="s">
        <v>5</v>
      </c>
      <c r="I1" s="3" t="s">
        <v>6</v>
      </c>
      <c r="J1" s="2" t="s">
        <v>7</v>
      </c>
      <c r="K1" s="3"/>
      <c r="L1" s="3"/>
      <c r="M1" s="1" t="s">
        <v>8</v>
      </c>
      <c r="N1" s="3"/>
      <c r="O1" s="4"/>
    </row>
    <row r="2" spans="1:15">
      <c r="A2" s="11" t="s">
        <v>9</v>
      </c>
      <c r="B2" s="12" t="s">
        <v>10</v>
      </c>
      <c r="C2" s="11" t="s">
        <v>11</v>
      </c>
      <c r="D2" s="12" t="s">
        <v>12</v>
      </c>
      <c r="E2" s="11" t="s">
        <v>13</v>
      </c>
      <c r="F2" s="12" t="s">
        <v>14</v>
      </c>
      <c r="G2" s="13" t="s">
        <v>15</v>
      </c>
      <c r="H2" s="12" t="s">
        <v>16</v>
      </c>
      <c r="I2" s="11" t="s">
        <v>17</v>
      </c>
      <c r="J2" s="12" t="s">
        <v>18</v>
      </c>
      <c r="K2" s="11" t="s">
        <v>19</v>
      </c>
      <c r="L2" s="11" t="s">
        <v>20</v>
      </c>
      <c r="M2" s="12" t="s">
        <v>21</v>
      </c>
      <c r="N2" s="11" t="s">
        <v>22</v>
      </c>
      <c r="O2" s="11" t="s">
        <v>23</v>
      </c>
    </row>
    <row r="3" spans="1:15">
      <c r="A3" s="5" t="s">
        <v>24</v>
      </c>
      <c r="B3" s="5">
        <v>13</v>
      </c>
      <c r="C3" s="6">
        <v>20</v>
      </c>
      <c r="D3" s="5">
        <v>25.2546</v>
      </c>
      <c r="E3" s="6">
        <v>-0.86460000000000004</v>
      </c>
      <c r="F3" s="5">
        <v>1.3425</v>
      </c>
      <c r="G3" s="6">
        <v>6.8400000000000002E-2</v>
      </c>
      <c r="H3" s="5">
        <v>2.8299999999999999E-2</v>
      </c>
      <c r="I3" s="6">
        <v>2.6074999999999999</v>
      </c>
      <c r="J3" s="5">
        <v>8.5000000000000006E-2</v>
      </c>
      <c r="K3" s="6">
        <v>0.54500000000000004</v>
      </c>
      <c r="L3" s="6">
        <v>2</v>
      </c>
      <c r="M3" s="5">
        <v>0.98839999999999995</v>
      </c>
      <c r="N3" s="6">
        <v>0.96289999999999998</v>
      </c>
      <c r="O3" s="7">
        <v>0.96909999999999996</v>
      </c>
    </row>
    <row r="4" spans="1:15">
      <c r="A4" s="5" t="s">
        <v>24</v>
      </c>
      <c r="B4" s="5">
        <v>13</v>
      </c>
      <c r="C4" s="6">
        <v>20</v>
      </c>
      <c r="D4" s="5">
        <v>25.158200000000001</v>
      </c>
      <c r="E4" s="6">
        <v>-0.82220000000000004</v>
      </c>
      <c r="F4" s="5">
        <v>1.2662</v>
      </c>
      <c r="G4" s="6">
        <v>4.7100000000000003E-2</v>
      </c>
      <c r="H4" s="5">
        <v>2.06E-2</v>
      </c>
      <c r="I4" s="6">
        <v>2.4973000000000001</v>
      </c>
      <c r="J4" s="5">
        <v>8.2000000000000003E-2</v>
      </c>
      <c r="K4" s="6">
        <v>0.40300000000000002</v>
      </c>
      <c r="L4" s="6">
        <v>2</v>
      </c>
      <c r="M4" s="5">
        <v>0.9889</v>
      </c>
      <c r="N4" s="6">
        <v>0.98750000000000004</v>
      </c>
      <c r="O4" s="7">
        <v>0.7954</v>
      </c>
    </row>
    <row r="5" spans="1:15">
      <c r="A5" s="5" t="s">
        <v>24</v>
      </c>
      <c r="B5" s="5">
        <v>13</v>
      </c>
      <c r="C5" s="6">
        <v>20</v>
      </c>
      <c r="D5" s="5">
        <v>25.368099999999998</v>
      </c>
      <c r="E5" s="6">
        <v>-0.85709999999999997</v>
      </c>
      <c r="F5" s="5">
        <v>1.2233000000000001</v>
      </c>
      <c r="G5" s="6">
        <v>3.5700000000000003E-2</v>
      </c>
      <c r="H5" s="5">
        <v>3.95E-2</v>
      </c>
      <c r="I5" s="6">
        <v>2.4828999999999999</v>
      </c>
      <c r="J5" s="5">
        <v>8.4000000000000005E-2</v>
      </c>
      <c r="K5" s="6">
        <v>0.32700000000000001</v>
      </c>
      <c r="L5" s="6">
        <v>2</v>
      </c>
      <c r="M5" s="5">
        <v>0.98799999999999999</v>
      </c>
      <c r="N5" s="6">
        <v>0.99819999999999998</v>
      </c>
      <c r="O5" s="7">
        <v>0.96660000000000001</v>
      </c>
    </row>
    <row r="6" spans="1:15">
      <c r="A6" s="5" t="s">
        <v>24</v>
      </c>
      <c r="B6" s="5">
        <v>8</v>
      </c>
      <c r="C6" s="6">
        <v>20</v>
      </c>
      <c r="D6" s="5">
        <v>9.8316999999999997</v>
      </c>
      <c r="E6" s="6">
        <v>-0.32569999999999999</v>
      </c>
      <c r="F6" s="5">
        <v>0.47120000000000001</v>
      </c>
      <c r="G6" s="6">
        <v>3.9300000000000002E-2</v>
      </c>
      <c r="H6" s="5">
        <v>8.0999999999999996E-3</v>
      </c>
      <c r="I6" s="6">
        <v>0.99639999999999995</v>
      </c>
      <c r="J6" s="5">
        <v>8.6999999999999994E-2</v>
      </c>
      <c r="K6" s="6">
        <v>0.30099999999999999</v>
      </c>
      <c r="L6" s="6">
        <v>2</v>
      </c>
      <c r="M6" s="5">
        <v>0.98980000000000001</v>
      </c>
      <c r="N6" s="6">
        <v>0.98450000000000004</v>
      </c>
      <c r="O6" s="7">
        <v>0.88180000000000003</v>
      </c>
    </row>
    <row r="7" spans="1:15">
      <c r="A7" s="5" t="s">
        <v>24</v>
      </c>
      <c r="B7" s="5">
        <v>8</v>
      </c>
      <c r="C7" s="6">
        <v>20</v>
      </c>
      <c r="D7" s="5">
        <v>9.7280999999999995</v>
      </c>
      <c r="E7" s="6">
        <v>-0.31719999999999998</v>
      </c>
      <c r="F7" s="5">
        <v>0.46479999999999999</v>
      </c>
      <c r="G7" s="6">
        <v>3.9699999999999999E-2</v>
      </c>
      <c r="H7" s="5">
        <v>0.01</v>
      </c>
      <c r="I7" s="6">
        <v>0.98880000000000001</v>
      </c>
      <c r="J7" s="5">
        <v>8.6999999999999994E-2</v>
      </c>
      <c r="K7" s="6">
        <v>0.3</v>
      </c>
      <c r="L7" s="6">
        <v>2</v>
      </c>
      <c r="M7" s="5">
        <v>0.99029999999999996</v>
      </c>
      <c r="N7" s="6">
        <v>0.98509999999999998</v>
      </c>
      <c r="O7" s="7">
        <v>0.91410000000000002</v>
      </c>
    </row>
    <row r="8" spans="1:15">
      <c r="A8" s="5" t="s">
        <v>24</v>
      </c>
      <c r="B8" s="5">
        <v>8</v>
      </c>
      <c r="C8" s="6">
        <v>20</v>
      </c>
      <c r="D8" s="5">
        <v>9.8779000000000003</v>
      </c>
      <c r="E8" s="6">
        <v>-0.33169999999999999</v>
      </c>
      <c r="F8" s="5">
        <v>0.47160000000000002</v>
      </c>
      <c r="G8" s="6">
        <v>4.2299999999999997E-2</v>
      </c>
      <c r="H8" s="5">
        <v>3.5000000000000001E-3</v>
      </c>
      <c r="I8" s="6">
        <v>1.0061</v>
      </c>
      <c r="J8" s="5">
        <v>8.7999999999999995E-2</v>
      </c>
      <c r="K8" s="6">
        <v>0.32100000000000001</v>
      </c>
      <c r="L8" s="6">
        <v>2</v>
      </c>
      <c r="M8" s="5">
        <v>0.9899</v>
      </c>
      <c r="N8" s="6">
        <v>0.97689999999999999</v>
      </c>
      <c r="O8" s="7">
        <v>0.5081</v>
      </c>
    </row>
    <row r="9" spans="1:15">
      <c r="A9" s="5" t="s">
        <v>24</v>
      </c>
      <c r="B9" s="5">
        <v>9</v>
      </c>
      <c r="C9" s="6">
        <v>20</v>
      </c>
      <c r="D9" s="5">
        <v>12.495200000000001</v>
      </c>
      <c r="E9" s="6">
        <v>-0.42170000000000002</v>
      </c>
      <c r="F9" s="5">
        <v>0.60309999999999997</v>
      </c>
      <c r="G9" s="6">
        <v>4.6699999999999998E-2</v>
      </c>
      <c r="H9" s="5">
        <v>9.2999999999999992E-3</v>
      </c>
      <c r="I9" s="6">
        <v>1.2506999999999999</v>
      </c>
      <c r="J9" s="5">
        <v>8.5999999999999993E-2</v>
      </c>
      <c r="K9" s="6">
        <v>0.35199999999999998</v>
      </c>
      <c r="L9" s="6">
        <v>2</v>
      </c>
      <c r="M9" s="5">
        <v>0.98970000000000002</v>
      </c>
      <c r="N9" s="6">
        <v>0.97</v>
      </c>
      <c r="O9" s="7">
        <v>0.83430000000000004</v>
      </c>
    </row>
    <row r="10" spans="1:15">
      <c r="A10" s="5" t="s">
        <v>24</v>
      </c>
      <c r="B10" s="5">
        <v>9</v>
      </c>
      <c r="C10" s="6">
        <v>20</v>
      </c>
      <c r="D10" s="5">
        <v>12.4674</v>
      </c>
      <c r="E10" s="6">
        <v>-0.4204</v>
      </c>
      <c r="F10" s="5">
        <v>0.60299999999999998</v>
      </c>
      <c r="G10" s="6">
        <v>3.7600000000000001E-2</v>
      </c>
      <c r="H10" s="5">
        <v>8.5000000000000006E-3</v>
      </c>
      <c r="I10" s="6">
        <v>1.2624</v>
      </c>
      <c r="J10" s="5">
        <v>8.6999999999999994E-2</v>
      </c>
      <c r="K10" s="6">
        <v>0.29599999999999999</v>
      </c>
      <c r="L10" s="6">
        <v>2</v>
      </c>
      <c r="M10" s="5">
        <v>0.98970000000000002</v>
      </c>
      <c r="N10" s="6">
        <v>0.98780000000000001</v>
      </c>
      <c r="O10" s="7">
        <v>0.73099999999999998</v>
      </c>
    </row>
    <row r="11" spans="1:15">
      <c r="A11" s="5" t="s">
        <v>24</v>
      </c>
      <c r="B11" s="5">
        <v>9</v>
      </c>
      <c r="C11" s="6">
        <v>20</v>
      </c>
      <c r="D11" s="5">
        <v>12.4686</v>
      </c>
      <c r="E11" s="6">
        <v>-0.4279</v>
      </c>
      <c r="F11" s="5">
        <v>0.59179999999999999</v>
      </c>
      <c r="G11" s="6">
        <v>5.0799999999999998E-2</v>
      </c>
      <c r="H11" s="5">
        <v>8.0000000000000004E-4</v>
      </c>
      <c r="I11" s="6">
        <v>1.2588999999999999</v>
      </c>
      <c r="J11" s="5">
        <v>8.7999999999999995E-2</v>
      </c>
      <c r="K11" s="6">
        <v>0.379</v>
      </c>
      <c r="L11" s="6">
        <v>2</v>
      </c>
      <c r="M11" s="5">
        <v>0.98980000000000001</v>
      </c>
      <c r="N11" s="6">
        <v>0.96189999999999998</v>
      </c>
      <c r="O11" s="7">
        <v>8.9099999999999999E-2</v>
      </c>
    </row>
    <row r="12" spans="1:15">
      <c r="A12" s="5" t="s">
        <v>24</v>
      </c>
      <c r="B12" s="5">
        <v>10</v>
      </c>
      <c r="C12" s="6">
        <v>20</v>
      </c>
      <c r="D12" s="5">
        <v>15.361800000000001</v>
      </c>
      <c r="E12" s="6">
        <v>-0.52780000000000005</v>
      </c>
      <c r="F12" s="5">
        <v>0.73250000000000004</v>
      </c>
      <c r="G12" s="6">
        <v>4.7500000000000001E-2</v>
      </c>
      <c r="H12" s="5">
        <v>1.3299999999999999E-2</v>
      </c>
      <c r="I12" s="6">
        <v>1.5345</v>
      </c>
      <c r="J12" s="5">
        <v>8.6999999999999994E-2</v>
      </c>
      <c r="K12" s="6">
        <v>0.373</v>
      </c>
      <c r="L12" s="6">
        <v>2</v>
      </c>
      <c r="M12" s="5">
        <v>0.98909999999999998</v>
      </c>
      <c r="N12" s="6">
        <v>0.9728</v>
      </c>
      <c r="O12" s="7">
        <v>0.91620000000000001</v>
      </c>
    </row>
    <row r="13" spans="1:15">
      <c r="A13" s="5" t="s">
        <v>24</v>
      </c>
      <c r="B13" s="5">
        <v>10</v>
      </c>
      <c r="C13" s="6">
        <v>20</v>
      </c>
      <c r="D13" s="5">
        <v>15.363099999999999</v>
      </c>
      <c r="E13" s="6">
        <v>-0.54</v>
      </c>
      <c r="F13" s="5">
        <v>0.74380000000000002</v>
      </c>
      <c r="G13" s="6">
        <v>4.0500000000000001E-2</v>
      </c>
      <c r="H13" s="5">
        <v>-1E-4</v>
      </c>
      <c r="I13" s="6">
        <v>1.5538000000000001</v>
      </c>
      <c r="J13" s="5">
        <v>8.7999999999999995E-2</v>
      </c>
      <c r="K13" s="6">
        <v>0.32800000000000001</v>
      </c>
      <c r="L13" s="6">
        <v>2</v>
      </c>
      <c r="M13" s="5">
        <v>0.98899999999999999</v>
      </c>
      <c r="N13" s="6">
        <v>0.98740000000000006</v>
      </c>
      <c r="O13" s="7">
        <v>8.6999999999999994E-3</v>
      </c>
    </row>
    <row r="14" spans="1:15">
      <c r="A14" s="5" t="s">
        <v>24</v>
      </c>
      <c r="B14" s="5">
        <v>10</v>
      </c>
      <c r="C14" s="6">
        <v>20</v>
      </c>
      <c r="D14" s="5">
        <v>15.3207</v>
      </c>
      <c r="E14" s="6">
        <v>-0.54220000000000002</v>
      </c>
      <c r="F14" s="5">
        <v>0.74439999999999995</v>
      </c>
      <c r="G14" s="6">
        <v>4.6399999999999997E-2</v>
      </c>
      <c r="H14" s="5">
        <v>1.29E-2</v>
      </c>
      <c r="I14" s="6">
        <v>1.5438000000000001</v>
      </c>
      <c r="J14" s="5">
        <v>8.7999999999999995E-2</v>
      </c>
      <c r="K14" s="6">
        <v>0.36299999999999999</v>
      </c>
      <c r="L14" s="6">
        <v>2</v>
      </c>
      <c r="M14" s="5">
        <v>0.9889</v>
      </c>
      <c r="N14" s="6">
        <v>0.97719999999999996</v>
      </c>
      <c r="O14" s="7">
        <v>0.93659999999999999</v>
      </c>
    </row>
    <row r="15" spans="1:15">
      <c r="A15" s="5" t="s">
        <v>24</v>
      </c>
      <c r="B15" s="5">
        <v>11</v>
      </c>
      <c r="C15" s="6">
        <v>20</v>
      </c>
      <c r="D15" s="5">
        <v>18.714200000000002</v>
      </c>
      <c r="E15" s="6">
        <v>-0.63690000000000002</v>
      </c>
      <c r="F15" s="5">
        <v>0.89459999999999995</v>
      </c>
      <c r="G15" s="6">
        <v>3.9100000000000003E-2</v>
      </c>
      <c r="H15" s="5">
        <v>8.3999999999999995E-3</v>
      </c>
      <c r="I15" s="6">
        <v>1.8435999999999999</v>
      </c>
      <c r="J15" s="5">
        <v>8.5000000000000006E-2</v>
      </c>
      <c r="K15" s="6">
        <v>0.32200000000000001</v>
      </c>
      <c r="L15" s="6">
        <v>2</v>
      </c>
      <c r="M15" s="5">
        <v>0.9889</v>
      </c>
      <c r="N15" s="6">
        <v>0.99180000000000001</v>
      </c>
      <c r="O15" s="7">
        <v>0.50590000000000002</v>
      </c>
    </row>
    <row r="16" spans="1:15">
      <c r="A16" s="5" t="s">
        <v>24</v>
      </c>
      <c r="B16" s="5">
        <v>11</v>
      </c>
      <c r="C16" s="6">
        <v>20</v>
      </c>
      <c r="D16" s="5">
        <v>18.746500000000001</v>
      </c>
      <c r="E16" s="6">
        <v>-0.67659999999999998</v>
      </c>
      <c r="F16" s="5">
        <v>0.90110000000000001</v>
      </c>
      <c r="G16" s="6">
        <v>4.2599999999999999E-2</v>
      </c>
      <c r="H16" s="5">
        <v>2E-3</v>
      </c>
      <c r="I16" s="6">
        <v>1.8528</v>
      </c>
      <c r="J16" s="5">
        <v>8.6999999999999994E-2</v>
      </c>
      <c r="K16" s="6">
        <v>0.34899999999999998</v>
      </c>
      <c r="L16" s="6">
        <v>2</v>
      </c>
      <c r="M16" s="5">
        <v>0.98750000000000004</v>
      </c>
      <c r="N16" s="6">
        <v>0.98629999999999995</v>
      </c>
      <c r="O16" s="7">
        <v>0.18060000000000001</v>
      </c>
    </row>
    <row r="17" spans="1:15">
      <c r="A17" s="5" t="s">
        <v>24</v>
      </c>
      <c r="B17" s="5">
        <v>11</v>
      </c>
      <c r="C17" s="6">
        <v>20</v>
      </c>
      <c r="D17" s="5">
        <v>18.587199999999999</v>
      </c>
      <c r="E17" s="6">
        <v>-0.67349999999999999</v>
      </c>
      <c r="F17" s="5">
        <v>0.88690000000000002</v>
      </c>
      <c r="G17" s="6">
        <v>3.8800000000000001E-2</v>
      </c>
      <c r="H17" s="5">
        <v>1.9800000000000002E-2</v>
      </c>
      <c r="I17" s="6">
        <v>1.8406</v>
      </c>
      <c r="J17" s="5">
        <v>8.7999999999999995E-2</v>
      </c>
      <c r="K17" s="6">
        <v>0.32500000000000001</v>
      </c>
      <c r="L17" s="6">
        <v>2</v>
      </c>
      <c r="M17" s="5">
        <v>0.98780000000000001</v>
      </c>
      <c r="N17" s="6">
        <v>0.99039999999999995</v>
      </c>
      <c r="O17" s="7">
        <v>0.90449999999999997</v>
      </c>
    </row>
    <row r="18" spans="1:15">
      <c r="A18" s="5" t="s">
        <v>24</v>
      </c>
      <c r="B18" s="5">
        <v>12</v>
      </c>
      <c r="C18" s="6">
        <v>20</v>
      </c>
      <c r="D18" s="5">
        <v>21.976400000000002</v>
      </c>
      <c r="E18" s="6">
        <v>-0.7571</v>
      </c>
      <c r="F18" s="5">
        <v>1.0688</v>
      </c>
      <c r="G18" s="6">
        <v>4.1700000000000001E-2</v>
      </c>
      <c r="H18" s="5">
        <v>1.1599999999999999E-2</v>
      </c>
      <c r="I18" s="6">
        <v>2.1737000000000002</v>
      </c>
      <c r="J18" s="5">
        <v>8.5000000000000006E-2</v>
      </c>
      <c r="K18" s="6">
        <v>0.34799999999999998</v>
      </c>
      <c r="L18" s="6">
        <v>2</v>
      </c>
      <c r="M18" s="5">
        <v>0.98799999999999999</v>
      </c>
      <c r="N18" s="6">
        <v>0.99209999999999998</v>
      </c>
      <c r="O18" s="7">
        <v>0.58069999999999999</v>
      </c>
    </row>
    <row r="19" spans="1:15">
      <c r="A19" s="5" t="s">
        <v>24</v>
      </c>
      <c r="B19" s="5">
        <v>12</v>
      </c>
      <c r="C19" s="6">
        <v>20</v>
      </c>
      <c r="D19" s="5">
        <v>22.169599999999999</v>
      </c>
      <c r="E19" s="6">
        <v>-0.80649999999999999</v>
      </c>
      <c r="F19" s="5">
        <v>1.0736000000000001</v>
      </c>
      <c r="G19" s="6">
        <v>5.1700000000000003E-2</v>
      </c>
      <c r="H19" s="5">
        <v>6.7999999999999996E-3</v>
      </c>
      <c r="I19" s="6">
        <v>2.1913</v>
      </c>
      <c r="J19" s="5">
        <v>8.6999999999999994E-2</v>
      </c>
      <c r="K19" s="6">
        <v>0.41899999999999998</v>
      </c>
      <c r="L19" s="6">
        <v>2</v>
      </c>
      <c r="M19" s="5">
        <v>0.98660000000000003</v>
      </c>
      <c r="N19" s="6">
        <v>0.97299999999999998</v>
      </c>
      <c r="O19" s="7">
        <v>0.55149999999999999</v>
      </c>
    </row>
    <row r="20" spans="1:15">
      <c r="A20" s="5" t="s">
        <v>24</v>
      </c>
      <c r="B20" s="5">
        <v>12</v>
      </c>
      <c r="C20" s="6">
        <v>20</v>
      </c>
      <c r="D20" s="5">
        <v>22.060300000000002</v>
      </c>
      <c r="E20" s="6">
        <v>-0.78800000000000003</v>
      </c>
      <c r="F20" s="5">
        <v>1.0461</v>
      </c>
      <c r="G20" s="6">
        <v>3.73E-2</v>
      </c>
      <c r="H20" s="5">
        <v>2.0799999999999999E-2</v>
      </c>
      <c r="I20" s="6">
        <v>2.1686999999999999</v>
      </c>
      <c r="J20" s="5">
        <v>8.6999999999999994E-2</v>
      </c>
      <c r="K20" s="6">
        <v>0.32100000000000001</v>
      </c>
      <c r="L20" s="6">
        <v>2</v>
      </c>
      <c r="M20" s="5">
        <v>0.98729999999999996</v>
      </c>
      <c r="N20" s="6">
        <v>0.99519999999999997</v>
      </c>
      <c r="O20" s="7">
        <v>0.91810000000000003</v>
      </c>
    </row>
    <row r="21" spans="1:15">
      <c r="A21" s="5" t="s">
        <v>24</v>
      </c>
      <c r="B21" s="5">
        <v>14</v>
      </c>
      <c r="C21" s="6">
        <v>20</v>
      </c>
      <c r="D21" s="5">
        <v>28.8948</v>
      </c>
      <c r="E21" s="6">
        <v>-0.98260000000000003</v>
      </c>
      <c r="F21" s="5">
        <v>1.4450000000000001</v>
      </c>
      <c r="G21" s="6">
        <v>6.5299999999999997E-2</v>
      </c>
      <c r="H21" s="5">
        <v>3.3599999999999998E-2</v>
      </c>
      <c r="I21" s="6">
        <v>2.8702000000000001</v>
      </c>
      <c r="J21" s="5">
        <v>8.4000000000000005E-2</v>
      </c>
      <c r="K21" s="6">
        <v>0.53300000000000003</v>
      </c>
      <c r="L21" s="6">
        <v>2</v>
      </c>
      <c r="M21" s="5">
        <v>0.98750000000000004</v>
      </c>
      <c r="N21" s="6">
        <v>0.95750000000000002</v>
      </c>
      <c r="O21" s="7">
        <v>0.90890000000000004</v>
      </c>
    </row>
    <row r="22" spans="1:15">
      <c r="A22" s="5" t="s">
        <v>24</v>
      </c>
      <c r="B22" s="5">
        <v>14</v>
      </c>
      <c r="C22" s="6">
        <v>20</v>
      </c>
      <c r="D22" s="5">
        <v>29.308299999999999</v>
      </c>
      <c r="E22" s="6">
        <v>-1.0167999999999999</v>
      </c>
      <c r="F22" s="5">
        <v>1.4488000000000001</v>
      </c>
      <c r="G22" s="6">
        <v>4.2200000000000001E-2</v>
      </c>
      <c r="H22" s="5">
        <v>2.3800000000000002E-2</v>
      </c>
      <c r="I22" s="6">
        <v>2.8833000000000002</v>
      </c>
      <c r="J22" s="5">
        <v>8.4000000000000005E-2</v>
      </c>
      <c r="K22" s="6">
        <v>0.36199999999999999</v>
      </c>
      <c r="L22" s="6">
        <v>2</v>
      </c>
      <c r="M22" s="5">
        <v>0.98650000000000004</v>
      </c>
      <c r="N22" s="6">
        <v>0.99409999999999998</v>
      </c>
      <c r="O22" s="7">
        <v>0.79420000000000002</v>
      </c>
    </row>
    <row r="23" spans="1:15">
      <c r="A23" s="5" t="s">
        <v>24</v>
      </c>
      <c r="B23" s="5">
        <v>14</v>
      </c>
      <c r="C23" s="6">
        <v>20</v>
      </c>
      <c r="D23" s="5">
        <v>29.369599999999998</v>
      </c>
      <c r="E23" s="6">
        <v>-1.0565</v>
      </c>
      <c r="F23" s="5">
        <v>1.4731000000000001</v>
      </c>
      <c r="G23" s="6">
        <v>5.5599999999999997E-2</v>
      </c>
      <c r="H23" s="5">
        <v>3.7199999999999997E-2</v>
      </c>
      <c r="I23" s="6">
        <v>2.8940999999999999</v>
      </c>
      <c r="J23" s="5">
        <v>8.5000000000000006E-2</v>
      </c>
      <c r="K23" s="6">
        <v>0.46700000000000003</v>
      </c>
      <c r="L23" s="6">
        <v>2</v>
      </c>
      <c r="M23" s="5">
        <v>0.98570000000000002</v>
      </c>
      <c r="N23" s="6">
        <v>0.97460000000000002</v>
      </c>
      <c r="O23" s="7">
        <v>0.93569999999999998</v>
      </c>
    </row>
    <row r="24" spans="1:15">
      <c r="A24" s="5" t="s">
        <v>24</v>
      </c>
      <c r="B24" s="5">
        <v>15</v>
      </c>
      <c r="C24" s="6">
        <v>20</v>
      </c>
      <c r="D24" s="5">
        <v>32.767699999999998</v>
      </c>
      <c r="E24" s="6">
        <v>-1.1232</v>
      </c>
      <c r="F24" s="5">
        <v>1.7443</v>
      </c>
      <c r="G24" s="6">
        <v>5.0999999999999997E-2</v>
      </c>
      <c r="H24" s="5">
        <v>3.73E-2</v>
      </c>
      <c r="I24" s="6">
        <v>3.3228</v>
      </c>
      <c r="J24" s="5">
        <v>8.3000000000000004E-2</v>
      </c>
      <c r="K24" s="6">
        <v>0.42899999999999999</v>
      </c>
      <c r="L24" s="6">
        <v>2</v>
      </c>
      <c r="M24" s="5">
        <v>0.9869</v>
      </c>
      <c r="N24" s="6">
        <v>0.99080000000000001</v>
      </c>
      <c r="O24" s="7">
        <v>0.93879999999999997</v>
      </c>
    </row>
    <row r="25" spans="1:15">
      <c r="A25" s="5" t="s">
        <v>24</v>
      </c>
      <c r="B25" s="5">
        <v>15</v>
      </c>
      <c r="C25" s="6">
        <v>20</v>
      </c>
      <c r="D25" s="5">
        <v>33.490900000000003</v>
      </c>
      <c r="E25" s="6">
        <v>-1.1930000000000001</v>
      </c>
      <c r="F25" s="5">
        <v>1.7108000000000001</v>
      </c>
      <c r="G25" s="6">
        <v>4.6199999999999998E-2</v>
      </c>
      <c r="H25" s="5">
        <v>2.52E-2</v>
      </c>
      <c r="I25" s="6">
        <v>3.3525999999999998</v>
      </c>
      <c r="J25" s="5">
        <v>8.5000000000000006E-2</v>
      </c>
      <c r="K25" s="6">
        <v>0.39900000000000002</v>
      </c>
      <c r="L25" s="6">
        <v>2</v>
      </c>
      <c r="M25" s="5">
        <v>0.98540000000000005</v>
      </c>
      <c r="N25" s="6">
        <v>0.99490000000000001</v>
      </c>
      <c r="O25" s="7">
        <v>0.93200000000000005</v>
      </c>
    </row>
    <row r="26" spans="1:15">
      <c r="A26" s="5" t="s">
        <v>24</v>
      </c>
      <c r="B26" s="5">
        <v>15</v>
      </c>
      <c r="C26" s="6">
        <v>20</v>
      </c>
      <c r="D26" s="5">
        <v>33.364899999999999</v>
      </c>
      <c r="E26" s="6">
        <v>-1.1892</v>
      </c>
      <c r="F26" s="5">
        <v>1.7118</v>
      </c>
      <c r="G26" s="6">
        <v>4.87E-2</v>
      </c>
      <c r="H26" s="5">
        <v>2.2800000000000001E-2</v>
      </c>
      <c r="I26" s="6">
        <v>3.3473000000000002</v>
      </c>
      <c r="J26" s="5">
        <v>8.5000000000000006E-2</v>
      </c>
      <c r="K26" s="6">
        <v>0.41699999999999998</v>
      </c>
      <c r="L26" s="6">
        <v>2</v>
      </c>
      <c r="M26" s="5">
        <v>0.98550000000000004</v>
      </c>
      <c r="N26" s="6">
        <v>0.99080000000000001</v>
      </c>
      <c r="O26" s="7">
        <v>0.91090000000000004</v>
      </c>
    </row>
    <row r="27" spans="1:15">
      <c r="A27" s="5" t="s">
        <v>24</v>
      </c>
      <c r="B27" s="5">
        <v>16</v>
      </c>
      <c r="C27" s="6">
        <v>20</v>
      </c>
      <c r="D27" s="5">
        <v>36.8887</v>
      </c>
      <c r="E27" s="6">
        <v>-1.2667999999999999</v>
      </c>
      <c r="F27" s="5">
        <v>1.9260999999999999</v>
      </c>
      <c r="G27" s="6">
        <v>6.7500000000000004E-2</v>
      </c>
      <c r="H27" s="5">
        <v>3.85E-2</v>
      </c>
      <c r="I27" s="6">
        <v>3.6981000000000002</v>
      </c>
      <c r="J27" s="5">
        <v>8.3000000000000004E-2</v>
      </c>
      <c r="K27" s="6">
        <v>0.53400000000000003</v>
      </c>
      <c r="L27" s="6">
        <v>2</v>
      </c>
      <c r="M27" s="5">
        <v>0.98670000000000002</v>
      </c>
      <c r="N27" s="6">
        <v>0.96650000000000003</v>
      </c>
      <c r="O27" s="7">
        <v>0.95530000000000004</v>
      </c>
    </row>
    <row r="28" spans="1:15">
      <c r="A28" s="5" t="s">
        <v>24</v>
      </c>
      <c r="B28" s="5">
        <v>16</v>
      </c>
      <c r="C28" s="6">
        <v>20</v>
      </c>
      <c r="D28" s="5">
        <v>37.476900000000001</v>
      </c>
      <c r="E28" s="6">
        <v>-1.3448</v>
      </c>
      <c r="F28" s="5">
        <v>1.9476</v>
      </c>
      <c r="G28" s="6">
        <v>5.8900000000000001E-2</v>
      </c>
      <c r="H28" s="5">
        <v>4.3099999999999999E-2</v>
      </c>
      <c r="I28" s="6">
        <v>3.7277</v>
      </c>
      <c r="J28" s="5">
        <v>8.4000000000000005E-2</v>
      </c>
      <c r="K28" s="6">
        <v>0.497</v>
      </c>
      <c r="L28" s="6">
        <v>2</v>
      </c>
      <c r="M28" s="5">
        <v>0.98480000000000001</v>
      </c>
      <c r="N28" s="6">
        <v>0.97950000000000004</v>
      </c>
      <c r="O28" s="7">
        <v>0.97350000000000003</v>
      </c>
    </row>
    <row r="29" spans="1:15">
      <c r="A29" s="5" t="s">
        <v>24</v>
      </c>
      <c r="B29" s="5">
        <v>16</v>
      </c>
      <c r="C29" s="6">
        <v>20</v>
      </c>
      <c r="D29" s="5">
        <v>37.231900000000003</v>
      </c>
      <c r="E29" s="6">
        <v>-1.3243</v>
      </c>
      <c r="F29" s="5">
        <v>1.9597</v>
      </c>
      <c r="G29" s="6">
        <v>6.3700000000000007E-2</v>
      </c>
      <c r="H29" s="5">
        <v>2.23E-2</v>
      </c>
      <c r="I29" s="6">
        <v>3.7490999999999999</v>
      </c>
      <c r="J29" s="5">
        <v>8.4000000000000005E-2</v>
      </c>
      <c r="K29" s="6">
        <v>0.51300000000000001</v>
      </c>
      <c r="L29" s="6">
        <v>2</v>
      </c>
      <c r="M29" s="5">
        <v>0.98529999999999995</v>
      </c>
      <c r="N29" s="6">
        <v>0.9728</v>
      </c>
      <c r="O29" s="7">
        <v>0.87180000000000002</v>
      </c>
    </row>
    <row r="30" spans="1:15">
      <c r="A30" s="5" t="s">
        <v>24</v>
      </c>
      <c r="B30" s="5">
        <v>8</v>
      </c>
      <c r="C30" s="6">
        <v>0</v>
      </c>
      <c r="D30" s="5">
        <v>9.1637000000000004</v>
      </c>
      <c r="E30" s="6">
        <v>-0.2984</v>
      </c>
      <c r="F30" s="5">
        <v>0.49459999999999998</v>
      </c>
      <c r="G30" s="6">
        <v>5.3999999999999999E-2</v>
      </c>
      <c r="H30" s="5">
        <v>1.2E-2</v>
      </c>
      <c r="I30" s="6">
        <v>1.014</v>
      </c>
      <c r="J30" s="5">
        <v>0.09</v>
      </c>
      <c r="K30" s="6">
        <v>0.378</v>
      </c>
      <c r="L30" s="6">
        <v>2</v>
      </c>
      <c r="M30" s="5">
        <v>0.99060000000000004</v>
      </c>
      <c r="N30" s="6">
        <v>0.98060000000000003</v>
      </c>
      <c r="O30" s="7">
        <v>0.84830000000000005</v>
      </c>
    </row>
    <row r="31" spans="1:15">
      <c r="A31" s="5" t="s">
        <v>24</v>
      </c>
      <c r="B31" s="5">
        <v>8</v>
      </c>
      <c r="C31" s="6">
        <v>0</v>
      </c>
      <c r="D31" s="5">
        <v>9.4105000000000008</v>
      </c>
      <c r="E31" s="6">
        <v>-0.30819999999999997</v>
      </c>
      <c r="F31" s="5">
        <v>0.49419999999999997</v>
      </c>
      <c r="G31" s="6">
        <v>4.3400000000000001E-2</v>
      </c>
      <c r="H31" s="5">
        <v>1.0999999999999999E-2</v>
      </c>
      <c r="I31" s="6">
        <v>1.0176000000000001</v>
      </c>
      <c r="J31" s="5">
        <v>8.8999999999999996E-2</v>
      </c>
      <c r="K31" s="6">
        <v>0.32</v>
      </c>
      <c r="L31" s="6">
        <v>2</v>
      </c>
      <c r="M31" s="5">
        <v>0.99050000000000005</v>
      </c>
      <c r="N31" s="6">
        <v>0.9929</v>
      </c>
      <c r="O31" s="7">
        <v>0.87880000000000003</v>
      </c>
    </row>
    <row r="32" spans="1:15">
      <c r="A32" s="5" t="s">
        <v>24</v>
      </c>
      <c r="B32" s="5">
        <v>8</v>
      </c>
      <c r="C32" s="6">
        <v>0</v>
      </c>
      <c r="D32" s="5">
        <v>9.4680999999999997</v>
      </c>
      <c r="E32" s="6">
        <v>-0.32290000000000002</v>
      </c>
      <c r="F32" s="5">
        <v>0.50670000000000004</v>
      </c>
      <c r="G32" s="6">
        <v>5.11E-2</v>
      </c>
      <c r="H32" s="5">
        <v>5.1999999999999998E-3</v>
      </c>
      <c r="I32" s="6">
        <v>1.0315000000000001</v>
      </c>
      <c r="J32" s="5">
        <v>0.09</v>
      </c>
      <c r="K32" s="6">
        <v>0.36</v>
      </c>
      <c r="L32" s="6">
        <v>2</v>
      </c>
      <c r="M32" s="5">
        <v>0.99009999999999998</v>
      </c>
      <c r="N32" s="6">
        <v>0.9778</v>
      </c>
      <c r="O32" s="7">
        <v>0.77280000000000004</v>
      </c>
    </row>
    <row r="33" spans="1:15">
      <c r="A33" s="5" t="s">
        <v>24</v>
      </c>
      <c r="B33" s="5">
        <v>9</v>
      </c>
      <c r="C33" s="6">
        <v>0</v>
      </c>
      <c r="D33" s="5">
        <v>12.0129</v>
      </c>
      <c r="E33" s="6">
        <v>-0.40570000000000001</v>
      </c>
      <c r="F33" s="5">
        <v>0.6391</v>
      </c>
      <c r="G33" s="6">
        <v>3.9899999999999998E-2</v>
      </c>
      <c r="H33" s="5">
        <v>1.26E-2</v>
      </c>
      <c r="I33" s="6">
        <v>1.2844</v>
      </c>
      <c r="J33" s="5">
        <v>8.7999999999999995E-2</v>
      </c>
      <c r="K33" s="6">
        <v>0.317</v>
      </c>
      <c r="L33" s="6">
        <v>2</v>
      </c>
      <c r="M33" s="5">
        <v>0.99</v>
      </c>
      <c r="N33" s="6">
        <v>0.99529999999999996</v>
      </c>
      <c r="O33" s="7">
        <v>0.81159999999999999</v>
      </c>
    </row>
    <row r="34" spans="1:15">
      <c r="A34" s="5" t="s">
        <v>24</v>
      </c>
      <c r="B34" s="5">
        <v>9</v>
      </c>
      <c r="C34" s="6">
        <v>0</v>
      </c>
      <c r="D34" s="5">
        <v>11.9718</v>
      </c>
      <c r="E34" s="6">
        <v>-0.4173</v>
      </c>
      <c r="F34" s="5">
        <v>0.6351</v>
      </c>
      <c r="G34" s="6">
        <v>4.6800000000000001E-2</v>
      </c>
      <c r="H34" s="5">
        <v>5.7999999999999996E-3</v>
      </c>
      <c r="I34" s="6">
        <v>1.2907</v>
      </c>
      <c r="J34" s="5">
        <v>0.09</v>
      </c>
      <c r="K34" s="6">
        <v>0.34899999999999998</v>
      </c>
      <c r="L34" s="6">
        <v>2</v>
      </c>
      <c r="M34" s="5">
        <v>0.98960000000000004</v>
      </c>
      <c r="N34" s="6">
        <v>0.9869</v>
      </c>
      <c r="O34" s="7">
        <v>0.65190000000000003</v>
      </c>
    </row>
    <row r="35" spans="1:15">
      <c r="A35" s="5" t="s">
        <v>24</v>
      </c>
      <c r="B35" s="5">
        <v>9</v>
      </c>
      <c r="C35" s="6">
        <v>0</v>
      </c>
      <c r="D35" s="5">
        <v>11.9872</v>
      </c>
      <c r="E35" s="6">
        <v>-0.42159999999999997</v>
      </c>
      <c r="F35" s="5">
        <v>0.63729999999999998</v>
      </c>
      <c r="G35" s="6">
        <v>3.8399999999999997E-2</v>
      </c>
      <c r="H35" s="5">
        <v>1.0200000000000001E-2</v>
      </c>
      <c r="I35" s="6">
        <v>1.2890999999999999</v>
      </c>
      <c r="J35" s="5">
        <v>0.09</v>
      </c>
      <c r="K35" s="6">
        <v>0.30599999999999999</v>
      </c>
      <c r="L35" s="6">
        <v>2</v>
      </c>
      <c r="M35" s="5">
        <v>0.98960000000000004</v>
      </c>
      <c r="N35" s="6">
        <v>0.99619999999999997</v>
      </c>
      <c r="O35" s="7">
        <v>0.85040000000000004</v>
      </c>
    </row>
    <row r="36" spans="1:15">
      <c r="A36" s="5" t="s">
        <v>24</v>
      </c>
      <c r="B36" s="5">
        <v>10</v>
      </c>
      <c r="C36" s="6">
        <v>0</v>
      </c>
      <c r="D36" s="5">
        <v>14.734</v>
      </c>
      <c r="E36" s="6">
        <v>-0.50819999999999999</v>
      </c>
      <c r="F36" s="5">
        <v>0.79310000000000003</v>
      </c>
      <c r="G36" s="6">
        <v>5.8099999999999999E-2</v>
      </c>
      <c r="H36" s="5">
        <v>6.7000000000000002E-3</v>
      </c>
      <c r="I36" s="6">
        <v>1.5762</v>
      </c>
      <c r="J36" s="5">
        <v>8.7999999999999995E-2</v>
      </c>
      <c r="K36" s="6">
        <v>0.42199999999999999</v>
      </c>
      <c r="L36" s="6">
        <v>2</v>
      </c>
      <c r="M36" s="5">
        <v>0.98929999999999996</v>
      </c>
      <c r="N36" s="6">
        <v>0.9758</v>
      </c>
      <c r="O36" s="7">
        <v>0.50549999999999995</v>
      </c>
    </row>
    <row r="37" spans="1:15">
      <c r="A37" s="5" t="s">
        <v>24</v>
      </c>
      <c r="B37" s="5">
        <v>10</v>
      </c>
      <c r="C37" s="6">
        <v>0</v>
      </c>
      <c r="D37" s="5">
        <v>14.801299999999999</v>
      </c>
      <c r="E37" s="6">
        <v>-0.53559999999999997</v>
      </c>
      <c r="F37" s="5">
        <v>0.77849999999999997</v>
      </c>
      <c r="G37" s="6">
        <v>5.3499999999999999E-2</v>
      </c>
      <c r="H37" s="5">
        <v>3.2000000000000002E-3</v>
      </c>
      <c r="I37" s="6">
        <v>1.5862000000000001</v>
      </c>
      <c r="J37" s="5">
        <v>9.0999999999999998E-2</v>
      </c>
      <c r="K37" s="6">
        <v>0.40300000000000002</v>
      </c>
      <c r="L37" s="6">
        <v>2</v>
      </c>
      <c r="M37" s="5">
        <v>0.98880000000000001</v>
      </c>
      <c r="N37" s="6">
        <v>0.97919999999999996</v>
      </c>
      <c r="O37" s="7">
        <v>0.34039999999999998</v>
      </c>
    </row>
    <row r="38" spans="1:15">
      <c r="A38" s="5" t="s">
        <v>24</v>
      </c>
      <c r="B38" s="5">
        <v>10</v>
      </c>
      <c r="C38" s="6">
        <v>0</v>
      </c>
      <c r="D38" s="5">
        <v>14.660299999999999</v>
      </c>
      <c r="E38" s="6">
        <v>-0.52990000000000004</v>
      </c>
      <c r="F38" s="5">
        <v>0.77610000000000001</v>
      </c>
      <c r="G38" s="6">
        <v>4.6399999999999997E-2</v>
      </c>
      <c r="H38" s="5">
        <v>1.17E-2</v>
      </c>
      <c r="I38" s="6">
        <v>1.5736000000000001</v>
      </c>
      <c r="J38" s="5">
        <v>9.0999999999999998E-2</v>
      </c>
      <c r="K38" s="6">
        <v>0.35699999999999998</v>
      </c>
      <c r="L38" s="6">
        <v>2</v>
      </c>
      <c r="M38" s="5">
        <v>0.9889</v>
      </c>
      <c r="N38" s="6">
        <v>0.98860000000000003</v>
      </c>
      <c r="O38" s="7">
        <v>0.83450000000000002</v>
      </c>
    </row>
    <row r="39" spans="1:15">
      <c r="A39" s="5" t="s">
        <v>24</v>
      </c>
      <c r="B39" s="5">
        <v>11</v>
      </c>
      <c r="C39" s="6">
        <v>0</v>
      </c>
      <c r="D39" s="5">
        <v>17.7776</v>
      </c>
      <c r="E39" s="6">
        <v>-0.61950000000000005</v>
      </c>
      <c r="F39" s="5">
        <v>0.94140000000000001</v>
      </c>
      <c r="G39" s="6">
        <v>3.6299999999999999E-2</v>
      </c>
      <c r="H39" s="5">
        <v>1.2200000000000001E-2</v>
      </c>
      <c r="I39" s="6">
        <v>1.8803000000000001</v>
      </c>
      <c r="J39" s="5">
        <v>8.7999999999999995E-2</v>
      </c>
      <c r="K39" s="6">
        <v>0.30599999999999999</v>
      </c>
      <c r="L39" s="6">
        <v>2</v>
      </c>
      <c r="M39" s="5">
        <v>0.98880000000000001</v>
      </c>
      <c r="N39" s="6">
        <v>0.99939999999999996</v>
      </c>
      <c r="O39" s="7">
        <v>0.79390000000000005</v>
      </c>
    </row>
    <row r="40" spans="1:15">
      <c r="A40" s="5" t="s">
        <v>24</v>
      </c>
      <c r="B40" s="5">
        <v>11</v>
      </c>
      <c r="C40" s="6">
        <v>0</v>
      </c>
      <c r="D40" s="5">
        <v>17.9163</v>
      </c>
      <c r="E40" s="6">
        <v>-0.65500000000000003</v>
      </c>
      <c r="F40" s="5">
        <v>0.9325</v>
      </c>
      <c r="G40" s="6">
        <v>4.36E-2</v>
      </c>
      <c r="H40" s="5">
        <v>1.47E-2</v>
      </c>
      <c r="I40" s="6">
        <v>1.8824000000000001</v>
      </c>
      <c r="J40" s="5">
        <v>0.09</v>
      </c>
      <c r="K40" s="6">
        <v>0.35</v>
      </c>
      <c r="L40" s="6">
        <v>2</v>
      </c>
      <c r="M40" s="5">
        <v>0.98780000000000001</v>
      </c>
      <c r="N40" s="6">
        <v>0.99370000000000003</v>
      </c>
      <c r="O40" s="7">
        <v>0.87509999999999999</v>
      </c>
    </row>
    <row r="41" spans="1:15">
      <c r="A41" s="5" t="s">
        <v>24</v>
      </c>
      <c r="B41" s="5">
        <v>11</v>
      </c>
      <c r="C41" s="6">
        <v>0</v>
      </c>
      <c r="D41" s="5">
        <v>17.9131</v>
      </c>
      <c r="E41" s="6">
        <v>-0.65739999999999998</v>
      </c>
      <c r="F41" s="5">
        <v>0.94310000000000005</v>
      </c>
      <c r="G41" s="6">
        <v>5.1900000000000002E-2</v>
      </c>
      <c r="H41" s="5">
        <v>1.2699999999999999E-2</v>
      </c>
      <c r="I41" s="6">
        <v>1.8903000000000001</v>
      </c>
      <c r="J41" s="5">
        <v>0.09</v>
      </c>
      <c r="K41" s="6">
        <v>0.39700000000000002</v>
      </c>
      <c r="L41" s="6">
        <v>2</v>
      </c>
      <c r="M41" s="5">
        <v>0.98799999999999999</v>
      </c>
      <c r="N41" s="6">
        <v>0.98240000000000005</v>
      </c>
      <c r="O41" s="7">
        <v>0.91410000000000002</v>
      </c>
    </row>
    <row r="42" spans="1:15">
      <c r="A42" s="5" t="s">
        <v>24</v>
      </c>
      <c r="B42" s="5">
        <v>12</v>
      </c>
      <c r="C42" s="6">
        <v>0</v>
      </c>
      <c r="D42" s="5">
        <v>20.9297</v>
      </c>
      <c r="E42" s="6">
        <v>-0.72489999999999999</v>
      </c>
      <c r="F42" s="5">
        <v>1.1079000000000001</v>
      </c>
      <c r="G42" s="6">
        <v>4.4600000000000001E-2</v>
      </c>
      <c r="H42" s="5">
        <v>1.6799999999999999E-2</v>
      </c>
      <c r="I42" s="6">
        <v>2.1749000000000001</v>
      </c>
      <c r="J42" s="5">
        <v>8.5999999999999993E-2</v>
      </c>
      <c r="K42" s="6">
        <v>0.374</v>
      </c>
      <c r="L42" s="6">
        <v>2</v>
      </c>
      <c r="M42" s="5">
        <v>0.98839999999999995</v>
      </c>
      <c r="N42" s="6">
        <v>0.99439999999999995</v>
      </c>
      <c r="O42" s="7">
        <v>0.76439999999999997</v>
      </c>
    </row>
    <row r="43" spans="1:15">
      <c r="A43" s="5" t="s">
        <v>24</v>
      </c>
      <c r="B43" s="5">
        <v>12</v>
      </c>
      <c r="C43" s="6">
        <v>0</v>
      </c>
      <c r="D43" s="5">
        <v>21.168099999999999</v>
      </c>
      <c r="E43" s="6">
        <v>-0.78110000000000002</v>
      </c>
      <c r="F43" s="5">
        <v>1.1002000000000001</v>
      </c>
      <c r="G43" s="6">
        <v>5.8099999999999999E-2</v>
      </c>
      <c r="H43" s="5">
        <v>1.8800000000000001E-2</v>
      </c>
      <c r="I43" s="6">
        <v>2.1926000000000001</v>
      </c>
      <c r="J43" s="5">
        <v>8.8999999999999996E-2</v>
      </c>
      <c r="K43" s="6">
        <v>0.45800000000000002</v>
      </c>
      <c r="L43" s="6">
        <v>2</v>
      </c>
      <c r="M43" s="5">
        <v>0.98699999999999999</v>
      </c>
      <c r="N43" s="6">
        <v>0.97099999999999997</v>
      </c>
      <c r="O43" s="7">
        <v>0.9123</v>
      </c>
    </row>
    <row r="44" spans="1:15">
      <c r="A44" s="5" t="s">
        <v>24</v>
      </c>
      <c r="B44" s="5">
        <v>12</v>
      </c>
      <c r="C44" s="6">
        <v>0</v>
      </c>
      <c r="D44" s="5">
        <v>21.2437</v>
      </c>
      <c r="E44" s="6">
        <v>-0.7833</v>
      </c>
      <c r="F44" s="5">
        <v>1.0889</v>
      </c>
      <c r="G44" s="6">
        <v>4.9799999999999997E-2</v>
      </c>
      <c r="H44" s="5">
        <v>2.2200000000000001E-2</v>
      </c>
      <c r="I44" s="6">
        <v>2.1852999999999998</v>
      </c>
      <c r="J44" s="5">
        <v>8.8999999999999996E-2</v>
      </c>
      <c r="K44" s="6">
        <v>0.40200000000000002</v>
      </c>
      <c r="L44" s="6">
        <v>2</v>
      </c>
      <c r="M44" s="5">
        <v>0.98709999999999998</v>
      </c>
      <c r="N44" s="6">
        <v>0.98470000000000002</v>
      </c>
      <c r="O44" s="7">
        <v>0.96719999999999995</v>
      </c>
    </row>
    <row r="45" spans="1:15">
      <c r="A45" s="5" t="s">
        <v>24</v>
      </c>
      <c r="B45" s="5">
        <v>13</v>
      </c>
      <c r="C45" s="6">
        <v>0</v>
      </c>
      <c r="D45" s="5">
        <v>24.4434</v>
      </c>
      <c r="E45" s="6">
        <v>-0.85470000000000002</v>
      </c>
      <c r="F45" s="5">
        <v>1.2987</v>
      </c>
      <c r="G45" s="6">
        <v>4.9799999999999997E-2</v>
      </c>
      <c r="H45" s="5">
        <v>2.47E-2</v>
      </c>
      <c r="I45" s="6">
        <v>2.5339</v>
      </c>
      <c r="J45" s="5">
        <v>8.5999999999999993E-2</v>
      </c>
      <c r="K45" s="6">
        <v>0.40400000000000003</v>
      </c>
      <c r="L45" s="6">
        <v>2</v>
      </c>
      <c r="M45" s="5">
        <v>0.98780000000000001</v>
      </c>
      <c r="N45" s="6">
        <v>0.9899</v>
      </c>
      <c r="O45" s="7">
        <v>0.90039999999999998</v>
      </c>
    </row>
    <row r="46" spans="1:15">
      <c r="A46" s="5" t="s">
        <v>24</v>
      </c>
      <c r="B46" s="5">
        <v>13</v>
      </c>
      <c r="C46" s="6">
        <v>0</v>
      </c>
      <c r="D46" s="5">
        <v>24.869700000000002</v>
      </c>
      <c r="E46" s="6">
        <v>-0.92020000000000002</v>
      </c>
      <c r="F46" s="5">
        <v>1.2905</v>
      </c>
      <c r="G46" s="6">
        <v>6.08E-2</v>
      </c>
      <c r="H46" s="5">
        <v>3.09E-2</v>
      </c>
      <c r="I46" s="6">
        <v>2.5419</v>
      </c>
      <c r="J46" s="5">
        <v>8.7999999999999995E-2</v>
      </c>
      <c r="K46" s="6">
        <v>0.48099999999999998</v>
      </c>
      <c r="L46" s="6">
        <v>2</v>
      </c>
      <c r="M46" s="5">
        <v>0.98609999999999998</v>
      </c>
      <c r="N46" s="6">
        <v>0.96799999999999997</v>
      </c>
      <c r="O46" s="7">
        <v>0.95809999999999995</v>
      </c>
    </row>
    <row r="47" spans="1:15">
      <c r="A47" s="5" t="s">
        <v>24</v>
      </c>
      <c r="B47" s="5">
        <v>13</v>
      </c>
      <c r="C47" s="6">
        <v>0</v>
      </c>
      <c r="D47" s="5">
        <v>24.854399999999998</v>
      </c>
      <c r="E47" s="6">
        <v>-0.90910000000000002</v>
      </c>
      <c r="F47" s="5">
        <v>1.3052999999999999</v>
      </c>
      <c r="G47" s="6">
        <v>7.3099999999999998E-2</v>
      </c>
      <c r="H47" s="5">
        <v>2.0899999999999998E-2</v>
      </c>
      <c r="I47" s="6">
        <v>2.5695999999999999</v>
      </c>
      <c r="J47" s="5">
        <v>8.7999999999999995E-2</v>
      </c>
      <c r="K47" s="6">
        <v>0.55300000000000005</v>
      </c>
      <c r="L47" s="6">
        <v>2</v>
      </c>
      <c r="M47" s="5">
        <v>0.98650000000000004</v>
      </c>
      <c r="N47" s="6">
        <v>0.94850000000000001</v>
      </c>
      <c r="O47" s="7">
        <v>0.97889999999999999</v>
      </c>
    </row>
    <row r="48" spans="1:15">
      <c r="A48" s="5" t="s">
        <v>24</v>
      </c>
      <c r="B48" s="5">
        <v>14</v>
      </c>
      <c r="C48" s="6">
        <v>0</v>
      </c>
      <c r="D48" s="5">
        <v>28.0732</v>
      </c>
      <c r="E48" s="6">
        <v>-0.97309999999999997</v>
      </c>
      <c r="F48" s="5">
        <v>1.4923</v>
      </c>
      <c r="G48" s="6">
        <v>5.04E-2</v>
      </c>
      <c r="H48" s="5">
        <v>3.0200000000000001E-2</v>
      </c>
      <c r="I48" s="6">
        <v>2.9188000000000001</v>
      </c>
      <c r="J48" s="5">
        <v>8.5999999999999993E-2</v>
      </c>
      <c r="K48" s="6">
        <v>0.41499999999999998</v>
      </c>
      <c r="L48" s="6">
        <v>2</v>
      </c>
      <c r="M48" s="5">
        <v>0.98750000000000004</v>
      </c>
      <c r="N48" s="6">
        <v>0.99060000000000004</v>
      </c>
      <c r="O48" s="7">
        <v>0.95509999999999995</v>
      </c>
    </row>
    <row r="49" spans="1:15">
      <c r="A49" s="5" t="s">
        <v>24</v>
      </c>
      <c r="B49" s="5">
        <v>14</v>
      </c>
      <c r="C49" s="6">
        <v>0</v>
      </c>
      <c r="D49" s="5">
        <v>28.62</v>
      </c>
      <c r="E49" s="6">
        <v>-1.0503</v>
      </c>
      <c r="F49" s="5">
        <v>1.506</v>
      </c>
      <c r="G49" s="6">
        <v>4.8300000000000003E-2</v>
      </c>
      <c r="H49" s="5">
        <v>3.0700000000000002E-2</v>
      </c>
      <c r="I49" s="6">
        <v>2.931</v>
      </c>
      <c r="J49" s="5">
        <v>8.6999999999999994E-2</v>
      </c>
      <c r="K49" s="6">
        <v>0.39800000000000002</v>
      </c>
      <c r="L49" s="6">
        <v>2</v>
      </c>
      <c r="M49" s="5">
        <v>0.98570000000000002</v>
      </c>
      <c r="N49" s="6">
        <v>0.9909</v>
      </c>
      <c r="O49" s="7">
        <v>0.94330000000000003</v>
      </c>
    </row>
    <row r="50" spans="1:15">
      <c r="A50" s="5" t="s">
        <v>24</v>
      </c>
      <c r="B50" s="5">
        <v>14</v>
      </c>
      <c r="C50" s="6">
        <v>0</v>
      </c>
      <c r="D50" s="5">
        <v>28.630700000000001</v>
      </c>
      <c r="E50" s="6">
        <v>-1.0432999999999999</v>
      </c>
      <c r="F50" s="5">
        <v>1.5155000000000001</v>
      </c>
      <c r="G50" s="6">
        <v>4.82E-2</v>
      </c>
      <c r="H50" s="5">
        <v>2.7E-2</v>
      </c>
      <c r="I50" s="6">
        <v>2.95</v>
      </c>
      <c r="J50" s="5">
        <v>8.6999999999999994E-2</v>
      </c>
      <c r="K50" s="6">
        <v>0.39800000000000002</v>
      </c>
      <c r="L50" s="6">
        <v>2</v>
      </c>
      <c r="M50" s="5">
        <v>0.98580000000000001</v>
      </c>
      <c r="N50" s="6">
        <v>0.99260000000000004</v>
      </c>
      <c r="O50" s="7">
        <v>0.93379999999999996</v>
      </c>
    </row>
    <row r="51" spans="1:15">
      <c r="A51" s="5" t="s">
        <v>24</v>
      </c>
      <c r="B51" s="5">
        <v>15</v>
      </c>
      <c r="C51" s="6">
        <v>0</v>
      </c>
      <c r="D51" s="5">
        <v>31.944099999999999</v>
      </c>
      <c r="E51" s="6">
        <v>-1.1074999999999999</v>
      </c>
      <c r="F51" s="5">
        <v>1.7931999999999999</v>
      </c>
      <c r="G51" s="6">
        <v>5.5E-2</v>
      </c>
      <c r="H51" s="5">
        <v>3.78E-2</v>
      </c>
      <c r="I51" s="6">
        <v>3.3816000000000002</v>
      </c>
      <c r="J51" s="5">
        <v>8.5000000000000006E-2</v>
      </c>
      <c r="K51" s="6">
        <v>0.46500000000000002</v>
      </c>
      <c r="L51" s="6">
        <v>2</v>
      </c>
      <c r="M51" s="5">
        <v>0.98709999999999998</v>
      </c>
      <c r="N51" s="6">
        <v>0.9909</v>
      </c>
      <c r="O51" s="7">
        <v>0.96309999999999996</v>
      </c>
    </row>
    <row r="52" spans="1:15">
      <c r="A52" s="5" t="s">
        <v>24</v>
      </c>
      <c r="B52" s="5">
        <v>15</v>
      </c>
      <c r="C52" s="6">
        <v>0</v>
      </c>
      <c r="D52" s="5">
        <v>32.326099999999997</v>
      </c>
      <c r="E52" s="6">
        <v>-1.1633</v>
      </c>
      <c r="F52" s="5">
        <v>1.7876000000000001</v>
      </c>
      <c r="G52" s="6">
        <v>6.25E-2</v>
      </c>
      <c r="H52" s="5">
        <v>4.5699999999999998E-2</v>
      </c>
      <c r="I52" s="6">
        <v>3.3791000000000002</v>
      </c>
      <c r="J52" s="5">
        <v>8.5999999999999993E-2</v>
      </c>
      <c r="K52" s="6">
        <v>0.5</v>
      </c>
      <c r="L52" s="6">
        <v>2</v>
      </c>
      <c r="M52" s="5">
        <v>0.98529999999999995</v>
      </c>
      <c r="N52" s="6">
        <v>0.98209999999999997</v>
      </c>
      <c r="O52" s="7">
        <v>0.98450000000000004</v>
      </c>
    </row>
    <row r="53" spans="1:15">
      <c r="A53" s="5" t="s">
        <v>24</v>
      </c>
      <c r="B53" s="5">
        <v>15</v>
      </c>
      <c r="C53" s="6">
        <v>0</v>
      </c>
      <c r="D53" s="5">
        <v>32.350700000000003</v>
      </c>
      <c r="E53" s="6">
        <v>-1.1828000000000001</v>
      </c>
      <c r="F53" s="5">
        <v>1.8095000000000001</v>
      </c>
      <c r="G53" s="6">
        <v>6.1800000000000001E-2</v>
      </c>
      <c r="H53" s="5">
        <v>2.4E-2</v>
      </c>
      <c r="I53" s="6">
        <v>3.4268999999999998</v>
      </c>
      <c r="J53" s="5">
        <v>8.6999999999999994E-2</v>
      </c>
      <c r="K53" s="6">
        <v>0.49399999999999999</v>
      </c>
      <c r="L53" s="6">
        <v>2</v>
      </c>
      <c r="M53" s="5">
        <v>0.98540000000000005</v>
      </c>
      <c r="N53" s="6">
        <v>0.98280000000000001</v>
      </c>
      <c r="O53" s="7">
        <v>0.94089999999999996</v>
      </c>
    </row>
    <row r="54" spans="1:15">
      <c r="A54" s="5" t="s">
        <v>24</v>
      </c>
      <c r="B54" s="5">
        <v>16</v>
      </c>
      <c r="C54" s="6">
        <v>0</v>
      </c>
      <c r="D54" s="5">
        <v>35.828400000000002</v>
      </c>
      <c r="E54" s="6">
        <v>-1.2382</v>
      </c>
      <c r="F54" s="5">
        <v>2.0059</v>
      </c>
      <c r="G54" s="6">
        <v>4.82E-2</v>
      </c>
      <c r="H54" s="5">
        <v>4.0300000000000002E-2</v>
      </c>
      <c r="I54" s="6">
        <v>3.7942999999999998</v>
      </c>
      <c r="J54" s="5">
        <v>8.5000000000000006E-2</v>
      </c>
      <c r="K54" s="6">
        <v>0.42199999999999999</v>
      </c>
      <c r="L54" s="6">
        <v>2</v>
      </c>
      <c r="M54" s="5">
        <v>0.98719999999999997</v>
      </c>
      <c r="N54" s="6">
        <v>0.99670000000000003</v>
      </c>
      <c r="O54" s="7">
        <v>0.99409999999999998</v>
      </c>
    </row>
    <row r="55" spans="1:15">
      <c r="A55" s="5" t="s">
        <v>24</v>
      </c>
      <c r="B55" s="5">
        <v>16</v>
      </c>
      <c r="C55" s="6">
        <v>0</v>
      </c>
      <c r="D55" s="5">
        <v>36.386800000000001</v>
      </c>
      <c r="E55" s="6">
        <v>-1.3031999999999999</v>
      </c>
      <c r="F55" s="5">
        <v>2.0101</v>
      </c>
      <c r="G55" s="6">
        <v>5.5E-2</v>
      </c>
      <c r="H55" s="5">
        <v>5.0599999999999999E-2</v>
      </c>
      <c r="I55" s="6">
        <v>3.8106</v>
      </c>
      <c r="J55" s="5">
        <v>8.5999999999999993E-2</v>
      </c>
      <c r="K55" s="6">
        <v>0.46500000000000002</v>
      </c>
      <c r="L55" s="6">
        <v>2</v>
      </c>
      <c r="M55" s="5">
        <v>0.98560000000000003</v>
      </c>
      <c r="N55" s="6">
        <v>0.98929999999999996</v>
      </c>
      <c r="O55" s="7">
        <v>0.98099999999999998</v>
      </c>
    </row>
    <row r="56" spans="1:15">
      <c r="A56" s="5" t="s">
        <v>24</v>
      </c>
      <c r="B56" s="5">
        <v>16</v>
      </c>
      <c r="C56" s="6">
        <v>0</v>
      </c>
      <c r="D56" s="5">
        <v>36.323399999999999</v>
      </c>
      <c r="E56" s="6">
        <v>-1.3132999999999999</v>
      </c>
      <c r="F56" s="5">
        <v>2.0089999999999999</v>
      </c>
      <c r="G56" s="6">
        <v>5.3100000000000001E-2</v>
      </c>
      <c r="H56" s="5">
        <v>3.6600000000000001E-2</v>
      </c>
      <c r="I56" s="6">
        <v>3.8372000000000002</v>
      </c>
      <c r="J56" s="5">
        <v>8.6999999999999994E-2</v>
      </c>
      <c r="K56" s="6">
        <v>0.45300000000000001</v>
      </c>
      <c r="L56" s="6">
        <v>2</v>
      </c>
      <c r="M56" s="5">
        <v>0.98570000000000002</v>
      </c>
      <c r="N56" s="6">
        <v>0.99060000000000004</v>
      </c>
      <c r="O56" s="7">
        <v>0.97960000000000003</v>
      </c>
    </row>
    <row r="57" spans="1:15">
      <c r="A57" s="5" t="s">
        <v>24</v>
      </c>
      <c r="B57" s="5">
        <v>8</v>
      </c>
      <c r="C57" s="6">
        <v>-10</v>
      </c>
      <c r="D57" s="5">
        <v>8.2986000000000004</v>
      </c>
      <c r="E57" s="6">
        <v>-0.27560000000000001</v>
      </c>
      <c r="F57" s="5">
        <v>0.47049999999999997</v>
      </c>
      <c r="G57" s="6">
        <v>7.5600000000000001E-2</v>
      </c>
      <c r="H57" s="5">
        <v>9.1000000000000004E-3</v>
      </c>
      <c r="I57" s="6">
        <v>0.98450000000000004</v>
      </c>
      <c r="J57" s="5">
        <v>9.6000000000000002E-2</v>
      </c>
      <c r="K57" s="6">
        <v>0.48899999999999999</v>
      </c>
      <c r="L57" s="6">
        <v>2</v>
      </c>
      <c r="M57" s="5">
        <v>0.99129999999999996</v>
      </c>
      <c r="N57" s="6">
        <v>0.95599999999999996</v>
      </c>
      <c r="O57" s="7">
        <v>0.95530000000000004</v>
      </c>
    </row>
    <row r="58" spans="1:15">
      <c r="A58" s="5" t="s">
        <v>24</v>
      </c>
      <c r="B58" s="5">
        <v>8</v>
      </c>
      <c r="C58" s="6">
        <v>-10</v>
      </c>
      <c r="D58" s="5">
        <v>8.6763999999999992</v>
      </c>
      <c r="E58" s="6">
        <v>-0.30659999999999998</v>
      </c>
      <c r="F58" s="5">
        <v>0.46789999999999998</v>
      </c>
      <c r="G58" s="6">
        <v>6.3700000000000007E-2</v>
      </c>
      <c r="H58" s="5">
        <v>9.4999999999999998E-3</v>
      </c>
      <c r="I58" s="6">
        <v>0.98750000000000004</v>
      </c>
      <c r="J58" s="5">
        <v>9.6000000000000002E-2</v>
      </c>
      <c r="K58" s="6">
        <v>0.42499999999999999</v>
      </c>
      <c r="L58" s="6">
        <v>2</v>
      </c>
      <c r="M58" s="5">
        <v>0.99019999999999997</v>
      </c>
      <c r="N58" s="6">
        <v>0.95760000000000001</v>
      </c>
      <c r="O58" s="7">
        <v>0.95940000000000003</v>
      </c>
    </row>
    <row r="59" spans="1:15">
      <c r="A59" s="5" t="s">
        <v>24</v>
      </c>
      <c r="B59" s="5">
        <v>8</v>
      </c>
      <c r="C59" s="6">
        <v>-10</v>
      </c>
      <c r="D59" s="5">
        <v>8.6896000000000004</v>
      </c>
      <c r="E59" s="6">
        <v>-0.30990000000000001</v>
      </c>
      <c r="F59" s="5">
        <v>0.47649999999999998</v>
      </c>
      <c r="G59" s="6">
        <v>5.7299999999999997E-2</v>
      </c>
      <c r="H59" s="5">
        <v>8.8999999999999999E-3</v>
      </c>
      <c r="I59" s="6">
        <v>0.99460000000000004</v>
      </c>
      <c r="J59" s="5">
        <v>9.6000000000000002E-2</v>
      </c>
      <c r="K59" s="6">
        <v>0.39400000000000002</v>
      </c>
      <c r="L59" s="6">
        <v>2</v>
      </c>
      <c r="M59" s="5">
        <v>0.99019999999999997</v>
      </c>
      <c r="N59" s="6">
        <v>0.97070000000000001</v>
      </c>
      <c r="O59" s="7">
        <v>0.94379999999999997</v>
      </c>
    </row>
    <row r="60" spans="1:15">
      <c r="A60" s="5" t="s">
        <v>24</v>
      </c>
      <c r="B60" s="5">
        <v>9</v>
      </c>
      <c r="C60" s="6">
        <v>-10</v>
      </c>
      <c r="D60" s="5">
        <v>11.2148</v>
      </c>
      <c r="E60" s="6">
        <v>-0.3992</v>
      </c>
      <c r="F60" s="5">
        <v>0.62939999999999996</v>
      </c>
      <c r="G60" s="6">
        <v>7.3499999999999996E-2</v>
      </c>
      <c r="H60" s="5">
        <v>2.0199999999999999E-2</v>
      </c>
      <c r="I60" s="6">
        <v>1.2381</v>
      </c>
      <c r="J60" s="5">
        <v>9.0999999999999998E-2</v>
      </c>
      <c r="K60" s="6">
        <v>0.495</v>
      </c>
      <c r="L60" s="6">
        <v>2</v>
      </c>
      <c r="M60" s="5">
        <v>0.98950000000000005</v>
      </c>
      <c r="N60" s="6">
        <v>0.94820000000000004</v>
      </c>
      <c r="O60" s="7">
        <v>0.97899999999999998</v>
      </c>
    </row>
    <row r="61" spans="1:15">
      <c r="A61" s="5" t="s">
        <v>24</v>
      </c>
      <c r="B61" s="5">
        <v>9</v>
      </c>
      <c r="C61" s="6">
        <v>-10</v>
      </c>
      <c r="D61" s="5">
        <v>11.325699999999999</v>
      </c>
      <c r="E61" s="6">
        <v>-0.4133</v>
      </c>
      <c r="F61" s="5">
        <v>0.62260000000000004</v>
      </c>
      <c r="G61" s="6">
        <v>5.0500000000000003E-2</v>
      </c>
      <c r="H61" s="5">
        <v>1.4999999999999999E-2</v>
      </c>
      <c r="I61" s="6">
        <v>1.2546999999999999</v>
      </c>
      <c r="J61" s="5">
        <v>9.2999999999999999E-2</v>
      </c>
      <c r="K61" s="6">
        <v>0.378</v>
      </c>
      <c r="L61" s="6">
        <v>2</v>
      </c>
      <c r="M61" s="5">
        <v>0.98939999999999995</v>
      </c>
      <c r="N61" s="6">
        <v>0.98270000000000002</v>
      </c>
      <c r="O61" s="7">
        <v>0.87170000000000003</v>
      </c>
    </row>
    <row r="62" spans="1:15">
      <c r="A62" s="5" t="s">
        <v>24</v>
      </c>
      <c r="B62" s="5">
        <v>9</v>
      </c>
      <c r="C62" s="6">
        <v>-10</v>
      </c>
      <c r="D62" s="5">
        <v>11.3611</v>
      </c>
      <c r="E62" s="6">
        <v>-0.40389999999999998</v>
      </c>
      <c r="F62" s="5">
        <v>0.62529999999999997</v>
      </c>
      <c r="G62" s="6">
        <v>5.0900000000000001E-2</v>
      </c>
      <c r="H62" s="5">
        <v>1.7399999999999999E-2</v>
      </c>
      <c r="I62" s="6">
        <v>1.2577</v>
      </c>
      <c r="J62" s="5">
        <v>9.1999999999999998E-2</v>
      </c>
      <c r="K62" s="6">
        <v>0.377</v>
      </c>
      <c r="L62" s="6">
        <v>2</v>
      </c>
      <c r="M62" s="5">
        <v>0.99019999999999997</v>
      </c>
      <c r="N62" s="6">
        <v>0.98140000000000005</v>
      </c>
      <c r="O62" s="7">
        <v>0.95699999999999996</v>
      </c>
    </row>
    <row r="63" spans="1:15">
      <c r="A63" s="5" t="s">
        <v>24</v>
      </c>
      <c r="B63" s="5">
        <v>10</v>
      </c>
      <c r="C63" s="6">
        <v>-10</v>
      </c>
      <c r="D63" s="5">
        <v>14.194900000000001</v>
      </c>
      <c r="E63" s="6">
        <v>-0.5111</v>
      </c>
      <c r="F63" s="5">
        <v>0.77700000000000002</v>
      </c>
      <c r="G63" s="6">
        <v>5.4100000000000002E-2</v>
      </c>
      <c r="H63" s="5">
        <v>1.7600000000000001E-2</v>
      </c>
      <c r="I63" s="6">
        <v>1.5482</v>
      </c>
      <c r="J63" s="5">
        <v>9.0999999999999998E-2</v>
      </c>
      <c r="K63" s="6">
        <v>0.40400000000000003</v>
      </c>
      <c r="L63" s="6">
        <v>2</v>
      </c>
      <c r="M63" s="5">
        <v>0.98919999999999997</v>
      </c>
      <c r="N63" s="6">
        <v>0.98150000000000004</v>
      </c>
      <c r="O63" s="7">
        <v>0.91110000000000002</v>
      </c>
    </row>
    <row r="64" spans="1:15">
      <c r="A64" s="5" t="s">
        <v>24</v>
      </c>
      <c r="B64" s="5">
        <v>10</v>
      </c>
      <c r="C64" s="6">
        <v>-10</v>
      </c>
      <c r="D64" s="5">
        <v>14.2441</v>
      </c>
      <c r="E64" s="6">
        <v>-0.53839999999999999</v>
      </c>
      <c r="F64" s="5">
        <v>0.78569999999999995</v>
      </c>
      <c r="G64" s="6">
        <v>7.1400000000000005E-2</v>
      </c>
      <c r="H64" s="5">
        <v>1.9400000000000001E-2</v>
      </c>
      <c r="I64" s="6">
        <v>1.5597000000000001</v>
      </c>
      <c r="J64" s="5">
        <v>9.2999999999999999E-2</v>
      </c>
      <c r="K64" s="6">
        <v>0.501</v>
      </c>
      <c r="L64" s="6">
        <v>2</v>
      </c>
      <c r="M64" s="5">
        <v>0.98839999999999995</v>
      </c>
      <c r="N64" s="6">
        <v>0.95399999999999996</v>
      </c>
      <c r="O64" s="7">
        <v>0.93969999999999998</v>
      </c>
    </row>
    <row r="65" spans="1:15">
      <c r="A65" s="5" t="s">
        <v>24</v>
      </c>
      <c r="B65" s="5">
        <v>10</v>
      </c>
      <c r="C65" s="6">
        <v>-10</v>
      </c>
      <c r="D65" s="5">
        <v>14.077500000000001</v>
      </c>
      <c r="E65" s="6">
        <v>-0.52590000000000003</v>
      </c>
      <c r="F65" s="5">
        <v>0.79190000000000005</v>
      </c>
      <c r="G65" s="6">
        <v>7.6200000000000004E-2</v>
      </c>
      <c r="H65" s="5">
        <v>5.5999999999999999E-3</v>
      </c>
      <c r="I65" s="6">
        <v>1.5699000000000001</v>
      </c>
      <c r="J65" s="5">
        <v>9.2999999999999999E-2</v>
      </c>
      <c r="K65" s="6">
        <v>0.53500000000000003</v>
      </c>
      <c r="L65" s="6">
        <v>2</v>
      </c>
      <c r="M65" s="5">
        <v>0.98870000000000002</v>
      </c>
      <c r="N65" s="6">
        <v>0.94740000000000002</v>
      </c>
      <c r="O65" s="7">
        <v>0.36480000000000001</v>
      </c>
    </row>
    <row r="66" spans="1:15">
      <c r="A66" s="5" t="s">
        <v>24</v>
      </c>
      <c r="B66" s="5">
        <v>11</v>
      </c>
      <c r="C66" s="6">
        <v>-10</v>
      </c>
      <c r="D66" s="5">
        <v>17.197500000000002</v>
      </c>
      <c r="E66" s="6">
        <v>-0.63129999999999997</v>
      </c>
      <c r="F66" s="5">
        <v>0.95840000000000003</v>
      </c>
      <c r="G66" s="6">
        <v>6.8699999999999997E-2</v>
      </c>
      <c r="H66" s="5">
        <v>1.67E-2</v>
      </c>
      <c r="I66" s="6">
        <v>1.8640000000000001</v>
      </c>
      <c r="J66" s="5">
        <v>0.09</v>
      </c>
      <c r="K66" s="6">
        <v>0.49299999999999999</v>
      </c>
      <c r="L66" s="6">
        <v>2</v>
      </c>
      <c r="M66" s="5">
        <v>0.98829999999999996</v>
      </c>
      <c r="N66" s="6">
        <v>0.96379999999999999</v>
      </c>
      <c r="O66" s="7">
        <v>0.92100000000000004</v>
      </c>
    </row>
    <row r="67" spans="1:15">
      <c r="A67" s="5" t="s">
        <v>24</v>
      </c>
      <c r="B67" s="5">
        <v>11</v>
      </c>
      <c r="C67" s="6">
        <v>-10</v>
      </c>
      <c r="D67" s="5">
        <v>17.272200000000002</v>
      </c>
      <c r="E67" s="6">
        <v>-0.66190000000000004</v>
      </c>
      <c r="F67" s="5">
        <v>0.93430000000000002</v>
      </c>
      <c r="G67" s="6">
        <v>6.1600000000000002E-2</v>
      </c>
      <c r="H67" s="5">
        <v>1.55E-2</v>
      </c>
      <c r="I67" s="6">
        <v>1.8691</v>
      </c>
      <c r="J67" s="5">
        <v>9.2999999999999999E-2</v>
      </c>
      <c r="K67" s="6">
        <v>0.45800000000000002</v>
      </c>
      <c r="L67" s="6">
        <v>2</v>
      </c>
      <c r="M67" s="5">
        <v>0.98740000000000006</v>
      </c>
      <c r="N67" s="6">
        <v>0.97209999999999996</v>
      </c>
      <c r="O67" s="7">
        <v>0.90159999999999996</v>
      </c>
    </row>
    <row r="68" spans="1:15">
      <c r="A68" s="5" t="s">
        <v>24</v>
      </c>
      <c r="B68" s="5">
        <v>11</v>
      </c>
      <c r="C68" s="6">
        <v>-10</v>
      </c>
      <c r="D68" s="5">
        <v>17.353100000000001</v>
      </c>
      <c r="E68" s="6">
        <v>-0.66080000000000005</v>
      </c>
      <c r="F68" s="5">
        <v>0.94920000000000004</v>
      </c>
      <c r="G68" s="6">
        <v>6.0699999999999997E-2</v>
      </c>
      <c r="H68" s="5">
        <v>8.8000000000000005E-3</v>
      </c>
      <c r="I68" s="6">
        <v>1.8783000000000001</v>
      </c>
      <c r="J68" s="5">
        <v>9.1999999999999998E-2</v>
      </c>
      <c r="K68" s="6">
        <v>0.45100000000000001</v>
      </c>
      <c r="L68" s="6">
        <v>2</v>
      </c>
      <c r="M68" s="5">
        <v>0.98760000000000003</v>
      </c>
      <c r="N68" s="6">
        <v>0.97209999999999996</v>
      </c>
      <c r="O68" s="7">
        <v>0.77129999999999999</v>
      </c>
    </row>
    <row r="69" spans="1:15">
      <c r="A69" s="5" t="s">
        <v>24</v>
      </c>
      <c r="B69" s="5">
        <v>12</v>
      </c>
      <c r="C69" s="6">
        <v>-10</v>
      </c>
      <c r="D69" s="5">
        <v>20.6327</v>
      </c>
      <c r="E69" s="6">
        <v>-0.7762</v>
      </c>
      <c r="F69" s="5">
        <v>1.1133</v>
      </c>
      <c r="G69" s="6">
        <v>7.4499999999999997E-2</v>
      </c>
      <c r="H69" s="5">
        <v>1.9199999999999998E-2</v>
      </c>
      <c r="I69" s="6">
        <v>2.2017000000000002</v>
      </c>
      <c r="J69" s="5">
        <v>9.0999999999999998E-2</v>
      </c>
      <c r="K69" s="6">
        <v>0.55100000000000005</v>
      </c>
      <c r="L69" s="6">
        <v>2</v>
      </c>
      <c r="M69" s="5">
        <v>0.98709999999999998</v>
      </c>
      <c r="N69" s="6">
        <v>0.95620000000000005</v>
      </c>
      <c r="O69" s="7">
        <v>0.95550000000000002</v>
      </c>
    </row>
    <row r="70" spans="1:15">
      <c r="A70" s="5" t="s">
        <v>24</v>
      </c>
      <c r="B70" s="5">
        <v>12</v>
      </c>
      <c r="C70" s="6">
        <v>-10</v>
      </c>
      <c r="D70" s="5">
        <v>20.736799999999999</v>
      </c>
      <c r="E70" s="6">
        <v>-0.80249999999999999</v>
      </c>
      <c r="F70" s="5">
        <v>1.0961000000000001</v>
      </c>
      <c r="G70" s="6">
        <v>6.4600000000000005E-2</v>
      </c>
      <c r="H70" s="5">
        <v>3.1E-2</v>
      </c>
      <c r="I70" s="6">
        <v>2.1838000000000002</v>
      </c>
      <c r="J70" s="5">
        <v>9.1999999999999998E-2</v>
      </c>
      <c r="K70" s="6">
        <v>0.497</v>
      </c>
      <c r="L70" s="6">
        <v>2</v>
      </c>
      <c r="M70" s="5">
        <v>0.98629999999999995</v>
      </c>
      <c r="N70" s="6">
        <v>0.96719999999999995</v>
      </c>
      <c r="O70" s="7">
        <v>0.9879</v>
      </c>
    </row>
    <row r="71" spans="1:15">
      <c r="A71" s="5" t="s">
        <v>24</v>
      </c>
      <c r="B71" s="5">
        <v>12</v>
      </c>
      <c r="C71" s="6">
        <v>-10</v>
      </c>
      <c r="D71" s="5">
        <v>20.656600000000001</v>
      </c>
      <c r="E71" s="6">
        <v>-0.80449999999999999</v>
      </c>
      <c r="F71" s="5">
        <v>1.0924</v>
      </c>
      <c r="G71" s="6">
        <v>6.4699999999999994E-2</v>
      </c>
      <c r="H71" s="5">
        <v>1.1599999999999999E-2</v>
      </c>
      <c r="I71" s="6">
        <v>2.2010000000000001</v>
      </c>
      <c r="J71" s="5">
        <v>9.2999999999999999E-2</v>
      </c>
      <c r="K71" s="6">
        <v>0.496</v>
      </c>
      <c r="L71" s="6">
        <v>2</v>
      </c>
      <c r="M71" s="5">
        <v>0.98640000000000005</v>
      </c>
      <c r="N71" s="6">
        <v>0.96609999999999996</v>
      </c>
      <c r="O71" s="7">
        <v>0.93620000000000003</v>
      </c>
    </row>
    <row r="72" spans="1:15">
      <c r="A72" s="5" t="s">
        <v>24</v>
      </c>
      <c r="B72" s="5">
        <v>13</v>
      </c>
      <c r="C72" s="6">
        <v>-10</v>
      </c>
      <c r="D72" s="5">
        <v>23.959599999999998</v>
      </c>
      <c r="E72" s="6">
        <v>-0.89319999999999999</v>
      </c>
      <c r="F72" s="5">
        <v>1.2995000000000001</v>
      </c>
      <c r="G72" s="6">
        <v>5.5199999999999999E-2</v>
      </c>
      <c r="H72" s="5">
        <v>3.1E-2</v>
      </c>
      <c r="I72" s="6">
        <v>2.5226999999999999</v>
      </c>
      <c r="J72" s="5">
        <v>8.8999999999999996E-2</v>
      </c>
      <c r="K72" s="6">
        <v>0.432</v>
      </c>
      <c r="L72" s="6">
        <v>2</v>
      </c>
      <c r="M72" s="5">
        <v>0.98650000000000004</v>
      </c>
      <c r="N72" s="6">
        <v>0.98580000000000001</v>
      </c>
      <c r="O72" s="7">
        <v>0.98240000000000005</v>
      </c>
    </row>
    <row r="73" spans="1:15">
      <c r="A73" s="5" t="s">
        <v>24</v>
      </c>
      <c r="B73" s="5">
        <v>13</v>
      </c>
      <c r="C73" s="6">
        <v>-10</v>
      </c>
      <c r="D73" s="5">
        <v>24.072099999999999</v>
      </c>
      <c r="E73" s="6">
        <v>-0.93030000000000002</v>
      </c>
      <c r="F73" s="5">
        <v>1.2964</v>
      </c>
      <c r="G73" s="6">
        <v>7.2499999999999995E-2</v>
      </c>
      <c r="H73" s="5">
        <v>1.47E-2</v>
      </c>
      <c r="I73" s="6">
        <v>2.5461999999999998</v>
      </c>
      <c r="J73" s="5">
        <v>9.0999999999999998E-2</v>
      </c>
      <c r="K73" s="6">
        <v>0.54500000000000004</v>
      </c>
      <c r="L73" s="6">
        <v>2</v>
      </c>
      <c r="M73" s="5">
        <v>0.98560000000000003</v>
      </c>
      <c r="N73" s="6">
        <v>0.95669999999999999</v>
      </c>
      <c r="O73" s="7">
        <v>0.93669999999999998</v>
      </c>
    </row>
    <row r="74" spans="1:15">
      <c r="A74" s="5" t="s">
        <v>24</v>
      </c>
      <c r="B74" s="5">
        <v>13</v>
      </c>
      <c r="C74" s="6">
        <v>-10</v>
      </c>
      <c r="D74" s="5">
        <v>24.034500000000001</v>
      </c>
      <c r="E74" s="6">
        <v>-0.93479999999999996</v>
      </c>
      <c r="F74" s="5">
        <v>1.2931999999999999</v>
      </c>
      <c r="G74" s="6">
        <v>5.7599999999999998E-2</v>
      </c>
      <c r="H74" s="5">
        <v>8.6999999999999994E-3</v>
      </c>
      <c r="I74" s="6">
        <v>2.5634000000000001</v>
      </c>
      <c r="J74" s="5">
        <v>9.1999999999999998E-2</v>
      </c>
      <c r="K74" s="6">
        <v>0.45900000000000002</v>
      </c>
      <c r="L74" s="6">
        <v>2</v>
      </c>
      <c r="M74" s="5">
        <v>0.98570000000000002</v>
      </c>
      <c r="N74" s="6">
        <v>0.98109999999999997</v>
      </c>
      <c r="O74" s="7">
        <v>0.79220000000000002</v>
      </c>
    </row>
    <row r="75" spans="1:15">
      <c r="A75" s="5" t="s">
        <v>24</v>
      </c>
      <c r="B75" s="5">
        <v>14</v>
      </c>
      <c r="C75" s="6">
        <v>-10</v>
      </c>
      <c r="D75" s="5">
        <v>27.241199999999999</v>
      </c>
      <c r="E75" s="6">
        <v>-1.0063</v>
      </c>
      <c r="F75" s="5">
        <v>1.5479000000000001</v>
      </c>
      <c r="G75" s="6">
        <v>7.2300000000000003E-2</v>
      </c>
      <c r="H75" s="5">
        <v>3.4299999999999997E-2</v>
      </c>
      <c r="I75" s="6">
        <v>2.9173</v>
      </c>
      <c r="J75" s="5">
        <v>8.7999999999999995E-2</v>
      </c>
      <c r="K75" s="6">
        <v>0.55500000000000005</v>
      </c>
      <c r="L75" s="6">
        <v>2</v>
      </c>
      <c r="M75" s="5">
        <v>0.98619999999999997</v>
      </c>
      <c r="N75" s="6">
        <v>0.96730000000000005</v>
      </c>
      <c r="O75" s="7">
        <v>0.93779999999999997</v>
      </c>
    </row>
    <row r="76" spans="1:15">
      <c r="A76" s="5" t="s">
        <v>24</v>
      </c>
      <c r="B76" s="5">
        <v>14</v>
      </c>
      <c r="C76" s="6">
        <v>-10</v>
      </c>
      <c r="D76" s="5">
        <v>28.028099999999998</v>
      </c>
      <c r="E76" s="6">
        <v>-1.0986</v>
      </c>
      <c r="F76" s="5">
        <v>1.5244</v>
      </c>
      <c r="G76" s="6">
        <v>6.6900000000000001E-2</v>
      </c>
      <c r="H76" s="5">
        <v>2.7199999999999998E-2</v>
      </c>
      <c r="I76" s="6">
        <v>2.9597000000000002</v>
      </c>
      <c r="J76" s="5">
        <v>9.0999999999999998E-2</v>
      </c>
      <c r="K76" s="6">
        <v>0.52700000000000002</v>
      </c>
      <c r="L76" s="6">
        <v>2</v>
      </c>
      <c r="M76" s="5">
        <v>0.98409999999999997</v>
      </c>
      <c r="N76" s="6">
        <v>0.9718</v>
      </c>
      <c r="O76" s="7">
        <v>0.97330000000000005</v>
      </c>
    </row>
    <row r="77" spans="1:15">
      <c r="A77" s="5" t="s">
        <v>24</v>
      </c>
      <c r="B77" s="5">
        <v>14</v>
      </c>
      <c r="C77" s="6">
        <v>-10</v>
      </c>
      <c r="D77" s="5">
        <v>28.200299999999999</v>
      </c>
      <c r="E77" s="6">
        <v>-1.1019000000000001</v>
      </c>
      <c r="F77" s="5">
        <v>1.5489999999999999</v>
      </c>
      <c r="G77" s="6">
        <v>4.99E-2</v>
      </c>
      <c r="H77" s="5">
        <v>1.9E-2</v>
      </c>
      <c r="I77" s="6">
        <v>2.9750999999999999</v>
      </c>
      <c r="J77" s="5">
        <v>0.09</v>
      </c>
      <c r="K77" s="6">
        <v>0.41799999999999998</v>
      </c>
      <c r="L77" s="6">
        <v>2</v>
      </c>
      <c r="M77" s="5">
        <v>0.98429999999999995</v>
      </c>
      <c r="N77" s="6">
        <v>0.99409999999999998</v>
      </c>
      <c r="O77" s="7">
        <v>0.87190000000000001</v>
      </c>
    </row>
    <row r="78" spans="1:15">
      <c r="A78" s="5" t="s">
        <v>24</v>
      </c>
      <c r="B78" s="5">
        <v>15</v>
      </c>
      <c r="C78" s="6">
        <v>-10</v>
      </c>
      <c r="D78" s="5">
        <v>31.601500000000001</v>
      </c>
      <c r="E78" s="6">
        <v>-1.1735</v>
      </c>
      <c r="F78" s="5">
        <v>1.8459000000000001</v>
      </c>
      <c r="G78" s="6">
        <v>0.1032</v>
      </c>
      <c r="H78" s="5">
        <v>2.35E-2</v>
      </c>
      <c r="I78" s="6">
        <v>3.4327000000000001</v>
      </c>
      <c r="J78" s="5">
        <v>8.7999999999999995E-2</v>
      </c>
      <c r="K78" s="6">
        <v>0.76700000000000002</v>
      </c>
      <c r="L78" s="6">
        <v>2</v>
      </c>
      <c r="M78" s="5">
        <v>0.98509999999999998</v>
      </c>
      <c r="N78" s="6">
        <v>0.93959999999999999</v>
      </c>
      <c r="O78" s="7">
        <v>0.94469999999999998</v>
      </c>
    </row>
    <row r="79" spans="1:15">
      <c r="A79" s="5" t="s">
        <v>24</v>
      </c>
      <c r="B79" s="5">
        <v>15</v>
      </c>
      <c r="C79" s="6">
        <v>-10</v>
      </c>
      <c r="D79" s="5">
        <v>32.247900000000001</v>
      </c>
      <c r="E79" s="6">
        <v>-1.2619</v>
      </c>
      <c r="F79" s="5">
        <v>1.8036000000000001</v>
      </c>
      <c r="G79" s="6">
        <v>4.65E-2</v>
      </c>
      <c r="H79" s="5">
        <v>0.04</v>
      </c>
      <c r="I79" s="6">
        <v>3.4258000000000002</v>
      </c>
      <c r="J79" s="5">
        <v>0.09</v>
      </c>
      <c r="K79" s="6">
        <v>0.40500000000000003</v>
      </c>
      <c r="L79" s="6">
        <v>2</v>
      </c>
      <c r="M79" s="5">
        <v>0.98329999999999995</v>
      </c>
      <c r="N79" s="6">
        <v>0.99929999999999997</v>
      </c>
      <c r="O79" s="7">
        <v>0.98650000000000004</v>
      </c>
    </row>
    <row r="80" spans="1:15">
      <c r="A80" s="5" t="s">
        <v>24</v>
      </c>
      <c r="B80" s="5">
        <v>15</v>
      </c>
      <c r="C80" s="6">
        <v>-10</v>
      </c>
      <c r="D80" s="5">
        <v>32.214700000000001</v>
      </c>
      <c r="E80" s="6">
        <v>-1.2323999999999999</v>
      </c>
      <c r="F80" s="5">
        <v>1.8398000000000001</v>
      </c>
      <c r="G80" s="6">
        <v>6.8900000000000003E-2</v>
      </c>
      <c r="H80" s="5">
        <v>2.58E-2</v>
      </c>
      <c r="I80" s="6">
        <v>3.4580000000000002</v>
      </c>
      <c r="J80" s="5">
        <v>8.8999999999999996E-2</v>
      </c>
      <c r="K80" s="6">
        <v>0.54900000000000004</v>
      </c>
      <c r="L80" s="6">
        <v>2</v>
      </c>
      <c r="M80" s="5">
        <v>0.98460000000000003</v>
      </c>
      <c r="N80" s="6">
        <v>0.97829999999999995</v>
      </c>
      <c r="O80" s="7">
        <v>0.91590000000000005</v>
      </c>
    </row>
    <row r="81" spans="1:15">
      <c r="A81" s="5" t="s">
        <v>24</v>
      </c>
      <c r="B81" s="5">
        <v>16</v>
      </c>
      <c r="C81" s="6">
        <v>-10</v>
      </c>
      <c r="D81" s="5">
        <v>35.809699999999999</v>
      </c>
      <c r="E81" s="6">
        <v>-1.3375999999999999</v>
      </c>
      <c r="F81" s="5">
        <v>2.0792000000000002</v>
      </c>
      <c r="G81" s="6">
        <v>6.0999999999999999E-2</v>
      </c>
      <c r="H81" s="5">
        <v>4.5600000000000002E-2</v>
      </c>
      <c r="I81" s="6">
        <v>3.8319000000000001</v>
      </c>
      <c r="J81" s="5">
        <v>8.6999999999999994E-2</v>
      </c>
      <c r="K81" s="6">
        <v>0.495</v>
      </c>
      <c r="L81" s="6">
        <v>2</v>
      </c>
      <c r="M81" s="5">
        <v>0.98450000000000004</v>
      </c>
      <c r="N81" s="6">
        <v>0.99050000000000005</v>
      </c>
      <c r="O81" s="7">
        <v>0.99460000000000004</v>
      </c>
    </row>
    <row r="82" spans="1:15">
      <c r="A82" s="5" t="s">
        <v>24</v>
      </c>
      <c r="B82" s="5">
        <v>16</v>
      </c>
      <c r="C82" s="6">
        <v>-10</v>
      </c>
      <c r="D82" s="5">
        <v>36.169400000000003</v>
      </c>
      <c r="E82" s="6">
        <v>-1.3988</v>
      </c>
      <c r="F82" s="5">
        <v>2.0590000000000002</v>
      </c>
      <c r="G82" s="6">
        <v>5.79E-2</v>
      </c>
      <c r="H82" s="5">
        <v>4.3700000000000003E-2</v>
      </c>
      <c r="I82" s="6">
        <v>3.8559000000000001</v>
      </c>
      <c r="J82" s="5">
        <v>8.8999999999999996E-2</v>
      </c>
      <c r="K82" s="6">
        <v>0.47599999999999998</v>
      </c>
      <c r="L82" s="6">
        <v>2</v>
      </c>
      <c r="M82" s="5">
        <v>0.98329999999999995</v>
      </c>
      <c r="N82" s="6">
        <v>0.99160000000000004</v>
      </c>
      <c r="O82" s="7">
        <v>0.9819</v>
      </c>
    </row>
    <row r="83" spans="1:15">
      <c r="A83" s="5" t="s">
        <v>24</v>
      </c>
      <c r="B83" s="5">
        <v>16</v>
      </c>
      <c r="C83" s="6">
        <v>-10</v>
      </c>
      <c r="D83" s="5">
        <v>35.880200000000002</v>
      </c>
      <c r="E83" s="6">
        <v>-1.3665</v>
      </c>
      <c r="F83" s="5">
        <v>2.0581999999999998</v>
      </c>
      <c r="G83" s="6">
        <v>4.6300000000000001E-2</v>
      </c>
      <c r="H83" s="5">
        <v>3.1099999999999999E-2</v>
      </c>
      <c r="I83" s="6">
        <v>3.8702000000000001</v>
      </c>
      <c r="J83" s="5">
        <v>8.8999999999999996E-2</v>
      </c>
      <c r="K83" s="6">
        <v>0.40500000000000003</v>
      </c>
      <c r="L83" s="6">
        <v>2</v>
      </c>
      <c r="M83" s="5">
        <v>0.98440000000000005</v>
      </c>
      <c r="N83" s="6">
        <v>0.99950000000000006</v>
      </c>
      <c r="O83" s="7">
        <v>0.92490000000000006</v>
      </c>
    </row>
    <row r="84" spans="1:15">
      <c r="A84" s="5" t="s">
        <v>24</v>
      </c>
      <c r="B84" s="5">
        <v>8</v>
      </c>
      <c r="C84" s="6">
        <v>-30</v>
      </c>
      <c r="D84" s="5">
        <v>4.4863</v>
      </c>
      <c r="E84" s="6">
        <v>-8.3400000000000002E-2</v>
      </c>
      <c r="F84" s="5">
        <v>0.40960000000000002</v>
      </c>
      <c r="G84" s="6">
        <v>0.11840000000000001</v>
      </c>
      <c r="H84" s="5">
        <v>2.29E-2</v>
      </c>
      <c r="I84" s="6">
        <v>0.9032</v>
      </c>
      <c r="J84" s="5">
        <v>0.13300000000000001</v>
      </c>
      <c r="K84" s="6">
        <v>0.66900000000000004</v>
      </c>
      <c r="L84" s="6">
        <v>2</v>
      </c>
      <c r="M84" s="5">
        <v>0.99590000000000001</v>
      </c>
      <c r="N84" s="6">
        <v>0.9919</v>
      </c>
      <c r="O84" s="7">
        <v>0.97870000000000001</v>
      </c>
    </row>
    <row r="85" spans="1:15">
      <c r="A85" s="5" t="s">
        <v>24</v>
      </c>
      <c r="B85" s="5">
        <v>8</v>
      </c>
      <c r="C85" s="6">
        <v>-30</v>
      </c>
      <c r="D85" s="5">
        <v>4.8460000000000001</v>
      </c>
      <c r="E85" s="6">
        <v>-0.1195</v>
      </c>
      <c r="F85" s="5">
        <v>0.43209999999999998</v>
      </c>
      <c r="G85" s="6">
        <v>0.1153</v>
      </c>
      <c r="H85" s="5">
        <v>2.06E-2</v>
      </c>
      <c r="I85" s="6">
        <v>0.92469999999999997</v>
      </c>
      <c r="J85" s="5">
        <v>0.13</v>
      </c>
      <c r="K85" s="6">
        <v>0.66200000000000003</v>
      </c>
      <c r="L85" s="6">
        <v>2</v>
      </c>
      <c r="M85" s="5">
        <v>0.995</v>
      </c>
      <c r="N85" s="6">
        <v>0.98760000000000003</v>
      </c>
      <c r="O85" s="7">
        <v>0.97040000000000004</v>
      </c>
    </row>
    <row r="86" spans="1:15">
      <c r="A86" s="5" t="s">
        <v>24</v>
      </c>
      <c r="B86" s="5">
        <v>8</v>
      </c>
      <c r="C86" s="6">
        <v>-30</v>
      </c>
      <c r="D86" s="5">
        <v>5.0875000000000004</v>
      </c>
      <c r="E86" s="6">
        <v>-0.1426</v>
      </c>
      <c r="F86" s="5">
        <v>0.44259999999999999</v>
      </c>
      <c r="G86" s="6">
        <v>0.13980000000000001</v>
      </c>
      <c r="H86" s="5">
        <v>1.4800000000000001E-2</v>
      </c>
      <c r="I86" s="6">
        <v>0.9405</v>
      </c>
      <c r="J86" s="5">
        <v>0.129</v>
      </c>
      <c r="K86" s="6">
        <v>0.77900000000000003</v>
      </c>
      <c r="L86" s="6">
        <v>2</v>
      </c>
      <c r="M86" s="5">
        <v>0.99429999999999996</v>
      </c>
      <c r="N86" s="6">
        <v>0.97050000000000003</v>
      </c>
      <c r="O86" s="7">
        <v>0.96660000000000001</v>
      </c>
    </row>
    <row r="87" spans="1:15">
      <c r="A87" s="5" t="s">
        <v>24</v>
      </c>
      <c r="B87" s="5">
        <v>9</v>
      </c>
      <c r="C87" s="6">
        <v>-30</v>
      </c>
      <c r="D87" s="5">
        <v>7.4421999999999997</v>
      </c>
      <c r="E87" s="6">
        <v>-0.26840000000000003</v>
      </c>
      <c r="F87" s="5">
        <v>0.66369999999999996</v>
      </c>
      <c r="G87" s="6">
        <v>0.1193</v>
      </c>
      <c r="H87" s="5">
        <v>2.24E-2</v>
      </c>
      <c r="I87" s="6">
        <v>1.1639999999999999</v>
      </c>
      <c r="J87" s="5">
        <v>0.106</v>
      </c>
      <c r="K87" s="6">
        <v>0.70799999999999996</v>
      </c>
      <c r="L87" s="6">
        <v>2</v>
      </c>
      <c r="M87" s="5">
        <v>0.99129999999999996</v>
      </c>
      <c r="N87" s="6">
        <v>0.97589999999999999</v>
      </c>
      <c r="O87" s="7">
        <v>0.98560000000000003</v>
      </c>
    </row>
    <row r="88" spans="1:15">
      <c r="A88" s="5" t="s">
        <v>24</v>
      </c>
      <c r="B88" s="5">
        <v>9</v>
      </c>
      <c r="C88" s="6">
        <v>-30</v>
      </c>
      <c r="D88" s="5">
        <v>7.6101000000000001</v>
      </c>
      <c r="E88" s="6">
        <v>-0.28270000000000001</v>
      </c>
      <c r="F88" s="5">
        <v>0.6724</v>
      </c>
      <c r="G88" s="6">
        <v>8.6400000000000005E-2</v>
      </c>
      <c r="H88" s="5">
        <v>2.46E-2</v>
      </c>
      <c r="I88" s="6">
        <v>1.1712</v>
      </c>
      <c r="J88" s="5">
        <v>0.105</v>
      </c>
      <c r="K88" s="6">
        <v>0.54400000000000004</v>
      </c>
      <c r="L88" s="6">
        <v>2</v>
      </c>
      <c r="M88" s="5">
        <v>0.99129999999999996</v>
      </c>
      <c r="N88" s="6">
        <v>0.99170000000000003</v>
      </c>
      <c r="O88" s="7">
        <v>0.94969999999999999</v>
      </c>
    </row>
    <row r="89" spans="1:15">
      <c r="A89" s="5" t="s">
        <v>24</v>
      </c>
      <c r="B89" s="5">
        <v>9</v>
      </c>
      <c r="C89" s="6">
        <v>-30</v>
      </c>
      <c r="D89" s="5">
        <v>7.6969000000000003</v>
      </c>
      <c r="E89" s="6">
        <v>-0.29549999999999998</v>
      </c>
      <c r="F89" s="5">
        <v>0.67090000000000005</v>
      </c>
      <c r="G89" s="6">
        <v>8.3400000000000002E-2</v>
      </c>
      <c r="H89" s="5">
        <v>2.29E-2</v>
      </c>
      <c r="I89" s="6">
        <v>1.175</v>
      </c>
      <c r="J89" s="5">
        <v>0.106</v>
      </c>
      <c r="K89" s="6">
        <v>0.53200000000000003</v>
      </c>
      <c r="L89" s="6">
        <v>2</v>
      </c>
      <c r="M89" s="5">
        <v>0.99060000000000004</v>
      </c>
      <c r="N89" s="6">
        <v>0.99119999999999997</v>
      </c>
      <c r="O89" s="7">
        <v>0.94620000000000004</v>
      </c>
    </row>
    <row r="90" spans="1:15">
      <c r="A90" s="5" t="s">
        <v>24</v>
      </c>
      <c r="B90" s="5">
        <v>10</v>
      </c>
      <c r="C90" s="6">
        <v>-30</v>
      </c>
      <c r="D90" s="5">
        <v>10.3627</v>
      </c>
      <c r="E90" s="6">
        <v>-0.40720000000000001</v>
      </c>
      <c r="F90" s="5">
        <v>0.81640000000000001</v>
      </c>
      <c r="G90" s="6">
        <v>0.1104</v>
      </c>
      <c r="H90" s="5">
        <v>2.1899999999999999E-2</v>
      </c>
      <c r="I90" s="6">
        <v>1.4575</v>
      </c>
      <c r="J90" s="5">
        <v>0.10299999999999999</v>
      </c>
      <c r="K90" s="6">
        <v>0.69499999999999995</v>
      </c>
      <c r="L90" s="6">
        <v>2</v>
      </c>
      <c r="M90" s="5">
        <v>0.98980000000000001</v>
      </c>
      <c r="N90" s="6">
        <v>0.95979999999999999</v>
      </c>
      <c r="O90" s="7">
        <v>0.97509999999999997</v>
      </c>
    </row>
    <row r="91" spans="1:15">
      <c r="A91" s="5" t="s">
        <v>24</v>
      </c>
      <c r="B91" s="5">
        <v>10</v>
      </c>
      <c r="C91" s="6">
        <v>-30</v>
      </c>
      <c r="D91" s="5">
        <v>10.513400000000001</v>
      </c>
      <c r="E91" s="6">
        <v>-0.43259999999999998</v>
      </c>
      <c r="F91" s="5">
        <v>0.7893</v>
      </c>
      <c r="G91" s="6">
        <v>7.1099999999999997E-2</v>
      </c>
      <c r="H91" s="5">
        <v>1.4200000000000001E-2</v>
      </c>
      <c r="I91" s="6">
        <v>1.4713000000000001</v>
      </c>
      <c r="J91" s="5">
        <v>0.107</v>
      </c>
      <c r="K91" s="6">
        <v>0.498</v>
      </c>
      <c r="L91" s="6">
        <v>2</v>
      </c>
      <c r="M91" s="5">
        <v>0.98929999999999996</v>
      </c>
      <c r="N91" s="6">
        <v>0.99080000000000001</v>
      </c>
      <c r="O91" s="7">
        <v>0.91239999999999999</v>
      </c>
    </row>
    <row r="92" spans="1:15">
      <c r="A92" s="5" t="s">
        <v>24</v>
      </c>
      <c r="B92" s="5">
        <v>10</v>
      </c>
      <c r="C92" s="6">
        <v>-30</v>
      </c>
      <c r="D92" s="5">
        <v>10.5784</v>
      </c>
      <c r="E92" s="6">
        <v>-0.43430000000000002</v>
      </c>
      <c r="F92" s="5">
        <v>0.79200000000000004</v>
      </c>
      <c r="G92" s="6">
        <v>0.1</v>
      </c>
      <c r="H92" s="5">
        <v>1.77E-2</v>
      </c>
      <c r="I92" s="6">
        <v>1.4745999999999999</v>
      </c>
      <c r="J92" s="5">
        <v>0.107</v>
      </c>
      <c r="K92" s="6">
        <v>0.65100000000000002</v>
      </c>
      <c r="L92" s="6">
        <v>2</v>
      </c>
      <c r="M92" s="5">
        <v>0.98929999999999996</v>
      </c>
      <c r="N92" s="6">
        <v>0.96060000000000001</v>
      </c>
      <c r="O92" s="7">
        <v>0.9657</v>
      </c>
    </row>
    <row r="93" spans="1:15">
      <c r="A93" s="5" t="s">
        <v>24</v>
      </c>
      <c r="B93" s="5">
        <v>11</v>
      </c>
      <c r="C93" s="6">
        <v>-30</v>
      </c>
      <c r="D93" s="5">
        <v>13.649900000000001</v>
      </c>
      <c r="E93" s="6">
        <v>-0.56130000000000002</v>
      </c>
      <c r="F93" s="5">
        <v>0.93200000000000005</v>
      </c>
      <c r="G93" s="6">
        <v>9.6100000000000005E-2</v>
      </c>
      <c r="H93" s="5">
        <v>2.4899999999999999E-2</v>
      </c>
      <c r="I93" s="6">
        <v>1.7573000000000001</v>
      </c>
      <c r="J93" s="5">
        <v>0.10299999999999999</v>
      </c>
      <c r="K93" s="6">
        <v>0.65</v>
      </c>
      <c r="L93" s="6">
        <v>2</v>
      </c>
      <c r="M93" s="5">
        <v>0.98809999999999998</v>
      </c>
      <c r="N93" s="6">
        <v>0.95760000000000001</v>
      </c>
      <c r="O93" s="7">
        <v>0.93610000000000004</v>
      </c>
    </row>
    <row r="94" spans="1:15">
      <c r="A94" s="5" t="s">
        <v>24</v>
      </c>
      <c r="B94" s="5">
        <v>11</v>
      </c>
      <c r="C94" s="6">
        <v>-30</v>
      </c>
      <c r="D94" s="5">
        <v>13.8377</v>
      </c>
      <c r="E94" s="6">
        <v>-0.59289999999999998</v>
      </c>
      <c r="F94" s="5">
        <v>0.92600000000000005</v>
      </c>
      <c r="G94" s="6">
        <v>7.8200000000000006E-2</v>
      </c>
      <c r="H94" s="5">
        <v>2.7900000000000001E-2</v>
      </c>
      <c r="I94" s="6">
        <v>1.7676000000000001</v>
      </c>
      <c r="J94" s="5">
        <v>0.105</v>
      </c>
      <c r="K94" s="6">
        <v>0.55400000000000005</v>
      </c>
      <c r="L94" s="6">
        <v>2</v>
      </c>
      <c r="M94" s="5">
        <v>0.98729999999999996</v>
      </c>
      <c r="N94" s="6">
        <v>0.97489999999999999</v>
      </c>
      <c r="O94" s="7">
        <v>0.97919999999999996</v>
      </c>
    </row>
    <row r="95" spans="1:15">
      <c r="A95" s="5" t="s">
        <v>24</v>
      </c>
      <c r="B95" s="5">
        <v>11</v>
      </c>
      <c r="C95" s="6">
        <v>-30</v>
      </c>
      <c r="D95" s="5">
        <v>13.9727</v>
      </c>
      <c r="E95" s="6">
        <v>-0.58650000000000002</v>
      </c>
      <c r="F95" s="5">
        <v>0.91649999999999998</v>
      </c>
      <c r="G95" s="6">
        <v>8.7599999999999997E-2</v>
      </c>
      <c r="H95" s="5">
        <v>3.1800000000000002E-2</v>
      </c>
      <c r="I95" s="6">
        <v>1.7747999999999999</v>
      </c>
      <c r="J95" s="5">
        <v>0.105</v>
      </c>
      <c r="K95" s="6">
        <v>0.60599999999999998</v>
      </c>
      <c r="L95" s="6">
        <v>2</v>
      </c>
      <c r="M95" s="5">
        <v>0.98799999999999999</v>
      </c>
      <c r="N95" s="6">
        <v>0.95920000000000005</v>
      </c>
      <c r="O95" s="7">
        <v>0.98250000000000004</v>
      </c>
    </row>
    <row r="96" spans="1:15">
      <c r="A96" s="5" t="s">
        <v>24</v>
      </c>
      <c r="B96" s="5">
        <v>12</v>
      </c>
      <c r="C96" s="6">
        <v>-30</v>
      </c>
      <c r="D96" s="5">
        <v>17.310300000000002</v>
      </c>
      <c r="E96" s="6">
        <v>-0.73309999999999997</v>
      </c>
      <c r="F96" s="5">
        <v>1.1043000000000001</v>
      </c>
      <c r="G96" s="6">
        <v>0.1012</v>
      </c>
      <c r="H96" s="5">
        <v>4.3999999999999997E-2</v>
      </c>
      <c r="I96" s="6">
        <v>2.0857999999999999</v>
      </c>
      <c r="J96" s="5">
        <v>0.10100000000000001</v>
      </c>
      <c r="K96" s="6">
        <v>0.70399999999999996</v>
      </c>
      <c r="L96" s="6">
        <v>2</v>
      </c>
      <c r="M96" s="5">
        <v>0.98609999999999998</v>
      </c>
      <c r="N96" s="6">
        <v>0.94179999999999997</v>
      </c>
      <c r="O96" s="7">
        <v>0.99539999999999995</v>
      </c>
    </row>
    <row r="97" spans="1:15">
      <c r="A97" s="5" t="s">
        <v>24</v>
      </c>
      <c r="B97" s="5">
        <v>12</v>
      </c>
      <c r="C97" s="6">
        <v>-30</v>
      </c>
      <c r="D97" s="5">
        <v>17.523800000000001</v>
      </c>
      <c r="E97" s="6">
        <v>-0.74270000000000003</v>
      </c>
      <c r="F97" s="5">
        <v>1.1117999999999999</v>
      </c>
      <c r="G97" s="6">
        <v>9.1399999999999995E-2</v>
      </c>
      <c r="H97" s="5">
        <v>2.3699999999999999E-2</v>
      </c>
      <c r="I97" s="6">
        <v>2.1383000000000001</v>
      </c>
      <c r="J97" s="5">
        <v>0.10199999999999999</v>
      </c>
      <c r="K97" s="6">
        <v>0.64</v>
      </c>
      <c r="L97" s="6">
        <v>2</v>
      </c>
      <c r="M97" s="5">
        <v>0.98619999999999997</v>
      </c>
      <c r="N97" s="6">
        <v>0.95130000000000003</v>
      </c>
      <c r="O97" s="7">
        <v>0.96499999999999997</v>
      </c>
    </row>
    <row r="98" spans="1:15">
      <c r="A98" s="5" t="s">
        <v>24</v>
      </c>
      <c r="B98" s="5">
        <v>12</v>
      </c>
      <c r="C98" s="6">
        <v>-30</v>
      </c>
      <c r="D98" s="5">
        <v>17.448499999999999</v>
      </c>
      <c r="E98" s="6">
        <v>-0.73450000000000004</v>
      </c>
      <c r="F98" s="5">
        <v>1.1065</v>
      </c>
      <c r="G98" s="6">
        <v>7.3400000000000007E-2</v>
      </c>
      <c r="H98" s="5">
        <v>3.2899999999999999E-2</v>
      </c>
      <c r="I98" s="6">
        <v>2.1312000000000002</v>
      </c>
      <c r="J98" s="5">
        <v>0.10199999999999999</v>
      </c>
      <c r="K98" s="6">
        <v>0.54800000000000004</v>
      </c>
      <c r="L98" s="6">
        <v>2</v>
      </c>
      <c r="M98" s="5">
        <v>0.98660000000000003</v>
      </c>
      <c r="N98" s="6">
        <v>0.97370000000000001</v>
      </c>
      <c r="O98" s="7">
        <v>0.96020000000000005</v>
      </c>
    </row>
    <row r="99" spans="1:15">
      <c r="A99" s="5" t="s">
        <v>24</v>
      </c>
      <c r="B99" s="5">
        <v>13</v>
      </c>
      <c r="C99" s="6">
        <v>-30</v>
      </c>
      <c r="D99" s="5">
        <v>20.8825</v>
      </c>
      <c r="E99" s="6">
        <v>-0.85919999999999996</v>
      </c>
      <c r="F99" s="5">
        <v>1.2688999999999999</v>
      </c>
      <c r="G99" s="6">
        <v>8.0699999999999994E-2</v>
      </c>
      <c r="H99" s="5">
        <v>5.5E-2</v>
      </c>
      <c r="I99" s="6">
        <v>2.4207999999999998</v>
      </c>
      <c r="J99" s="5">
        <v>9.8000000000000004E-2</v>
      </c>
      <c r="K99" s="6">
        <v>0.59199999999999997</v>
      </c>
      <c r="L99" s="6">
        <v>2</v>
      </c>
      <c r="M99" s="5">
        <v>0.98599999999999999</v>
      </c>
      <c r="N99" s="6">
        <v>0.96009999999999995</v>
      </c>
      <c r="O99" s="7">
        <v>0.9869</v>
      </c>
    </row>
    <row r="100" spans="1:15">
      <c r="A100" s="5" t="s">
        <v>24</v>
      </c>
      <c r="B100" s="5">
        <v>13</v>
      </c>
      <c r="C100" s="6">
        <v>-30</v>
      </c>
      <c r="D100" s="5">
        <v>20.945499999999999</v>
      </c>
      <c r="E100" s="6">
        <v>-0.88729999999999998</v>
      </c>
      <c r="F100" s="5">
        <v>1.3113999999999999</v>
      </c>
      <c r="G100" s="6">
        <v>0.1077</v>
      </c>
      <c r="H100" s="5">
        <v>2.7799999999999998E-2</v>
      </c>
      <c r="I100" s="6">
        <v>2.4946999999999999</v>
      </c>
      <c r="J100" s="5">
        <v>0.1</v>
      </c>
      <c r="K100" s="6">
        <v>0.76</v>
      </c>
      <c r="L100" s="6">
        <v>2</v>
      </c>
      <c r="M100" s="5">
        <v>0.98540000000000005</v>
      </c>
      <c r="N100" s="6">
        <v>0.93100000000000005</v>
      </c>
      <c r="O100" s="7">
        <v>0.96560000000000001</v>
      </c>
    </row>
    <row r="101" spans="1:15">
      <c r="A101" s="5" t="s">
        <v>24</v>
      </c>
      <c r="B101" s="5">
        <v>13</v>
      </c>
      <c r="C101" s="6">
        <v>-30</v>
      </c>
      <c r="D101" s="5">
        <v>21.046299999999999</v>
      </c>
      <c r="E101" s="6">
        <v>-0.89439999999999997</v>
      </c>
      <c r="F101" s="5">
        <v>1.3097000000000001</v>
      </c>
      <c r="G101" s="6">
        <v>0.12770000000000001</v>
      </c>
      <c r="H101" s="5">
        <v>3.7199999999999997E-2</v>
      </c>
      <c r="I101" s="6">
        <v>2.4843000000000002</v>
      </c>
      <c r="J101" s="5">
        <v>0.1</v>
      </c>
      <c r="K101" s="6">
        <v>0.875</v>
      </c>
      <c r="L101" s="6">
        <v>2</v>
      </c>
      <c r="M101" s="5">
        <v>0.98529999999999995</v>
      </c>
      <c r="N101" s="6">
        <v>0.9052</v>
      </c>
      <c r="O101" s="7">
        <v>0.98719999999999997</v>
      </c>
    </row>
    <row r="102" spans="1:15">
      <c r="A102" s="5" t="s">
        <v>24</v>
      </c>
      <c r="B102" s="5">
        <v>14</v>
      </c>
      <c r="C102" s="6">
        <v>-30</v>
      </c>
      <c r="D102" s="5">
        <v>24.478300000000001</v>
      </c>
      <c r="E102" s="6">
        <v>-1.0283</v>
      </c>
      <c r="F102" s="5">
        <v>1.512</v>
      </c>
      <c r="G102" s="6">
        <v>0.1148</v>
      </c>
      <c r="H102" s="5">
        <v>5.8400000000000001E-2</v>
      </c>
      <c r="I102" s="6">
        <v>2.8321000000000001</v>
      </c>
      <c r="J102" s="5">
        <v>9.8000000000000004E-2</v>
      </c>
      <c r="K102" s="6">
        <v>0.81299999999999994</v>
      </c>
      <c r="L102" s="6">
        <v>2</v>
      </c>
      <c r="M102" s="5">
        <v>0.98440000000000005</v>
      </c>
      <c r="N102" s="6">
        <v>0.92359999999999998</v>
      </c>
      <c r="O102" s="7">
        <v>0.98829999999999996</v>
      </c>
    </row>
    <row r="103" spans="1:15">
      <c r="A103" s="5" t="s">
        <v>24</v>
      </c>
      <c r="B103" s="5">
        <v>14</v>
      </c>
      <c r="C103" s="6">
        <v>-30</v>
      </c>
      <c r="D103" s="5">
        <v>24.740300000000001</v>
      </c>
      <c r="E103" s="6">
        <v>-1.0427</v>
      </c>
      <c r="F103" s="5">
        <v>1.5094000000000001</v>
      </c>
      <c r="G103" s="6">
        <v>9.5100000000000004E-2</v>
      </c>
      <c r="H103" s="5">
        <v>5.0200000000000002E-2</v>
      </c>
      <c r="I103" s="6">
        <v>2.8530000000000002</v>
      </c>
      <c r="J103" s="5">
        <v>9.8000000000000004E-2</v>
      </c>
      <c r="K103" s="6">
        <v>0.71499999999999997</v>
      </c>
      <c r="L103" s="6">
        <v>2</v>
      </c>
      <c r="M103" s="5">
        <v>0.98429999999999995</v>
      </c>
      <c r="N103" s="6">
        <v>0.94740000000000002</v>
      </c>
      <c r="O103" s="7">
        <v>0.99560000000000004</v>
      </c>
    </row>
    <row r="104" spans="1:15">
      <c r="A104" s="5" t="s">
        <v>24</v>
      </c>
      <c r="B104" s="5">
        <v>14</v>
      </c>
      <c r="C104" s="6">
        <v>-30</v>
      </c>
      <c r="D104" s="5">
        <v>24.997599999999998</v>
      </c>
      <c r="E104" s="6">
        <v>-1.0593999999999999</v>
      </c>
      <c r="F104" s="5">
        <v>1.5092000000000001</v>
      </c>
      <c r="G104" s="6">
        <v>7.8200000000000006E-2</v>
      </c>
      <c r="H104" s="5">
        <v>0.04</v>
      </c>
      <c r="I104" s="6">
        <v>2.8982000000000001</v>
      </c>
      <c r="J104" s="5">
        <v>9.9000000000000005E-2</v>
      </c>
      <c r="K104" s="6">
        <v>0.58899999999999997</v>
      </c>
      <c r="L104" s="6">
        <v>2</v>
      </c>
      <c r="M104" s="5">
        <v>0.98429999999999995</v>
      </c>
      <c r="N104" s="6">
        <v>0.96989999999999998</v>
      </c>
      <c r="O104" s="7">
        <v>0.97289999999999999</v>
      </c>
    </row>
    <row r="105" spans="1:15">
      <c r="A105" s="5" t="s">
        <v>24</v>
      </c>
      <c r="B105" s="5">
        <v>15</v>
      </c>
      <c r="C105" s="6">
        <v>-30</v>
      </c>
      <c r="D105" s="5">
        <v>28.734999999999999</v>
      </c>
      <c r="E105" s="6">
        <v>-1.1737</v>
      </c>
      <c r="F105" s="5">
        <v>1.7270000000000001</v>
      </c>
      <c r="G105" s="6">
        <v>9.1499999999999998E-2</v>
      </c>
      <c r="H105" s="5">
        <v>9.7500000000000003E-2</v>
      </c>
      <c r="I105" s="6">
        <v>3.2113999999999998</v>
      </c>
      <c r="J105" s="5">
        <v>9.5000000000000001E-2</v>
      </c>
      <c r="K105" s="6">
        <v>0.71499999999999997</v>
      </c>
      <c r="L105" s="6">
        <v>2</v>
      </c>
      <c r="M105" s="5">
        <v>0.9839</v>
      </c>
      <c r="N105" s="6">
        <v>0.95720000000000005</v>
      </c>
      <c r="O105" s="7">
        <v>0.98209999999999997</v>
      </c>
    </row>
    <row r="106" spans="1:15">
      <c r="A106" s="5" t="s">
        <v>24</v>
      </c>
      <c r="B106" s="5">
        <v>15</v>
      </c>
      <c r="C106" s="6">
        <v>-30</v>
      </c>
      <c r="D106" s="5">
        <v>28.444700000000001</v>
      </c>
      <c r="E106" s="6">
        <v>-1.2206999999999999</v>
      </c>
      <c r="F106" s="5">
        <v>1.7519</v>
      </c>
      <c r="G106" s="6">
        <v>8.0100000000000005E-2</v>
      </c>
      <c r="H106" s="5">
        <v>8.6599999999999996E-2</v>
      </c>
      <c r="I106" s="6">
        <v>3.2336</v>
      </c>
      <c r="J106" s="5">
        <v>9.7000000000000003E-2</v>
      </c>
      <c r="K106" s="6">
        <v>0.629</v>
      </c>
      <c r="L106" s="6">
        <v>2</v>
      </c>
      <c r="M106" s="5">
        <v>0.98240000000000005</v>
      </c>
      <c r="N106" s="6">
        <v>0.96970000000000001</v>
      </c>
      <c r="O106" s="7">
        <v>0.95640000000000003</v>
      </c>
    </row>
    <row r="107" spans="1:15">
      <c r="A107" s="5" t="s">
        <v>24</v>
      </c>
      <c r="B107" s="5">
        <v>15</v>
      </c>
      <c r="C107" s="6">
        <v>-30</v>
      </c>
      <c r="D107" s="5">
        <v>28.5884</v>
      </c>
      <c r="E107" s="6">
        <v>-1.1935</v>
      </c>
      <c r="F107" s="5">
        <v>1.7596000000000001</v>
      </c>
      <c r="G107" s="6">
        <v>8.7900000000000006E-2</v>
      </c>
      <c r="H107" s="5">
        <v>6.7900000000000002E-2</v>
      </c>
      <c r="I107" s="6">
        <v>3.2624</v>
      </c>
      <c r="J107" s="5">
        <v>9.6000000000000002E-2</v>
      </c>
      <c r="K107" s="6">
        <v>0.67400000000000004</v>
      </c>
      <c r="L107" s="6">
        <v>2</v>
      </c>
      <c r="M107" s="5">
        <v>0.98350000000000004</v>
      </c>
      <c r="N107" s="6">
        <v>0.96130000000000004</v>
      </c>
      <c r="O107" s="7">
        <v>0.98229999999999995</v>
      </c>
    </row>
    <row r="108" spans="1:15">
      <c r="A108" s="5" t="s">
        <v>24</v>
      </c>
      <c r="B108" s="5">
        <v>16</v>
      </c>
      <c r="C108" s="6">
        <v>-30</v>
      </c>
      <c r="D108" s="5">
        <v>32.363100000000003</v>
      </c>
      <c r="E108" s="6">
        <v>-1.3339000000000001</v>
      </c>
      <c r="F108" s="5">
        <v>1.9582999999999999</v>
      </c>
      <c r="G108" s="6">
        <v>0.12809999999999999</v>
      </c>
      <c r="H108" s="5">
        <v>0.11550000000000001</v>
      </c>
      <c r="I108" s="6">
        <v>3.5558000000000001</v>
      </c>
      <c r="J108" s="5">
        <v>9.4E-2</v>
      </c>
      <c r="K108" s="6">
        <v>0.93500000000000005</v>
      </c>
      <c r="L108" s="6">
        <v>2</v>
      </c>
      <c r="M108" s="5">
        <v>0.98260000000000003</v>
      </c>
      <c r="N108" s="6">
        <v>0.90900000000000003</v>
      </c>
      <c r="O108" s="7">
        <v>0.99019999999999997</v>
      </c>
    </row>
    <row r="109" spans="1:15">
      <c r="A109" s="5" t="s">
        <v>24</v>
      </c>
      <c r="B109" s="5">
        <v>16</v>
      </c>
      <c r="C109" s="6">
        <v>-30</v>
      </c>
      <c r="D109" s="5">
        <v>32.684899999999999</v>
      </c>
      <c r="E109" s="6">
        <v>-1.3892</v>
      </c>
      <c r="F109" s="5">
        <v>1.9596</v>
      </c>
      <c r="G109" s="6">
        <v>0.10249999999999999</v>
      </c>
      <c r="H109" s="5">
        <v>0.1019</v>
      </c>
      <c r="I109" s="6">
        <v>3.5929000000000002</v>
      </c>
      <c r="J109" s="5">
        <v>9.5000000000000001E-2</v>
      </c>
      <c r="K109" s="6">
        <v>0.78900000000000003</v>
      </c>
      <c r="L109" s="6">
        <v>2</v>
      </c>
      <c r="M109" s="5">
        <v>0.98140000000000005</v>
      </c>
      <c r="N109" s="6">
        <v>0.94179999999999997</v>
      </c>
      <c r="O109" s="7">
        <v>0.98219999999999996</v>
      </c>
    </row>
    <row r="110" spans="1:15">
      <c r="A110" s="5" t="s">
        <v>24</v>
      </c>
      <c r="B110" s="5">
        <v>16</v>
      </c>
      <c r="C110" s="6">
        <v>-30</v>
      </c>
      <c r="D110" s="5">
        <v>32.268099999999997</v>
      </c>
      <c r="E110" s="6">
        <v>-1.3844000000000001</v>
      </c>
      <c r="F110" s="5">
        <v>1.9271</v>
      </c>
      <c r="G110" s="6">
        <v>6.54E-2</v>
      </c>
      <c r="H110" s="5">
        <v>0.1105</v>
      </c>
      <c r="I110" s="6">
        <v>3.6103000000000001</v>
      </c>
      <c r="J110" s="5">
        <v>9.7000000000000003E-2</v>
      </c>
      <c r="K110" s="6">
        <v>0.54600000000000004</v>
      </c>
      <c r="L110" s="6">
        <v>2</v>
      </c>
      <c r="M110" s="5">
        <v>0.98209999999999997</v>
      </c>
      <c r="N110" s="6">
        <v>0.98319999999999996</v>
      </c>
      <c r="O110" s="7">
        <v>0.98950000000000005</v>
      </c>
    </row>
    <row r="111" spans="1:15">
      <c r="A111" s="5" t="s">
        <v>24</v>
      </c>
      <c r="B111" s="5">
        <v>8</v>
      </c>
      <c r="C111" s="6">
        <v>-18</v>
      </c>
      <c r="D111" s="5">
        <v>7.9863999999999997</v>
      </c>
      <c r="E111" s="6">
        <v>-0.3846</v>
      </c>
      <c r="F111" s="5">
        <v>0.45950000000000002</v>
      </c>
      <c r="G111" s="6">
        <v>3.9300000000000002E-2</v>
      </c>
      <c r="H111" s="5">
        <v>1.6799999999999999E-2</v>
      </c>
      <c r="I111" s="6">
        <v>0.99350000000000005</v>
      </c>
      <c r="J111" s="5">
        <v>0.11600000000000001</v>
      </c>
      <c r="K111" s="6">
        <v>0.32200000000000001</v>
      </c>
      <c r="L111" s="6">
        <v>2</v>
      </c>
      <c r="M111" s="5">
        <v>0.98839999999999995</v>
      </c>
      <c r="N111" s="6">
        <v>0.99739999999999995</v>
      </c>
      <c r="O111" s="7">
        <v>0.91930000000000001</v>
      </c>
    </row>
    <row r="112" spans="1:15">
      <c r="A112" s="5" t="s">
        <v>24</v>
      </c>
      <c r="B112" s="5">
        <v>8</v>
      </c>
      <c r="C112" s="6">
        <v>-18</v>
      </c>
      <c r="D112" s="5">
        <v>8.6849000000000007</v>
      </c>
      <c r="E112" s="6">
        <v>-0.31190000000000001</v>
      </c>
      <c r="F112" s="5">
        <v>0.50070000000000003</v>
      </c>
      <c r="G112" s="6">
        <v>5.8700000000000002E-2</v>
      </c>
      <c r="H112" s="5">
        <v>1.0999999999999999E-2</v>
      </c>
      <c r="I112" s="6">
        <v>1.0157</v>
      </c>
      <c r="J112" s="5">
        <v>9.6000000000000002E-2</v>
      </c>
      <c r="K112" s="6">
        <v>0.41199999999999998</v>
      </c>
      <c r="L112" s="6">
        <v>2</v>
      </c>
      <c r="M112" s="5">
        <v>0.98980000000000001</v>
      </c>
      <c r="N112" s="6">
        <v>0.97799999999999998</v>
      </c>
      <c r="O112" s="7">
        <v>0.87949999999999995</v>
      </c>
    </row>
    <row r="113" spans="1:15">
      <c r="A113" s="5" t="s">
        <v>24</v>
      </c>
      <c r="B113" s="5">
        <v>8</v>
      </c>
      <c r="C113" s="6">
        <v>-18</v>
      </c>
      <c r="D113" s="5">
        <v>8.7179000000000002</v>
      </c>
      <c r="E113" s="6">
        <v>-0.32150000000000001</v>
      </c>
      <c r="F113" s="5">
        <v>0.51019999999999999</v>
      </c>
      <c r="G113" s="6">
        <v>5.6500000000000002E-2</v>
      </c>
      <c r="H113" s="5">
        <v>1.1999999999999999E-3</v>
      </c>
      <c r="I113" s="6">
        <v>1.0311999999999999</v>
      </c>
      <c r="J113" s="5">
        <v>9.7000000000000003E-2</v>
      </c>
      <c r="K113" s="6">
        <v>0.39500000000000002</v>
      </c>
      <c r="L113" s="6">
        <v>2</v>
      </c>
      <c r="M113" s="5">
        <v>0.9899</v>
      </c>
      <c r="N113" s="6">
        <v>0.98</v>
      </c>
      <c r="O113" s="7">
        <v>0.14760000000000001</v>
      </c>
    </row>
    <row r="114" spans="1:15">
      <c r="A114" s="5" t="s">
        <v>24</v>
      </c>
      <c r="B114" s="5">
        <v>9</v>
      </c>
      <c r="C114" s="6">
        <v>-18</v>
      </c>
      <c r="D114" s="5">
        <v>11.2951</v>
      </c>
      <c r="E114" s="6">
        <v>-0.41249999999999998</v>
      </c>
      <c r="F114" s="5">
        <v>0.65249999999999997</v>
      </c>
      <c r="G114" s="6">
        <v>6.4600000000000005E-2</v>
      </c>
      <c r="H114" s="5">
        <v>1.1599999999999999E-2</v>
      </c>
      <c r="I114" s="6">
        <v>1.2826</v>
      </c>
      <c r="J114" s="5">
        <v>9.2999999999999999E-2</v>
      </c>
      <c r="K114" s="6">
        <v>0.45100000000000001</v>
      </c>
      <c r="L114" s="6">
        <v>2</v>
      </c>
      <c r="M114" s="5">
        <v>0.98919999999999997</v>
      </c>
      <c r="N114" s="6">
        <v>0.96840000000000004</v>
      </c>
      <c r="O114" s="7">
        <v>0.91239999999999999</v>
      </c>
    </row>
    <row r="115" spans="1:15">
      <c r="A115" s="5" t="s">
        <v>24</v>
      </c>
      <c r="B115" s="5">
        <v>9</v>
      </c>
      <c r="C115" s="6">
        <v>-18</v>
      </c>
      <c r="D115" s="5">
        <v>11.402100000000001</v>
      </c>
      <c r="E115" s="6">
        <v>-0.43519999999999998</v>
      </c>
      <c r="F115" s="5">
        <v>0.64080000000000004</v>
      </c>
      <c r="G115" s="6">
        <v>4.4999999999999998E-2</v>
      </c>
      <c r="H115" s="5">
        <v>1.49E-2</v>
      </c>
      <c r="I115" s="6">
        <v>1.2926</v>
      </c>
      <c r="J115" s="5">
        <v>9.6000000000000002E-2</v>
      </c>
      <c r="K115" s="6">
        <v>0.34699999999999998</v>
      </c>
      <c r="L115" s="6">
        <v>2</v>
      </c>
      <c r="M115" s="5">
        <v>0.98870000000000002</v>
      </c>
      <c r="N115" s="6">
        <v>0.99270000000000003</v>
      </c>
      <c r="O115" s="7">
        <v>0.8589</v>
      </c>
    </row>
    <row r="116" spans="1:15">
      <c r="A116" s="5" t="s">
        <v>24</v>
      </c>
      <c r="B116" s="5">
        <v>9</v>
      </c>
      <c r="C116" s="6">
        <v>-18</v>
      </c>
      <c r="D116" s="5">
        <v>11.507999999999999</v>
      </c>
      <c r="E116" s="6">
        <v>-0.44109999999999999</v>
      </c>
      <c r="F116" s="5">
        <v>0.64439999999999997</v>
      </c>
      <c r="G116" s="6">
        <v>5.7099999999999998E-2</v>
      </c>
      <c r="H116" s="5">
        <v>6.4000000000000003E-3</v>
      </c>
      <c r="I116" s="6">
        <v>1.3145</v>
      </c>
      <c r="J116" s="5">
        <v>9.7000000000000003E-2</v>
      </c>
      <c r="K116" s="6">
        <v>0.41599999999999998</v>
      </c>
      <c r="L116" s="6">
        <v>2</v>
      </c>
      <c r="M116" s="5">
        <v>0.9889</v>
      </c>
      <c r="N116" s="6">
        <v>0.9708</v>
      </c>
      <c r="O116" s="7">
        <v>0.50160000000000005</v>
      </c>
    </row>
    <row r="117" spans="1:15">
      <c r="A117" s="5" t="s">
        <v>24</v>
      </c>
      <c r="B117" s="5">
        <v>10</v>
      </c>
      <c r="C117" s="6">
        <v>-18</v>
      </c>
      <c r="D117" s="5">
        <v>14.487399999999999</v>
      </c>
      <c r="E117" s="6">
        <v>-0.54910000000000003</v>
      </c>
      <c r="F117" s="5">
        <v>0.80220000000000002</v>
      </c>
      <c r="G117" s="6">
        <v>5.4699999999999999E-2</v>
      </c>
      <c r="H117" s="5">
        <v>3.0499999999999999E-2</v>
      </c>
      <c r="I117" s="6">
        <v>1.5853999999999999</v>
      </c>
      <c r="J117" s="5">
        <v>9.2999999999999999E-2</v>
      </c>
      <c r="K117" s="6">
        <v>0.40600000000000003</v>
      </c>
      <c r="L117" s="6">
        <v>2</v>
      </c>
      <c r="M117" s="5">
        <v>0.98809999999999998</v>
      </c>
      <c r="N117" s="6">
        <v>0.97860000000000003</v>
      </c>
      <c r="O117" s="7">
        <v>0.97019999999999995</v>
      </c>
    </row>
    <row r="118" spans="1:15">
      <c r="A118" s="5" t="s">
        <v>24</v>
      </c>
      <c r="B118" s="5">
        <v>10</v>
      </c>
      <c r="C118" s="6">
        <v>-18</v>
      </c>
      <c r="D118" s="5">
        <v>14.7532</v>
      </c>
      <c r="E118" s="6">
        <v>-0.57879999999999998</v>
      </c>
      <c r="F118" s="5">
        <v>0.8125</v>
      </c>
      <c r="G118" s="6">
        <v>5.2900000000000003E-2</v>
      </c>
      <c r="H118" s="5">
        <v>5.7000000000000002E-3</v>
      </c>
      <c r="I118" s="6">
        <v>1.6308</v>
      </c>
      <c r="J118" s="5">
        <v>9.5000000000000001E-2</v>
      </c>
      <c r="K118" s="6">
        <v>0.40799999999999997</v>
      </c>
      <c r="L118" s="6">
        <v>2</v>
      </c>
      <c r="M118" s="5">
        <v>0.98729999999999996</v>
      </c>
      <c r="N118" s="6">
        <v>0.98250000000000004</v>
      </c>
      <c r="O118" s="7">
        <v>0.57650000000000001</v>
      </c>
    </row>
    <row r="119" spans="1:15">
      <c r="A119" s="5" t="s">
        <v>24</v>
      </c>
      <c r="B119" s="5">
        <v>10</v>
      </c>
      <c r="C119" s="6">
        <v>-18</v>
      </c>
      <c r="D119" s="5">
        <v>14.686500000000001</v>
      </c>
      <c r="E119" s="6">
        <v>-0.57769999999999999</v>
      </c>
      <c r="F119" s="5">
        <v>0.79769999999999996</v>
      </c>
      <c r="G119" s="6">
        <v>4.8899999999999999E-2</v>
      </c>
      <c r="H119" s="5">
        <v>2.5000000000000001E-2</v>
      </c>
      <c r="I119" s="6">
        <v>1.6180000000000001</v>
      </c>
      <c r="J119" s="5">
        <v>9.6000000000000002E-2</v>
      </c>
      <c r="K119" s="6">
        <v>0.38</v>
      </c>
      <c r="L119" s="6">
        <v>2</v>
      </c>
      <c r="M119" s="5">
        <v>0.98750000000000004</v>
      </c>
      <c r="N119" s="6">
        <v>0.98609999999999998</v>
      </c>
      <c r="O119" s="7">
        <v>0.93989999999999996</v>
      </c>
    </row>
    <row r="120" spans="1:15">
      <c r="A120" s="5" t="s">
        <v>24</v>
      </c>
      <c r="B120" s="5">
        <v>11</v>
      </c>
      <c r="C120" s="6">
        <v>-18</v>
      </c>
      <c r="D120" s="5">
        <v>17.9771</v>
      </c>
      <c r="E120" s="6">
        <v>-0.68400000000000005</v>
      </c>
      <c r="F120" s="5">
        <v>0.99970000000000003</v>
      </c>
      <c r="G120" s="6">
        <v>6.9199999999999998E-2</v>
      </c>
      <c r="H120" s="5">
        <v>1.7899999999999999E-2</v>
      </c>
      <c r="I120" s="6">
        <v>1.9581</v>
      </c>
      <c r="J120" s="5">
        <v>9.1999999999999998E-2</v>
      </c>
      <c r="K120" s="6">
        <v>0.51100000000000001</v>
      </c>
      <c r="L120" s="6">
        <v>2</v>
      </c>
      <c r="M120" s="5">
        <v>0.98729999999999996</v>
      </c>
      <c r="N120" s="6">
        <v>0.96089999999999998</v>
      </c>
      <c r="O120" s="7">
        <v>0.70599999999999996</v>
      </c>
    </row>
    <row r="121" spans="1:15">
      <c r="A121" s="5" t="s">
        <v>24</v>
      </c>
      <c r="B121" s="5">
        <v>11</v>
      </c>
      <c r="C121" s="6">
        <v>-18</v>
      </c>
      <c r="D121" s="5">
        <v>18.125399999999999</v>
      </c>
      <c r="E121" s="6">
        <v>-0.72970000000000002</v>
      </c>
      <c r="F121" s="5">
        <v>0.9738</v>
      </c>
      <c r="G121" s="6">
        <v>7.4200000000000002E-2</v>
      </c>
      <c r="H121" s="5">
        <v>1.8100000000000002E-2</v>
      </c>
      <c r="I121" s="6">
        <v>1.9539</v>
      </c>
      <c r="J121" s="5">
        <v>9.5000000000000001E-2</v>
      </c>
      <c r="K121" s="6">
        <v>0.54600000000000004</v>
      </c>
      <c r="L121" s="6">
        <v>2</v>
      </c>
      <c r="M121" s="5">
        <v>0.98599999999999999</v>
      </c>
      <c r="N121" s="6">
        <v>0.94620000000000004</v>
      </c>
      <c r="O121" s="7">
        <v>0.95189999999999997</v>
      </c>
    </row>
    <row r="122" spans="1:15">
      <c r="A122" s="5" t="s">
        <v>24</v>
      </c>
      <c r="B122" s="5">
        <v>11</v>
      </c>
      <c r="C122" s="6">
        <v>-18</v>
      </c>
      <c r="D122" s="5">
        <v>18.129100000000001</v>
      </c>
      <c r="E122" s="6">
        <v>-0.72670000000000001</v>
      </c>
      <c r="F122" s="5">
        <v>0.97099999999999997</v>
      </c>
      <c r="G122" s="6">
        <v>5.0200000000000002E-2</v>
      </c>
      <c r="H122" s="5">
        <v>1.78E-2</v>
      </c>
      <c r="I122" s="6">
        <v>1.9574</v>
      </c>
      <c r="J122" s="5">
        <v>9.5000000000000001E-2</v>
      </c>
      <c r="K122" s="6">
        <v>0.40600000000000003</v>
      </c>
      <c r="L122" s="6">
        <v>2</v>
      </c>
      <c r="M122" s="5">
        <v>0.98619999999999997</v>
      </c>
      <c r="N122" s="6">
        <v>0.98719999999999997</v>
      </c>
      <c r="O122" s="7">
        <v>0.97450000000000003</v>
      </c>
    </row>
    <row r="123" spans="1:15">
      <c r="A123" s="5" t="s">
        <v>24</v>
      </c>
      <c r="B123" s="5">
        <v>12</v>
      </c>
      <c r="C123" s="6">
        <v>-18</v>
      </c>
      <c r="D123" s="5">
        <v>21.578299999999999</v>
      </c>
      <c r="E123" s="6">
        <v>-0.83830000000000005</v>
      </c>
      <c r="F123" s="5">
        <v>1.1355999999999999</v>
      </c>
      <c r="G123" s="6">
        <v>3.6200000000000003E-2</v>
      </c>
      <c r="H123" s="5">
        <v>3.1600000000000003E-2</v>
      </c>
      <c r="I123" s="6">
        <v>2.2700999999999998</v>
      </c>
      <c r="J123" s="5">
        <v>9.1999999999999998E-2</v>
      </c>
      <c r="K123" s="6">
        <v>0.315</v>
      </c>
      <c r="L123" s="6">
        <v>2</v>
      </c>
      <c r="M123" s="5">
        <v>0.9859</v>
      </c>
      <c r="N123" s="6">
        <v>0.99950000000000006</v>
      </c>
      <c r="O123" s="7">
        <v>0.90639999999999998</v>
      </c>
    </row>
    <row r="124" spans="1:15">
      <c r="A124" s="5" t="s">
        <v>24</v>
      </c>
      <c r="B124" s="5">
        <v>12</v>
      </c>
      <c r="C124" s="6">
        <v>-18</v>
      </c>
      <c r="D124" s="5">
        <v>21.719000000000001</v>
      </c>
      <c r="E124" s="6">
        <v>-0.87190000000000001</v>
      </c>
      <c r="F124" s="5">
        <v>1.1222000000000001</v>
      </c>
      <c r="G124" s="6">
        <v>4.7899999999999998E-2</v>
      </c>
      <c r="H124" s="5">
        <v>2.7400000000000001E-2</v>
      </c>
      <c r="I124" s="6">
        <v>2.2789999999999999</v>
      </c>
      <c r="J124" s="5">
        <v>9.4E-2</v>
      </c>
      <c r="K124" s="6">
        <v>0.39400000000000002</v>
      </c>
      <c r="L124" s="6">
        <v>2</v>
      </c>
      <c r="M124" s="5">
        <v>0.98509999999999998</v>
      </c>
      <c r="N124" s="6">
        <v>0.98939999999999995</v>
      </c>
      <c r="O124" s="7">
        <v>0.97330000000000005</v>
      </c>
    </row>
    <row r="125" spans="1:15">
      <c r="A125" s="5" t="s">
        <v>24</v>
      </c>
      <c r="B125" s="5">
        <v>12</v>
      </c>
      <c r="C125" s="6">
        <v>-18</v>
      </c>
      <c r="D125" s="5">
        <v>21.7178</v>
      </c>
      <c r="E125" s="6">
        <v>-0.87670000000000003</v>
      </c>
      <c r="F125" s="5">
        <v>1.1392</v>
      </c>
      <c r="G125" s="6">
        <v>3.3500000000000002E-2</v>
      </c>
      <c r="H125" s="5">
        <v>2.5600000000000001E-2</v>
      </c>
      <c r="I125" s="6">
        <v>2.2942</v>
      </c>
      <c r="J125" s="5">
        <v>9.4E-2</v>
      </c>
      <c r="K125" s="6">
        <v>0.309</v>
      </c>
      <c r="L125" s="6">
        <v>2</v>
      </c>
      <c r="M125" s="5">
        <v>0.98519999999999996</v>
      </c>
      <c r="N125" s="6">
        <v>0.99919999999999998</v>
      </c>
      <c r="O125" s="7">
        <v>0.93810000000000004</v>
      </c>
    </row>
    <row r="126" spans="1:15">
      <c r="A126" s="5" t="s">
        <v>24</v>
      </c>
      <c r="B126" s="5">
        <v>13</v>
      </c>
      <c r="C126" s="6">
        <v>-18</v>
      </c>
      <c r="D126" s="5">
        <v>25.278600000000001</v>
      </c>
      <c r="E126" s="6">
        <v>-0.98460000000000003</v>
      </c>
      <c r="F126" s="5">
        <v>1.3511</v>
      </c>
      <c r="G126" s="6">
        <v>5.4399999999999997E-2</v>
      </c>
      <c r="H126" s="5">
        <v>3.8699999999999998E-2</v>
      </c>
      <c r="I126" s="6">
        <v>2.6476000000000002</v>
      </c>
      <c r="J126" s="5">
        <v>9.0999999999999998E-2</v>
      </c>
      <c r="K126" s="6">
        <v>0.439</v>
      </c>
      <c r="L126" s="6">
        <v>2</v>
      </c>
      <c r="M126" s="5">
        <v>0.98499999999999999</v>
      </c>
      <c r="N126" s="6">
        <v>0.98599999999999999</v>
      </c>
      <c r="O126" s="7">
        <v>0.98209999999999997</v>
      </c>
    </row>
    <row r="127" spans="1:15">
      <c r="A127" s="5" t="s">
        <v>24</v>
      </c>
      <c r="B127" s="5">
        <v>13</v>
      </c>
      <c r="C127" s="6">
        <v>-18</v>
      </c>
      <c r="D127" s="5">
        <v>25.353100000000001</v>
      </c>
      <c r="E127" s="6">
        <v>-1.0118</v>
      </c>
      <c r="F127" s="5">
        <v>1.3611</v>
      </c>
      <c r="G127" s="6">
        <v>3.6200000000000003E-2</v>
      </c>
      <c r="H127" s="5">
        <v>2.7900000000000001E-2</v>
      </c>
      <c r="I127" s="6">
        <v>2.6703000000000001</v>
      </c>
      <c r="J127" s="5">
        <v>9.1999999999999998E-2</v>
      </c>
      <c r="K127" s="6">
        <v>0.32</v>
      </c>
      <c r="L127" s="6">
        <v>2</v>
      </c>
      <c r="M127" s="5">
        <v>0.98419999999999996</v>
      </c>
      <c r="N127" s="6">
        <v>0.99950000000000006</v>
      </c>
      <c r="O127" s="7">
        <v>0.97040000000000004</v>
      </c>
    </row>
    <row r="128" spans="1:15">
      <c r="A128" s="5" t="s">
        <v>24</v>
      </c>
      <c r="B128" s="5">
        <v>13</v>
      </c>
      <c r="C128" s="6">
        <v>-18</v>
      </c>
      <c r="D128" s="5">
        <v>25.197600000000001</v>
      </c>
      <c r="E128" s="6">
        <v>-1.0015000000000001</v>
      </c>
      <c r="F128" s="5">
        <v>1.3673999999999999</v>
      </c>
      <c r="G128" s="6">
        <v>4.9599999999999998E-2</v>
      </c>
      <c r="H128" s="5">
        <v>2.0400000000000001E-2</v>
      </c>
      <c r="I128" s="6">
        <v>2.6987000000000001</v>
      </c>
      <c r="J128" s="5">
        <v>9.2999999999999999E-2</v>
      </c>
      <c r="K128" s="6">
        <v>0.41299999999999998</v>
      </c>
      <c r="L128" s="6">
        <v>2</v>
      </c>
      <c r="M128" s="5">
        <v>0.98460000000000003</v>
      </c>
      <c r="N128" s="6">
        <v>0.99360000000000004</v>
      </c>
      <c r="O128" s="7">
        <v>0.95850000000000002</v>
      </c>
    </row>
    <row r="129" spans="1:15">
      <c r="A129" s="5" t="s">
        <v>24</v>
      </c>
      <c r="B129" s="5">
        <v>14</v>
      </c>
      <c r="C129" s="6">
        <v>-18</v>
      </c>
      <c r="D129" s="5">
        <v>28.858899999999998</v>
      </c>
      <c r="E129" s="6">
        <v>-1.1116999999999999</v>
      </c>
      <c r="F129" s="5">
        <v>1.6097999999999999</v>
      </c>
      <c r="G129" s="6">
        <v>4.9399999999999999E-2</v>
      </c>
      <c r="H129" s="5">
        <v>3.6299999999999999E-2</v>
      </c>
      <c r="I129" s="6">
        <v>3.0781000000000001</v>
      </c>
      <c r="J129" s="5">
        <v>0.09</v>
      </c>
      <c r="K129" s="6">
        <v>0.41899999999999998</v>
      </c>
      <c r="L129" s="6">
        <v>2</v>
      </c>
      <c r="M129" s="5">
        <v>0.98460000000000003</v>
      </c>
      <c r="N129" s="6">
        <v>0.99639999999999995</v>
      </c>
      <c r="O129" s="7">
        <v>0.9869</v>
      </c>
    </row>
    <row r="130" spans="1:15">
      <c r="A130" s="5" t="s">
        <v>24</v>
      </c>
      <c r="B130" s="5">
        <v>14</v>
      </c>
      <c r="C130" s="6">
        <v>-18</v>
      </c>
      <c r="D130" s="5">
        <v>29.157399999999999</v>
      </c>
      <c r="E130" s="6">
        <v>-1.1628000000000001</v>
      </c>
      <c r="F130" s="5">
        <v>1.5928</v>
      </c>
      <c r="G130" s="6">
        <v>5.16E-2</v>
      </c>
      <c r="H130" s="5">
        <v>3.0800000000000001E-2</v>
      </c>
      <c r="I130" s="6">
        <v>3.097</v>
      </c>
      <c r="J130" s="5">
        <v>9.1999999999999998E-2</v>
      </c>
      <c r="K130" s="6">
        <v>0.432</v>
      </c>
      <c r="L130" s="6">
        <v>2</v>
      </c>
      <c r="M130" s="5">
        <v>0.98340000000000005</v>
      </c>
      <c r="N130" s="6">
        <v>0.99380000000000002</v>
      </c>
      <c r="O130" s="7">
        <v>0.9708</v>
      </c>
    </row>
    <row r="131" spans="1:15">
      <c r="A131" s="5" t="s">
        <v>24</v>
      </c>
      <c r="B131" s="5">
        <v>14</v>
      </c>
      <c r="C131" s="6">
        <v>-18</v>
      </c>
      <c r="D131" s="5">
        <v>28.975100000000001</v>
      </c>
      <c r="E131" s="6">
        <v>-1.1556999999999999</v>
      </c>
      <c r="F131" s="5">
        <v>1.6327</v>
      </c>
      <c r="G131" s="6">
        <v>6.4699999999999994E-2</v>
      </c>
      <c r="H131" s="5">
        <v>1.5900000000000001E-2</v>
      </c>
      <c r="I131" s="6">
        <v>3.1322999999999999</v>
      </c>
      <c r="J131" s="5">
        <v>9.1999999999999998E-2</v>
      </c>
      <c r="K131" s="6">
        <v>0.52300000000000002</v>
      </c>
      <c r="L131" s="6">
        <v>2</v>
      </c>
      <c r="M131" s="5">
        <v>0.98399999999999999</v>
      </c>
      <c r="N131" s="6">
        <v>0.97929999999999995</v>
      </c>
      <c r="O131" s="7">
        <v>0.89729999999999999</v>
      </c>
    </row>
    <row r="132" spans="1:15">
      <c r="A132" s="5" t="s">
        <v>24</v>
      </c>
      <c r="B132" s="5">
        <v>15</v>
      </c>
      <c r="C132" s="6">
        <v>-18</v>
      </c>
      <c r="D132" s="5">
        <v>32.632800000000003</v>
      </c>
      <c r="E132" s="6">
        <v>-1.2497</v>
      </c>
      <c r="F132" s="5">
        <v>1.8855999999999999</v>
      </c>
      <c r="G132" s="6">
        <v>5.04E-2</v>
      </c>
      <c r="H132" s="5">
        <v>3.7900000000000003E-2</v>
      </c>
      <c r="I132" s="6">
        <v>3.5543999999999998</v>
      </c>
      <c r="J132" s="5">
        <v>0.09</v>
      </c>
      <c r="K132" s="6">
        <v>0.438</v>
      </c>
      <c r="L132" s="6">
        <v>2</v>
      </c>
      <c r="M132" s="5">
        <v>0.98440000000000005</v>
      </c>
      <c r="N132" s="6">
        <v>0.99880000000000002</v>
      </c>
      <c r="O132" s="7">
        <v>0.99029999999999996</v>
      </c>
    </row>
    <row r="133" spans="1:15">
      <c r="A133" s="5" t="s">
        <v>24</v>
      </c>
      <c r="B133" s="5">
        <v>15</v>
      </c>
      <c r="C133" s="6">
        <v>-18</v>
      </c>
      <c r="D133" s="5">
        <v>32.789900000000003</v>
      </c>
      <c r="E133" s="6">
        <v>-1.2975000000000001</v>
      </c>
      <c r="F133" s="5">
        <v>1.9165000000000001</v>
      </c>
      <c r="G133" s="6">
        <v>5.3900000000000003E-2</v>
      </c>
      <c r="H133" s="5">
        <v>3.0300000000000001E-2</v>
      </c>
      <c r="I133" s="6">
        <v>3.5869</v>
      </c>
      <c r="J133" s="5">
        <v>9.0999999999999998E-2</v>
      </c>
      <c r="K133" s="6">
        <v>0.45800000000000002</v>
      </c>
      <c r="L133" s="6">
        <v>2</v>
      </c>
      <c r="M133" s="5">
        <v>0.98319999999999996</v>
      </c>
      <c r="N133" s="6">
        <v>0.99650000000000005</v>
      </c>
      <c r="O133" s="7">
        <v>0.9698</v>
      </c>
    </row>
    <row r="134" spans="1:15">
      <c r="A134" s="5" t="s">
        <v>24</v>
      </c>
      <c r="B134" s="5">
        <v>15</v>
      </c>
      <c r="C134" s="6">
        <v>-18</v>
      </c>
      <c r="D134" s="5">
        <v>32.688400000000001</v>
      </c>
      <c r="E134" s="6">
        <v>-1.2898000000000001</v>
      </c>
      <c r="F134" s="5">
        <v>1.9314</v>
      </c>
      <c r="G134" s="6">
        <v>5.0299999999999997E-2</v>
      </c>
      <c r="H134" s="5">
        <v>2.0299999999999999E-2</v>
      </c>
      <c r="I134" s="6">
        <v>3.6053000000000002</v>
      </c>
      <c r="J134" s="5">
        <v>9.0999999999999998E-2</v>
      </c>
      <c r="K134" s="6">
        <v>0.434</v>
      </c>
      <c r="L134" s="6">
        <v>2</v>
      </c>
      <c r="M134" s="5">
        <v>0.98380000000000001</v>
      </c>
      <c r="N134" s="6">
        <v>0.99890000000000001</v>
      </c>
      <c r="O134" s="7">
        <v>0.9849</v>
      </c>
    </row>
    <row r="135" spans="1:15">
      <c r="A135" s="5" t="s">
        <v>24</v>
      </c>
      <c r="B135" s="5">
        <v>16</v>
      </c>
      <c r="C135" s="6">
        <v>-18</v>
      </c>
      <c r="D135" s="5">
        <v>37.060600000000001</v>
      </c>
      <c r="E135" s="6">
        <v>-1.423</v>
      </c>
      <c r="F135" s="5">
        <v>2.1392000000000002</v>
      </c>
      <c r="G135" s="6">
        <v>7.0300000000000001E-2</v>
      </c>
      <c r="H135" s="5">
        <v>3.9100000000000003E-2</v>
      </c>
      <c r="I135" s="6">
        <v>3.9901</v>
      </c>
      <c r="J135" s="5">
        <v>8.8999999999999996E-2</v>
      </c>
      <c r="K135" s="6">
        <v>0.56100000000000005</v>
      </c>
      <c r="L135" s="6">
        <v>2</v>
      </c>
      <c r="M135" s="5">
        <v>0.98350000000000004</v>
      </c>
      <c r="N135" s="6">
        <v>0.98029999999999995</v>
      </c>
      <c r="O135" s="7">
        <v>0.97099999999999997</v>
      </c>
    </row>
    <row r="136" spans="1:15">
      <c r="A136" s="5" t="s">
        <v>24</v>
      </c>
      <c r="B136" s="5">
        <v>16</v>
      </c>
      <c r="C136" s="6">
        <v>-18</v>
      </c>
      <c r="D136" s="5">
        <v>36.900399999999998</v>
      </c>
      <c r="E136" s="6">
        <v>-1.4574</v>
      </c>
      <c r="F136" s="5">
        <v>2.1274999999999999</v>
      </c>
      <c r="G136" s="6">
        <v>6.1499999999999999E-2</v>
      </c>
      <c r="H136" s="5">
        <v>3.85E-2</v>
      </c>
      <c r="I136" s="6">
        <v>4.0061</v>
      </c>
      <c r="J136" s="5">
        <v>9.0999999999999998E-2</v>
      </c>
      <c r="K136" s="6">
        <v>0.51400000000000001</v>
      </c>
      <c r="L136" s="6">
        <v>2</v>
      </c>
      <c r="M136" s="5">
        <v>0.98280000000000001</v>
      </c>
      <c r="N136" s="6">
        <v>0.99</v>
      </c>
      <c r="O136" s="7">
        <v>0.99</v>
      </c>
    </row>
    <row r="137" spans="1:15">
      <c r="A137" s="8" t="s">
        <v>24</v>
      </c>
      <c r="B137" s="8">
        <v>16</v>
      </c>
      <c r="C137" s="9">
        <v>-18</v>
      </c>
      <c r="D137" s="8">
        <v>36.635899999999999</v>
      </c>
      <c r="E137" s="9">
        <v>-1.4354</v>
      </c>
      <c r="F137" s="8">
        <v>2.1377999999999999</v>
      </c>
      <c r="G137" s="9">
        <v>0.05</v>
      </c>
      <c r="H137" s="8">
        <v>2.8799999999999999E-2</v>
      </c>
      <c r="I137" s="9">
        <v>4.0216000000000003</v>
      </c>
      <c r="J137" s="8">
        <v>9.0999999999999998E-2</v>
      </c>
      <c r="K137" s="9">
        <v>0.438</v>
      </c>
      <c r="L137" s="9">
        <v>2</v>
      </c>
      <c r="M137" s="8">
        <v>0.98329999999999995</v>
      </c>
      <c r="N137" s="9">
        <v>0.99929999999999997</v>
      </c>
      <c r="O137" s="10">
        <v>0.95020000000000004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9B77-988F-4CD5-905A-C00711AFFA39}">
  <dimension ref="B1:M13"/>
  <sheetViews>
    <sheetView workbookViewId="0">
      <selection activeCell="B2" sqref="B2"/>
    </sheetView>
  </sheetViews>
  <sheetFormatPr defaultColWidth="11.42578125" defaultRowHeight="15"/>
  <sheetData>
    <row r="1" spans="2:13" ht="15.75" thickBot="1"/>
    <row r="2" spans="2:13">
      <c r="B2" s="18"/>
      <c r="C2" s="18" t="s">
        <v>10</v>
      </c>
      <c r="D2" s="18" t="s">
        <v>11</v>
      </c>
      <c r="E2" s="18" t="s">
        <v>12</v>
      </c>
      <c r="F2" s="18" t="s">
        <v>13</v>
      </c>
      <c r="G2" s="18" t="s">
        <v>14</v>
      </c>
      <c r="H2" s="18" t="s">
        <v>15</v>
      </c>
      <c r="I2" s="18" t="s">
        <v>16</v>
      </c>
      <c r="J2" s="18" t="s">
        <v>17</v>
      </c>
      <c r="K2" s="18" t="s">
        <v>18</v>
      </c>
      <c r="L2" s="18" t="s">
        <v>19</v>
      </c>
      <c r="M2" s="18" t="s">
        <v>20</v>
      </c>
    </row>
    <row r="3" spans="2:13">
      <c r="B3" s="16" t="s">
        <v>10</v>
      </c>
      <c r="C3" s="16">
        <f ca="1">CORREL(INDIRECT("Table_Data["&amp;$B3&amp;"]"),(INDIRECT("Table_Data["&amp;C$2&amp;"]")))</f>
        <v>1.0000000000000002</v>
      </c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2:13">
      <c r="B4" s="16" t="s">
        <v>11</v>
      </c>
      <c r="C4" s="16">
        <f t="shared" ref="C4:L13" ca="1" si="0">CORREL(INDIRECT("Table_Data["&amp;$B4&amp;"]"),(INDIRECT("Table_Data["&amp;C$2&amp;"]")))</f>
        <v>-2.1657252464263836E-17</v>
      </c>
      <c r="D4" s="16">
        <f t="shared" ca="1" si="0"/>
        <v>1</v>
      </c>
      <c r="E4" s="16"/>
      <c r="F4" s="16"/>
      <c r="G4" s="16"/>
      <c r="H4" s="16"/>
      <c r="I4" s="16"/>
      <c r="J4" s="16"/>
      <c r="K4" s="16"/>
      <c r="L4" s="16"/>
      <c r="M4" s="16"/>
    </row>
    <row r="5" spans="2:13">
      <c r="B5" s="16" t="s">
        <v>12</v>
      </c>
      <c r="C5" s="16">
        <f t="shared" ca="1" si="0"/>
        <v>0.98075672372099942</v>
      </c>
      <c r="D5" s="16">
        <f t="shared" ca="1" si="0"/>
        <v>0.14133962180138651</v>
      </c>
      <c r="E5" s="16">
        <f t="shared" ca="1" si="0"/>
        <v>1.0000000000000002</v>
      </c>
      <c r="F5" s="16"/>
      <c r="G5" s="16"/>
      <c r="H5" s="16"/>
      <c r="I5" s="16"/>
      <c r="J5" s="16"/>
      <c r="K5" s="16"/>
      <c r="L5" s="16"/>
      <c r="M5" s="16"/>
    </row>
    <row r="6" spans="2:13">
      <c r="B6" s="16" t="s">
        <v>13</v>
      </c>
      <c r="C6" s="16">
        <f t="shared" ca="1" si="0"/>
        <v>-0.98609875438070338</v>
      </c>
      <c r="D6" s="16">
        <f t="shared" ca="1" si="0"/>
        <v>-7.0947861997290324E-3</v>
      </c>
      <c r="E6" s="16">
        <f t="shared" ca="1" si="0"/>
        <v>-0.98546134316894074</v>
      </c>
      <c r="F6" s="16">
        <f t="shared" ca="1" si="0"/>
        <v>1</v>
      </c>
      <c r="G6" s="16"/>
      <c r="H6" s="16"/>
      <c r="I6" s="16"/>
      <c r="J6" s="16"/>
      <c r="K6" s="16"/>
      <c r="L6" s="16"/>
      <c r="M6" s="16"/>
    </row>
    <row r="7" spans="2:13">
      <c r="B7" s="16" t="s">
        <v>14</v>
      </c>
      <c r="C7" s="16">
        <f t="shared" ca="1" si="0"/>
        <v>0.99021451188682064</v>
      </c>
      <c r="D7" s="16">
        <f t="shared" ca="1" si="0"/>
        <v>-3.5324522451241909E-2</v>
      </c>
      <c r="E7" s="16">
        <f t="shared" ca="1" si="0"/>
        <v>0.97912240437838804</v>
      </c>
      <c r="F7" s="16">
        <f t="shared" ca="1" si="0"/>
        <v>-0.98650612185640096</v>
      </c>
      <c r="G7" s="16">
        <f t="shared" ca="1" si="0"/>
        <v>1</v>
      </c>
      <c r="H7" s="16"/>
      <c r="I7" s="16"/>
      <c r="J7" s="16"/>
      <c r="K7" s="16"/>
      <c r="L7" s="16"/>
      <c r="M7" s="16"/>
    </row>
    <row r="8" spans="2:13">
      <c r="B8" s="16" t="s">
        <v>15</v>
      </c>
      <c r="C8" s="16">
        <f t="shared" ca="1" si="0"/>
        <v>3.923999552710896E-2</v>
      </c>
      <c r="D8" s="16">
        <f t="shared" ca="1" si="0"/>
        <v>-0.63338216677198889</v>
      </c>
      <c r="E8" s="16">
        <f t="shared" ca="1" si="0"/>
        <v>-0.11118762488709899</v>
      </c>
      <c r="F8" s="16">
        <f t="shared" ca="1" si="0"/>
        <v>4.1762875242972702E-2</v>
      </c>
      <c r="G8" s="16">
        <f t="shared" ca="1" si="0"/>
        <v>4.1136933188458916E-2</v>
      </c>
      <c r="H8" s="16">
        <f t="shared" ca="1" si="0"/>
        <v>1</v>
      </c>
      <c r="I8" s="16"/>
      <c r="J8" s="16"/>
      <c r="K8" s="16"/>
      <c r="L8" s="16"/>
      <c r="M8" s="16"/>
    </row>
    <row r="9" spans="2:13">
      <c r="B9" s="16" t="s">
        <v>16</v>
      </c>
      <c r="C9" s="16">
        <f t="shared" ca="1" si="0"/>
        <v>0.65153479605400111</v>
      </c>
      <c r="D9" s="16">
        <f t="shared" ca="1" si="0"/>
        <v>-0.36889967618450054</v>
      </c>
      <c r="E9" s="16">
        <f t="shared" ca="1" si="0"/>
        <v>0.56077114777092474</v>
      </c>
      <c r="F9" s="16">
        <f t="shared" ca="1" si="0"/>
        <v>-0.62850951335316063</v>
      </c>
      <c r="G9" s="16">
        <f t="shared" ca="1" si="0"/>
        <v>0.64398967767399551</v>
      </c>
      <c r="H9" s="16">
        <f t="shared" ca="1" si="0"/>
        <v>0.3819169252712265</v>
      </c>
      <c r="I9" s="16">
        <f t="shared" ca="1" si="0"/>
        <v>0.99999999999999989</v>
      </c>
      <c r="J9" s="16"/>
      <c r="K9" s="16"/>
      <c r="L9" s="16"/>
      <c r="M9" s="16"/>
    </row>
    <row r="10" spans="2:13">
      <c r="B10" s="16" t="s">
        <v>17</v>
      </c>
      <c r="C10" s="16">
        <f t="shared" ca="1" si="0"/>
        <v>0.99276784789305561</v>
      </c>
      <c r="D10" s="16">
        <f t="shared" ca="1" si="0"/>
        <v>6.9663371883064047E-3</v>
      </c>
      <c r="E10" s="16">
        <f t="shared" ca="1" si="0"/>
        <v>0.98875401932138063</v>
      </c>
      <c r="F10" s="16">
        <f t="shared" ca="1" si="0"/>
        <v>-0.99114431830804373</v>
      </c>
      <c r="G10" s="16">
        <f t="shared" ca="1" si="0"/>
        <v>0.99782781820935884</v>
      </c>
      <c r="H10" s="16">
        <f t="shared" ca="1" si="0"/>
        <v>1.080407817105724E-3</v>
      </c>
      <c r="I10" s="16">
        <f t="shared" ca="1" si="0"/>
        <v>0.62029335389811335</v>
      </c>
      <c r="J10" s="16">
        <f t="shared" ca="1" si="0"/>
        <v>1</v>
      </c>
      <c r="K10" s="16"/>
      <c r="L10" s="16"/>
      <c r="M10" s="16"/>
    </row>
    <row r="11" spans="2:13">
      <c r="B11" s="16" t="s">
        <v>18</v>
      </c>
      <c r="C11" s="16">
        <f t="shared" ca="1" si="0"/>
        <v>-0.38955719758506457</v>
      </c>
      <c r="D11" s="16">
        <f t="shared" ca="1" si="0"/>
        <v>-0.70355357674071073</v>
      </c>
      <c r="E11" s="16">
        <f t="shared" ca="1" si="0"/>
        <v>-0.51042611213036215</v>
      </c>
      <c r="F11" s="16">
        <f t="shared" ca="1" si="0"/>
        <v>0.43219253256235085</v>
      </c>
      <c r="G11" s="16">
        <f t="shared" ca="1" si="0"/>
        <v>-0.37190715034891597</v>
      </c>
      <c r="H11" s="16">
        <f t="shared" ca="1" si="0"/>
        <v>0.65573029377266567</v>
      </c>
      <c r="I11" s="16">
        <f t="shared" ca="1" si="0"/>
        <v>4.0432399531631476E-2</v>
      </c>
      <c r="J11" s="16">
        <f t="shared" ca="1" si="0"/>
        <v>-0.39895582013462205</v>
      </c>
      <c r="K11" s="16">
        <f t="shared" ca="1" si="0"/>
        <v>1</v>
      </c>
      <c r="L11" s="16"/>
      <c r="M11" s="16"/>
    </row>
    <row r="12" spans="2:13">
      <c r="B12" s="16" t="s">
        <v>19</v>
      </c>
      <c r="C12" s="16">
        <f t="shared" ca="1" si="0"/>
        <v>0.29073050861600153</v>
      </c>
      <c r="D12" s="16">
        <f t="shared" ca="1" si="0"/>
        <v>-0.60990035698507516</v>
      </c>
      <c r="E12" s="16">
        <f t="shared" ca="1" si="0"/>
        <v>0.14094944304188012</v>
      </c>
      <c r="F12" s="16">
        <f t="shared" ca="1" si="0"/>
        <v>-0.21816953504481662</v>
      </c>
      <c r="G12" s="16">
        <f t="shared" ca="1" si="0"/>
        <v>0.28695890881057851</v>
      </c>
      <c r="H12" s="16">
        <f t="shared" ca="1" si="0"/>
        <v>0.95808255456677605</v>
      </c>
      <c r="I12" s="16">
        <f t="shared" ca="1" si="0"/>
        <v>0.55506667148422706</v>
      </c>
      <c r="J12" s="16">
        <f t="shared" ca="1" si="0"/>
        <v>0.24899092991257796</v>
      </c>
      <c r="K12" s="16">
        <f t="shared" ca="1" si="0"/>
        <v>0.48999392699312017</v>
      </c>
      <c r="L12" s="16">
        <f t="shared" ca="1" si="0"/>
        <v>1</v>
      </c>
      <c r="M12" s="16"/>
    </row>
    <row r="13" spans="2:13" ht="15.75" thickBot="1">
      <c r="B13" s="17" t="s">
        <v>20</v>
      </c>
      <c r="C13" s="17" t="e">
        <f ca="1">CORREL(INDIRECT("Table_Data["&amp;$B13&amp;"]"),(INDIRECT("Table_Data["&amp;C$2&amp;"]")))</f>
        <v>#DIV/0!</v>
      </c>
      <c r="D13" s="17" t="e">
        <f t="shared" ca="1" si="0"/>
        <v>#DIV/0!</v>
      </c>
      <c r="E13" s="17" t="e">
        <f t="shared" ca="1" si="0"/>
        <v>#DIV/0!</v>
      </c>
      <c r="F13" s="17" t="e">
        <f t="shared" ca="1" si="0"/>
        <v>#DIV/0!</v>
      </c>
      <c r="G13" s="17" t="e">
        <f t="shared" ca="1" si="0"/>
        <v>#DIV/0!</v>
      </c>
      <c r="H13" s="17" t="e">
        <f t="shared" ca="1" si="0"/>
        <v>#DIV/0!</v>
      </c>
      <c r="I13" s="17" t="e">
        <f t="shared" ca="1" si="0"/>
        <v>#DIV/0!</v>
      </c>
      <c r="J13" s="17" t="e">
        <f t="shared" ca="1" si="0"/>
        <v>#DIV/0!</v>
      </c>
      <c r="K13" s="17" t="e">
        <f t="shared" ca="1" si="0"/>
        <v>#DIV/0!</v>
      </c>
      <c r="L13" s="17" t="e">
        <f t="shared" ca="1" si="0"/>
        <v>#DIV/0!</v>
      </c>
      <c r="M13" s="17" t="e">
        <f ca="1">CORREL(INDIRECT("Table_Data["&amp;$B13&amp;"]"),(INDIRECT("Table_Data["&amp;M$2&amp;"]")))</f>
        <v>#DIV/0!</v>
      </c>
    </row>
  </sheetData>
  <conditionalFormatting sqref="B2:M13">
    <cfRule type="colorScale" priority="2">
      <colorScale>
        <cfvo type="num" val="-1"/>
        <cfvo type="num" val="0"/>
        <cfvo type="num" val="1"/>
        <color theme="9" tint="0.39997558519241921"/>
        <color theme="0"/>
        <color theme="9" tint="0.3999755851924192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06ED-A606-4915-AA00-13C1073A75A7}">
  <dimension ref="B1:AU43"/>
  <sheetViews>
    <sheetView zoomScale="80" zoomScaleNormal="80" workbookViewId="0">
      <selection activeCell="Q3" sqref="Q3"/>
    </sheetView>
  </sheetViews>
  <sheetFormatPr defaultColWidth="11.42578125" defaultRowHeight="15"/>
  <cols>
    <col min="5" max="5" width="13.42578125" customWidth="1"/>
    <col min="6" max="6" width="15.5703125" bestFit="1" customWidth="1"/>
    <col min="12" max="12" width="12.5703125" customWidth="1"/>
    <col min="27" max="27" width="3.85546875" bestFit="1" customWidth="1"/>
    <col min="28" max="28" width="17" bestFit="1" customWidth="1"/>
    <col min="29" max="30" width="15.28515625" customWidth="1"/>
    <col min="31" max="32" width="17.140625" customWidth="1"/>
    <col min="33" max="34" width="15.28515625" customWidth="1"/>
  </cols>
  <sheetData>
    <row r="1" spans="2:47" ht="15.75" thickBot="1"/>
    <row r="2" spans="2:47">
      <c r="E2" s="37" t="s">
        <v>9</v>
      </c>
      <c r="P2" s="29" t="s">
        <v>10</v>
      </c>
      <c r="Q2" s="30">
        <v>12</v>
      </c>
    </row>
    <row r="3" spans="2:47" ht="15.75" thickBot="1">
      <c r="E3" s="38" t="str" cm="1">
        <f t="array" ref="E3">_xlfn.UNIQUE(Table_Data[Ref])</f>
        <v>WA22</v>
      </c>
      <c r="P3" s="39" t="s">
        <v>11</v>
      </c>
      <c r="Q3" s="15">
        <v>20</v>
      </c>
      <c r="Z3" t="s">
        <v>25</v>
      </c>
    </row>
    <row r="4" spans="2:47" ht="15.75" thickBot="1">
      <c r="O4" s="20" t="s">
        <v>9</v>
      </c>
      <c r="P4" s="41" t="s">
        <v>12</v>
      </c>
      <c r="Q4" s="41" t="s">
        <v>13</v>
      </c>
      <c r="R4" s="41" t="s">
        <v>14</v>
      </c>
      <c r="S4" s="41" t="s">
        <v>15</v>
      </c>
      <c r="T4" s="41" t="s">
        <v>16</v>
      </c>
      <c r="U4" s="41" t="s">
        <v>17</v>
      </c>
      <c r="V4" s="41" t="s">
        <v>18</v>
      </c>
      <c r="W4" s="41" t="s">
        <v>19</v>
      </c>
      <c r="X4" s="42" t="s">
        <v>20</v>
      </c>
      <c r="Z4" s="34" t="s">
        <v>26</v>
      </c>
      <c r="AA4" s="35">
        <v>0</v>
      </c>
      <c r="AB4" s="35">
        <v>0.1</v>
      </c>
      <c r="AC4" s="35">
        <v>0.2</v>
      </c>
      <c r="AD4" s="35">
        <v>0.3</v>
      </c>
      <c r="AE4" s="35">
        <v>0.4</v>
      </c>
      <c r="AF4" s="35">
        <v>0.5</v>
      </c>
      <c r="AG4" s="35">
        <v>0.6</v>
      </c>
      <c r="AH4" s="35">
        <v>0.7</v>
      </c>
      <c r="AI4" s="35">
        <v>0.8</v>
      </c>
      <c r="AJ4" s="35">
        <v>0.9</v>
      </c>
      <c r="AK4" s="35">
        <v>1</v>
      </c>
      <c r="AL4" s="35">
        <v>1.1000000000000001</v>
      </c>
      <c r="AM4" s="35">
        <v>1.2</v>
      </c>
      <c r="AN4" s="35">
        <v>1.3</v>
      </c>
      <c r="AO4" s="35">
        <v>1.4</v>
      </c>
      <c r="AP4" s="35">
        <v>1.5</v>
      </c>
      <c r="AQ4" s="35">
        <v>1.6</v>
      </c>
      <c r="AR4" s="35">
        <v>1.7</v>
      </c>
      <c r="AS4" s="35">
        <v>1.8</v>
      </c>
      <c r="AT4" s="35">
        <v>1.9</v>
      </c>
      <c r="AU4" s="35">
        <v>2</v>
      </c>
    </row>
    <row r="5" spans="2:47" ht="15.75" thickBot="1">
      <c r="B5" s="29" t="s">
        <v>10</v>
      </c>
      <c r="C5" s="29" t="s">
        <v>11</v>
      </c>
      <c r="F5" s="79" t="s">
        <v>27</v>
      </c>
      <c r="G5" s="80"/>
      <c r="H5" s="80"/>
      <c r="I5" s="80"/>
      <c r="J5" s="80"/>
      <c r="K5" s="80"/>
      <c r="L5" s="81"/>
      <c r="M5" s="26"/>
      <c r="O5" s="24" t="str" cm="1">
        <f t="array" ref="O5">_xlfn.UNIQUE(Table_Data[Ref])</f>
        <v>WA22</v>
      </c>
      <c r="P5" s="43" cm="1">
        <f t="array" ref="P5">IF(_T&lt;&gt;0,MMULT(_a1,TRANSPOSE(_U^{1,0,2,0,3,0,0}*_T^{0,1,0,2,0,3,0})),MMULT(_a1,TRANSPOSE(_U^{1,0,2,0,3,0,0}*0.0001^{0,1,0,2,0,3,0})))</f>
        <v>22.01245034847565</v>
      </c>
      <c r="Q5" s="43" cm="1">
        <f t="array" ref="Q5">IF(_T&lt;&gt;0,MMULT(_b1,TRANSPOSE(_U^{1,0,2,0,3,0,0}*_T^{0,1,0,2,0,3,0})),MMULT(_b1,TRANSPOSE(_U^{1,0,2,0,3,0,0}*0.0001^{0,1,0,2,0,3,0})))</f>
        <v>-0.77305967556532473</v>
      </c>
      <c r="R5" s="43" cm="1">
        <f t="array" ref="R5">IF(_T&lt;&gt;0,MMULT(_E,TRANSPOSE(_U^{1,0,2,0,3,0,0}*_T^{0,1,0,2,0,3,0})),MMULT(_E,TRANSPOSE(_U^{1,0,2,0,3,0,0}*0.0001^{0,1,0,2,0,3,0})))</f>
        <v>1.0709264436795287</v>
      </c>
      <c r="S5" s="43" cm="1">
        <f t="array" ref="S5">IF(_T&lt;&gt;0,MMULT(_Tau,TRANSPOSE(_U^{1,0,2,0,3,0,0}*_T^{0,1,0,2,0,3,0})),MMULT(_Tau,TRANSPOSE(_U^{1,0,2,0,3,0,0}*0.0001^{0,1,0,2,0,3,0})))</f>
        <v>4.5463804727216534E-2</v>
      </c>
      <c r="T5" s="43" cm="1">
        <f t="array" ref="T5">IF(_T&lt;&gt;0,MMULT(_a2,TRANSPOSE(_U^{1,0,2,0,3,0,0}*_T^{0,1,0,2,0,3,0})),MMULT(_a2,TRANSPOSE(_U^{1,0,2,0,3,0,0}*0.0001^{0,1,0,2,0,3,0})))</f>
        <v>1.4719039175912125E-2</v>
      </c>
      <c r="U5" s="43" cm="1">
        <f t="array" ref="U5">IF(_T&lt;&gt;0,MMULT(_b2,TRANSPOSE(_U^{1,0,2,0,3,0,0}*_T^{0,1,0,2,0,3,0})),MMULT(_b2,TRANSPOSE(_U^{1,0,2,0,3,0,0}*0.0001^{0,1,0,2,0,3,0})))</f>
        <v>2.1735790153401071</v>
      </c>
      <c r="V5" s="43" cm="1">
        <f t="array" ref="V5">IF(_T&lt;&gt;0,MMULT(_t1,TRANSPOSE(_U^{1,0,2,0,3,0,0}*_T^{0,1,0,2,0,3,0})),MMULT(_t1,TRANSPOSE(_U^{1,0,2,0,3,0,0}*0.0001^{0,1,0,2,0,3,0})))</f>
        <v>8.4484568309287023E-2</v>
      </c>
      <c r="W5" s="43" cm="1">
        <f t="array" ref="W5">IF(_T&lt;&gt;0,MMULT(_t2,TRANSPOSE(_U^{1,0,2,0,3,0,0}*_T^{0,1,0,2,0,3,0})),MMULT(_t2,TRANSPOSE(_U^{1,0,2,0,3,0,0}*0.0001^{0,1,0,2,0,3,0})))</f>
        <v>0.52499949264196633</v>
      </c>
      <c r="X5" s="44">
        <f>MAX(Table_Data[t3])</f>
        <v>2</v>
      </c>
      <c r="Z5" s="35" t="s">
        <v>28</v>
      </c>
      <c r="AA5" s="30">
        <v>0</v>
      </c>
      <c r="AB5" s="30">
        <f t="shared" ref="AB5:AU5" si="0">IF(AB$4&lt;=$V$5,$P$5*AB$4+$Q$5,IF(AB$4&lt;=$W$5,$R$5*(1-EXP(-(AB$4-$V$5)/$S$5))+$P$5*$V$5+$Q$5,$T$5*AB$4+$U$5))</f>
        <v>1.396292904568212</v>
      </c>
      <c r="AC5" s="30">
        <f t="shared" si="0"/>
        <v>2.0731884112523424</v>
      </c>
      <c r="AD5" s="30">
        <f t="shared" si="0"/>
        <v>2.1482241840861676</v>
      </c>
      <c r="AE5" s="30">
        <f t="shared" si="0"/>
        <v>2.156542110781162</v>
      </c>
      <c r="AF5" s="30">
        <f t="shared" si="0"/>
        <v>2.1574641763758819</v>
      </c>
      <c r="AG5" s="30">
        <f t="shared" si="0"/>
        <v>2.1824104388456544</v>
      </c>
      <c r="AH5" s="30">
        <f t="shared" si="0"/>
        <v>2.1838823427632454</v>
      </c>
      <c r="AI5" s="30">
        <f t="shared" si="0"/>
        <v>2.1853542466808369</v>
      </c>
      <c r="AJ5" s="30">
        <f t="shared" si="0"/>
        <v>2.1868261505984279</v>
      </c>
      <c r="AK5" s="30">
        <f t="shared" si="0"/>
        <v>2.1882980545160193</v>
      </c>
      <c r="AL5" s="30">
        <f t="shared" si="0"/>
        <v>2.1897699584336103</v>
      </c>
      <c r="AM5" s="30">
        <f t="shared" si="0"/>
        <v>2.1912418623512018</v>
      </c>
      <c r="AN5" s="30">
        <f t="shared" si="0"/>
        <v>2.1927137662687928</v>
      </c>
      <c r="AO5" s="30">
        <f t="shared" si="0"/>
        <v>2.1941856701863842</v>
      </c>
      <c r="AP5" s="30">
        <f t="shared" si="0"/>
        <v>2.1956575741039752</v>
      </c>
      <c r="AQ5" s="30">
        <f t="shared" si="0"/>
        <v>2.1971294780215667</v>
      </c>
      <c r="AR5" s="30">
        <f t="shared" si="0"/>
        <v>2.1986013819391577</v>
      </c>
      <c r="AS5" s="30">
        <f t="shared" si="0"/>
        <v>2.2000732858567491</v>
      </c>
      <c r="AT5" s="30">
        <f t="shared" si="0"/>
        <v>2.2015451897743401</v>
      </c>
      <c r="AU5" s="30">
        <f t="shared" si="0"/>
        <v>2.2030170936919315</v>
      </c>
    </row>
    <row r="6" spans="2:47" ht="15.75" thickBot="1">
      <c r="B6" s="47" cm="1">
        <f t="array" ref="B6:B14">_xlfn._xlws.SORT(Liste_U)</f>
        <v>8</v>
      </c>
      <c r="C6" s="47" cm="1">
        <f t="array" ref="C6:C10">_xlfn._xlws.SORT(Liste_T)</f>
        <v>-30</v>
      </c>
      <c r="F6" s="25">
        <v>1</v>
      </c>
      <c r="G6" s="25">
        <v>1</v>
      </c>
      <c r="H6" s="25">
        <v>1</v>
      </c>
      <c r="I6" s="25">
        <v>1</v>
      </c>
      <c r="J6" s="25">
        <v>1</v>
      </c>
      <c r="K6" s="25">
        <v>1</v>
      </c>
      <c r="L6" s="25">
        <v>1</v>
      </c>
      <c r="M6" s="19"/>
      <c r="P6" s="40" cm="1">
        <f t="array" ref="P6:P8">_xlfn._xlws.FILTER(Table_Data[a1],(Table_Data[U(V)]=_U)*(Table_Data[T(°C)]=_T))</f>
        <v>21.976400000000002</v>
      </c>
      <c r="Q6" s="40" cm="1">
        <f t="array" ref="Q6:Q8">_xlfn._xlws.FILTER(Table_Data[b1],(Table_Data[U(V)]=_U)*(Table_Data[T(°C)]=_T))</f>
        <v>-0.7571</v>
      </c>
      <c r="R6" s="40" cm="1">
        <f t="array" ref="R6:R8">_xlfn._xlws.FILTER(Table_Data[E],(Table_Data[U(V)]=_U)*(Table_Data[T(°C)]=_T))</f>
        <v>1.0688</v>
      </c>
      <c r="S6" s="40" cm="1">
        <f t="array" ref="S6:S8">_xlfn._xlws.FILTER(Table_Data[Tau],(Table_Data[U(V)]=_U)*(Table_Data[T(°C)]=_T))</f>
        <v>4.1700000000000001E-2</v>
      </c>
      <c r="T6" s="40" cm="1">
        <f t="array" ref="T6:T8">_xlfn._xlws.FILTER(Table_Data[a2],(Table_Data[U(V)]=_U)*(Table_Data[T(°C)]=_T))</f>
        <v>1.1599999999999999E-2</v>
      </c>
      <c r="U6" s="40" cm="1">
        <f t="array" ref="U6:U8">_xlfn._xlws.FILTER(Table_Data[b2],(Table_Data[U(V)]=_U)*(Table_Data[T(°C)]=_T))</f>
        <v>2.1737000000000002</v>
      </c>
      <c r="V6" s="40" cm="1">
        <f t="array" ref="V6:V8">_xlfn._xlws.FILTER(Table_Data[t1],(Table_Data[U(V)]=_U)*(Table_Data[T(°C)]=_T))</f>
        <v>8.5000000000000006E-2</v>
      </c>
      <c r="W6" s="40" cm="1">
        <f t="array" ref="W6:W8">_xlfn._xlws.FILTER(Table_Data[t2],(Table_Data[U(V)]=_U)*(Table_Data[T(°C)]=_T))</f>
        <v>0.34799999999999998</v>
      </c>
      <c r="X6" s="40" cm="1">
        <f t="array" ref="X6:X8">_xlfn._xlws.FILTER(Table_Data[t3],(Table_Data[U(V)]=_U)*(Table_Data[T(°C)]=_T))</f>
        <v>2</v>
      </c>
      <c r="Z6" s="35" t="s">
        <v>29</v>
      </c>
      <c r="AA6" s="30">
        <v>0</v>
      </c>
      <c r="AB6" s="30">
        <f t="shared" ref="AB6:AK8" si="1">IF(AB$4&lt;=$V6,$P6*AB$4+$Q6,IF(AB$4&lt;=$W6,$R6*(1-EXP(-(AB$4-$V6)/$S6))+$P6*$V6+$Q6,$T6*AB$4+$U6))</f>
        <v>1.4338029286638654</v>
      </c>
      <c r="AC6" s="30">
        <f t="shared" si="1"/>
        <v>2.1118983497153705</v>
      </c>
      <c r="AD6" s="30">
        <f t="shared" si="1"/>
        <v>2.1735319069355499</v>
      </c>
      <c r="AE6" s="30">
        <f t="shared" si="1"/>
        <v>2.1783400000000004</v>
      </c>
      <c r="AF6" s="30">
        <f t="shared" si="1"/>
        <v>2.1795</v>
      </c>
      <c r="AG6" s="30">
        <f t="shared" si="1"/>
        <v>2.18066</v>
      </c>
      <c r="AH6" s="30">
        <f t="shared" si="1"/>
        <v>2.1818200000000001</v>
      </c>
      <c r="AI6" s="30">
        <f t="shared" si="1"/>
        <v>2.1829800000000001</v>
      </c>
      <c r="AJ6" s="30">
        <f t="shared" si="1"/>
        <v>2.1841400000000002</v>
      </c>
      <c r="AK6" s="30">
        <f t="shared" si="1"/>
        <v>2.1853000000000002</v>
      </c>
      <c r="AL6" s="30">
        <f t="shared" ref="AL6:AU8" si="2">IF(AL$4&lt;=$V6,$P6*AL$4+$Q6,IF(AL$4&lt;=$W6,$R6*(1-EXP(-(AL$4-$V6)/$S6))+$P6*$V6+$Q6,$T6*AL$4+$U6))</f>
        <v>2.1864600000000003</v>
      </c>
      <c r="AM6" s="30">
        <f t="shared" si="2"/>
        <v>2.1876200000000003</v>
      </c>
      <c r="AN6" s="30">
        <f t="shared" si="2"/>
        <v>2.1887800000000004</v>
      </c>
      <c r="AO6" s="30">
        <f t="shared" si="2"/>
        <v>2.18994</v>
      </c>
      <c r="AP6" s="30">
        <f t="shared" si="2"/>
        <v>2.1911</v>
      </c>
      <c r="AQ6" s="30">
        <f t="shared" si="2"/>
        <v>2.1922600000000001</v>
      </c>
      <c r="AR6" s="30">
        <f t="shared" si="2"/>
        <v>2.1934200000000001</v>
      </c>
      <c r="AS6" s="30">
        <f t="shared" si="2"/>
        <v>2.1945800000000002</v>
      </c>
      <c r="AT6" s="30">
        <f t="shared" si="2"/>
        <v>2.1957400000000002</v>
      </c>
      <c r="AU6" s="30">
        <f t="shared" si="2"/>
        <v>2.1969000000000003</v>
      </c>
    </row>
    <row r="7" spans="2:47">
      <c r="B7">
        <v>9</v>
      </c>
      <c r="C7">
        <v>-18</v>
      </c>
      <c r="E7" s="20" t="s">
        <v>30</v>
      </c>
      <c r="F7" s="21" t="s">
        <v>31</v>
      </c>
      <c r="G7" s="21" t="s">
        <v>32</v>
      </c>
      <c r="H7" s="21" t="s">
        <v>33</v>
      </c>
      <c r="I7" s="21" t="s">
        <v>34</v>
      </c>
      <c r="J7" s="21" t="s">
        <v>35</v>
      </c>
      <c r="K7" s="21" t="s">
        <v>36</v>
      </c>
      <c r="L7" s="21" t="s">
        <v>37</v>
      </c>
      <c r="M7" s="22" t="s">
        <v>38</v>
      </c>
      <c r="P7" s="33">
        <v>22.169599999999999</v>
      </c>
      <c r="Q7" s="33">
        <v>-0.80649999999999999</v>
      </c>
      <c r="R7" s="33">
        <v>1.0736000000000001</v>
      </c>
      <c r="S7" s="33">
        <v>5.1700000000000003E-2</v>
      </c>
      <c r="T7" s="33">
        <v>6.7999999999999996E-3</v>
      </c>
      <c r="U7" s="33">
        <v>2.1913</v>
      </c>
      <c r="V7" s="33">
        <v>8.6999999999999994E-2</v>
      </c>
      <c r="W7" s="33">
        <v>0.41899999999999998</v>
      </c>
      <c r="X7" s="33">
        <v>2</v>
      </c>
      <c r="Z7" s="35" t="s">
        <v>39</v>
      </c>
      <c r="AA7" s="30">
        <v>0</v>
      </c>
      <c r="AB7" s="30">
        <f t="shared" si="1"/>
        <v>1.3609467407212319</v>
      </c>
      <c r="AC7" s="30">
        <f t="shared" si="1"/>
        <v>2.0751819943154111</v>
      </c>
      <c r="AD7" s="30">
        <f t="shared" si="1"/>
        <v>2.1784137399113401</v>
      </c>
      <c r="AE7" s="30">
        <f t="shared" si="1"/>
        <v>2.1933343045924527</v>
      </c>
      <c r="AF7" s="30">
        <f t="shared" si="1"/>
        <v>2.1947000000000001</v>
      </c>
      <c r="AG7" s="30">
        <f t="shared" si="1"/>
        <v>2.1953800000000001</v>
      </c>
      <c r="AH7" s="30">
        <f t="shared" si="1"/>
        <v>2.1960600000000001</v>
      </c>
      <c r="AI7" s="30">
        <f t="shared" si="1"/>
        <v>2.1967400000000001</v>
      </c>
      <c r="AJ7" s="30">
        <f t="shared" si="1"/>
        <v>2.1974200000000002</v>
      </c>
      <c r="AK7" s="30">
        <f t="shared" si="1"/>
        <v>2.1981000000000002</v>
      </c>
      <c r="AL7" s="30">
        <f t="shared" si="2"/>
        <v>2.1987800000000002</v>
      </c>
      <c r="AM7" s="30">
        <f t="shared" si="2"/>
        <v>2.1994600000000002</v>
      </c>
      <c r="AN7" s="30">
        <f t="shared" si="2"/>
        <v>2.2001400000000002</v>
      </c>
      <c r="AO7" s="30">
        <f t="shared" si="2"/>
        <v>2.2008200000000002</v>
      </c>
      <c r="AP7" s="30">
        <f t="shared" si="2"/>
        <v>2.2015000000000002</v>
      </c>
      <c r="AQ7" s="30">
        <f t="shared" si="2"/>
        <v>2.2021800000000002</v>
      </c>
      <c r="AR7" s="30">
        <f t="shared" si="2"/>
        <v>2.2028599999999998</v>
      </c>
      <c r="AS7" s="30">
        <f t="shared" si="2"/>
        <v>2.2035399999999998</v>
      </c>
      <c r="AT7" s="30">
        <f t="shared" si="2"/>
        <v>2.2042199999999998</v>
      </c>
      <c r="AU7" s="30">
        <f t="shared" si="2"/>
        <v>2.2048999999999999</v>
      </c>
    </row>
    <row r="8" spans="2:47">
      <c r="B8">
        <v>10</v>
      </c>
      <c r="C8">
        <v>-10</v>
      </c>
      <c r="E8" s="23" t="s">
        <v>12</v>
      </c>
      <c r="F8" s="27">
        <f t="array" ref="F8:L8">LINEST(Table_Data[a1],(IFERROR(Table_Data[U(V)]^{0,3,0,2,0,1}*$F6:$K6,1))*(IFERROR(Table_Data[T(°C)]^{3,0,2,0,1,0}*$F6:$K6,1)),TRUE,TRUE)</f>
        <v>-3.6036774891744908E-2</v>
      </c>
      <c r="G8" s="27">
        <v>-5.5141896922371335E-2</v>
      </c>
      <c r="H8" s="27">
        <v>0.20434079365079097</v>
      </c>
      <c r="I8" s="27">
        <v>9.1090355116054138E-4</v>
      </c>
      <c r="J8" s="27">
        <v>-3.1828787878787077E-3</v>
      </c>
      <c r="K8" s="27">
        <v>2.2467492634008944E-4</v>
      </c>
      <c r="L8" s="27">
        <v>-2.5390909858204114</v>
      </c>
      <c r="M8" s="28">
        <f t="array" ref="M8">INDEX(LINEST(Table_Data[a1],(IFERROR(Table_Data[U(V)]^{0,3,0,2,0,1}*$F6:$K6,1))*(IFERROR(Table_Data[T(°C)]^{3,0,2,0,1,0}*$F6:$K6,1)),TRUE,TRUE),3,1)</f>
        <v>0.99734061439761634</v>
      </c>
      <c r="P8" s="33">
        <v>22.060300000000002</v>
      </c>
      <c r="Q8" s="33">
        <v>-0.78800000000000003</v>
      </c>
      <c r="R8" s="33">
        <v>1.0461</v>
      </c>
      <c r="S8" s="33">
        <v>3.73E-2</v>
      </c>
      <c r="T8" s="33">
        <v>2.0799999999999999E-2</v>
      </c>
      <c r="U8" s="33">
        <v>2.1686999999999999</v>
      </c>
      <c r="V8" s="33">
        <v>8.6999999999999994E-2</v>
      </c>
      <c r="W8" s="33">
        <v>0.32100000000000001</v>
      </c>
      <c r="X8" s="33">
        <v>2</v>
      </c>
      <c r="Z8" s="35" t="s">
        <v>40</v>
      </c>
      <c r="AA8" s="30">
        <v>0</v>
      </c>
      <c r="AB8" s="30">
        <f t="shared" si="1"/>
        <v>1.4390841014524522</v>
      </c>
      <c r="AC8" s="30">
        <f t="shared" si="1"/>
        <v>2.1267773586394823</v>
      </c>
      <c r="AD8" s="30">
        <f t="shared" si="1"/>
        <v>2.1738822922897052</v>
      </c>
      <c r="AE8" s="30">
        <f t="shared" si="1"/>
        <v>2.1770199999999997</v>
      </c>
      <c r="AF8" s="30">
        <f t="shared" si="1"/>
        <v>2.1791</v>
      </c>
      <c r="AG8" s="30">
        <f t="shared" si="1"/>
        <v>2.1811799999999999</v>
      </c>
      <c r="AH8" s="30">
        <f t="shared" si="1"/>
        <v>2.1832599999999998</v>
      </c>
      <c r="AI8" s="30">
        <f t="shared" si="1"/>
        <v>2.1853400000000001</v>
      </c>
      <c r="AJ8" s="30">
        <f t="shared" si="1"/>
        <v>2.1874199999999999</v>
      </c>
      <c r="AK8" s="30">
        <f t="shared" si="1"/>
        <v>2.1894999999999998</v>
      </c>
      <c r="AL8" s="30">
        <f t="shared" si="2"/>
        <v>2.1915799999999996</v>
      </c>
      <c r="AM8" s="30">
        <f t="shared" si="2"/>
        <v>2.1936599999999999</v>
      </c>
      <c r="AN8" s="30">
        <f t="shared" si="2"/>
        <v>2.1957399999999998</v>
      </c>
      <c r="AO8" s="30">
        <f t="shared" si="2"/>
        <v>2.1978199999999997</v>
      </c>
      <c r="AP8" s="30">
        <f t="shared" si="2"/>
        <v>2.1999</v>
      </c>
      <c r="AQ8" s="30">
        <f t="shared" si="2"/>
        <v>2.2019799999999998</v>
      </c>
      <c r="AR8" s="30">
        <f t="shared" si="2"/>
        <v>2.2040599999999997</v>
      </c>
      <c r="AS8" s="30">
        <f t="shared" si="2"/>
        <v>2.20614</v>
      </c>
      <c r="AT8" s="30">
        <f t="shared" si="2"/>
        <v>2.2082199999999998</v>
      </c>
      <c r="AU8" s="30">
        <f t="shared" si="2"/>
        <v>2.2102999999999997</v>
      </c>
    </row>
    <row r="9" spans="2:47" ht="15.75" thickBot="1">
      <c r="B9">
        <v>11</v>
      </c>
      <c r="C9">
        <v>0</v>
      </c>
      <c r="P9" s="14"/>
      <c r="Q9" s="14"/>
      <c r="R9" s="14"/>
      <c r="S9" s="14"/>
      <c r="T9" s="14"/>
      <c r="U9" s="14"/>
      <c r="V9" s="14"/>
      <c r="W9" s="14"/>
      <c r="X9" s="14"/>
      <c r="Z9" s="36" t="s">
        <v>41</v>
      </c>
      <c r="AA9" s="45">
        <v>0</v>
      </c>
      <c r="AB9" s="46">
        <f t="shared" ref="AB9:AU9" si="3">(AB5-AVERAGE(AB6:AB8))/AB5</f>
        <v>-1.0732002572868715E-2</v>
      </c>
      <c r="AC9" s="46">
        <f t="shared" si="3"/>
        <v>-1.5160620617251279E-2</v>
      </c>
      <c r="AD9" s="46">
        <f t="shared" si="3"/>
        <v>-1.2592631544895351E-2</v>
      </c>
      <c r="AE9" s="46">
        <f t="shared" si="3"/>
        <v>-1.2221412518630983E-2</v>
      </c>
      <c r="AF9" s="46">
        <f t="shared" si="3"/>
        <v>-1.2500396183984009E-2</v>
      </c>
      <c r="AG9" s="46">
        <f t="shared" si="3"/>
        <v>-1.5256347271259563E-3</v>
      </c>
      <c r="AH9" s="46">
        <f t="shared" si="3"/>
        <v>-1.4489443141966949E-3</v>
      </c>
      <c r="AI9" s="46">
        <f t="shared" si="3"/>
        <v>-1.372357208014117E-3</v>
      </c>
      <c r="AJ9" s="46">
        <f t="shared" si="3"/>
        <v>-1.295873199978227E-3</v>
      </c>
      <c r="AK9" s="46">
        <f t="shared" si="3"/>
        <v>-1.2194920820498599E-3</v>
      </c>
      <c r="AL9" s="46">
        <f t="shared" si="3"/>
        <v>-1.1432136467492053E-3</v>
      </c>
      <c r="AM9" s="46">
        <f t="shared" si="3"/>
        <v>-1.067037687154129E-3</v>
      </c>
      <c r="AN9" s="46">
        <f t="shared" si="3"/>
        <v>-9.9096399689749303E-4</v>
      </c>
      <c r="AO9" s="46">
        <f t="shared" si="3"/>
        <v>-9.1499237016650617E-4</v>
      </c>
      <c r="AP9" s="46">
        <f t="shared" si="3"/>
        <v>-8.3912260170005944E-4</v>
      </c>
      <c r="AQ9" s="46">
        <f t="shared" si="3"/>
        <v>-7.6335448678707825E-4</v>
      </c>
      <c r="AR9" s="46">
        <f t="shared" si="3"/>
        <v>-6.8768782126468254E-4</v>
      </c>
      <c r="AS9" s="46">
        <f t="shared" si="3"/>
        <v>-6.1212240151655383E-4</v>
      </c>
      <c r="AT9" s="46">
        <f t="shared" si="3"/>
        <v>-5.3665802447030227E-4</v>
      </c>
      <c r="AU9" s="46">
        <f t="shared" si="3"/>
        <v>-4.6129448759685824E-4</v>
      </c>
    </row>
    <row r="10" spans="2:47" ht="15.75" thickBot="1">
      <c r="B10">
        <v>12</v>
      </c>
      <c r="C10">
        <v>20</v>
      </c>
      <c r="F10" s="79" t="s">
        <v>27</v>
      </c>
      <c r="G10" s="80"/>
      <c r="H10" s="80"/>
      <c r="I10" s="80"/>
      <c r="J10" s="80"/>
      <c r="K10" s="80"/>
      <c r="L10" s="81"/>
      <c r="M10" s="26"/>
    </row>
    <row r="11" spans="2:47" ht="15.75" thickBot="1">
      <c r="B11">
        <v>13</v>
      </c>
      <c r="F11" s="25">
        <v>1</v>
      </c>
      <c r="G11" s="25">
        <v>1</v>
      </c>
      <c r="H11" s="25">
        <v>1</v>
      </c>
      <c r="I11" s="25">
        <v>1</v>
      </c>
      <c r="J11" s="25">
        <v>1</v>
      </c>
      <c r="K11" s="25">
        <v>1</v>
      </c>
      <c r="L11" s="25">
        <v>1</v>
      </c>
      <c r="M11" s="19"/>
      <c r="AA11" s="32"/>
    </row>
    <row r="12" spans="2:47">
      <c r="B12">
        <v>14</v>
      </c>
      <c r="E12" s="20" t="s">
        <v>30</v>
      </c>
      <c r="F12" s="21" t="s">
        <v>31</v>
      </c>
      <c r="G12" s="21" t="s">
        <v>32</v>
      </c>
      <c r="H12" s="21" t="s">
        <v>33</v>
      </c>
      <c r="I12" s="21" t="s">
        <v>34</v>
      </c>
      <c r="J12" s="21" t="s">
        <v>35</v>
      </c>
      <c r="K12" s="21" t="s">
        <v>36</v>
      </c>
      <c r="L12" s="21" t="s">
        <v>37</v>
      </c>
      <c r="M12" s="22" t="s">
        <v>38</v>
      </c>
      <c r="AA12" s="32"/>
      <c r="AC12" s="70" t="s">
        <v>42</v>
      </c>
      <c r="AD12" s="71"/>
      <c r="AE12" s="70" t="s">
        <v>43</v>
      </c>
      <c r="AF12" s="71"/>
      <c r="AG12" s="70" t="s">
        <v>44</v>
      </c>
      <c r="AH12" s="71"/>
    </row>
    <row r="13" spans="2:47">
      <c r="B13">
        <v>15</v>
      </c>
      <c r="E13" s="23" t="s">
        <v>13</v>
      </c>
      <c r="F13" s="27">
        <f t="array" ref="F13:L13">LINEST(Table_Data[b1],(IFERROR(Table_Data[U(V)]^{0,3,0,2,0,1}*$F11:$K11,1))*(IFERROR(Table_Data[T(°C)]^{3,0,2,0,1,0}*$F11:$K11,1)),TRUE,TRUE)</f>
        <v>-8.5423947410610671E-2</v>
      </c>
      <c r="G13" s="27">
        <v>6.0366153923649612E-3</v>
      </c>
      <c r="H13" s="27">
        <v>-1.9576984126986954E-3</v>
      </c>
      <c r="I13" s="27">
        <v>-1.159972859730311E-4</v>
      </c>
      <c r="J13" s="27">
        <v>-5.4826038159294177E-6</v>
      </c>
      <c r="K13" s="27">
        <v>-1.1649708974845401E-5</v>
      </c>
      <c r="L13" s="27">
        <v>0.56227448252521794</v>
      </c>
      <c r="M13" s="28" cm="1">
        <f t="array" ref="M13">INDEX(LINEST(Table_Data[b1],(IFERROR(Table_Data[U(V)]^{0,3,0,2,0,1}*$F$11:$K$11,1))*(IFERROR(Table_Data[T(°C)]^{3,0,2,0,1,0}*$F$11:$K$11,1)),TRUE,TRUE),3,1)</f>
        <v>0.98597075705803094</v>
      </c>
      <c r="AA13" s="31"/>
      <c r="AC13" s="72" t="s">
        <v>45</v>
      </c>
      <c r="AD13" s="73"/>
      <c r="AE13" s="72" t="s">
        <v>46</v>
      </c>
      <c r="AF13" s="73"/>
      <c r="AG13" s="72" t="s">
        <v>47</v>
      </c>
      <c r="AH13" s="73"/>
    </row>
    <row r="14" spans="2:47" ht="15.75" thickBot="1">
      <c r="B14">
        <v>16</v>
      </c>
      <c r="AC14" s="72" t="s">
        <v>48</v>
      </c>
      <c r="AD14" s="73"/>
      <c r="AE14" s="72" t="s">
        <v>48</v>
      </c>
      <c r="AF14" s="73"/>
      <c r="AG14" s="72" t="s">
        <v>48</v>
      </c>
      <c r="AH14" s="73"/>
    </row>
    <row r="15" spans="2:47" ht="15.75" thickBot="1">
      <c r="F15" s="79" t="s">
        <v>27</v>
      </c>
      <c r="G15" s="80"/>
      <c r="H15" s="80"/>
      <c r="I15" s="80"/>
      <c r="J15" s="80"/>
      <c r="K15" s="80"/>
      <c r="L15" s="81"/>
      <c r="M15" s="26"/>
      <c r="AC15" s="74" t="s">
        <v>49</v>
      </c>
      <c r="AD15" s="75"/>
      <c r="AE15" s="74" t="s">
        <v>50</v>
      </c>
      <c r="AF15" s="75"/>
      <c r="AG15" s="74" t="s">
        <v>51</v>
      </c>
      <c r="AH15" s="75"/>
    </row>
    <row r="16" spans="2:47" ht="15.75" thickBot="1">
      <c r="F16" s="25">
        <v>1</v>
      </c>
      <c r="G16" s="25">
        <v>1</v>
      </c>
      <c r="H16" s="25">
        <v>1</v>
      </c>
      <c r="I16" s="25">
        <v>1</v>
      </c>
      <c r="J16" s="25">
        <v>1</v>
      </c>
      <c r="K16" s="25">
        <v>1</v>
      </c>
      <c r="L16" s="25">
        <v>1</v>
      </c>
      <c r="M16" s="19"/>
      <c r="AC16" s="64" t="s">
        <v>52</v>
      </c>
      <c r="AD16" s="65" t="s">
        <v>53</v>
      </c>
      <c r="AE16" s="64" t="s">
        <v>54</v>
      </c>
      <c r="AF16" s="65" t="s">
        <v>55</v>
      </c>
      <c r="AG16" s="64" t="s">
        <v>54</v>
      </c>
      <c r="AH16" s="65" t="s">
        <v>55</v>
      </c>
      <c r="AI16" s="64" t="s">
        <v>18</v>
      </c>
      <c r="AJ16" s="65" t="s">
        <v>19</v>
      </c>
    </row>
    <row r="17" spans="5:36">
      <c r="E17" s="20" t="s">
        <v>30</v>
      </c>
      <c r="F17" s="21" t="s">
        <v>31</v>
      </c>
      <c r="G17" s="21" t="s">
        <v>32</v>
      </c>
      <c r="H17" s="21" t="s">
        <v>33</v>
      </c>
      <c r="I17" s="21" t="s">
        <v>34</v>
      </c>
      <c r="J17" s="21" t="s">
        <v>35</v>
      </c>
      <c r="K17" s="21" t="s">
        <v>36</v>
      </c>
      <c r="L17" s="21" t="s">
        <v>37</v>
      </c>
      <c r="M17" s="22" t="s">
        <v>38</v>
      </c>
      <c r="AB17" s="66" t="s">
        <v>56</v>
      </c>
      <c r="AC17" s="58" t="s">
        <v>57</v>
      </c>
      <c r="AD17" s="59" t="s">
        <v>57</v>
      </c>
      <c r="AE17" s="58" t="s">
        <v>57</v>
      </c>
      <c r="AF17" s="59" t="s">
        <v>57</v>
      </c>
      <c r="AG17" s="58" t="s">
        <v>57</v>
      </c>
      <c r="AH17" s="59" t="s">
        <v>57</v>
      </c>
      <c r="AI17" s="58" t="s">
        <v>57</v>
      </c>
      <c r="AJ17" s="59" t="s">
        <v>57</v>
      </c>
    </row>
    <row r="18" spans="5:36">
      <c r="E18" s="23" t="s">
        <v>14</v>
      </c>
      <c r="F18" s="27">
        <f t="array" ref="F18:L18">LINEST(Table_Data[E],(IFERROR(Table_Data[U(V)]^{0,3,0,2,0,1}*$F16:$K16,1))*(IFERROR(Table_Data[T(°C)]^{3,0,2,0,1,0}*$F16:$K16,1)),TRUE,TRUE)</f>
        <v>0.17568581048578857</v>
      </c>
      <c r="G18" s="27">
        <v>-4.2804141026092854E-3</v>
      </c>
      <c r="H18" s="27">
        <v>-7.9755844155825501E-3</v>
      </c>
      <c r="I18" s="27">
        <v>1.7538318913864193E-5</v>
      </c>
      <c r="J18" s="27">
        <v>4.6902356902351711E-4</v>
      </c>
      <c r="K18" s="27">
        <v>5.4746734408404842E-6</v>
      </c>
      <c r="L18" s="27">
        <v>-0.66449628661876825</v>
      </c>
      <c r="M18" s="28" cm="1">
        <f t="array" ref="M18">INDEX(LINEST(Table_Data[E],(IFERROR(Table_Data[U(V)]^{0,3,0,2,0,1}*$F$16:$K$16,1))*(IFERROR(Table_Data[T(°C)]^{3,0,2,0,1,0}*$F$16:$K$16,1)),TRUE,TRUE),3,1)</f>
        <v>0.99526831131766635</v>
      </c>
      <c r="AB18" s="67" t="s">
        <v>58</v>
      </c>
      <c r="AC18" s="60" t="s">
        <v>59</v>
      </c>
      <c r="AD18" s="61" t="s">
        <v>59</v>
      </c>
      <c r="AE18" s="60" t="s">
        <v>59</v>
      </c>
      <c r="AF18" s="61" t="s">
        <v>59</v>
      </c>
      <c r="AG18" s="60" t="s">
        <v>59</v>
      </c>
      <c r="AH18" s="61" t="s">
        <v>59</v>
      </c>
      <c r="AI18" s="60" t="s">
        <v>59</v>
      </c>
      <c r="AJ18" s="61" t="s">
        <v>59</v>
      </c>
    </row>
    <row r="19" spans="5:36" ht="15.75" thickBot="1">
      <c r="AB19" s="67" t="s">
        <v>60</v>
      </c>
      <c r="AC19" s="60" t="s">
        <v>61</v>
      </c>
      <c r="AD19" s="61" t="s">
        <v>61</v>
      </c>
      <c r="AE19" s="60" t="s">
        <v>61</v>
      </c>
      <c r="AF19" s="61" t="s">
        <v>61</v>
      </c>
      <c r="AG19" s="60" t="s">
        <v>61</v>
      </c>
      <c r="AH19" s="61" t="s">
        <v>61</v>
      </c>
      <c r="AI19" s="60" t="s">
        <v>61</v>
      </c>
      <c r="AJ19" s="61" t="s">
        <v>61</v>
      </c>
    </row>
    <row r="20" spans="5:36" ht="15.75" thickBot="1">
      <c r="F20" s="79" t="s">
        <v>27</v>
      </c>
      <c r="G20" s="80"/>
      <c r="H20" s="80"/>
      <c r="I20" s="80"/>
      <c r="J20" s="80"/>
      <c r="K20" s="80"/>
      <c r="L20" s="81"/>
      <c r="M20" s="26"/>
      <c r="AA20" s="31"/>
      <c r="AB20" s="67" t="s">
        <v>62</v>
      </c>
      <c r="AC20" s="60" t="s">
        <v>63</v>
      </c>
      <c r="AD20" s="61" t="s">
        <v>63</v>
      </c>
      <c r="AE20" s="60" t="s">
        <v>63</v>
      </c>
      <c r="AF20" s="61" t="s">
        <v>63</v>
      </c>
      <c r="AG20" s="60" t="s">
        <v>63</v>
      </c>
      <c r="AH20" s="61" t="s">
        <v>63</v>
      </c>
      <c r="AI20" s="60" t="s">
        <v>63</v>
      </c>
      <c r="AJ20" s="61" t="s">
        <v>63</v>
      </c>
    </row>
    <row r="21" spans="5:36" ht="15.75" thickBot="1">
      <c r="F21" s="25">
        <v>1</v>
      </c>
      <c r="G21" s="25">
        <v>1</v>
      </c>
      <c r="H21" s="25">
        <v>1</v>
      </c>
      <c r="I21" s="25">
        <v>1</v>
      </c>
      <c r="J21" s="25">
        <v>1</v>
      </c>
      <c r="K21" s="25">
        <v>1</v>
      </c>
      <c r="L21" s="25">
        <v>1</v>
      </c>
      <c r="M21" s="19"/>
      <c r="AA21" s="31"/>
      <c r="AB21" s="67" t="s">
        <v>64</v>
      </c>
      <c r="AC21" s="60" t="s">
        <v>65</v>
      </c>
      <c r="AD21" s="61" t="s">
        <v>65</v>
      </c>
      <c r="AE21" s="60" t="s">
        <v>65</v>
      </c>
      <c r="AF21" s="61" t="s">
        <v>65</v>
      </c>
      <c r="AG21" s="60" t="s">
        <v>65</v>
      </c>
      <c r="AH21" s="61" t="s">
        <v>65</v>
      </c>
      <c r="AI21" s="60" t="s">
        <v>65</v>
      </c>
      <c r="AJ21" s="61" t="s">
        <v>65</v>
      </c>
    </row>
    <row r="22" spans="5:36">
      <c r="E22" s="20" t="s">
        <v>30</v>
      </c>
      <c r="F22" s="21" t="s">
        <v>31</v>
      </c>
      <c r="G22" s="21" t="s">
        <v>32</v>
      </c>
      <c r="H22" s="21" t="s">
        <v>33</v>
      </c>
      <c r="I22" s="21" t="s">
        <v>34</v>
      </c>
      <c r="J22" s="21" t="s">
        <v>35</v>
      </c>
      <c r="K22" s="21" t="s">
        <v>36</v>
      </c>
      <c r="L22" s="21" t="s">
        <v>37</v>
      </c>
      <c r="M22" s="22" t="s">
        <v>38</v>
      </c>
      <c r="AA22" s="31"/>
      <c r="AB22" s="67" t="s">
        <v>66</v>
      </c>
      <c r="AC22" s="60" t="s">
        <v>67</v>
      </c>
      <c r="AD22" s="61" t="s">
        <v>67</v>
      </c>
      <c r="AE22" s="60" t="s">
        <v>67</v>
      </c>
      <c r="AF22" s="61" t="s">
        <v>67</v>
      </c>
      <c r="AG22" s="60" t="s">
        <v>67</v>
      </c>
      <c r="AH22" s="61" t="s">
        <v>67</v>
      </c>
      <c r="AI22" s="60" t="s">
        <v>67</v>
      </c>
      <c r="AJ22" s="61" t="s">
        <v>67</v>
      </c>
    </row>
    <row r="23" spans="5:36" ht="15.75" thickBot="1">
      <c r="E23" s="23" t="s">
        <v>15</v>
      </c>
      <c r="F23" s="27">
        <f t="array" ref="F23:L23">LINEST(Table_Data[Tau],(IFERROR(Table_Data[U(V)]^{0,3,0,2,0,1}*$F21:$K21,1))*(IFERROR(Table_Data[T(°C)]^{3,0,2,0,1,0}*$F21:$K21,1)),TRUE,TRUE)</f>
        <v>-4.236895141895667E-2</v>
      </c>
      <c r="G23" s="27">
        <v>3.5281010854911854E-4</v>
      </c>
      <c r="H23" s="27">
        <v>3.3448412698417209E-3</v>
      </c>
      <c r="I23" s="27">
        <v>-1.2712806036318544E-7</v>
      </c>
      <c r="J23" s="27">
        <v>-8.4663299663312148E-5</v>
      </c>
      <c r="K23" s="27">
        <v>-1.8972216788681602E-6</v>
      </c>
      <c r="L23" s="27">
        <v>0.22670468319980042</v>
      </c>
      <c r="M23" s="28" cm="1">
        <f t="array" ref="M23">INDEX(LINEST(Table_Data[Tau],(IFERROR(Table_Data[U(V)]^{0,3,0,2,0,1}*$F$21:$K$21,1))*(IFERROR(Table_Data[T(°C)]^{3,0,2,0,1,0}*$F$21:$K$21,1)),TRUE,TRUE),3,1)</f>
        <v>0.6255961023185681</v>
      </c>
      <c r="AA23" s="31"/>
      <c r="AB23" s="68"/>
      <c r="AC23" s="62" t="s">
        <v>68</v>
      </c>
      <c r="AD23" s="63" t="s">
        <v>68</v>
      </c>
      <c r="AE23" s="62" t="s">
        <v>68</v>
      </c>
      <c r="AF23" s="63" t="s">
        <v>68</v>
      </c>
      <c r="AG23" s="62" t="s">
        <v>68</v>
      </c>
      <c r="AH23" s="63" t="s">
        <v>68</v>
      </c>
      <c r="AI23" s="62" t="s">
        <v>68</v>
      </c>
      <c r="AJ23" s="63" t="s">
        <v>68</v>
      </c>
    </row>
    <row r="24" spans="5:36" ht="15.75" thickBot="1">
      <c r="AA24" s="31"/>
      <c r="AB24" s="69" t="s">
        <v>69</v>
      </c>
      <c r="AC24" s="76" t="s">
        <v>70</v>
      </c>
      <c r="AD24" s="77"/>
      <c r="AE24" s="77"/>
      <c r="AF24" s="77"/>
      <c r="AG24" s="77"/>
      <c r="AH24" s="77"/>
      <c r="AI24" s="77"/>
      <c r="AJ24" s="78"/>
    </row>
    <row r="25" spans="5:36" ht="15.75" thickBot="1">
      <c r="F25" s="79" t="s">
        <v>27</v>
      </c>
      <c r="G25" s="80"/>
      <c r="H25" s="80"/>
      <c r="I25" s="80"/>
      <c r="J25" s="80"/>
      <c r="K25" s="80"/>
      <c r="L25" s="81"/>
      <c r="M25" s="26"/>
      <c r="AA25" s="31"/>
    </row>
    <row r="26" spans="5:36" ht="15.75" thickBot="1">
      <c r="F26" s="25">
        <v>1</v>
      </c>
      <c r="G26" s="25">
        <v>1</v>
      </c>
      <c r="H26" s="25">
        <v>1</v>
      </c>
      <c r="I26" s="25">
        <v>1</v>
      </c>
      <c r="J26" s="25">
        <v>1</v>
      </c>
      <c r="K26" s="25">
        <v>1</v>
      </c>
      <c r="L26" s="25">
        <v>1</v>
      </c>
      <c r="M26" s="19"/>
      <c r="AA26" s="31"/>
    </row>
    <row r="27" spans="5:36">
      <c r="E27" s="20" t="s">
        <v>30</v>
      </c>
      <c r="F27" s="21" t="s">
        <v>31</v>
      </c>
      <c r="G27" s="21" t="s">
        <v>32</v>
      </c>
      <c r="H27" s="21" t="s">
        <v>33</v>
      </c>
      <c r="I27" s="21" t="s">
        <v>34</v>
      </c>
      <c r="J27" s="21" t="s">
        <v>35</v>
      </c>
      <c r="K27" s="21" t="s">
        <v>36</v>
      </c>
      <c r="L27" s="21" t="s">
        <v>37</v>
      </c>
      <c r="M27" s="22" t="s">
        <v>38</v>
      </c>
    </row>
    <row r="28" spans="5:36">
      <c r="E28" s="23" t="s">
        <v>16</v>
      </c>
      <c r="F28" s="27">
        <f t="array" ref="F28:L28">LINEST(Table_Data[a2],(IFERROR(Table_Data[U(V)]^{0,3,0,2,0,1}*$F26:$K26,1))*(IFERROR(Table_Data[T(°C)]^{3,0,2,0,1,0}*$F26:$K26,1)),TRUE,TRUE)</f>
        <v>-2.2931697927475159E-5</v>
      </c>
      <c r="G28" s="27">
        <v>2.6703141199676655E-4</v>
      </c>
      <c r="H28" s="27">
        <v>-2.1214285714321834E-4</v>
      </c>
      <c r="I28" s="27">
        <v>1.5184295714121986E-6</v>
      </c>
      <c r="J28" s="27">
        <v>2.2794612794622787E-5</v>
      </c>
      <c r="K28" s="27">
        <v>-1.1065693630932023E-6</v>
      </c>
      <c r="L28" s="27">
        <v>9.058254906802508E-3</v>
      </c>
      <c r="M28" s="28" cm="1">
        <f t="array" ref="M28">INDEX(LINEST(Table_Data[a2],(IFERROR(Table_Data[U(V)]^{0,3,0,2,0,1}*$F$26:$K$26,1))*(IFERROR(Table_Data[T(°C)]^{3,0,2,0,1,0}*$F$26:$K$26,1)),TRUE,TRUE),3,1)</f>
        <v>0.69420947972712577</v>
      </c>
    </row>
    <row r="29" spans="5:36" ht="15.75" thickBot="1"/>
    <row r="30" spans="5:36" ht="15.75" thickBot="1">
      <c r="F30" s="79" t="s">
        <v>27</v>
      </c>
      <c r="G30" s="80"/>
      <c r="H30" s="80"/>
      <c r="I30" s="80"/>
      <c r="J30" s="80"/>
      <c r="K30" s="80"/>
      <c r="L30" s="81"/>
      <c r="M30" s="26"/>
    </row>
    <row r="31" spans="5:36" ht="15.75" thickBot="1">
      <c r="F31" s="25">
        <v>1</v>
      </c>
      <c r="G31" s="25">
        <v>1</v>
      </c>
      <c r="H31" s="25">
        <v>1</v>
      </c>
      <c r="I31" s="25">
        <v>1</v>
      </c>
      <c r="J31" s="25">
        <v>1</v>
      </c>
      <c r="K31" s="25">
        <v>1</v>
      </c>
      <c r="L31" s="25">
        <v>1</v>
      </c>
      <c r="M31" s="19"/>
    </row>
    <row r="32" spans="5:36">
      <c r="E32" s="20" t="s">
        <v>30</v>
      </c>
      <c r="F32" s="21" t="s">
        <v>31</v>
      </c>
      <c r="G32" s="21" t="s">
        <v>32</v>
      </c>
      <c r="H32" s="21" t="s">
        <v>33</v>
      </c>
      <c r="I32" s="21" t="s">
        <v>34</v>
      </c>
      <c r="J32" s="21" t="s">
        <v>35</v>
      </c>
      <c r="K32" s="21" t="s">
        <v>36</v>
      </c>
      <c r="L32" s="21" t="s">
        <v>37</v>
      </c>
      <c r="M32" s="22" t="s">
        <v>38</v>
      </c>
    </row>
    <row r="33" spans="5:13">
      <c r="E33" s="23" t="s">
        <v>17</v>
      </c>
      <c r="F33" s="27">
        <f t="array" ref="F33:L33">LINEST(Table_Data[b2],(IFERROR(Table_Data[U(V)]^{0,3,0,2,0,1}*$F31:$K31,1))*(IFERROR(Table_Data[T(°C)]^{3,0,2,0,1,0}*$F31:$K31,1)),TRUE,TRUE)</f>
        <v>4.4184943883253308E-2</v>
      </c>
      <c r="G33" s="27">
        <v>-8.0076363309062766E-3</v>
      </c>
      <c r="H33" s="27">
        <v>1.309318181818386E-2</v>
      </c>
      <c r="I33" s="27">
        <v>7.2950172847335875E-5</v>
      </c>
      <c r="J33" s="27">
        <v>-1.3479236812626364E-5</v>
      </c>
      <c r="K33" s="27">
        <v>1.4586248562811637E-5</v>
      </c>
      <c r="L33" s="27">
        <v>-0.20448370288849183</v>
      </c>
      <c r="M33" s="28" cm="1">
        <f t="array" ref="M33">INDEX(LINEST(Table_Data[b2],(IFERROR(Table_Data[U(V)]^{0,3,0,2,0,1}*$F$31:$K$31,1))*(IFERROR(Table_Data[T(°C)]^{3,0,2,0,1,0}*$F$31:$K$31,1)),TRUE,TRUE),3,1)</f>
        <v>0.99670650854299225</v>
      </c>
    </row>
    <row r="34" spans="5:13" ht="15.75" thickBot="1"/>
    <row r="35" spans="5:13" ht="15.75" thickBot="1">
      <c r="F35" s="79" t="s">
        <v>27</v>
      </c>
      <c r="G35" s="80"/>
      <c r="H35" s="80"/>
      <c r="I35" s="80"/>
      <c r="J35" s="80"/>
      <c r="K35" s="80"/>
      <c r="L35" s="81"/>
      <c r="M35" s="26"/>
    </row>
    <row r="36" spans="5:13" ht="15.75" thickBot="1">
      <c r="F36" s="25">
        <v>1</v>
      </c>
      <c r="G36" s="25">
        <v>1</v>
      </c>
      <c r="H36" s="25">
        <v>1</v>
      </c>
      <c r="I36" s="25">
        <v>1</v>
      </c>
      <c r="J36" s="25">
        <v>1</v>
      </c>
      <c r="K36" s="25">
        <v>1</v>
      </c>
      <c r="L36" s="25">
        <v>1</v>
      </c>
      <c r="M36" s="19"/>
    </row>
    <row r="37" spans="5:13">
      <c r="E37" s="20" t="s">
        <v>30</v>
      </c>
      <c r="F37" s="21" t="s">
        <v>31</v>
      </c>
      <c r="G37" s="21" t="s">
        <v>32</v>
      </c>
      <c r="H37" s="21" t="s">
        <v>33</v>
      </c>
      <c r="I37" s="21" t="s">
        <v>34</v>
      </c>
      <c r="J37" s="21" t="s">
        <v>35</v>
      </c>
      <c r="K37" s="21" t="s">
        <v>36</v>
      </c>
      <c r="L37" s="21" t="s">
        <v>37</v>
      </c>
      <c r="M37" s="22" t="s">
        <v>38</v>
      </c>
    </row>
    <row r="38" spans="5:13">
      <c r="E38" s="23" t="s">
        <v>18</v>
      </c>
      <c r="F38" s="27">
        <f t="array" ref="F38:L38">LINEST(Table_Data[t1],(IFERROR(Table_Data[U(V)]^{0,3,0,2,0,1}*$F36:$K36,1))*(IFERROR(Table_Data[T(°C)]^{3,0,2,0,1,0}*$F36:$K36,1)),TRUE,TRUE)</f>
        <v>-2.9584255250921919E-2</v>
      </c>
      <c r="G38" s="27">
        <v>-1.6093925887973126E-4</v>
      </c>
      <c r="H38" s="27">
        <v>2.2442279942279948E-3</v>
      </c>
      <c r="I38" s="27">
        <v>5.6781490057508156E-6</v>
      </c>
      <c r="J38" s="27">
        <v>-5.7519640852974152E-5</v>
      </c>
      <c r="K38" s="27">
        <v>-2.1438877799066418E-7</v>
      </c>
      <c r="L38" s="27">
        <v>0.21838337534467775</v>
      </c>
      <c r="M38" s="28" cm="1">
        <f t="array" ref="M38">INDEX(LINEST(Table_Data[t1],(IFERROR(Table_Data[U(V)]^{0,3,0,2,0,1}*$F$36:$K$36,1))*(IFERROR(Table_Data[T(°C)]^{3,0,2,0,1,0}*$F$36:$K$36,1)),TRUE,TRUE),3,1)</f>
        <v>0.76888757666264862</v>
      </c>
    </row>
    <row r="39" spans="5:13" ht="15.75" thickBot="1"/>
    <row r="40" spans="5:13" ht="15.75" thickBot="1">
      <c r="F40" s="79" t="s">
        <v>27</v>
      </c>
      <c r="G40" s="80"/>
      <c r="H40" s="80"/>
      <c r="I40" s="80"/>
      <c r="J40" s="80"/>
      <c r="K40" s="80"/>
      <c r="L40" s="81"/>
      <c r="M40" s="26"/>
    </row>
    <row r="41" spans="5:13" ht="15.75" thickBot="1">
      <c r="F41" s="25">
        <v>1</v>
      </c>
      <c r="G41" s="25">
        <v>1</v>
      </c>
      <c r="H41" s="25">
        <v>1</v>
      </c>
      <c r="I41" s="25">
        <v>1</v>
      </c>
      <c r="J41" s="25">
        <v>1</v>
      </c>
      <c r="K41" s="25">
        <v>1</v>
      </c>
      <c r="L41" s="25">
        <v>1</v>
      </c>
      <c r="M41" s="19"/>
    </row>
    <row r="42" spans="5:13">
      <c r="E42" s="20" t="s">
        <v>30</v>
      </c>
      <c r="F42" s="21" t="s">
        <v>31</v>
      </c>
      <c r="G42" s="21" t="s">
        <v>32</v>
      </c>
      <c r="H42" s="21" t="s">
        <v>33</v>
      </c>
      <c r="I42" s="21" t="s">
        <v>34</v>
      </c>
      <c r="J42" s="21" t="s">
        <v>35</v>
      </c>
      <c r="K42" s="21" t="s">
        <v>36</v>
      </c>
      <c r="L42" s="21" t="s">
        <v>37</v>
      </c>
      <c r="M42" s="22" t="s">
        <v>38</v>
      </c>
    </row>
    <row r="43" spans="5:13">
      <c r="E43" s="23" t="s">
        <v>19</v>
      </c>
      <c r="F43" s="27">
        <f t="array" ref="F43:L43">LINEST(Table_Data[t2],(IFERROR(Table_Data[U(V)]^{0,3,0,2,0,1}*$F41:$K41,1))*(IFERROR(Table_Data[T(°C)]^{3,0,2,0,1,0}*$F41:$K42,1)),TRUE,TRUE)</f>
        <v>-0.1821062892744596</v>
      </c>
      <c r="G43" s="27">
        <v>0</v>
      </c>
      <c r="H43" s="27">
        <v>1.5730781283728131E-2</v>
      </c>
      <c r="I43" s="27">
        <v>0</v>
      </c>
      <c r="J43" s="27">
        <v>-4.0759645087571988E-4</v>
      </c>
      <c r="K43" s="27">
        <v>7.3707997582229729E-6</v>
      </c>
      <c r="L43" s="27">
        <v>1.0904027281260911</v>
      </c>
      <c r="M43" s="28" cm="1">
        <f t="array" ref="M43">INDEX(LINEST(Table_Data[t2],(IFERROR(Table_Data[U(V)]^{0,3,0,2,0,1}*$F$41:$K$41,1))*(IFERROR(Table_Data[T(°C)]^{3,0,2,0,1,0}*$F$41:$K$41,1)),TRUE,TRUE),3,1)</f>
        <v>0.64987877618295709</v>
      </c>
    </row>
  </sheetData>
  <mergeCells count="21">
    <mergeCell ref="F30:L30"/>
    <mergeCell ref="F35:L35"/>
    <mergeCell ref="F40:L40"/>
    <mergeCell ref="F5:L5"/>
    <mergeCell ref="F10:L10"/>
    <mergeCell ref="F15:L15"/>
    <mergeCell ref="F20:L20"/>
    <mergeCell ref="F25:L25"/>
    <mergeCell ref="AG12:AH12"/>
    <mergeCell ref="AG13:AH13"/>
    <mergeCell ref="AG14:AH14"/>
    <mergeCell ref="AG15:AH15"/>
    <mergeCell ref="AC24:AJ24"/>
    <mergeCell ref="AC12:AD12"/>
    <mergeCell ref="AC13:AD13"/>
    <mergeCell ref="AC14:AD14"/>
    <mergeCell ref="AC15:AD15"/>
    <mergeCell ref="AE12:AF12"/>
    <mergeCell ref="AE13:AF13"/>
    <mergeCell ref="AE14:AF14"/>
    <mergeCell ref="AE15:AF15"/>
  </mergeCells>
  <conditionalFormatting sqref="M8:M43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dataValidations count="2">
    <dataValidation type="list" allowBlank="1" showInputMessage="1" showErrorMessage="1" sqref="Q2" xr:uid="{5A7F0D41-45A3-4D83-98A8-61130FA5B2C8}">
      <formula1>OFFSET($B$6,0,0,COUNTA($B:$B)-1)</formula1>
    </dataValidation>
    <dataValidation type="list" allowBlank="1" showInputMessage="1" showErrorMessage="1" sqref="Q3" xr:uid="{3466F4A3-8BAE-425F-9532-F8C43C32C519}">
      <formula1>OFFSET($C$6,0,0,COUNTA($C:$C)-1)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3728-CCCE-41B1-B462-94D6EFFA8AD9}">
  <dimension ref="A1:O9"/>
  <sheetViews>
    <sheetView tabSelected="1" workbookViewId="0">
      <selection activeCell="B2" sqref="B2:I9"/>
    </sheetView>
  </sheetViews>
  <sheetFormatPr defaultColWidth="11.42578125" defaultRowHeight="15"/>
  <cols>
    <col min="2" max="2" width="12.28515625" bestFit="1" customWidth="1"/>
    <col min="10" max="10" width="18.85546875" customWidth="1"/>
    <col min="12" max="12" width="13.42578125" bestFit="1" customWidth="1"/>
    <col min="13" max="14" width="24.42578125" bestFit="1" customWidth="1"/>
    <col min="15" max="15" width="35.28515625" bestFit="1" customWidth="1"/>
  </cols>
  <sheetData>
    <row r="1" spans="1:15">
      <c r="A1" s="54" t="s">
        <v>9</v>
      </c>
      <c r="B1" s="57" t="s">
        <v>71</v>
      </c>
      <c r="C1" s="21" t="s">
        <v>31</v>
      </c>
      <c r="D1" s="21" t="s">
        <v>32</v>
      </c>
      <c r="E1" s="21" t="s">
        <v>33</v>
      </c>
      <c r="F1" s="21" t="s">
        <v>34</v>
      </c>
      <c r="G1" s="21" t="s">
        <v>35</v>
      </c>
      <c r="H1" s="21" t="s">
        <v>36</v>
      </c>
      <c r="I1" s="21" t="s">
        <v>37</v>
      </c>
      <c r="J1" s="48" t="s">
        <v>72</v>
      </c>
      <c r="K1" s="49" t="s">
        <v>73</v>
      </c>
      <c r="L1" s="49" t="s">
        <v>74</v>
      </c>
      <c r="M1" s="49" t="s">
        <v>75</v>
      </c>
      <c r="N1" s="49" t="s">
        <v>76</v>
      </c>
      <c r="O1" s="50" t="s">
        <v>77</v>
      </c>
    </row>
    <row r="2" spans="1:15" ht="15.75" thickBot="1">
      <c r="A2" s="55" t="str">
        <f>Digital_Physical_validation!$O$5</f>
        <v>WA22</v>
      </c>
      <c r="B2" s="55" t="s">
        <v>52</v>
      </c>
      <c r="C2" s="56">
        <f>Digital_Physical_validation!F8</f>
        <v>-3.6036774891744908E-2</v>
      </c>
      <c r="D2" s="56">
        <f>Digital_Physical_validation!G8</f>
        <v>-5.5141896922371335E-2</v>
      </c>
      <c r="E2" s="56">
        <f>Digital_Physical_validation!H8</f>
        <v>0.20434079365079097</v>
      </c>
      <c r="F2" s="56">
        <f>Digital_Physical_validation!I8</f>
        <v>9.1090355116054138E-4</v>
      </c>
      <c r="G2" s="56">
        <f>Digital_Physical_validation!J8</f>
        <v>-3.1828787878787077E-3</v>
      </c>
      <c r="H2" s="56">
        <f>Digital_Physical_validation!K8</f>
        <v>2.2467492634008944E-4</v>
      </c>
      <c r="I2" s="56">
        <f>Digital_Physical_validation!L8</f>
        <v>-2.5390909858204114</v>
      </c>
      <c r="J2" s="51" t="s">
        <v>78</v>
      </c>
      <c r="K2" s="52">
        <v>1</v>
      </c>
      <c r="L2" s="52" t="s">
        <v>79</v>
      </c>
      <c r="M2" s="52" t="s">
        <v>80</v>
      </c>
      <c r="N2" s="52" t="s">
        <v>81</v>
      </c>
      <c r="O2" s="53" t="s">
        <v>82</v>
      </c>
    </row>
    <row r="3" spans="1:15" ht="15.75" thickBot="1">
      <c r="A3" s="55" t="str">
        <f>Digital_Physical_validation!$O$5</f>
        <v>WA22</v>
      </c>
      <c r="B3" s="55" t="s">
        <v>53</v>
      </c>
      <c r="C3" s="56">
        <f>Digital_Physical_validation!F13</f>
        <v>-8.5423947410610671E-2</v>
      </c>
      <c r="D3" s="56">
        <f>Digital_Physical_validation!G13</f>
        <v>6.0366153923649612E-3</v>
      </c>
      <c r="E3" s="56">
        <f>Digital_Physical_validation!H13</f>
        <v>-1.9576984126986954E-3</v>
      </c>
      <c r="F3" s="56">
        <f>Digital_Physical_validation!I13</f>
        <v>-1.159972859730311E-4</v>
      </c>
      <c r="G3" s="56">
        <f>Digital_Physical_validation!J13</f>
        <v>-5.4826038159294177E-6</v>
      </c>
      <c r="H3" s="56">
        <f>Digital_Physical_validation!K13</f>
        <v>-1.1649708974845401E-5</v>
      </c>
      <c r="I3" s="56">
        <f>Digital_Physical_validation!L13</f>
        <v>0.56227448252521794</v>
      </c>
      <c r="J3" s="51" t="s">
        <v>78</v>
      </c>
      <c r="K3" s="52">
        <v>1</v>
      </c>
      <c r="L3" s="52" t="s">
        <v>79</v>
      </c>
      <c r="M3" s="52" t="s">
        <v>80</v>
      </c>
      <c r="N3" s="52" t="s">
        <v>81</v>
      </c>
      <c r="O3" s="53" t="s">
        <v>82</v>
      </c>
    </row>
    <row r="4" spans="1:15" ht="15.75" thickBot="1">
      <c r="A4" s="55" t="str">
        <f>Digital_Physical_validation!$O$5</f>
        <v>WA22</v>
      </c>
      <c r="B4" s="55" t="s">
        <v>54</v>
      </c>
      <c r="C4" s="56">
        <f>Digital_Physical_validation!F18</f>
        <v>0.17568581048578857</v>
      </c>
      <c r="D4" s="56">
        <f>Digital_Physical_validation!G18</f>
        <v>-4.2804141026092854E-3</v>
      </c>
      <c r="E4" s="56">
        <f>Digital_Physical_validation!H18</f>
        <v>-7.9755844155825501E-3</v>
      </c>
      <c r="F4" s="56">
        <f>Digital_Physical_validation!I18</f>
        <v>1.7538318913864193E-5</v>
      </c>
      <c r="G4" s="56">
        <f>Digital_Physical_validation!J18</f>
        <v>4.6902356902351711E-4</v>
      </c>
      <c r="H4" s="56">
        <f>Digital_Physical_validation!K18</f>
        <v>5.4746734408404842E-6</v>
      </c>
      <c r="I4" s="56">
        <f>Digital_Physical_validation!L18</f>
        <v>-0.66449628661876825</v>
      </c>
      <c r="J4" s="51" t="s">
        <v>78</v>
      </c>
      <c r="K4" s="52">
        <v>1</v>
      </c>
      <c r="L4" s="52" t="s">
        <v>79</v>
      </c>
      <c r="M4" s="52" t="s">
        <v>80</v>
      </c>
      <c r="N4" s="52" t="s">
        <v>81</v>
      </c>
      <c r="O4" s="53" t="s">
        <v>82</v>
      </c>
    </row>
    <row r="5" spans="1:15" ht="15.75" thickBot="1">
      <c r="A5" s="55" t="str">
        <f>Digital_Physical_validation!$O$5</f>
        <v>WA22</v>
      </c>
      <c r="B5" s="55" t="s">
        <v>83</v>
      </c>
      <c r="C5" s="56">
        <f>Digital_Physical_validation!F23</f>
        <v>-4.236895141895667E-2</v>
      </c>
      <c r="D5" s="56">
        <f>Digital_Physical_validation!G23</f>
        <v>3.5281010854911854E-4</v>
      </c>
      <c r="E5" s="56">
        <f>Digital_Physical_validation!H23</f>
        <v>3.3448412698417209E-3</v>
      </c>
      <c r="F5" s="56">
        <f>Digital_Physical_validation!I23</f>
        <v>-1.2712806036318544E-7</v>
      </c>
      <c r="G5" s="56">
        <f>Digital_Physical_validation!J23</f>
        <v>-8.4663299663312148E-5</v>
      </c>
      <c r="H5" s="56">
        <f>Digital_Physical_validation!K23</f>
        <v>-1.8972216788681602E-6</v>
      </c>
      <c r="I5" s="56">
        <f>Digital_Physical_validation!L23</f>
        <v>0.22670468319980042</v>
      </c>
      <c r="J5" s="51" t="s">
        <v>78</v>
      </c>
      <c r="K5" s="52">
        <v>1</v>
      </c>
      <c r="L5" s="52" t="s">
        <v>79</v>
      </c>
      <c r="M5" s="52" t="s">
        <v>80</v>
      </c>
      <c r="N5" s="52" t="s">
        <v>81</v>
      </c>
      <c r="O5" s="53" t="s">
        <v>82</v>
      </c>
    </row>
    <row r="6" spans="1:15" ht="15.75" thickBot="1">
      <c r="A6" s="55" t="str">
        <f>Digital_Physical_validation!$O$5</f>
        <v>WA22</v>
      </c>
      <c r="B6" s="55" t="s">
        <v>84</v>
      </c>
      <c r="C6" s="56">
        <f>Digital_Physical_validation!F28</f>
        <v>-2.2931697927475159E-5</v>
      </c>
      <c r="D6" s="56">
        <f>Digital_Physical_validation!G28</f>
        <v>2.6703141199676655E-4</v>
      </c>
      <c r="E6" s="56">
        <f>Digital_Physical_validation!H28</f>
        <v>-2.1214285714321834E-4</v>
      </c>
      <c r="F6" s="56">
        <f>Digital_Physical_validation!I28</f>
        <v>1.5184295714121986E-6</v>
      </c>
      <c r="G6" s="56">
        <f>Digital_Physical_validation!J28</f>
        <v>2.2794612794622787E-5</v>
      </c>
      <c r="H6" s="56">
        <f>Digital_Physical_validation!K28</f>
        <v>-1.1065693630932023E-6</v>
      </c>
      <c r="I6" s="56">
        <f>Digital_Physical_validation!L28</f>
        <v>9.058254906802508E-3</v>
      </c>
      <c r="J6" s="51" t="s">
        <v>78</v>
      </c>
      <c r="K6" s="52">
        <v>1</v>
      </c>
      <c r="L6" s="52" t="s">
        <v>79</v>
      </c>
      <c r="M6" s="52" t="s">
        <v>80</v>
      </c>
      <c r="N6" s="52" t="s">
        <v>81</v>
      </c>
      <c r="O6" s="53" t="s">
        <v>82</v>
      </c>
    </row>
    <row r="7" spans="1:15" ht="15.75" thickBot="1">
      <c r="A7" s="55" t="str">
        <f>Digital_Physical_validation!$O$5</f>
        <v>WA22</v>
      </c>
      <c r="B7" s="55" t="s">
        <v>85</v>
      </c>
      <c r="C7" s="56">
        <f>Digital_Physical_validation!F33</f>
        <v>4.4184943883253308E-2</v>
      </c>
      <c r="D7" s="56">
        <f>Digital_Physical_validation!G33</f>
        <v>-8.0076363309062766E-3</v>
      </c>
      <c r="E7" s="56">
        <f>Digital_Physical_validation!H33</f>
        <v>1.309318181818386E-2</v>
      </c>
      <c r="F7" s="56">
        <f>Digital_Physical_validation!I33</f>
        <v>7.2950172847335875E-5</v>
      </c>
      <c r="G7" s="56">
        <f>Digital_Physical_validation!J33</f>
        <v>-1.3479236812626364E-5</v>
      </c>
      <c r="H7" s="56">
        <f>Digital_Physical_validation!K33</f>
        <v>1.4586248562811637E-5</v>
      </c>
      <c r="I7" s="56">
        <f>Digital_Physical_validation!L33</f>
        <v>-0.20448370288849183</v>
      </c>
      <c r="J7" s="51" t="s">
        <v>78</v>
      </c>
      <c r="K7" s="52">
        <v>1</v>
      </c>
      <c r="L7" s="52" t="s">
        <v>79</v>
      </c>
      <c r="M7" s="52" t="s">
        <v>80</v>
      </c>
      <c r="N7" s="52" t="s">
        <v>81</v>
      </c>
      <c r="O7" s="53" t="s">
        <v>82</v>
      </c>
    </row>
    <row r="8" spans="1:15" ht="15.75" thickBot="1">
      <c r="A8" s="55" t="str">
        <f>Digital_Physical_validation!$O$5</f>
        <v>WA22</v>
      </c>
      <c r="B8" s="55" t="s">
        <v>86</v>
      </c>
      <c r="C8" s="56">
        <f>Digital_Physical_validation!F38</f>
        <v>-2.9584255250921919E-2</v>
      </c>
      <c r="D8" s="56">
        <f>Digital_Physical_validation!G38</f>
        <v>-1.6093925887973126E-4</v>
      </c>
      <c r="E8" s="56">
        <f>Digital_Physical_validation!H38</f>
        <v>2.2442279942279948E-3</v>
      </c>
      <c r="F8" s="56">
        <f>Digital_Physical_validation!I38</f>
        <v>5.6781490057508156E-6</v>
      </c>
      <c r="G8" s="56">
        <f>Digital_Physical_validation!J38</f>
        <v>-5.7519640852974152E-5</v>
      </c>
      <c r="H8" s="56">
        <f>Digital_Physical_validation!K38</f>
        <v>-2.1438877799066418E-7</v>
      </c>
      <c r="I8" s="56">
        <f>Digital_Physical_validation!L38</f>
        <v>0.21838337534467775</v>
      </c>
      <c r="J8" s="51" t="s">
        <v>78</v>
      </c>
      <c r="K8" s="52">
        <v>1</v>
      </c>
      <c r="L8" s="52" t="s">
        <v>79</v>
      </c>
      <c r="M8" s="52" t="s">
        <v>80</v>
      </c>
      <c r="N8" s="52" t="s">
        <v>81</v>
      </c>
      <c r="O8" s="53" t="s">
        <v>82</v>
      </c>
    </row>
    <row r="9" spans="1:15" ht="15.75" thickBot="1">
      <c r="A9" s="55" t="str">
        <f>Digital_Physical_validation!$O$5</f>
        <v>WA22</v>
      </c>
      <c r="B9" s="55" t="s">
        <v>87</v>
      </c>
      <c r="C9" s="56">
        <f>Digital_Physical_validation!F43</f>
        <v>-0.1821062892744596</v>
      </c>
      <c r="D9" s="56">
        <f>Digital_Physical_validation!G43</f>
        <v>0</v>
      </c>
      <c r="E9" s="56">
        <f>Digital_Physical_validation!H43</f>
        <v>1.5730781283728131E-2</v>
      </c>
      <c r="F9" s="56">
        <f>Digital_Physical_validation!I43</f>
        <v>0</v>
      </c>
      <c r="G9" s="56">
        <f>Digital_Physical_validation!J43</f>
        <v>-4.0759645087571988E-4</v>
      </c>
      <c r="H9" s="56">
        <f>Digital_Physical_validation!K43</f>
        <v>7.3707997582229729E-6</v>
      </c>
      <c r="I9" s="56">
        <f>Digital_Physical_validation!L43</f>
        <v>1.0904027281260911</v>
      </c>
      <c r="J9" s="51" t="s">
        <v>78</v>
      </c>
      <c r="K9" s="52">
        <v>1</v>
      </c>
      <c r="L9" s="52" t="s">
        <v>79</v>
      </c>
      <c r="M9" s="52" t="s">
        <v>80</v>
      </c>
      <c r="N9" s="52" t="s">
        <v>81</v>
      </c>
      <c r="O9" s="53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74D4C1259297458AEC177CE611BEB6" ma:contentTypeVersion="3" ma:contentTypeDescription="Create a new document." ma:contentTypeScope="" ma:versionID="37a2ac8b649a2c16f5e385c6f971e22b">
  <xsd:schema xmlns:xsd="http://www.w3.org/2001/XMLSchema" xmlns:xs="http://www.w3.org/2001/XMLSchema" xmlns:p="http://schemas.microsoft.com/office/2006/metadata/properties" xmlns:ns2="93401565-c0dd-4c53-a591-6355cfac11e3" targetNamespace="http://schemas.microsoft.com/office/2006/metadata/properties" ma:root="true" ma:fieldsID="4a3c40cd9a976a292677a7bdf599c050" ns2:_="">
    <xsd:import namespace="93401565-c0dd-4c53-a591-6355cfac1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01565-c0dd-4c53-a591-6355cfac1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085100-1CB0-4B06-A5D8-C46A88C5E558}"/>
</file>

<file path=customXml/itemProps2.xml><?xml version="1.0" encoding="utf-8"?>
<ds:datastoreItem xmlns:ds="http://schemas.openxmlformats.org/officeDocument/2006/customXml" ds:itemID="{B2AB9C8B-417C-4EDB-BC26-48CF9EB951EA}"/>
</file>

<file path=customXml/itemProps3.xml><?xml version="1.0" encoding="utf-8"?>
<ds:datastoreItem xmlns:ds="http://schemas.openxmlformats.org/officeDocument/2006/customXml" ds:itemID="{2C6A2955-D4BE-4EA2-ACD4-63B7ABF3CF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STEPHANE ORAIN</dc:creator>
  <cp:keywords/>
  <dc:description/>
  <cp:lastModifiedBy/>
  <cp:revision/>
  <dcterms:created xsi:type="dcterms:W3CDTF">2025-05-21T07:37:39Z</dcterms:created>
  <dcterms:modified xsi:type="dcterms:W3CDTF">2025-06-10T08:54:16Z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2025-05-21T07:41:46Z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0a0b130b-aa54-4f7a-accd-6b90ce937bff</vt:lpwstr>
  </property>
  <property fmtid="{D5CDD505-2E9C-101B-9397-08002B2CF9AE}" pid="8" name="MSIP_Label_725ca717-11da-4935-b601-f527b9741f2e_ContentBits">
    <vt:lpwstr>0</vt:lpwstr>
  </property>
  <property fmtid="{D5CDD505-2E9C-101B-9397-08002B2CF9AE}" pid="9" name="ContentTypeId">
    <vt:lpwstr>0x010100A974D4C1259297458AEC177CE611BEB6</vt:lpwstr>
  </property>
</Properties>
</file>