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" sheetId="1" r:id="rId4"/>
    <sheet state="visible" name="Задание 3" sheetId="2" r:id="rId5"/>
    <sheet state="visible" name="Задание 4" sheetId="3" r:id="rId6"/>
  </sheets>
  <definedNames/>
  <calcPr/>
</workbook>
</file>

<file path=xl/sharedStrings.xml><?xml version="1.0" encoding="utf-8"?>
<sst xmlns="http://schemas.openxmlformats.org/spreadsheetml/2006/main" count="52" uniqueCount="33">
  <si>
    <t xml:space="preserve">a = </t>
  </si>
  <si>
    <t xml:space="preserve">t = </t>
  </si>
  <si>
    <t xml:space="preserve">x' = </t>
  </si>
  <si>
    <t>k = n - 1 =</t>
  </si>
  <si>
    <t xml:space="preserve">n = </t>
  </si>
  <si>
    <t xml:space="preserve">S' = </t>
  </si>
  <si>
    <t xml:space="preserve">t кр = </t>
  </si>
  <si>
    <t>alpha =</t>
  </si>
  <si>
    <t xml:space="preserve">gamma = </t>
  </si>
  <si>
    <t>Ответ:</t>
  </si>
  <si>
    <t>Значение критерия Стьюдента</t>
  </si>
  <si>
    <t>поиск строки с значением k</t>
  </si>
  <si>
    <t>поиск столбца с значением gamma</t>
  </si>
  <si>
    <t>Значения критерия Пирсона</t>
  </si>
  <si>
    <t>По старой технологии</t>
  </si>
  <si>
    <t>По новой технологии</t>
  </si>
  <si>
    <t>Расходы сырья</t>
  </si>
  <si>
    <t>xi</t>
  </si>
  <si>
    <t>yj</t>
  </si>
  <si>
    <t>Число изделий</t>
  </si>
  <si>
    <t>ni</t>
  </si>
  <si>
    <t>nj</t>
  </si>
  <si>
    <t>nx =</t>
  </si>
  <si>
    <t>xi - x'</t>
  </si>
  <si>
    <t>(xi - x')^2</t>
  </si>
  <si>
    <t>yi - y'</t>
  </si>
  <si>
    <t>(yi - y')^2</t>
  </si>
  <si>
    <t xml:space="preserve">ny = </t>
  </si>
  <si>
    <t>Sx^2' =</t>
  </si>
  <si>
    <t>y'=</t>
  </si>
  <si>
    <t>Sy^2'=</t>
  </si>
  <si>
    <t xml:space="preserve">tкр = </t>
  </si>
  <si>
    <t xml:space="preserve">k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</si>
</sst>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FFFFFF"/>
      <name val="Times New Roman"/>
    </font>
    <font>
      <sz val="12.0"/>
      <color rgb="FF000000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3" fontId="1" numFmtId="0" xfId="0" applyAlignment="1" applyBorder="1" applyFill="1" applyFont="1">
      <alignment horizontal="left" readingOrder="0"/>
    </xf>
    <xf borderId="0" fillId="0" fontId="1" numFmtId="0" xfId="0" applyFont="1"/>
    <xf borderId="1" fillId="4" fontId="1" numFmtId="0" xfId="0" applyAlignment="1" applyBorder="1" applyFill="1" applyFont="1">
      <alignment horizontal="right" readingOrder="0"/>
    </xf>
    <xf borderId="1" fillId="5" fontId="1" numFmtId="0" xfId="0" applyAlignment="1" applyBorder="1" applyFill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1" fillId="5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/>
    </xf>
    <xf borderId="0" fillId="0" fontId="2" numFmtId="0" xfId="0" applyAlignment="1" applyFont="1">
      <alignment horizontal="right"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6" fontId="1" numFmtId="0" xfId="0" applyAlignment="1" applyFill="1" applyFont="1">
      <alignment horizontal="right" vertical="bottom"/>
    </xf>
    <xf borderId="0" fillId="7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left" shrinkToFit="0" vertical="top" wrapText="1"/>
    </xf>
    <xf borderId="2" fillId="4" fontId="5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center" readingOrder="0" shrinkToFit="0" wrapText="1"/>
    </xf>
    <xf borderId="1" fillId="8" fontId="5" numFmtId="0" xfId="0" applyAlignment="1" applyBorder="1" applyFill="1" applyFont="1">
      <alignment horizontal="center" readingOrder="0" shrinkToFit="0" wrapText="1"/>
    </xf>
    <xf borderId="1" fillId="5" fontId="5" numFmtId="0" xfId="0" applyAlignment="1" applyBorder="1" applyFont="1">
      <alignment horizontal="center" readingOrder="0" shrinkToFit="0" wrapText="1"/>
    </xf>
    <xf borderId="1" fillId="6" fontId="1" numFmtId="0" xfId="0" applyAlignment="1" applyBorder="1" applyFont="1">
      <alignment horizontal="right" readingOrder="0"/>
    </xf>
    <xf borderId="1" fillId="7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1" fillId="7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0" fillId="9" fontId="1" numFmtId="0" xfId="0" applyAlignment="1" applyFill="1" applyFont="1">
      <alignment horizontal="right" vertical="bottom"/>
    </xf>
    <xf borderId="0" fillId="10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187.5</v>
      </c>
      <c r="C1" s="3"/>
      <c r="D1" s="4" t="s">
        <v>1</v>
      </c>
      <c r="E1" s="5">
        <f>(B2-B1)*SQRT(B3)/B4</f>
        <v>-1.129384879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>
        <v>175.0</v>
      </c>
      <c r="C2" s="3"/>
      <c r="D2" s="4" t="s">
        <v>3</v>
      </c>
      <c r="E2" s="5">
        <f>B3-1</f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>
        <v>10.0</v>
      </c>
      <c r="C3" s="3"/>
      <c r="D3" s="6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>
        <v>35.0</v>
      </c>
      <c r="C4" s="3"/>
      <c r="D4" s="4" t="s">
        <v>6</v>
      </c>
      <c r="E4" s="8">
        <f t="array" ref="E4">INDEX(A10:F22, A24, A25)</f>
        <v>2.26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2">
        <v>0.05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9">
        <f>1 -B5</f>
        <v>0.95</v>
      </c>
      <c r="C6" s="3"/>
      <c r="D6" s="10" t="s">
        <v>9</v>
      </c>
      <c r="E6" s="3" t="str">
        <f>IFS(abs(E1)&gt;E4, "Гипотеза отвергается", abs(E1)&lt;E4, "Гипотеза принимается")</f>
        <v>Гипотеза принимается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10</v>
      </c>
      <c r="B9" s="12"/>
      <c r="C9" s="12"/>
      <c r="D9" s="12"/>
      <c r="E9" s="12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>
        <v>0.0</v>
      </c>
      <c r="B10" s="15">
        <v>0.8</v>
      </c>
      <c r="C10" s="15">
        <v>0.9</v>
      </c>
      <c r="D10" s="15">
        <v>0.95</v>
      </c>
      <c r="E10" s="15">
        <v>0.98</v>
      </c>
      <c r="F10" s="15">
        <v>0.99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5.0</v>
      </c>
      <c r="B11" s="15">
        <v>1.48</v>
      </c>
      <c r="C11" s="15">
        <v>2.01</v>
      </c>
      <c r="D11" s="15">
        <v>4.57</v>
      </c>
      <c r="E11" s="15">
        <v>6.36</v>
      </c>
      <c r="F11" s="15">
        <v>9.03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6.0</v>
      </c>
      <c r="B12" s="15">
        <v>1.44</v>
      </c>
      <c r="C12" s="15">
        <v>1.94</v>
      </c>
      <c r="D12" s="15">
        <v>2.45</v>
      </c>
      <c r="E12" s="15">
        <v>3.14</v>
      </c>
      <c r="F12" s="15">
        <v>3.71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7.0</v>
      </c>
      <c r="B13" s="15">
        <v>1.41</v>
      </c>
      <c r="C13" s="15">
        <v>1.89</v>
      </c>
      <c r="D13" s="15">
        <v>2.36</v>
      </c>
      <c r="E13" s="15">
        <v>3.0</v>
      </c>
      <c r="F13" s="15">
        <v>3.5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8.0</v>
      </c>
      <c r="B14" s="15">
        <v>1.4</v>
      </c>
      <c r="C14" s="15">
        <v>1.86</v>
      </c>
      <c r="D14" s="15">
        <v>2.31</v>
      </c>
      <c r="E14" s="15">
        <v>2.9</v>
      </c>
      <c r="F14" s="15">
        <v>3.35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9.0</v>
      </c>
      <c r="B15" s="15">
        <v>1.38</v>
      </c>
      <c r="C15" s="15">
        <v>1.83</v>
      </c>
      <c r="D15" s="15">
        <v>2.26</v>
      </c>
      <c r="E15" s="15">
        <v>2.82</v>
      </c>
      <c r="F15" s="15">
        <v>3.25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10.0</v>
      </c>
      <c r="B16" s="15">
        <v>1.37</v>
      </c>
      <c r="C16" s="15">
        <v>1.81</v>
      </c>
      <c r="D16" s="15">
        <v>2.23</v>
      </c>
      <c r="E16" s="15">
        <v>2.76</v>
      </c>
      <c r="F16" s="15">
        <v>3.17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11.0</v>
      </c>
      <c r="B17" s="15">
        <v>1.36</v>
      </c>
      <c r="C17" s="15">
        <v>1.8</v>
      </c>
      <c r="D17" s="15">
        <v>2.2</v>
      </c>
      <c r="E17" s="15">
        <v>2.72</v>
      </c>
      <c r="F17" s="15">
        <v>3.11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12.0</v>
      </c>
      <c r="B18" s="15">
        <v>1.36</v>
      </c>
      <c r="C18" s="15">
        <v>1.78</v>
      </c>
      <c r="D18" s="15">
        <v>2.18</v>
      </c>
      <c r="E18" s="15">
        <v>2.68</v>
      </c>
      <c r="F18" s="15">
        <v>3.05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13.0</v>
      </c>
      <c r="B19" s="15">
        <v>1.35</v>
      </c>
      <c r="C19" s="15">
        <v>1.77</v>
      </c>
      <c r="D19" s="15">
        <v>2.16</v>
      </c>
      <c r="E19" s="15">
        <v>2.65</v>
      </c>
      <c r="F19" s="15">
        <v>3.01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14.0</v>
      </c>
      <c r="B20" s="15">
        <v>1.34</v>
      </c>
      <c r="C20" s="15">
        <v>1.76</v>
      </c>
      <c r="D20" s="15">
        <v>2.14</v>
      </c>
      <c r="E20" s="15">
        <v>2.62</v>
      </c>
      <c r="F20" s="15">
        <v>2.98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15.0</v>
      </c>
      <c r="B21" s="15">
        <v>1.34</v>
      </c>
      <c r="C21" s="15">
        <v>1.75</v>
      </c>
      <c r="D21" s="15">
        <v>2.13</v>
      </c>
      <c r="E21" s="15">
        <v>2.6</v>
      </c>
      <c r="F21" s="15">
        <v>2.95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5">
        <v>1.32</v>
      </c>
      <c r="C22" s="15">
        <v>1.72</v>
      </c>
      <c r="D22" s="15">
        <v>2.09</v>
      </c>
      <c r="E22" s="15">
        <v>2.53</v>
      </c>
      <c r="F22" s="15">
        <v>2.84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/>
      <c r="B23" s="16"/>
      <c r="C23" s="16"/>
      <c r="D23" s="16"/>
      <c r="E23" s="16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>
        <f>MATCH(E2,A10:A22,0)</f>
        <v>6</v>
      </c>
      <c r="B24" s="18" t="s">
        <v>11</v>
      </c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>
        <f>MATCH(B6,A10:F10,0)</f>
        <v>4</v>
      </c>
      <c r="B25" s="18" t="s">
        <v>12</v>
      </c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16"/>
      <c r="C26" s="16"/>
      <c r="D26" s="16"/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9:F9"/>
    <mergeCell ref="B24:D24"/>
    <mergeCell ref="B25:D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0.15</v>
      </c>
      <c r="C1" s="3"/>
      <c r="D1" s="4" t="s">
        <v>1</v>
      </c>
      <c r="E1" s="5">
        <f>B3*B4/B1</f>
        <v>40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2">
        <v>25.0</v>
      </c>
      <c r="C2" s="3"/>
      <c r="D2" s="4" t="s">
        <v>6</v>
      </c>
      <c r="E2" s="8">
        <f t="array" ref="E2">INDEX(A10:F19, A21, A22)</f>
        <v>15.7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>
        <f>B2-1</f>
        <v>24</v>
      </c>
      <c r="C3" s="3"/>
      <c r="D3" s="19"/>
      <c r="E3" s="2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>
        <v>0.25</v>
      </c>
      <c r="C4" s="3"/>
      <c r="D4" s="10" t="s">
        <v>9</v>
      </c>
      <c r="E4" s="3" t="str">
        <f>IFS(E1&gt;E2, "Гипотеза отвергается", E1&lt;E2, "Гипотеза принимается")</f>
        <v>Гипотеза отвергается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2">
        <v>0.1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9">
        <f>1 -B5</f>
        <v>0.9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13</v>
      </c>
      <c r="B9" s="12"/>
      <c r="C9" s="12"/>
      <c r="D9" s="12"/>
      <c r="E9" s="12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>
        <v>0.0</v>
      </c>
      <c r="B10" s="21">
        <v>0.99</v>
      </c>
      <c r="C10" s="21">
        <v>0.98</v>
      </c>
      <c r="D10" s="15">
        <v>0.95</v>
      </c>
      <c r="E10" s="21">
        <v>0.9</v>
      </c>
      <c r="F10" s="21">
        <v>0.8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>
        <v>20.0</v>
      </c>
      <c r="B11" s="21">
        <v>8.26</v>
      </c>
      <c r="C11" s="21">
        <v>9.24</v>
      </c>
      <c r="D11" s="21">
        <v>10.8</v>
      </c>
      <c r="E11" s="21">
        <v>12.4</v>
      </c>
      <c r="F11" s="21">
        <v>14.6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>
        <v>21.0</v>
      </c>
      <c r="B12" s="21">
        <v>8.9</v>
      </c>
      <c r="C12" s="21">
        <v>9.92</v>
      </c>
      <c r="D12" s="21">
        <v>11.6</v>
      </c>
      <c r="E12" s="21">
        <v>13.2</v>
      </c>
      <c r="F12" s="21">
        <v>15.4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>
        <v>22.0</v>
      </c>
      <c r="B13" s="21">
        <v>9.54</v>
      </c>
      <c r="C13" s="21">
        <v>10.6</v>
      </c>
      <c r="D13" s="21">
        <v>12.3</v>
      </c>
      <c r="E13" s="21">
        <v>14.0</v>
      </c>
      <c r="F13" s="21">
        <v>16.3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>
        <v>23.0</v>
      </c>
      <c r="B14" s="21">
        <v>10.2</v>
      </c>
      <c r="C14" s="21">
        <v>11.3</v>
      </c>
      <c r="D14" s="21">
        <v>13.1</v>
      </c>
      <c r="E14" s="21">
        <v>14.8</v>
      </c>
      <c r="F14" s="21">
        <v>17.2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>
        <v>24.0</v>
      </c>
      <c r="B15" s="21">
        <v>10.9</v>
      </c>
      <c r="C15" s="21">
        <v>12.0</v>
      </c>
      <c r="D15" s="21">
        <v>13.8</v>
      </c>
      <c r="E15" s="21">
        <v>15.7</v>
      </c>
      <c r="F15" s="21">
        <v>18.1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>
        <v>25.0</v>
      </c>
      <c r="B16" s="21">
        <v>11.5</v>
      </c>
      <c r="C16" s="21">
        <v>12.7</v>
      </c>
      <c r="D16" s="21">
        <v>13.6</v>
      </c>
      <c r="E16" s="21">
        <v>16.5</v>
      </c>
      <c r="F16" s="21">
        <v>18.9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>
        <v>26.0</v>
      </c>
      <c r="B17" s="21">
        <v>12.2</v>
      </c>
      <c r="C17" s="21">
        <v>13.4</v>
      </c>
      <c r="D17" s="21">
        <v>15.4</v>
      </c>
      <c r="E17" s="21">
        <v>17.3</v>
      </c>
      <c r="F17" s="21">
        <v>19.8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27.0</v>
      </c>
      <c r="B18" s="21">
        <v>12.9</v>
      </c>
      <c r="C18" s="21">
        <v>14.1</v>
      </c>
      <c r="D18" s="21">
        <v>16.1</v>
      </c>
      <c r="E18" s="21">
        <v>18.1</v>
      </c>
      <c r="F18" s="21">
        <v>20.7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>
        <v>28.0</v>
      </c>
      <c r="B19" s="22">
        <v>13.6</v>
      </c>
      <c r="C19" s="22">
        <v>14.8</v>
      </c>
      <c r="D19" s="22">
        <v>16.9</v>
      </c>
      <c r="E19" s="22">
        <v>18.9</v>
      </c>
      <c r="F19" s="22">
        <v>21.6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/>
      <c r="B20" s="23"/>
      <c r="C20" s="23"/>
      <c r="D20" s="23"/>
      <c r="E20" s="23"/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f>MATCH(B3,A10:A19,0)</f>
        <v>6</v>
      </c>
      <c r="B21" s="18" t="s">
        <v>11</v>
      </c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>
        <f>MATCH(B6,A10:F10,0)</f>
        <v>5</v>
      </c>
      <c r="B22" s="18" t="s">
        <v>12</v>
      </c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/>
      <c r="B23" s="16"/>
      <c r="C23" s="16"/>
      <c r="D23" s="16"/>
      <c r="E23" s="16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9:F9"/>
    <mergeCell ref="B21:D21"/>
    <mergeCell ref="B22:D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/>
      <c r="B1" s="26" t="s">
        <v>14</v>
      </c>
      <c r="C1" s="12"/>
      <c r="D1" s="12"/>
      <c r="E1" s="13"/>
      <c r="F1" s="26" t="s">
        <v>15</v>
      </c>
      <c r="G1" s="12"/>
      <c r="H1" s="12"/>
      <c r="I1" s="12"/>
      <c r="J1" s="1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7" t="s">
        <v>16</v>
      </c>
      <c r="B2" s="28" t="s">
        <v>17</v>
      </c>
      <c r="C2" s="29">
        <v>304.0</v>
      </c>
      <c r="D2" s="29">
        <v>307.0</v>
      </c>
      <c r="E2" s="29">
        <v>308.0</v>
      </c>
      <c r="F2" s="28" t="s">
        <v>18</v>
      </c>
      <c r="G2" s="29">
        <v>303.0</v>
      </c>
      <c r="H2" s="29">
        <v>304.0</v>
      </c>
      <c r="I2" s="29">
        <v>306.0</v>
      </c>
      <c r="J2" s="29">
        <v>308.0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7" t="s">
        <v>19</v>
      </c>
      <c r="B3" s="28" t="s">
        <v>20</v>
      </c>
      <c r="C3" s="29">
        <v>1.0</v>
      </c>
      <c r="D3" s="29">
        <v>4.0</v>
      </c>
      <c r="E3" s="29">
        <v>4.0</v>
      </c>
      <c r="F3" s="28" t="s">
        <v>21</v>
      </c>
      <c r="G3" s="29">
        <v>2.0</v>
      </c>
      <c r="H3" s="29">
        <v>6.0</v>
      </c>
      <c r="I3" s="29">
        <v>4.0</v>
      </c>
      <c r="J3" s="29">
        <v>1.0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0" t="s">
        <v>22</v>
      </c>
      <c r="B5" s="31">
        <f>SUM(C3:E3)</f>
        <v>9</v>
      </c>
      <c r="C5" s="3"/>
      <c r="D5" s="32" t="s">
        <v>23</v>
      </c>
      <c r="E5" s="32" t="s">
        <v>24</v>
      </c>
      <c r="F5" s="32" t="s">
        <v>25</v>
      </c>
      <c r="G5" s="33" t="s">
        <v>26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0" t="s">
        <v>27</v>
      </c>
      <c r="B6" s="31">
        <f>SUM(G3:J3)</f>
        <v>13</v>
      </c>
      <c r="C6" s="3"/>
      <c r="D6" s="34">
        <f>C2-$B$7</f>
        <v>-3.11</v>
      </c>
      <c r="E6" s="34">
        <f t="shared" ref="E6:E8" si="1">D6*D6</f>
        <v>9.6721</v>
      </c>
      <c r="F6" s="34">
        <f>G2-$B$9</f>
        <v>-1.77</v>
      </c>
      <c r="G6" s="34">
        <f t="shared" ref="G6:G9" si="2">POWER(F6, 2)</f>
        <v>3.1329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0" t="s">
        <v>2</v>
      </c>
      <c r="B7" s="31">
        <f>ROUND(1/B5 * (C2*C3+D2*D3+E2*E3), 2)</f>
        <v>307.11</v>
      </c>
      <c r="C7" s="3"/>
      <c r="D7" s="34">
        <f>D2-$B$7</f>
        <v>-0.11</v>
      </c>
      <c r="E7" s="34">
        <f t="shared" si="1"/>
        <v>0.0121</v>
      </c>
      <c r="F7" s="34">
        <f>H2-$B$9</f>
        <v>-0.77</v>
      </c>
      <c r="G7" s="34">
        <f t="shared" si="2"/>
        <v>0.5929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0" t="s">
        <v>28</v>
      </c>
      <c r="B8" s="35">
        <f>(1/(B5-1))*SUM(E6:E8)</f>
        <v>1.3095375</v>
      </c>
      <c r="C8" s="3"/>
      <c r="D8" s="34">
        <f>E2-$B$7</f>
        <v>0.89</v>
      </c>
      <c r="E8" s="34">
        <f t="shared" si="1"/>
        <v>0.7921</v>
      </c>
      <c r="F8" s="34">
        <f>I2-$B$9</f>
        <v>1.23</v>
      </c>
      <c r="G8" s="34">
        <f t="shared" si="2"/>
        <v>1.5129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0" t="s">
        <v>29</v>
      </c>
      <c r="B9" s="31">
        <f>ROUND(1/B6*(G2*G3+H2*H3+I2*I3+J2*J3), 2)</f>
        <v>304.77</v>
      </c>
      <c r="C9" s="3"/>
      <c r="D9" s="36"/>
      <c r="E9" s="36"/>
      <c r="F9" s="34">
        <f>J2-$B$9</f>
        <v>3.23</v>
      </c>
      <c r="G9" s="34">
        <f t="shared" si="2"/>
        <v>10.4329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0" t="s">
        <v>30</v>
      </c>
      <c r="B10" s="31">
        <f>1/(B6-1) * SUM(G6:G9)</f>
        <v>1.305966667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0" t="s">
        <v>1</v>
      </c>
      <c r="B12" s="31">
        <f>(B7-B9)/(SQRT((B5*B8+B6*B10)/(B5+B6-2)*(1/B5+1/B6)))</f>
        <v>4.499790597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0" t="s">
        <v>31</v>
      </c>
      <c r="B13" s="35">
        <f t="array" ref="B13">INDEX(A21:F33, A35, A36)</f>
        <v>1.72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0" t="s">
        <v>0</v>
      </c>
      <c r="B15" s="35">
        <v>0.1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0" t="s">
        <v>32</v>
      </c>
      <c r="B16" s="31">
        <f>B5+B6+-2</f>
        <v>20</v>
      </c>
      <c r="C16" s="3"/>
      <c r="D16" s="10" t="s">
        <v>9</v>
      </c>
      <c r="E16" s="3" t="str">
        <f>IFS(abs(B12)&gt;B13, "Гипотеза отвергается", abs(B12)&lt;B13, "Гипотеза принимается")</f>
        <v>Гипотеза отвергается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0" t="s">
        <v>8</v>
      </c>
      <c r="B17" s="31">
        <f>1-B15</f>
        <v>0.9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10</v>
      </c>
      <c r="B20" s="12"/>
      <c r="C20" s="12"/>
      <c r="D20" s="12"/>
      <c r="E20" s="12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>
        <v>0.0</v>
      </c>
      <c r="B21" s="15">
        <v>0.8</v>
      </c>
      <c r="C21" s="15">
        <v>0.9</v>
      </c>
      <c r="D21" s="15">
        <v>0.95</v>
      </c>
      <c r="E21" s="15">
        <v>0.98</v>
      </c>
      <c r="F21" s="15">
        <v>0.99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5.0</v>
      </c>
      <c r="B22" s="15">
        <v>1.48</v>
      </c>
      <c r="C22" s="15">
        <v>2.01</v>
      </c>
      <c r="D22" s="15">
        <v>4.57</v>
      </c>
      <c r="E22" s="15">
        <v>6.36</v>
      </c>
      <c r="F22" s="15">
        <v>9.03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5">
        <v>6.0</v>
      </c>
      <c r="B23" s="15">
        <v>1.44</v>
      </c>
      <c r="C23" s="15">
        <v>1.94</v>
      </c>
      <c r="D23" s="15">
        <v>2.45</v>
      </c>
      <c r="E23" s="15">
        <v>3.14</v>
      </c>
      <c r="F23" s="15">
        <v>3.71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5">
        <v>7.0</v>
      </c>
      <c r="B24" s="15">
        <v>1.41</v>
      </c>
      <c r="C24" s="15">
        <v>1.89</v>
      </c>
      <c r="D24" s="15">
        <v>2.36</v>
      </c>
      <c r="E24" s="15">
        <v>3.0</v>
      </c>
      <c r="F24" s="15">
        <v>3.5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>
        <v>8.0</v>
      </c>
      <c r="B25" s="15">
        <v>1.4</v>
      </c>
      <c r="C25" s="15">
        <v>1.86</v>
      </c>
      <c r="D25" s="15">
        <v>2.31</v>
      </c>
      <c r="E25" s="15">
        <v>2.9</v>
      </c>
      <c r="F25" s="15">
        <v>3.35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9.0</v>
      </c>
      <c r="B26" s="15">
        <v>1.38</v>
      </c>
      <c r="C26" s="15">
        <v>1.83</v>
      </c>
      <c r="D26" s="15">
        <v>2.26</v>
      </c>
      <c r="E26" s="15">
        <v>2.82</v>
      </c>
      <c r="F26" s="15">
        <v>3.25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10.0</v>
      </c>
      <c r="B27" s="15">
        <v>1.37</v>
      </c>
      <c r="C27" s="15">
        <v>1.81</v>
      </c>
      <c r="D27" s="15">
        <v>2.23</v>
      </c>
      <c r="E27" s="15">
        <v>2.76</v>
      </c>
      <c r="F27" s="15">
        <v>3.17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11.0</v>
      </c>
      <c r="B28" s="15">
        <v>1.36</v>
      </c>
      <c r="C28" s="15">
        <v>1.8</v>
      </c>
      <c r="D28" s="15">
        <v>2.2</v>
      </c>
      <c r="E28" s="15">
        <v>2.72</v>
      </c>
      <c r="F28" s="15">
        <v>3.11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12.0</v>
      </c>
      <c r="B29" s="15">
        <v>1.36</v>
      </c>
      <c r="C29" s="15">
        <v>1.78</v>
      </c>
      <c r="D29" s="15">
        <v>2.18</v>
      </c>
      <c r="E29" s="15">
        <v>2.68</v>
      </c>
      <c r="F29" s="15">
        <v>3.05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13.0</v>
      </c>
      <c r="B30" s="15">
        <v>1.35</v>
      </c>
      <c r="C30" s="15">
        <v>1.77</v>
      </c>
      <c r="D30" s="15">
        <v>2.16</v>
      </c>
      <c r="E30" s="15">
        <v>2.65</v>
      </c>
      <c r="F30" s="15">
        <v>3.01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14.0</v>
      </c>
      <c r="B31" s="15">
        <v>1.34</v>
      </c>
      <c r="C31" s="15">
        <v>1.76</v>
      </c>
      <c r="D31" s="15">
        <v>2.14</v>
      </c>
      <c r="E31" s="15">
        <v>2.62</v>
      </c>
      <c r="F31" s="15">
        <v>2.98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>
        <v>15.0</v>
      </c>
      <c r="B32" s="15">
        <v>1.34</v>
      </c>
      <c r="C32" s="15">
        <v>1.75</v>
      </c>
      <c r="D32" s="15">
        <v>2.13</v>
      </c>
      <c r="E32" s="15">
        <v>2.6</v>
      </c>
      <c r="F32" s="15">
        <v>2.95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5">
        <v>20.0</v>
      </c>
      <c r="B33" s="15">
        <v>1.32</v>
      </c>
      <c r="C33" s="15">
        <v>1.72</v>
      </c>
      <c r="D33" s="15">
        <v>2.09</v>
      </c>
      <c r="E33" s="15">
        <v>2.53</v>
      </c>
      <c r="F33" s="15">
        <v>2.84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6"/>
      <c r="B34" s="16"/>
      <c r="C34" s="16"/>
      <c r="D34" s="16"/>
      <c r="E34" s="16"/>
      <c r="F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7">
        <f>MATCH(B16,A21:A33,0)</f>
        <v>13</v>
      </c>
      <c r="B35" s="38" t="s">
        <v>11</v>
      </c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7">
        <f>MATCH(B17,A21:F21,0)</f>
        <v>3</v>
      </c>
      <c r="B36" s="38" t="s">
        <v>12</v>
      </c>
      <c r="E36" s="16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1:E1"/>
    <mergeCell ref="F1:J1"/>
    <mergeCell ref="A20:F20"/>
    <mergeCell ref="B35:D35"/>
    <mergeCell ref="B36:D36"/>
  </mergeCells>
  <drawing r:id="rId1"/>
</worksheet>
</file>