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1" sheetId="1" r:id="rId4"/>
    <sheet state="visible" name="Задание 2.2" sheetId="2" r:id="rId5"/>
    <sheet state="visible" name="Задание 3.1" sheetId="3" r:id="rId6"/>
    <sheet state="visible" name="Задание 3.2" sheetId="4" r:id="rId7"/>
    <sheet state="visible" name="Задание 4.1" sheetId="5" r:id="rId8"/>
    <sheet state="visible" name="Задание 4.2" sheetId="6" r:id="rId9"/>
  </sheets>
  <definedNames/>
  <calcPr/>
</workbook>
</file>

<file path=xl/sharedStrings.xml><?xml version="1.0" encoding="utf-8"?>
<sst xmlns="http://schemas.openxmlformats.org/spreadsheetml/2006/main" count="141" uniqueCount="71">
  <si>
    <t>№ испытуемых</t>
  </si>
  <si>
    <t>X</t>
  </si>
  <si>
    <t>Y</t>
  </si>
  <si>
    <t>xi-x ср</t>
  </si>
  <si>
    <t>(xi-x ср)^2</t>
  </si>
  <si>
    <t>yi-y ср</t>
  </si>
  <si>
    <t>(yi-y ср)^2</t>
  </si>
  <si>
    <t>(xi-x ср)*(yi-y ср)</t>
  </si>
  <si>
    <t>Среднее значение</t>
  </si>
  <si>
    <t>rxy =</t>
  </si>
  <si>
    <t xml:space="preserve">n = </t>
  </si>
  <si>
    <t>Получаем, что:</t>
  </si>
  <si>
    <t>k = n - 2 =</t>
  </si>
  <si>
    <t xml:space="preserve">rкрит = </t>
  </si>
  <si>
    <t>P =</t>
  </si>
  <si>
    <t>Ответ:</t>
  </si>
  <si>
    <t>Критические значения корреляции rzy Пирсона</t>
  </si>
  <si>
    <t>k = n - 2</t>
  </si>
  <si>
    <t>P</t>
  </si>
  <si>
    <t>поиск строки с значением k</t>
  </si>
  <si>
    <t>поиск столбца с значением P</t>
  </si>
  <si>
    <t>Оценка преподавателя, xi</t>
  </si>
  <si>
    <t>Профессии</t>
  </si>
  <si>
    <t>Оценка студента, yi</t>
  </si>
  <si>
    <t>di = xi - yi</t>
  </si>
  <si>
    <t>(di)^2</t>
  </si>
  <si>
    <t>профессор</t>
  </si>
  <si>
    <t xml:space="preserve">rs = </t>
  </si>
  <si>
    <t>врач</t>
  </si>
  <si>
    <t>Найдем статистику Стьюдента:</t>
  </si>
  <si>
    <t>учитель школы</t>
  </si>
  <si>
    <t xml:space="preserve">t = </t>
  </si>
  <si>
    <t>директор магазина</t>
  </si>
  <si>
    <t>При уровне значимости α = 0.05 для односторонней (правосторонней) критической области:</t>
  </si>
  <si>
    <t>бухгалтер</t>
  </si>
  <si>
    <t xml:space="preserve">tкр = </t>
  </si>
  <si>
    <t>банкир</t>
  </si>
  <si>
    <t>водитель</t>
  </si>
  <si>
    <t>журналист</t>
  </si>
  <si>
    <t>ди-джей</t>
  </si>
  <si>
    <t>программист</t>
  </si>
  <si>
    <t>сумма:</t>
  </si>
  <si>
    <t xml:space="preserve">alpha = </t>
  </si>
  <si>
    <t>Критические точки t-распределения Стьюдента</t>
  </si>
  <si>
    <t>Число степеней свободы k</t>
  </si>
  <si>
    <t>Уровень значимости alpha (односторонняя критическая область)</t>
  </si>
  <si>
    <t>поиск столбца с значением alpha</t>
  </si>
  <si>
    <t>Номера испытуемых</t>
  </si>
  <si>
    <t>Стаж (в мес.)</t>
  </si>
  <si>
    <t>Время решения (в мин.)</t>
  </si>
  <si>
    <t>xi</t>
  </si>
  <si>
    <t>yi</t>
  </si>
  <si>
    <t>Оценка стажа</t>
  </si>
  <si>
    <t>Оценка времени решения</t>
  </si>
  <si>
    <t>alpha =</t>
  </si>
  <si>
    <t>zi</t>
  </si>
  <si>
    <t>Сумма:</t>
  </si>
  <si>
    <t>(dxy)^2 = (xi - yi)^2</t>
  </si>
  <si>
    <t>(dxz)^2 = (xi - zi)^2</t>
  </si>
  <si>
    <t>(dyz)^2 = (yi - zi)^2</t>
  </si>
  <si>
    <t>Коэффициент корреляции Спирмена:</t>
  </si>
  <si>
    <t>Статистика гипотезы Стьюдента:</t>
  </si>
  <si>
    <t>При уровне значимости α = 0.05 tкр:</t>
  </si>
  <si>
    <t>Случай A и B</t>
  </si>
  <si>
    <t>Случай A и C</t>
  </si>
  <si>
    <t>Случай B и C</t>
  </si>
  <si>
    <t>№ п/п</t>
  </si>
  <si>
    <t>Данные по агрессивности X_agr</t>
  </si>
  <si>
    <t>Данные по IQ Y_iq</t>
  </si>
  <si>
    <t>Число посетителей в сутки, X</t>
  </si>
  <si>
    <t>Усредненная позиция сайта в поисковой системе,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</si>
</sst>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FFFFFF"/>
      <name val="Times New Roman"/>
    </font>
    <font>
      <sz val="12.0"/>
      <color theme="1"/>
      <name val="&quot;Times New Roman&quot;"/>
    </font>
    <font>
      <sz val="12.0"/>
      <color rgb="FF000000"/>
      <name val="Times New Roman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0" fillId="0" fontId="1" numFmtId="0" xfId="0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readingOrder="0" shrinkToFit="0" wrapText="1"/>
    </xf>
    <xf borderId="1" fillId="4" fontId="1" numFmtId="0" xfId="0" applyBorder="1" applyFont="1"/>
    <xf borderId="1" fillId="6" fontId="1" numFmtId="0" xfId="0" applyAlignment="1" applyBorder="1" applyFill="1" applyFont="1">
      <alignment horizontal="right" readingOrder="0"/>
    </xf>
    <xf borderId="1" fillId="7" fontId="1" numFmtId="0" xfId="0" applyBorder="1" applyFill="1" applyFont="1"/>
    <xf borderId="1" fillId="8" fontId="1" numFmtId="0" xfId="0" applyAlignment="1" applyBorder="1" applyFill="1" applyFont="1">
      <alignment horizontal="right" readingOrder="0"/>
    </xf>
    <xf borderId="1" fillId="9" fontId="1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1" fillId="9" fontId="1" numFmtId="0" xfId="0" applyAlignment="1" applyBorder="1" applyFont="1">
      <alignment horizontal="left"/>
    </xf>
    <xf borderId="1" fillId="10" fontId="1" numFmtId="0" xfId="0" applyAlignment="1" applyBorder="1" applyFill="1" applyFont="1">
      <alignment horizontal="right" readingOrder="0"/>
    </xf>
    <xf borderId="1" fillId="11" fontId="1" numFmtId="0" xfId="0" applyAlignment="1" applyBorder="1" applyFill="1" applyFont="1">
      <alignment horizontal="left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8" fontId="5" numFmtId="0" xfId="0" applyAlignment="1" applyFont="1">
      <alignment horizontal="right" vertical="bottom"/>
    </xf>
    <xf borderId="0" fillId="9" fontId="5" numFmtId="0" xfId="0" applyAlignment="1" applyFont="1">
      <alignment vertical="bottom"/>
    </xf>
    <xf borderId="0" fillId="9" fontId="5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7" fontId="1" numFmtId="0" xfId="0" applyAlignment="1" applyBorder="1" applyFont="1">
      <alignment horizontal="center"/>
    </xf>
    <xf borderId="0" fillId="0" fontId="1" numFmtId="0" xfId="0" applyAlignment="1" applyFont="1">
      <alignment horizontal="left" readingOrder="0"/>
    </xf>
    <xf borderId="1" fillId="7" fontId="1" numFmtId="0" xfId="0" applyAlignment="1" applyBorder="1" applyFont="1">
      <alignment horizontal="left"/>
    </xf>
    <xf borderId="0" fillId="0" fontId="2" numFmtId="0" xfId="0" applyAlignment="1" applyFont="1">
      <alignment horizontal="center" readingOrder="0"/>
    </xf>
    <xf borderId="0" fillId="12" fontId="6" numFmtId="0" xfId="0" applyFill="1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ont="1">
      <alignment horizontal="center" readingOrder="0"/>
    </xf>
    <xf borderId="1" fillId="13" fontId="1" numFmtId="0" xfId="0" applyAlignment="1" applyBorder="1" applyFill="1" applyFont="1">
      <alignment horizontal="center" readingOrder="0"/>
    </xf>
    <xf borderId="1" fillId="13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14" fontId="1" numFmtId="0" xfId="0" applyAlignment="1" applyBorder="1" applyFill="1" applyFont="1">
      <alignment horizontal="center" readingOrder="0"/>
    </xf>
    <xf borderId="1" fillId="14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/>
    </xf>
    <xf borderId="1" fillId="14" fontId="1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6" fontId="1" numFmtId="0" xfId="0" applyAlignment="1" applyBorder="1" applyFont="1">
      <alignment horizontal="center" readingOrder="0" shrinkToFit="0" wrapText="1"/>
    </xf>
    <xf borderId="1" fillId="6" fontId="1" numFmtId="0" xfId="0" applyAlignment="1" applyBorder="1" applyFont="1">
      <alignment horizontal="center" readingOrder="0"/>
    </xf>
    <xf borderId="5" fillId="7" fontId="1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1" fillId="5" fontId="1" numFmtId="164" xfId="0" applyAlignment="1" applyBorder="1" applyFont="1" applyNumberFormat="1">
      <alignment horizontal="center"/>
    </xf>
    <xf borderId="1" fillId="4" fontId="1" numFmtId="164" xfId="0" applyBorder="1" applyFont="1" applyNumberFormat="1"/>
    <xf borderId="1" fillId="2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/>
    </xf>
    <xf borderId="5" fillId="5" fontId="1" numFmtId="164" xfId="0" applyAlignment="1" applyBorder="1" applyFont="1" applyNumberFormat="1">
      <alignment horizontal="center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Поле корреляции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2.1'!$C$1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2.1'!$B$2:$B$11</c:f>
            </c:numRef>
          </c:xVal>
          <c:yVal>
            <c:numRef>
              <c:f>'Задание 2.1'!$C$2:$C$11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406049"/>
        <c:axId val="687362350"/>
      </c:scatterChart>
      <c:valAx>
        <c:axId val="1993406049"/>
        <c:scaling>
          <c:orientation val="minMax"/>
          <c:max val="4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362350"/>
      </c:valAx>
      <c:valAx>
        <c:axId val="687362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4060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Поле корреляции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2.2'!$C$1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2.2'!$A$2:$A$11</c:f>
            </c:numRef>
          </c:xVal>
          <c:yVal>
            <c:numRef>
              <c:f>'Задание 2.2'!$C$2:$C$11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33778"/>
        <c:axId val="1424869969"/>
      </c:scatterChart>
      <c:valAx>
        <c:axId val="248133778"/>
        <c:scaling>
          <c:orientation val="minMax"/>
          <c:max val="1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Оценка преподавателя, 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4869969"/>
      </c:valAx>
      <c:valAx>
        <c:axId val="1424869969"/>
        <c:scaling>
          <c:orientation val="minMax"/>
          <c:max val="1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Оценка студента, 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1337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Корреляционное поле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3.1'!$F$1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3.1'!$E$2:$E$11</c:f>
            </c:numRef>
          </c:xVal>
          <c:yVal>
            <c:numRef>
              <c:f>'Задание 3.1'!$F$2:$F$11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14857"/>
        <c:axId val="1223307161"/>
      </c:scatterChart>
      <c:valAx>
        <c:axId val="1023614857"/>
        <c:scaling>
          <c:orientation val="minMax"/>
          <c:max val="3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307161"/>
      </c:valAx>
      <c:valAx>
        <c:axId val="1223307161"/>
        <c:scaling>
          <c:orientation val="minMax"/>
          <c:max val="2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614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Корреляционное поле для пары арбитров A и B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3.2'!$A$2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3.2'!$B$1:$K$1</c:f>
            </c:numRef>
          </c:xVal>
          <c:yVal>
            <c:numRef>
              <c:f>'Задание 3.2'!$B$2:$K$2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205455"/>
        <c:axId val="166685508"/>
      </c:scatterChart>
      <c:valAx>
        <c:axId val="1790205455"/>
        <c:scaling>
          <c:orientation val="minMax"/>
          <c:max val="1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85508"/>
      </c:valAx>
      <c:valAx>
        <c:axId val="166685508"/>
        <c:scaling>
          <c:orientation val="minMax"/>
          <c:max val="1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02054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Корреляционное поле для пары арбитров B и C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3.2'!$A$3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3.2'!$B$2:$K$2</c:f>
            </c:numRef>
          </c:xVal>
          <c:yVal>
            <c:numRef>
              <c:f>'Задание 3.2'!$B$3:$K$3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136208"/>
        <c:axId val="401402463"/>
      </c:scatterChart>
      <c:valAx>
        <c:axId val="8731362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402463"/>
      </c:valAx>
      <c:valAx>
        <c:axId val="401402463"/>
        <c:scaling>
          <c:orientation val="minMax"/>
          <c:max val="1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zi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1362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Корреляционное поле для пары арбитров A и C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3.2'!$A$3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3.2'!$B$1:$K$1</c:f>
            </c:numRef>
          </c:xVal>
          <c:yVal>
            <c:numRef>
              <c:f>'Задание 3.2'!$B$3:$K$3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457648"/>
        <c:axId val="1865020034"/>
      </c:scatterChart>
      <c:valAx>
        <c:axId val="4814576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5020034"/>
      </c:valAx>
      <c:valAx>
        <c:axId val="1865020034"/>
        <c:scaling>
          <c:orientation val="minMax"/>
          <c:max val="1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zi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1457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Поле корреляции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4.1'!$C$1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4.1'!$B$2:$B$15</c:f>
            </c:numRef>
          </c:xVal>
          <c:yVal>
            <c:numRef>
              <c:f>'Задание 4.1'!$C$2:$C$15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95377"/>
        <c:axId val="553851990"/>
      </c:scatterChart>
      <c:valAx>
        <c:axId val="862953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Данные по агрессивности X_agr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851990"/>
      </c:valAx>
      <c:valAx>
        <c:axId val="553851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Данные по IQ Y_iq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953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Поле корреляции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4.2'!$C$1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 4.2'!$B$2:$B$10</c:f>
            </c:numRef>
          </c:xVal>
          <c:yVal>
            <c:numRef>
              <c:f>'Задание 4.2'!$C$2:$C$10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60258"/>
        <c:axId val="1315919117"/>
      </c:scatterChart>
      <c:valAx>
        <c:axId val="11644602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Число посетителей в сутки, 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5919117"/>
      </c:valAx>
      <c:valAx>
        <c:axId val="1315919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000">
                    <a:solidFill>
                      <a:srgbClr val="000000"/>
                    </a:solidFill>
                    <a:latin typeface="+mn-lt"/>
                  </a:rPr>
                  <a:t>Усредненная позиция сайта в поисковой системе,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4602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18</xdr:row>
      <xdr:rowOff>66675</xdr:rowOff>
    </xdr:from>
    <xdr:ext cx="5000625" cy="30956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14</xdr:row>
      <xdr:rowOff>171450</xdr:rowOff>
    </xdr:from>
    <xdr:ext cx="5486400" cy="33909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885825</xdr:colOff>
      <xdr:row>24</xdr:row>
      <xdr:rowOff>152400</xdr:rowOff>
    </xdr:from>
    <xdr:ext cx="5143500" cy="318135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504825</xdr:colOff>
      <xdr:row>8</xdr:row>
      <xdr:rowOff>0</xdr:rowOff>
    </xdr:from>
    <xdr:ext cx="5057775" cy="313372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542925</xdr:colOff>
      <xdr:row>8</xdr:row>
      <xdr:rowOff>0</xdr:rowOff>
    </xdr:from>
    <xdr:ext cx="5057775" cy="313372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457200</xdr:colOff>
      <xdr:row>20</xdr:row>
      <xdr:rowOff>123825</xdr:rowOff>
    </xdr:from>
    <xdr:ext cx="5057775" cy="31337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466725</xdr:colOff>
      <xdr:row>0</xdr:row>
      <xdr:rowOff>57150</xdr:rowOff>
    </xdr:from>
    <xdr:ext cx="5419725" cy="33528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409575</xdr:colOff>
      <xdr:row>0</xdr:row>
      <xdr:rowOff>0</xdr:rowOff>
    </xdr:from>
    <xdr:ext cx="5715000" cy="35337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9.0"/>
    <col customWidth="1" min="8" max="8" width="13.75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>
        <v>1.0</v>
      </c>
      <c r="B2" s="5">
        <v>19.0</v>
      </c>
      <c r="C2" s="5">
        <v>17.0</v>
      </c>
      <c r="D2" s="3"/>
      <c r="E2" s="6">
        <f t="shared" ref="E2:E11" si="1">B2-$B$12</f>
        <v>-16.7</v>
      </c>
      <c r="F2" s="6">
        <f t="shared" ref="F2:F11" si="2">POWER(E2,2)</f>
        <v>278.89</v>
      </c>
      <c r="G2" s="6">
        <f t="shared" ref="G2:G11" si="3">C2-$C$12</f>
        <v>-7.2</v>
      </c>
      <c r="H2" s="6">
        <f t="shared" ref="H2:H11" si="4">POWER(G2,2)</f>
        <v>51.84</v>
      </c>
      <c r="I2" s="6">
        <f t="shared" ref="I2:I11" si="5">E2*G2</f>
        <v>120.24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>
        <v>2.0</v>
      </c>
      <c r="B3" s="5">
        <v>32.0</v>
      </c>
      <c r="C3" s="5">
        <v>7.0</v>
      </c>
      <c r="D3" s="3"/>
      <c r="E3" s="6">
        <f t="shared" si="1"/>
        <v>-3.7</v>
      </c>
      <c r="F3" s="6">
        <f t="shared" si="2"/>
        <v>13.69</v>
      </c>
      <c r="G3" s="6">
        <f t="shared" si="3"/>
        <v>-17.2</v>
      </c>
      <c r="H3" s="6">
        <f t="shared" si="4"/>
        <v>295.84</v>
      </c>
      <c r="I3" s="6">
        <f t="shared" si="5"/>
        <v>63.64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>
        <v>3.0</v>
      </c>
      <c r="B4" s="5">
        <v>33.0</v>
      </c>
      <c r="C4" s="5">
        <v>17.0</v>
      </c>
      <c r="D4" s="3"/>
      <c r="E4" s="6">
        <f t="shared" si="1"/>
        <v>-2.7</v>
      </c>
      <c r="F4" s="6">
        <f t="shared" si="2"/>
        <v>7.29</v>
      </c>
      <c r="G4" s="6">
        <f t="shared" si="3"/>
        <v>-7.2</v>
      </c>
      <c r="H4" s="6">
        <f t="shared" si="4"/>
        <v>51.84</v>
      </c>
      <c r="I4" s="6">
        <f t="shared" si="5"/>
        <v>19.44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>
        <v>4.0</v>
      </c>
      <c r="B5" s="5">
        <v>44.0</v>
      </c>
      <c r="C5" s="5">
        <v>28.0</v>
      </c>
      <c r="D5" s="3"/>
      <c r="E5" s="6">
        <f t="shared" si="1"/>
        <v>8.3</v>
      </c>
      <c r="F5" s="6">
        <f t="shared" si="2"/>
        <v>68.89</v>
      </c>
      <c r="G5" s="6">
        <f t="shared" si="3"/>
        <v>3.8</v>
      </c>
      <c r="H5" s="6">
        <f t="shared" si="4"/>
        <v>14.44</v>
      </c>
      <c r="I5" s="6">
        <f t="shared" si="5"/>
        <v>31.54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>
        <v>5.0</v>
      </c>
      <c r="B6" s="5">
        <v>28.0</v>
      </c>
      <c r="C6" s="5">
        <v>27.0</v>
      </c>
      <c r="D6" s="3"/>
      <c r="E6" s="6">
        <f t="shared" si="1"/>
        <v>-7.7</v>
      </c>
      <c r="F6" s="6">
        <f t="shared" si="2"/>
        <v>59.29</v>
      </c>
      <c r="G6" s="6">
        <f t="shared" si="3"/>
        <v>2.8</v>
      </c>
      <c r="H6" s="6">
        <f t="shared" si="4"/>
        <v>7.84</v>
      </c>
      <c r="I6" s="6">
        <f t="shared" si="5"/>
        <v>-21.56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5">
        <v>6.0</v>
      </c>
      <c r="B7" s="5">
        <v>35.0</v>
      </c>
      <c r="C7" s="5">
        <v>31.0</v>
      </c>
      <c r="D7" s="3"/>
      <c r="E7" s="6">
        <f t="shared" si="1"/>
        <v>-0.7</v>
      </c>
      <c r="F7" s="6">
        <f t="shared" si="2"/>
        <v>0.49</v>
      </c>
      <c r="G7" s="6">
        <f t="shared" si="3"/>
        <v>6.8</v>
      </c>
      <c r="H7" s="6">
        <f t="shared" si="4"/>
        <v>46.24</v>
      </c>
      <c r="I7" s="6">
        <f t="shared" si="5"/>
        <v>-4.76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5">
        <v>7.0</v>
      </c>
      <c r="B8" s="5">
        <v>39.0</v>
      </c>
      <c r="C8" s="5">
        <v>20.0</v>
      </c>
      <c r="D8" s="3"/>
      <c r="E8" s="6">
        <f t="shared" si="1"/>
        <v>3.3</v>
      </c>
      <c r="F8" s="6">
        <f t="shared" si="2"/>
        <v>10.89</v>
      </c>
      <c r="G8" s="6">
        <f t="shared" si="3"/>
        <v>-4.2</v>
      </c>
      <c r="H8" s="6">
        <f t="shared" si="4"/>
        <v>17.64</v>
      </c>
      <c r="I8" s="6">
        <f t="shared" si="5"/>
        <v>-13.86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5">
        <v>8.0</v>
      </c>
      <c r="B9" s="5">
        <v>39.0</v>
      </c>
      <c r="C9" s="5">
        <v>17.0</v>
      </c>
      <c r="D9" s="3"/>
      <c r="E9" s="6">
        <f t="shared" si="1"/>
        <v>3.3</v>
      </c>
      <c r="F9" s="6">
        <f t="shared" si="2"/>
        <v>10.89</v>
      </c>
      <c r="G9" s="6">
        <f t="shared" si="3"/>
        <v>-7.2</v>
      </c>
      <c r="H9" s="6">
        <f t="shared" si="4"/>
        <v>51.84</v>
      </c>
      <c r="I9" s="6">
        <f t="shared" si="5"/>
        <v>-23.76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5">
        <v>9.0</v>
      </c>
      <c r="B10" s="5">
        <v>44.0</v>
      </c>
      <c r="C10" s="5">
        <v>35.0</v>
      </c>
      <c r="D10" s="3"/>
      <c r="E10" s="6">
        <f t="shared" si="1"/>
        <v>8.3</v>
      </c>
      <c r="F10" s="6">
        <f t="shared" si="2"/>
        <v>68.89</v>
      </c>
      <c r="G10" s="6">
        <f t="shared" si="3"/>
        <v>10.8</v>
      </c>
      <c r="H10" s="6">
        <f t="shared" si="4"/>
        <v>116.64</v>
      </c>
      <c r="I10" s="6">
        <f t="shared" si="5"/>
        <v>89.64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5">
        <v>10.0</v>
      </c>
      <c r="B11" s="5">
        <v>44.0</v>
      </c>
      <c r="C11" s="5">
        <v>43.0</v>
      </c>
      <c r="D11" s="3"/>
      <c r="E11" s="6">
        <f t="shared" si="1"/>
        <v>8.3</v>
      </c>
      <c r="F11" s="6">
        <f t="shared" si="2"/>
        <v>68.89</v>
      </c>
      <c r="G11" s="6">
        <f t="shared" si="3"/>
        <v>18.8</v>
      </c>
      <c r="H11" s="6">
        <f t="shared" si="4"/>
        <v>353.44</v>
      </c>
      <c r="I11" s="6">
        <f t="shared" si="5"/>
        <v>156.04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7" t="s">
        <v>8</v>
      </c>
      <c r="B12" s="8">
        <f t="shared" ref="B12:C12" si="6">AVERAGE(B2:B11)</f>
        <v>35.7</v>
      </c>
      <c r="C12" s="8">
        <f t="shared" si="6"/>
        <v>24.2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C13" s="3"/>
      <c r="D13" s="3"/>
      <c r="E13" s="9" t="s">
        <v>9</v>
      </c>
      <c r="F13" s="10">
        <f>SUM(I2:I11)/SQRT(SUM(F2:F11)*SUM(H2:H11))</f>
        <v>0.5411897923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1" t="s">
        <v>10</v>
      </c>
      <c r="B14" s="12">
        <v>10.0</v>
      </c>
      <c r="C14" s="3"/>
      <c r="D14" s="3"/>
      <c r="E14" s="13" t="s">
        <v>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1" t="s">
        <v>12</v>
      </c>
      <c r="B15" s="14">
        <f>B14-2</f>
        <v>8</v>
      </c>
      <c r="C15" s="3"/>
      <c r="D15" s="3"/>
      <c r="E15" s="15" t="s">
        <v>13</v>
      </c>
      <c r="F15" s="16">
        <f t="array" ref="F15">INDEX(A21:C30, A32,A33)</f>
        <v>0.63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1" t="s">
        <v>14</v>
      </c>
      <c r="B16" s="12">
        <v>0.05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17" t="s">
        <v>15</v>
      </c>
      <c r="F17" s="3" t="str">
        <f>IF(F15&gt;F13,"Гипотеза H0 принимается, гипотеза H1 отвергается", "Гипотеза H1 принимается, гипотеза H0 отвергается") </f>
        <v>Гипотеза H0 принимается, гипотеза H1 отвергается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8" t="s">
        <v>16</v>
      </c>
      <c r="B19" s="19"/>
      <c r="C19" s="2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21" t="s">
        <v>17</v>
      </c>
      <c r="B20" s="22" t="s">
        <v>18</v>
      </c>
      <c r="C20" s="2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23">
        <v>0.0</v>
      </c>
      <c r="B21" s="24">
        <v>0.05</v>
      </c>
      <c r="C21" s="24">
        <v>0.01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24">
        <v>5.0</v>
      </c>
      <c r="B22" s="24">
        <v>0.75</v>
      </c>
      <c r="C22" s="24">
        <v>0.87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4">
        <v>6.0</v>
      </c>
      <c r="B23" s="24">
        <v>0.71</v>
      </c>
      <c r="C23" s="24">
        <v>0.83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24">
        <v>7.0</v>
      </c>
      <c r="B24" s="24">
        <v>0.67</v>
      </c>
      <c r="C24" s="24">
        <v>0.8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24">
        <v>8.0</v>
      </c>
      <c r="B25" s="24">
        <v>0.63</v>
      </c>
      <c r="C25" s="24">
        <v>0.77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24">
        <v>9.0</v>
      </c>
      <c r="B26" s="24">
        <v>0.6</v>
      </c>
      <c r="C26" s="24">
        <v>0.74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24">
        <v>10.0</v>
      </c>
      <c r="B27" s="24">
        <v>0.58</v>
      </c>
      <c r="C27" s="24">
        <v>0.71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24">
        <v>11.0</v>
      </c>
      <c r="B28" s="24">
        <v>0.55</v>
      </c>
      <c r="C28" s="24">
        <v>0.68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24">
        <v>12.0</v>
      </c>
      <c r="B29" s="24">
        <v>0.53</v>
      </c>
      <c r="C29" s="24">
        <v>0.66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24">
        <v>13.0</v>
      </c>
      <c r="B30" s="24">
        <v>0.51</v>
      </c>
      <c r="C30" s="24">
        <v>0.64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25">
        <f>MATCH(B15,A21:A30,0)</f>
        <v>5</v>
      </c>
      <c r="B32" s="26" t="s">
        <v>19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25">
        <f>MATCH(B16,A21:C21,0)</f>
        <v>2</v>
      </c>
      <c r="B33" s="27" t="s">
        <v>20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mergeCells count="4">
    <mergeCell ref="A19:C19"/>
    <mergeCell ref="B20:C20"/>
    <mergeCell ref="B32:D32"/>
    <mergeCell ref="B33:D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6.25"/>
    <col customWidth="1" min="3" max="3" width="14.75"/>
  </cols>
  <sheetData>
    <row r="1">
      <c r="A1" s="1" t="s">
        <v>21</v>
      </c>
      <c r="B1" s="2" t="s">
        <v>22</v>
      </c>
      <c r="C1" s="1" t="s">
        <v>23</v>
      </c>
      <c r="D1" s="28"/>
      <c r="E1" s="4" t="s">
        <v>24</v>
      </c>
      <c r="F1" s="4" t="s">
        <v>25</v>
      </c>
      <c r="G1" s="28"/>
      <c r="H1" s="29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">
        <v>3.0</v>
      </c>
      <c r="B2" s="5" t="s">
        <v>26</v>
      </c>
      <c r="C2" s="5">
        <v>2.0</v>
      </c>
      <c r="D2" s="28"/>
      <c r="E2" s="6">
        <f t="shared" ref="E2:E11" si="1">A2-C2</f>
        <v>1</v>
      </c>
      <c r="F2" s="6">
        <f t="shared" ref="F2:F11" si="2">POWER(E2,2)</f>
        <v>1</v>
      </c>
      <c r="H2" s="9" t="s">
        <v>27</v>
      </c>
      <c r="I2" s="30">
        <f>1 - 6*F12/(B13*(POWER(B13,2)-1))</f>
        <v>0.7454545455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">
        <v>1.0</v>
      </c>
      <c r="B3" s="5" t="s">
        <v>28</v>
      </c>
      <c r="C3" s="5">
        <v>1.0</v>
      </c>
      <c r="D3" s="28"/>
      <c r="E3" s="6">
        <f t="shared" si="1"/>
        <v>0</v>
      </c>
      <c r="F3" s="6">
        <f t="shared" si="2"/>
        <v>0</v>
      </c>
      <c r="G3" s="28"/>
      <c r="H3" s="31" t="s">
        <v>29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">
        <v>4.0</v>
      </c>
      <c r="B4" s="5" t="s">
        <v>30</v>
      </c>
      <c r="C4" s="5">
        <v>7.0</v>
      </c>
      <c r="D4" s="28"/>
      <c r="E4" s="6">
        <f t="shared" si="1"/>
        <v>-3</v>
      </c>
      <c r="F4" s="6">
        <f t="shared" si="2"/>
        <v>9</v>
      </c>
      <c r="G4" s="28"/>
      <c r="H4" s="9" t="s">
        <v>31</v>
      </c>
      <c r="I4" s="30">
        <f> abs(I2)*SQRT((B13-2)/(1-POWER(I2,2)))</f>
        <v>3.163218674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">
        <v>2.0</v>
      </c>
      <c r="B5" s="5" t="s">
        <v>32</v>
      </c>
      <c r="C5" s="5">
        <v>4.0</v>
      </c>
      <c r="D5" s="28"/>
      <c r="E5" s="6">
        <f t="shared" si="1"/>
        <v>-2</v>
      </c>
      <c r="F5" s="6">
        <f t="shared" si="2"/>
        <v>4</v>
      </c>
      <c r="G5" s="28"/>
      <c r="H5" s="31" t="s">
        <v>33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">
        <v>8.0</v>
      </c>
      <c r="B6" s="5" t="s">
        <v>34</v>
      </c>
      <c r="C6" s="5">
        <v>5.0</v>
      </c>
      <c r="D6" s="28"/>
      <c r="E6" s="6">
        <f t="shared" si="1"/>
        <v>3</v>
      </c>
      <c r="F6" s="6">
        <f t="shared" si="2"/>
        <v>9</v>
      </c>
      <c r="G6" s="28"/>
      <c r="H6" s="9" t="s">
        <v>35</v>
      </c>
      <c r="I6" s="32">
        <f t="array" ref="I6">INDEX(A19:E29, A31,A32)</f>
        <v>1.86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">
        <v>6.0</v>
      </c>
      <c r="B7" s="5" t="s">
        <v>36</v>
      </c>
      <c r="C7" s="5">
        <v>3.0</v>
      </c>
      <c r="D7" s="28"/>
      <c r="E7" s="6">
        <f t="shared" si="1"/>
        <v>3</v>
      </c>
      <c r="F7" s="6">
        <f t="shared" si="2"/>
        <v>9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">
        <v>9.0</v>
      </c>
      <c r="B8" s="5" t="s">
        <v>37</v>
      </c>
      <c r="C8" s="5">
        <v>9.0</v>
      </c>
      <c r="D8" s="28"/>
      <c r="E8" s="6">
        <f t="shared" si="1"/>
        <v>0</v>
      </c>
      <c r="F8" s="6">
        <f t="shared" si="2"/>
        <v>0</v>
      </c>
      <c r="G8" s="28"/>
      <c r="H8" s="33" t="s">
        <v>15</v>
      </c>
      <c r="I8" s="34" t="str">
        <f>IF(I4&gt;I6,"Гипотеза H0 отвергается", "Гипотеза H0 принимается")</f>
        <v>Гипотеза H0 отвергается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5">
        <v>5.0</v>
      </c>
      <c r="B9" s="5" t="s">
        <v>38</v>
      </c>
      <c r="C9" s="5">
        <v>8.0</v>
      </c>
      <c r="D9" s="28"/>
      <c r="E9" s="6">
        <f t="shared" si="1"/>
        <v>-3</v>
      </c>
      <c r="F9" s="6">
        <f t="shared" si="2"/>
        <v>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">
        <v>10.0</v>
      </c>
      <c r="B10" s="5" t="s">
        <v>39</v>
      </c>
      <c r="C10" s="5">
        <v>10.0</v>
      </c>
      <c r="D10" s="28"/>
      <c r="E10" s="6">
        <f t="shared" si="1"/>
        <v>0</v>
      </c>
      <c r="F10" s="6">
        <f t="shared" si="2"/>
        <v>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">
        <v>7.0</v>
      </c>
      <c r="B11" s="5" t="s">
        <v>40</v>
      </c>
      <c r="C11" s="5">
        <v>6.0</v>
      </c>
      <c r="D11" s="28"/>
      <c r="E11" s="6">
        <f t="shared" si="1"/>
        <v>1</v>
      </c>
      <c r="F11" s="6">
        <f t="shared" si="2"/>
        <v>1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4" t="s">
        <v>41</v>
      </c>
      <c r="E12" s="6">
        <f t="shared" ref="E12:F12" si="3">SUM(E2:E11)</f>
        <v>0</v>
      </c>
      <c r="F12" s="6">
        <f t="shared" si="3"/>
        <v>42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5" t="s">
        <v>10</v>
      </c>
      <c r="B13" s="31">
        <v>10.0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5" t="s">
        <v>12</v>
      </c>
      <c r="B14" s="36">
        <f>B13-2</f>
        <v>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5" t="s">
        <v>42</v>
      </c>
      <c r="B15" s="31">
        <v>0.05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7" t="s">
        <v>43</v>
      </c>
      <c r="B17" s="19"/>
      <c r="C17" s="19"/>
      <c r="D17" s="19"/>
      <c r="E17" s="20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8" t="s">
        <v>44</v>
      </c>
      <c r="B18" s="37" t="s">
        <v>45</v>
      </c>
      <c r="C18" s="19"/>
      <c r="D18" s="19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3">
        <v>0.0</v>
      </c>
      <c r="B19" s="24">
        <v>0.05</v>
      </c>
      <c r="C19" s="24">
        <v>0.025</v>
      </c>
      <c r="D19" s="24">
        <v>0.01</v>
      </c>
      <c r="E19" s="24">
        <v>0.005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4">
        <v>4.0</v>
      </c>
      <c r="B20" s="24">
        <v>2.13</v>
      </c>
      <c r="C20" s="24">
        <v>2.78</v>
      </c>
      <c r="D20" s="24">
        <v>3.75</v>
      </c>
      <c r="E20" s="24">
        <v>4.6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4">
        <v>5.0</v>
      </c>
      <c r="B21" s="24">
        <v>2.01</v>
      </c>
      <c r="C21" s="24">
        <v>2.57</v>
      </c>
      <c r="D21" s="24">
        <v>3.37</v>
      </c>
      <c r="E21" s="24">
        <v>4.03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4">
        <v>6.0</v>
      </c>
      <c r="B22" s="24">
        <v>1.94</v>
      </c>
      <c r="C22" s="24">
        <v>2.45</v>
      </c>
      <c r="D22" s="24">
        <v>3.14</v>
      </c>
      <c r="E22" s="24">
        <v>3.71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4">
        <v>7.0</v>
      </c>
      <c r="B23" s="24">
        <v>1.9</v>
      </c>
      <c r="C23" s="24">
        <v>2.37</v>
      </c>
      <c r="D23" s="24">
        <v>3.0</v>
      </c>
      <c r="E23" s="24">
        <v>3.5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4">
        <v>8.0</v>
      </c>
      <c r="B24" s="24">
        <v>1.86</v>
      </c>
      <c r="C24" s="24">
        <v>2.31</v>
      </c>
      <c r="D24" s="24">
        <v>2.9</v>
      </c>
      <c r="E24" s="24">
        <v>3.36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4">
        <v>9.0</v>
      </c>
      <c r="B25" s="24">
        <v>1.83</v>
      </c>
      <c r="C25" s="24">
        <v>2.26</v>
      </c>
      <c r="D25" s="24">
        <v>2.82</v>
      </c>
      <c r="E25" s="24">
        <v>3.25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4">
        <v>10.0</v>
      </c>
      <c r="B26" s="24">
        <v>1.81</v>
      </c>
      <c r="C26" s="24">
        <v>2.23</v>
      </c>
      <c r="D26" s="24">
        <v>2.76</v>
      </c>
      <c r="E26" s="24">
        <v>3.17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4">
        <v>11.0</v>
      </c>
      <c r="B27" s="24">
        <v>1.8</v>
      </c>
      <c r="C27" s="24">
        <v>2.2</v>
      </c>
      <c r="D27" s="24">
        <v>2.72</v>
      </c>
      <c r="E27" s="24">
        <v>3.11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4">
        <v>12.0</v>
      </c>
      <c r="B28" s="24">
        <v>1.78</v>
      </c>
      <c r="C28" s="24">
        <v>2.18</v>
      </c>
      <c r="D28" s="24">
        <v>2.68</v>
      </c>
      <c r="E28" s="24">
        <v>3.06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4">
        <v>13.0</v>
      </c>
      <c r="B29" s="24">
        <v>1.77</v>
      </c>
      <c r="C29" s="24">
        <v>2.16</v>
      </c>
      <c r="D29" s="24">
        <v>2.65</v>
      </c>
      <c r="E29" s="24">
        <v>3.01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5">
        <f>MATCH(B14,A19:A29,0)</f>
        <v>6</v>
      </c>
      <c r="B31" s="26" t="s">
        <v>19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5">
        <f>MATCH(B15,A19:E19,0)</f>
        <v>2</v>
      </c>
      <c r="B32" s="27" t="s">
        <v>46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">
    <mergeCell ref="A17:E17"/>
    <mergeCell ref="B18:E18"/>
    <mergeCell ref="B31:D31"/>
    <mergeCell ref="B32:D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15.13"/>
  </cols>
  <sheetData>
    <row r="1">
      <c r="A1" s="1" t="s">
        <v>47</v>
      </c>
      <c r="B1" s="2" t="s">
        <v>48</v>
      </c>
      <c r="C1" s="1" t="s">
        <v>49</v>
      </c>
      <c r="D1" s="29"/>
      <c r="E1" s="4" t="s">
        <v>50</v>
      </c>
      <c r="F1" s="4" t="s">
        <v>51</v>
      </c>
      <c r="G1" s="29"/>
      <c r="H1" s="4" t="s">
        <v>52</v>
      </c>
      <c r="I1" s="4" t="s">
        <v>50</v>
      </c>
      <c r="J1" s="3"/>
      <c r="K1" s="39" t="s">
        <v>53</v>
      </c>
      <c r="L1" s="4" t="s">
        <v>51</v>
      </c>
      <c r="M1" s="3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">
        <v>1.0</v>
      </c>
      <c r="B2" s="5">
        <v>32.0</v>
      </c>
      <c r="C2" s="5">
        <v>12.0</v>
      </c>
      <c r="D2" s="29"/>
      <c r="E2" s="40">
        <v>15.0</v>
      </c>
      <c r="F2" s="40">
        <v>24.0</v>
      </c>
      <c r="G2" s="29"/>
      <c r="H2" s="40">
        <v>15.0</v>
      </c>
      <c r="I2" s="40">
        <v>1.0</v>
      </c>
      <c r="J2" s="3"/>
      <c r="K2" s="40">
        <v>9.0</v>
      </c>
      <c r="L2" s="40">
        <v>1.0</v>
      </c>
      <c r="M2" s="3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">
        <v>2.0</v>
      </c>
      <c r="B3" s="5">
        <v>15.0</v>
      </c>
      <c r="C3" s="5">
        <v>24.0</v>
      </c>
      <c r="D3" s="29"/>
      <c r="E3" s="40">
        <v>16.0</v>
      </c>
      <c r="F3" s="40">
        <v>23.0</v>
      </c>
      <c r="G3" s="29"/>
      <c r="H3" s="40">
        <v>16.0</v>
      </c>
      <c r="I3" s="40">
        <v>2.0</v>
      </c>
      <c r="J3" s="3"/>
      <c r="K3" s="40">
        <v>10.0</v>
      </c>
      <c r="L3" s="40">
        <v>2.0</v>
      </c>
      <c r="M3" s="3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">
        <v>3.0</v>
      </c>
      <c r="B4" s="5">
        <v>16.0</v>
      </c>
      <c r="C4" s="5">
        <v>23.0</v>
      </c>
      <c r="D4" s="28"/>
      <c r="E4" s="40">
        <v>17.0</v>
      </c>
      <c r="F4" s="40">
        <v>16.0</v>
      </c>
      <c r="G4" s="28"/>
      <c r="H4" s="40">
        <v>17.0</v>
      </c>
      <c r="I4" s="40">
        <v>3.0</v>
      </c>
      <c r="J4" s="3"/>
      <c r="K4" s="40">
        <v>11.0</v>
      </c>
      <c r="L4" s="40">
        <v>3.0</v>
      </c>
      <c r="M4" s="3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">
        <v>4.0</v>
      </c>
      <c r="B5" s="5">
        <v>18.0</v>
      </c>
      <c r="C5" s="5">
        <v>21.0</v>
      </c>
      <c r="D5" s="3"/>
      <c r="E5" s="40">
        <v>18.0</v>
      </c>
      <c r="F5" s="40">
        <v>21.0</v>
      </c>
      <c r="G5" s="3"/>
      <c r="H5" s="40">
        <v>18.0</v>
      </c>
      <c r="I5" s="40">
        <v>4.0</v>
      </c>
      <c r="J5" s="3"/>
      <c r="K5" s="40">
        <v>12.0</v>
      </c>
      <c r="L5" s="40">
        <v>4.0</v>
      </c>
      <c r="M5" s="3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">
        <v>5.0</v>
      </c>
      <c r="B6" s="5">
        <v>20.0</v>
      </c>
      <c r="C6" s="5">
        <v>20.0</v>
      </c>
      <c r="D6" s="3"/>
      <c r="E6" s="40">
        <v>20.0</v>
      </c>
      <c r="F6" s="40">
        <v>20.0</v>
      </c>
      <c r="G6" s="3"/>
      <c r="H6" s="40">
        <v>20.0</v>
      </c>
      <c r="I6" s="40">
        <v>5.0</v>
      </c>
      <c r="J6" s="3"/>
      <c r="K6" s="40">
        <v>15.0</v>
      </c>
      <c r="L6" s="40">
        <v>5.0</v>
      </c>
      <c r="M6" s="3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">
        <v>6.0</v>
      </c>
      <c r="B7" s="5">
        <v>28.0</v>
      </c>
      <c r="C7" s="5">
        <v>9.0</v>
      </c>
      <c r="D7" s="3"/>
      <c r="E7" s="40">
        <v>21.0</v>
      </c>
      <c r="F7" s="40">
        <v>11.0</v>
      </c>
      <c r="G7" s="3"/>
      <c r="H7" s="40">
        <v>21.0</v>
      </c>
      <c r="I7" s="40">
        <v>6.0</v>
      </c>
      <c r="J7" s="3"/>
      <c r="K7" s="40">
        <v>16.0</v>
      </c>
      <c r="L7" s="40">
        <v>6.0</v>
      </c>
      <c r="M7" s="3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">
        <v>7.0</v>
      </c>
      <c r="B8" s="5">
        <v>21.0</v>
      </c>
      <c r="C8" s="5">
        <v>11.0</v>
      </c>
      <c r="D8" s="3"/>
      <c r="E8" s="40">
        <v>23.0</v>
      </c>
      <c r="F8" s="40">
        <v>15.0</v>
      </c>
      <c r="G8" s="3"/>
      <c r="H8" s="40">
        <v>23.0</v>
      </c>
      <c r="I8" s="40">
        <v>7.0</v>
      </c>
      <c r="J8" s="3"/>
      <c r="K8" s="40">
        <v>20.0</v>
      </c>
      <c r="L8" s="40">
        <v>7.0</v>
      </c>
      <c r="M8" s="3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5">
        <v>8.0</v>
      </c>
      <c r="B9" s="5">
        <v>29.0</v>
      </c>
      <c r="C9" s="5">
        <v>10.0</v>
      </c>
      <c r="D9" s="3"/>
      <c r="E9" s="40">
        <v>28.0</v>
      </c>
      <c r="F9" s="40">
        <v>9.0</v>
      </c>
      <c r="G9" s="3"/>
      <c r="H9" s="40">
        <v>28.0</v>
      </c>
      <c r="I9" s="40">
        <v>8.0</v>
      </c>
      <c r="J9" s="3"/>
      <c r="K9" s="40">
        <v>21.0</v>
      </c>
      <c r="L9" s="40">
        <v>8.0</v>
      </c>
      <c r="M9" s="3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">
        <v>9.0</v>
      </c>
      <c r="B10" s="5">
        <v>23.0</v>
      </c>
      <c r="C10" s="5">
        <v>15.0</v>
      </c>
      <c r="D10" s="3"/>
      <c r="E10" s="40">
        <v>29.0</v>
      </c>
      <c r="F10" s="40">
        <v>10.0</v>
      </c>
      <c r="G10" s="3"/>
      <c r="H10" s="40">
        <v>29.0</v>
      </c>
      <c r="I10" s="40">
        <v>9.0</v>
      </c>
      <c r="J10" s="3"/>
      <c r="K10" s="40">
        <v>23.0</v>
      </c>
      <c r="L10" s="40">
        <v>9.0</v>
      </c>
      <c r="M10" s="3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">
        <v>10.0</v>
      </c>
      <c r="B11" s="5">
        <v>17.0</v>
      </c>
      <c r="C11" s="5">
        <v>16.0</v>
      </c>
      <c r="D11" s="3"/>
      <c r="E11" s="40">
        <v>32.0</v>
      </c>
      <c r="F11" s="40">
        <v>12.0</v>
      </c>
      <c r="G11" s="3"/>
      <c r="H11" s="40">
        <v>32.0</v>
      </c>
      <c r="I11" s="40">
        <v>10.0</v>
      </c>
      <c r="J11" s="3"/>
      <c r="K11" s="40">
        <v>24.0</v>
      </c>
      <c r="L11" s="40">
        <v>10.0</v>
      </c>
      <c r="M11" s="3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3"/>
      <c r="B12" s="3"/>
      <c r="C12" s="28"/>
      <c r="D12" s="3"/>
      <c r="E12" s="3"/>
      <c r="F12" s="28"/>
      <c r="G12" s="3"/>
      <c r="H12" s="3"/>
      <c r="I12" s="13"/>
      <c r="J12" s="28"/>
      <c r="K12" s="29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41" t="s">
        <v>50</v>
      </c>
      <c r="B13" s="41" t="s">
        <v>51</v>
      </c>
      <c r="C13" s="28"/>
      <c r="D13" s="42" t="s">
        <v>24</v>
      </c>
      <c r="E13" s="42" t="s">
        <v>25</v>
      </c>
      <c r="F13" s="28"/>
      <c r="G13" s="43" t="s">
        <v>10</v>
      </c>
      <c r="H13" s="44">
        <v>10.0</v>
      </c>
      <c r="I13" s="3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5">
        <v>1.0</v>
      </c>
      <c r="B14" s="45">
        <v>10.0</v>
      </c>
      <c r="C14" s="28"/>
      <c r="D14" s="46">
        <f t="shared" ref="D14:D23" si="1">A14-B14</f>
        <v>-9</v>
      </c>
      <c r="E14" s="46">
        <f t="shared" ref="E14:E23" si="2">POWER(D14,2)</f>
        <v>81</v>
      </c>
      <c r="F14" s="28"/>
      <c r="G14" s="43" t="s">
        <v>12</v>
      </c>
      <c r="H14" s="47">
        <f>H13-2</f>
        <v>8</v>
      </c>
      <c r="I14" s="3"/>
      <c r="J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5">
        <v>2.0</v>
      </c>
      <c r="B15" s="45">
        <v>9.0</v>
      </c>
      <c r="C15" s="28"/>
      <c r="D15" s="46">
        <f t="shared" si="1"/>
        <v>-7</v>
      </c>
      <c r="E15" s="46">
        <f t="shared" si="2"/>
        <v>49</v>
      </c>
      <c r="F15" s="28"/>
      <c r="G15" s="43" t="s">
        <v>54</v>
      </c>
      <c r="H15" s="44">
        <v>0.05</v>
      </c>
      <c r="I15" s="3"/>
      <c r="J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5">
        <v>3.0</v>
      </c>
      <c r="B16" s="45">
        <v>6.0</v>
      </c>
      <c r="C16" s="28"/>
      <c r="D16" s="46">
        <f t="shared" si="1"/>
        <v>-3</v>
      </c>
      <c r="E16" s="46">
        <f t="shared" si="2"/>
        <v>9</v>
      </c>
      <c r="F16" s="28"/>
      <c r="I16" s="28"/>
      <c r="J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5">
        <v>4.0</v>
      </c>
      <c r="B17" s="45">
        <v>8.0</v>
      </c>
      <c r="C17" s="28"/>
      <c r="D17" s="46">
        <f t="shared" si="1"/>
        <v>-4</v>
      </c>
      <c r="E17" s="46">
        <f t="shared" si="2"/>
        <v>16</v>
      </c>
      <c r="F17" s="28"/>
      <c r="G17" s="9" t="s">
        <v>27</v>
      </c>
      <c r="H17" s="32">
        <f> 1 - ((6*E24)/(H13*(POWER(H13,2)-1)))</f>
        <v>-0.8545454545</v>
      </c>
      <c r="I17" s="28"/>
      <c r="J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5">
        <v>5.0</v>
      </c>
      <c r="B18" s="45">
        <v>7.0</v>
      </c>
      <c r="C18" s="28"/>
      <c r="D18" s="46">
        <f t="shared" si="1"/>
        <v>-2</v>
      </c>
      <c r="E18" s="46">
        <f t="shared" si="2"/>
        <v>4</v>
      </c>
      <c r="F18" s="28"/>
      <c r="G18" s="9" t="s">
        <v>31</v>
      </c>
      <c r="H18" s="32">
        <f>ABS(H17)*SQRT((H13-2)/(1-POWER(H17,2)))</f>
        <v>4.653693452</v>
      </c>
      <c r="I18" s="28"/>
      <c r="J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5">
        <v>6.0</v>
      </c>
      <c r="B19" s="45">
        <v>3.0</v>
      </c>
      <c r="C19" s="28"/>
      <c r="D19" s="46">
        <f t="shared" si="1"/>
        <v>3</v>
      </c>
      <c r="E19" s="46">
        <f t="shared" si="2"/>
        <v>9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5">
        <v>7.0</v>
      </c>
      <c r="B20" s="45">
        <v>5.0</v>
      </c>
      <c r="C20" s="28"/>
      <c r="D20" s="46">
        <f t="shared" si="1"/>
        <v>2</v>
      </c>
      <c r="E20" s="46">
        <f t="shared" si="2"/>
        <v>4</v>
      </c>
      <c r="F20" s="28"/>
      <c r="G20" s="31" t="s">
        <v>33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5">
        <v>8.0</v>
      </c>
      <c r="B21" s="45">
        <v>1.0</v>
      </c>
      <c r="C21" s="28"/>
      <c r="D21" s="46">
        <f t="shared" si="1"/>
        <v>7</v>
      </c>
      <c r="E21" s="46">
        <f t="shared" si="2"/>
        <v>49</v>
      </c>
      <c r="F21" s="28"/>
      <c r="G21" s="9" t="s">
        <v>35</v>
      </c>
      <c r="H21" s="32">
        <f t="array" ref="H21">INDEX(A29:E39,A41,A42)</f>
        <v>1.86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45">
        <v>9.0</v>
      </c>
      <c r="B22" s="45">
        <v>2.0</v>
      </c>
      <c r="C22" s="28"/>
      <c r="D22" s="46">
        <f t="shared" si="1"/>
        <v>7</v>
      </c>
      <c r="E22" s="46">
        <f t="shared" si="2"/>
        <v>49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45">
        <v>10.0</v>
      </c>
      <c r="B23" s="45">
        <v>4.0</v>
      </c>
      <c r="C23" s="28"/>
      <c r="D23" s="46">
        <f t="shared" si="1"/>
        <v>6</v>
      </c>
      <c r="E23" s="46">
        <f t="shared" si="2"/>
        <v>36</v>
      </c>
      <c r="F23" s="28"/>
      <c r="G23" s="33" t="s">
        <v>15</v>
      </c>
      <c r="H23" s="36" t="str">
        <f>IF(H18&gt;H21,"Гипотеза H0 отвергается", "Гипотеза H0 принимается")</f>
        <v>Гипотеза H0 отвергается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41" t="s">
        <v>41</v>
      </c>
      <c r="D24" s="48">
        <f t="shared" ref="D24:E24" si="3">SUM(D14:D23)</f>
        <v>0</v>
      </c>
      <c r="E24" s="48">
        <f t="shared" si="3"/>
        <v>306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37" t="s">
        <v>43</v>
      </c>
      <c r="B27" s="19"/>
      <c r="C27" s="19"/>
      <c r="D27" s="19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38" t="s">
        <v>44</v>
      </c>
      <c r="B28" s="18" t="s">
        <v>45</v>
      </c>
      <c r="C28" s="19"/>
      <c r="D28" s="19"/>
      <c r="E28" s="20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3">
        <v>0.0</v>
      </c>
      <c r="B29" s="24">
        <v>0.05</v>
      </c>
      <c r="C29" s="24">
        <v>0.025</v>
      </c>
      <c r="D29" s="24">
        <v>0.01</v>
      </c>
      <c r="E29" s="24">
        <v>0.005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4">
        <v>4.0</v>
      </c>
      <c r="B30" s="24">
        <v>2.13</v>
      </c>
      <c r="C30" s="24">
        <v>2.78</v>
      </c>
      <c r="D30" s="24">
        <v>3.75</v>
      </c>
      <c r="E30" s="24">
        <v>4.6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4">
        <v>5.0</v>
      </c>
      <c r="B31" s="24">
        <v>2.01</v>
      </c>
      <c r="C31" s="24">
        <v>2.57</v>
      </c>
      <c r="D31" s="24">
        <v>3.37</v>
      </c>
      <c r="E31" s="24">
        <v>4.03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4">
        <v>6.0</v>
      </c>
      <c r="B32" s="24">
        <v>1.94</v>
      </c>
      <c r="C32" s="24">
        <v>2.45</v>
      </c>
      <c r="D32" s="24">
        <v>3.14</v>
      </c>
      <c r="E32" s="24">
        <v>3.71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4">
        <v>7.0</v>
      </c>
      <c r="B33" s="24">
        <v>1.9</v>
      </c>
      <c r="C33" s="24">
        <v>2.37</v>
      </c>
      <c r="D33" s="24">
        <v>3.0</v>
      </c>
      <c r="E33" s="24">
        <v>3.5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4">
        <v>8.0</v>
      </c>
      <c r="B34" s="24">
        <v>1.86</v>
      </c>
      <c r="C34" s="24">
        <v>2.31</v>
      </c>
      <c r="D34" s="24">
        <v>2.9</v>
      </c>
      <c r="E34" s="24">
        <v>3.36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4">
        <v>9.0</v>
      </c>
      <c r="B35" s="24">
        <v>1.83</v>
      </c>
      <c r="C35" s="24">
        <v>2.26</v>
      </c>
      <c r="D35" s="24">
        <v>2.82</v>
      </c>
      <c r="E35" s="24">
        <v>3.25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4">
        <v>10.0</v>
      </c>
      <c r="B36" s="24">
        <v>1.81</v>
      </c>
      <c r="C36" s="24">
        <v>2.23</v>
      </c>
      <c r="D36" s="24">
        <v>2.76</v>
      </c>
      <c r="E36" s="24">
        <v>3.17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4">
        <v>11.0</v>
      </c>
      <c r="B37" s="24">
        <v>1.8</v>
      </c>
      <c r="C37" s="24">
        <v>2.2</v>
      </c>
      <c r="D37" s="24">
        <v>2.72</v>
      </c>
      <c r="E37" s="24">
        <v>3.11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4">
        <v>12.0</v>
      </c>
      <c r="B38" s="24">
        <v>1.78</v>
      </c>
      <c r="C38" s="24">
        <v>2.18</v>
      </c>
      <c r="D38" s="24">
        <v>2.68</v>
      </c>
      <c r="E38" s="24">
        <v>3.06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4">
        <v>13.0</v>
      </c>
      <c r="B39" s="24">
        <v>1.77</v>
      </c>
      <c r="C39" s="24">
        <v>2.16</v>
      </c>
      <c r="D39" s="24">
        <v>2.65</v>
      </c>
      <c r="E39" s="24">
        <v>3.01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5">
        <f>MATCH(H14,A29:A39,0)</f>
        <v>6</v>
      </c>
      <c r="B41" s="26" t="s">
        <v>19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5">
        <f>MATCH(H15,A29:E29,0)</f>
        <v>2</v>
      </c>
      <c r="B42" s="27" t="s">
        <v>46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">
    <mergeCell ref="A27:E27"/>
    <mergeCell ref="B28:E28"/>
    <mergeCell ref="B41:D41"/>
    <mergeCell ref="B42:D4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2" t="s">
        <v>50</v>
      </c>
      <c r="B1" s="5">
        <v>1.0</v>
      </c>
      <c r="C1" s="5">
        <v>2.0</v>
      </c>
      <c r="D1" s="5">
        <v>3.0</v>
      </c>
      <c r="E1" s="5">
        <v>4.0</v>
      </c>
      <c r="F1" s="5">
        <v>5.0</v>
      </c>
      <c r="G1" s="5">
        <v>6.0</v>
      </c>
      <c r="H1" s="5">
        <v>7.0</v>
      </c>
      <c r="I1" s="5">
        <v>8.0</v>
      </c>
      <c r="J1" s="5">
        <v>9.0</v>
      </c>
      <c r="K1" s="5">
        <v>10.0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51</v>
      </c>
      <c r="B2" s="5">
        <v>3.0</v>
      </c>
      <c r="C2" s="5">
        <v>10.0</v>
      </c>
      <c r="D2" s="5">
        <v>7.0</v>
      </c>
      <c r="E2" s="5">
        <v>2.0</v>
      </c>
      <c r="F2" s="5">
        <v>8.0</v>
      </c>
      <c r="G2" s="5">
        <v>5.0</v>
      </c>
      <c r="H2" s="5">
        <v>6.0</v>
      </c>
      <c r="I2" s="5">
        <v>9.0</v>
      </c>
      <c r="J2" s="5">
        <v>1.0</v>
      </c>
      <c r="K2" s="5">
        <v>4.0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55</v>
      </c>
      <c r="B3" s="5">
        <v>6.0</v>
      </c>
      <c r="C3" s="5">
        <v>2.0</v>
      </c>
      <c r="D3" s="5">
        <v>1.0</v>
      </c>
      <c r="E3" s="5">
        <v>3.0</v>
      </c>
      <c r="F3" s="5">
        <v>9.0</v>
      </c>
      <c r="G3" s="5">
        <v>4.0</v>
      </c>
      <c r="H3" s="5">
        <v>5.0</v>
      </c>
      <c r="I3" s="5">
        <v>7.0</v>
      </c>
      <c r="J3" s="5">
        <v>10.0</v>
      </c>
      <c r="K3" s="5">
        <v>8.0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56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57</v>
      </c>
      <c r="B5" s="6">
        <f t="shared" ref="B5:K5" si="1">POWER(B1-B2,2)</f>
        <v>4</v>
      </c>
      <c r="C5" s="6">
        <f t="shared" si="1"/>
        <v>64</v>
      </c>
      <c r="D5" s="6">
        <f t="shared" si="1"/>
        <v>16</v>
      </c>
      <c r="E5" s="6">
        <f t="shared" si="1"/>
        <v>4</v>
      </c>
      <c r="F5" s="6">
        <f t="shared" si="1"/>
        <v>9</v>
      </c>
      <c r="G5" s="6">
        <f t="shared" si="1"/>
        <v>1</v>
      </c>
      <c r="H5" s="6">
        <f t="shared" si="1"/>
        <v>1</v>
      </c>
      <c r="I5" s="6">
        <f t="shared" si="1"/>
        <v>1</v>
      </c>
      <c r="J5" s="6">
        <f t="shared" si="1"/>
        <v>64</v>
      </c>
      <c r="K5" s="6">
        <f t="shared" si="1"/>
        <v>36</v>
      </c>
      <c r="L5" s="6">
        <f t="shared" ref="L5:L7" si="3">SUM(B5:K5)</f>
        <v>200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58</v>
      </c>
      <c r="B6" s="6">
        <f t="shared" ref="B6:K6" si="2">POWER(B1-B3,2)</f>
        <v>25</v>
      </c>
      <c r="C6" s="6">
        <f t="shared" si="2"/>
        <v>0</v>
      </c>
      <c r="D6" s="6">
        <f t="shared" si="2"/>
        <v>4</v>
      </c>
      <c r="E6" s="6">
        <f t="shared" si="2"/>
        <v>1</v>
      </c>
      <c r="F6" s="6">
        <f t="shared" si="2"/>
        <v>16</v>
      </c>
      <c r="G6" s="6">
        <f t="shared" si="2"/>
        <v>4</v>
      </c>
      <c r="H6" s="6">
        <f t="shared" si="2"/>
        <v>4</v>
      </c>
      <c r="I6" s="6">
        <f t="shared" si="2"/>
        <v>1</v>
      </c>
      <c r="J6" s="6">
        <f t="shared" si="2"/>
        <v>1</v>
      </c>
      <c r="K6" s="6">
        <f t="shared" si="2"/>
        <v>4</v>
      </c>
      <c r="L6" s="6">
        <f t="shared" si="3"/>
        <v>60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59</v>
      </c>
      <c r="B7" s="6">
        <f t="shared" ref="B7:K7" si="4">POWER(B2-B3,2)</f>
        <v>9</v>
      </c>
      <c r="C7" s="6">
        <f t="shared" si="4"/>
        <v>64</v>
      </c>
      <c r="D7" s="6">
        <f t="shared" si="4"/>
        <v>36</v>
      </c>
      <c r="E7" s="6">
        <f t="shared" si="4"/>
        <v>1</v>
      </c>
      <c r="F7" s="6">
        <f t="shared" si="4"/>
        <v>1</v>
      </c>
      <c r="G7" s="6">
        <f t="shared" si="4"/>
        <v>1</v>
      </c>
      <c r="H7" s="6">
        <f t="shared" si="4"/>
        <v>1</v>
      </c>
      <c r="I7" s="6">
        <f t="shared" si="4"/>
        <v>4</v>
      </c>
      <c r="J7" s="6">
        <f t="shared" si="4"/>
        <v>81</v>
      </c>
      <c r="K7" s="6">
        <f t="shared" si="4"/>
        <v>16</v>
      </c>
      <c r="L7" s="6">
        <f t="shared" si="3"/>
        <v>214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3" t="s">
        <v>10</v>
      </c>
      <c r="B9" s="44">
        <v>10.0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3" t="s">
        <v>12</v>
      </c>
      <c r="B10" s="47">
        <f>B9-2</f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3" t="s">
        <v>42</v>
      </c>
      <c r="B11" s="44">
        <v>0.05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9"/>
      <c r="B12" s="50" t="s">
        <v>60</v>
      </c>
      <c r="C12" s="50" t="s">
        <v>61</v>
      </c>
      <c r="D12" s="50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1" t="s">
        <v>63</v>
      </c>
      <c r="B13" s="30">
        <f>1 - ((6*L5)/(B9*(POWER(B9,2) -1)))</f>
        <v>-0.2121212121</v>
      </c>
      <c r="C13" s="30">
        <f>abs(B13)*SQRT((B9-2)/(1-POWER(B13,2)))</f>
        <v>0.6139406135</v>
      </c>
      <c r="D13" s="52">
        <f t="array" ref="D13">INDEX(A19:E29,A31,A32)</f>
        <v>1.86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1" t="s">
        <v>64</v>
      </c>
      <c r="B14" s="30">
        <f>1 - ((6*L6)/(B9*(POWER(B9,2) -1)))</f>
        <v>0.6363636364</v>
      </c>
      <c r="C14" s="30">
        <f>abs(B14)*SQRT((B9-2)/(1-POWER(B14,2)))</f>
        <v>2.333333333</v>
      </c>
      <c r="D14" s="5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1" t="s">
        <v>65</v>
      </c>
      <c r="B15" s="30">
        <f>1 - ((6*L7)/(B9*(POWER(B9,2) -1)))</f>
        <v>-0.296969697</v>
      </c>
      <c r="C15" s="30">
        <f>abs(B15)*SQRT((B9-2)/(1-POWER(B15,2)))</f>
        <v>0.8796404504</v>
      </c>
      <c r="D15" s="5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7" t="s">
        <v>43</v>
      </c>
      <c r="B17" s="19"/>
      <c r="C17" s="19"/>
      <c r="D17" s="19"/>
      <c r="E17" s="2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8" t="s">
        <v>44</v>
      </c>
      <c r="B18" s="18" t="s">
        <v>45</v>
      </c>
      <c r="C18" s="19"/>
      <c r="D18" s="19"/>
      <c r="E18" s="2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>
        <v>0.0</v>
      </c>
      <c r="B19" s="24">
        <v>0.05</v>
      </c>
      <c r="C19" s="24">
        <v>0.025</v>
      </c>
      <c r="D19" s="24">
        <v>0.01</v>
      </c>
      <c r="E19" s="24">
        <v>0.005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>
        <v>4.0</v>
      </c>
      <c r="B20" s="24">
        <v>2.13</v>
      </c>
      <c r="C20" s="24">
        <v>2.78</v>
      </c>
      <c r="D20" s="24">
        <v>3.75</v>
      </c>
      <c r="E20" s="24">
        <v>4.6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>
        <v>5.0</v>
      </c>
      <c r="B21" s="24">
        <v>2.01</v>
      </c>
      <c r="C21" s="24">
        <v>2.57</v>
      </c>
      <c r="D21" s="24">
        <v>3.37</v>
      </c>
      <c r="E21" s="24">
        <v>4.03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>
        <v>6.0</v>
      </c>
      <c r="B22" s="24">
        <v>1.94</v>
      </c>
      <c r="C22" s="24">
        <v>2.45</v>
      </c>
      <c r="D22" s="24">
        <v>3.14</v>
      </c>
      <c r="E22" s="24">
        <v>3.71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4">
        <v>7.0</v>
      </c>
      <c r="B23" s="24">
        <v>1.9</v>
      </c>
      <c r="C23" s="24">
        <v>2.37</v>
      </c>
      <c r="D23" s="24">
        <v>3.0</v>
      </c>
      <c r="E23" s="24">
        <v>3.5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>
        <v>8.0</v>
      </c>
      <c r="B24" s="24">
        <v>1.86</v>
      </c>
      <c r="C24" s="24">
        <v>2.31</v>
      </c>
      <c r="D24" s="24">
        <v>2.9</v>
      </c>
      <c r="E24" s="24">
        <v>3.36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4">
        <v>9.0</v>
      </c>
      <c r="B25" s="24">
        <v>1.83</v>
      </c>
      <c r="C25" s="24">
        <v>2.26</v>
      </c>
      <c r="D25" s="24">
        <v>2.82</v>
      </c>
      <c r="E25" s="24">
        <v>3.25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4">
        <v>10.0</v>
      </c>
      <c r="B26" s="24">
        <v>1.81</v>
      </c>
      <c r="C26" s="24">
        <v>2.23</v>
      </c>
      <c r="D26" s="24">
        <v>2.76</v>
      </c>
      <c r="E26" s="24">
        <v>3.17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4">
        <v>11.0</v>
      </c>
      <c r="B27" s="24">
        <v>1.8</v>
      </c>
      <c r="C27" s="24">
        <v>2.2</v>
      </c>
      <c r="D27" s="24">
        <v>2.72</v>
      </c>
      <c r="E27" s="24">
        <v>3.11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4">
        <v>12.0</v>
      </c>
      <c r="B28" s="24">
        <v>1.78</v>
      </c>
      <c r="C28" s="24">
        <v>2.18</v>
      </c>
      <c r="D28" s="24">
        <v>2.68</v>
      </c>
      <c r="E28" s="24">
        <v>3.06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4">
        <v>13.0</v>
      </c>
      <c r="B29" s="24">
        <v>1.77</v>
      </c>
      <c r="C29" s="24">
        <v>2.16</v>
      </c>
      <c r="D29" s="24">
        <v>2.65</v>
      </c>
      <c r="E29" s="24">
        <v>3.01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8"/>
      <c r="B30" s="28"/>
      <c r="C30" s="28"/>
      <c r="D30" s="28"/>
      <c r="E30" s="2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5">
        <f>MATCH(B10,A19:A29,0)</f>
        <v>6</v>
      </c>
      <c r="B31" s="26" t="s">
        <v>19</v>
      </c>
      <c r="E31" s="2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5">
        <f>MATCH(B11,A19:E19,0)</f>
        <v>2</v>
      </c>
      <c r="B32" s="27" t="s">
        <v>46</v>
      </c>
      <c r="E32" s="2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D13:D15"/>
    <mergeCell ref="A17:E17"/>
    <mergeCell ref="B18:E18"/>
    <mergeCell ref="B31:D31"/>
    <mergeCell ref="B32:D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9" max="9" width="15.75"/>
  </cols>
  <sheetData>
    <row r="1">
      <c r="A1" s="1" t="s">
        <v>66</v>
      </c>
      <c r="B1" s="1" t="s">
        <v>67</v>
      </c>
      <c r="C1" s="1" t="s">
        <v>68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1.0</v>
      </c>
      <c r="B2" s="5">
        <v>24.0</v>
      </c>
      <c r="C2" s="5">
        <v>100.0</v>
      </c>
      <c r="D2" s="3"/>
      <c r="E2" s="55">
        <f t="shared" ref="E2:E15" si="1">B2-$B$16</f>
        <v>-0.5714285714</v>
      </c>
      <c r="F2" s="55">
        <f t="shared" ref="F2:F15" si="2">POWER(E2,2)</f>
        <v>0.3265306122</v>
      </c>
      <c r="G2" s="55">
        <f t="shared" ref="G2:G15" si="3">C2-$C$16</f>
        <v>-10.64285714</v>
      </c>
      <c r="H2" s="55">
        <f t="shared" ref="H2:H15" si="4">POWER(G2,2)</f>
        <v>113.2704082</v>
      </c>
      <c r="I2" s="55">
        <f t="shared" ref="I2:I15" si="5">E2*G2</f>
        <v>6.081632653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2.0</v>
      </c>
      <c r="B3" s="5">
        <v>27.0</v>
      </c>
      <c r="C3" s="5">
        <v>115.0</v>
      </c>
      <c r="D3" s="3"/>
      <c r="E3" s="55">
        <f t="shared" si="1"/>
        <v>2.428571429</v>
      </c>
      <c r="F3" s="55">
        <f t="shared" si="2"/>
        <v>5.897959184</v>
      </c>
      <c r="G3" s="55">
        <f t="shared" si="3"/>
        <v>4.357142857</v>
      </c>
      <c r="H3" s="55">
        <f t="shared" si="4"/>
        <v>18.98469388</v>
      </c>
      <c r="I3" s="55">
        <f t="shared" si="5"/>
        <v>10.58163265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3.0</v>
      </c>
      <c r="B4" s="5">
        <v>26.0</v>
      </c>
      <c r="C4" s="5">
        <v>117.0</v>
      </c>
      <c r="D4" s="3"/>
      <c r="E4" s="55">
        <f t="shared" si="1"/>
        <v>1.428571429</v>
      </c>
      <c r="F4" s="55">
        <f t="shared" si="2"/>
        <v>2.040816327</v>
      </c>
      <c r="G4" s="55">
        <f t="shared" si="3"/>
        <v>6.357142857</v>
      </c>
      <c r="H4" s="55">
        <f t="shared" si="4"/>
        <v>40.41326531</v>
      </c>
      <c r="I4" s="55">
        <f t="shared" si="5"/>
        <v>9.081632653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4.0</v>
      </c>
      <c r="B5" s="5">
        <v>21.0</v>
      </c>
      <c r="C5" s="5">
        <v>119.0</v>
      </c>
      <c r="D5" s="3"/>
      <c r="E5" s="55">
        <f t="shared" si="1"/>
        <v>-3.571428571</v>
      </c>
      <c r="F5" s="55">
        <f t="shared" si="2"/>
        <v>12.75510204</v>
      </c>
      <c r="G5" s="55">
        <f t="shared" si="3"/>
        <v>8.357142857</v>
      </c>
      <c r="H5" s="55">
        <f t="shared" si="4"/>
        <v>69.84183673</v>
      </c>
      <c r="I5" s="55">
        <f t="shared" si="5"/>
        <v>-29.84693878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5.0</v>
      </c>
      <c r="B6" s="5">
        <v>20.0</v>
      </c>
      <c r="C6" s="5">
        <v>134.0</v>
      </c>
      <c r="D6" s="3"/>
      <c r="E6" s="55">
        <f t="shared" si="1"/>
        <v>-4.571428571</v>
      </c>
      <c r="F6" s="55">
        <f t="shared" si="2"/>
        <v>20.89795918</v>
      </c>
      <c r="G6" s="55">
        <f t="shared" si="3"/>
        <v>23.35714286</v>
      </c>
      <c r="H6" s="55">
        <f t="shared" si="4"/>
        <v>545.5561224</v>
      </c>
      <c r="I6" s="55">
        <f t="shared" si="5"/>
        <v>-106.7755102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6.0</v>
      </c>
      <c r="B7" s="5">
        <v>31.0</v>
      </c>
      <c r="C7" s="5">
        <v>94.0</v>
      </c>
      <c r="D7" s="3"/>
      <c r="E7" s="55">
        <f t="shared" si="1"/>
        <v>6.428571429</v>
      </c>
      <c r="F7" s="55">
        <f t="shared" si="2"/>
        <v>41.32653061</v>
      </c>
      <c r="G7" s="55">
        <f t="shared" si="3"/>
        <v>-16.64285714</v>
      </c>
      <c r="H7" s="55">
        <f t="shared" si="4"/>
        <v>276.9846939</v>
      </c>
      <c r="I7" s="55">
        <f t="shared" si="5"/>
        <v>-106.9897959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7.0</v>
      </c>
      <c r="B8" s="5">
        <v>26.0</v>
      </c>
      <c r="C8" s="5">
        <v>105.0</v>
      </c>
      <c r="D8" s="3"/>
      <c r="E8" s="55">
        <f t="shared" si="1"/>
        <v>1.428571429</v>
      </c>
      <c r="F8" s="55">
        <f t="shared" si="2"/>
        <v>2.040816327</v>
      </c>
      <c r="G8" s="55">
        <f t="shared" si="3"/>
        <v>-5.642857143</v>
      </c>
      <c r="H8" s="55">
        <f t="shared" si="4"/>
        <v>31.84183673</v>
      </c>
      <c r="I8" s="55">
        <f t="shared" si="5"/>
        <v>-8.06122449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8.0</v>
      </c>
      <c r="B9" s="5">
        <v>22.0</v>
      </c>
      <c r="C9" s="5">
        <v>103.0</v>
      </c>
      <c r="D9" s="3"/>
      <c r="E9" s="55">
        <f t="shared" si="1"/>
        <v>-2.571428571</v>
      </c>
      <c r="F9" s="55">
        <f t="shared" si="2"/>
        <v>6.612244898</v>
      </c>
      <c r="G9" s="55">
        <f t="shared" si="3"/>
        <v>-7.642857143</v>
      </c>
      <c r="H9" s="55">
        <f t="shared" si="4"/>
        <v>58.41326531</v>
      </c>
      <c r="I9" s="55">
        <f t="shared" si="5"/>
        <v>19.65306122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9.0</v>
      </c>
      <c r="B10" s="5">
        <v>20.0</v>
      </c>
      <c r="C10" s="5">
        <v>111.0</v>
      </c>
      <c r="D10" s="3"/>
      <c r="E10" s="55">
        <f t="shared" si="1"/>
        <v>-4.571428571</v>
      </c>
      <c r="F10" s="55">
        <f t="shared" si="2"/>
        <v>20.89795918</v>
      </c>
      <c r="G10" s="55">
        <f t="shared" si="3"/>
        <v>0.3571428571</v>
      </c>
      <c r="H10" s="55">
        <f t="shared" si="4"/>
        <v>0.1275510204</v>
      </c>
      <c r="I10" s="55">
        <f t="shared" si="5"/>
        <v>-1.632653061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10.0</v>
      </c>
      <c r="B11" s="5">
        <v>18.0</v>
      </c>
      <c r="C11" s="5">
        <v>124.0</v>
      </c>
      <c r="D11" s="3"/>
      <c r="E11" s="55">
        <f t="shared" si="1"/>
        <v>-6.571428571</v>
      </c>
      <c r="F11" s="55">
        <f t="shared" si="2"/>
        <v>43.18367347</v>
      </c>
      <c r="G11" s="55">
        <f t="shared" si="3"/>
        <v>13.35714286</v>
      </c>
      <c r="H11" s="55">
        <f t="shared" si="4"/>
        <v>178.4132653</v>
      </c>
      <c r="I11" s="55">
        <f t="shared" si="5"/>
        <v>-87.7755102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11.0</v>
      </c>
      <c r="B12" s="5">
        <v>30.0</v>
      </c>
      <c r="C12" s="5">
        <v>122.0</v>
      </c>
      <c r="D12" s="3"/>
      <c r="E12" s="55">
        <f t="shared" si="1"/>
        <v>5.428571429</v>
      </c>
      <c r="F12" s="55">
        <f t="shared" si="2"/>
        <v>29.46938776</v>
      </c>
      <c r="G12" s="55">
        <f t="shared" si="3"/>
        <v>11.35714286</v>
      </c>
      <c r="H12" s="55">
        <f t="shared" si="4"/>
        <v>128.9846939</v>
      </c>
      <c r="I12" s="55">
        <f t="shared" si="5"/>
        <v>61.65306122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12.0</v>
      </c>
      <c r="B13" s="5">
        <v>29.0</v>
      </c>
      <c r="C13" s="5">
        <v>109.0</v>
      </c>
      <c r="D13" s="3"/>
      <c r="E13" s="55">
        <f t="shared" si="1"/>
        <v>4.428571429</v>
      </c>
      <c r="F13" s="55">
        <f t="shared" si="2"/>
        <v>19.6122449</v>
      </c>
      <c r="G13" s="55">
        <f t="shared" si="3"/>
        <v>-1.642857143</v>
      </c>
      <c r="H13" s="55">
        <f t="shared" si="4"/>
        <v>2.698979592</v>
      </c>
      <c r="I13" s="55">
        <f t="shared" si="5"/>
        <v>-7.275510204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13.0</v>
      </c>
      <c r="B14" s="5">
        <v>24.0</v>
      </c>
      <c r="C14" s="5">
        <v>110.0</v>
      </c>
      <c r="D14" s="3"/>
      <c r="E14" s="55">
        <f t="shared" si="1"/>
        <v>-0.5714285714</v>
      </c>
      <c r="F14" s="55">
        <f t="shared" si="2"/>
        <v>0.3265306122</v>
      </c>
      <c r="G14" s="55">
        <f t="shared" si="3"/>
        <v>-0.6428571429</v>
      </c>
      <c r="H14" s="55">
        <f t="shared" si="4"/>
        <v>0.4132653061</v>
      </c>
      <c r="I14" s="55">
        <f t="shared" si="5"/>
        <v>0.3673469388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14.0</v>
      </c>
      <c r="B15" s="5">
        <v>26.0</v>
      </c>
      <c r="C15" s="5">
        <v>86.0</v>
      </c>
      <c r="D15" s="3"/>
      <c r="E15" s="55">
        <f t="shared" si="1"/>
        <v>1.428571429</v>
      </c>
      <c r="F15" s="55">
        <f t="shared" si="2"/>
        <v>2.040816327</v>
      </c>
      <c r="G15" s="55">
        <f t="shared" si="3"/>
        <v>-24.64285714</v>
      </c>
      <c r="H15" s="55">
        <f t="shared" si="4"/>
        <v>607.2704082</v>
      </c>
      <c r="I15" s="55">
        <f t="shared" si="5"/>
        <v>-35.20408163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8</v>
      </c>
      <c r="B16" s="56">
        <f t="shared" ref="B16:C16" si="6">AVERAGE(B2:B15)</f>
        <v>24.57142857</v>
      </c>
      <c r="C16" s="56">
        <f t="shared" si="6"/>
        <v>110.6428571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10</v>
      </c>
      <c r="B18" s="12">
        <v>14.0</v>
      </c>
      <c r="C18" s="3"/>
      <c r="D18" s="3"/>
      <c r="E18" s="9" t="s">
        <v>9</v>
      </c>
      <c r="F18" s="10">
        <f>SUM(I2:I15)/ (SQRT(SUM(F2:F15)*SUM(H2:H15)))</f>
        <v>-0.4210924255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12</v>
      </c>
      <c r="B19" s="14">
        <f>B18-2</f>
        <v>12</v>
      </c>
      <c r="C19" s="3"/>
      <c r="D19" s="3"/>
      <c r="E19" s="13" t="s">
        <v>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2">
        <v>0.05</v>
      </c>
      <c r="C20" s="3"/>
      <c r="D20" s="3"/>
      <c r="E20" s="15" t="s">
        <v>13</v>
      </c>
      <c r="F20" s="16">
        <f t="array" ref="F20">INDEX(A24:C33, A35,A36)</f>
        <v>0.53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16</v>
      </c>
      <c r="B22" s="19"/>
      <c r="C22" s="20"/>
      <c r="D22" s="3"/>
      <c r="E22" s="17" t="s">
        <v>15</v>
      </c>
      <c r="F22" s="3" t="str">
        <f>IF(F20&gt;abs(F18),"Гипотеза H0 принимается, гипотеза H1 отвергается", "Гипотеза H1 принимается, гипотеза H0 отвергается") </f>
        <v>Гипотеза H0 принимается, гипотеза H1 отвергается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 t="s">
        <v>17</v>
      </c>
      <c r="B23" s="22" t="s">
        <v>18</v>
      </c>
      <c r="C23" s="2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>
        <v>0.0</v>
      </c>
      <c r="B24" s="24">
        <v>0.05</v>
      </c>
      <c r="C24" s="24">
        <v>0.01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4">
        <v>5.0</v>
      </c>
      <c r="B25" s="24">
        <v>0.75</v>
      </c>
      <c r="C25" s="24">
        <v>0.87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4">
        <v>6.0</v>
      </c>
      <c r="B26" s="24">
        <v>0.71</v>
      </c>
      <c r="C26" s="24">
        <v>0.83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4">
        <v>7.0</v>
      </c>
      <c r="B27" s="24">
        <v>0.67</v>
      </c>
      <c r="C27" s="24">
        <v>0.8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4">
        <v>8.0</v>
      </c>
      <c r="B28" s="24">
        <v>0.63</v>
      </c>
      <c r="C28" s="24">
        <v>0.77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4">
        <v>9.0</v>
      </c>
      <c r="B29" s="24">
        <v>0.6</v>
      </c>
      <c r="C29" s="24">
        <v>0.74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4">
        <v>10.0</v>
      </c>
      <c r="B30" s="24">
        <v>0.58</v>
      </c>
      <c r="C30" s="24">
        <v>0.71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4">
        <v>11.0</v>
      </c>
      <c r="B31" s="24">
        <v>0.55</v>
      </c>
      <c r="C31" s="24">
        <v>0.68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4">
        <v>12.0</v>
      </c>
      <c r="B32" s="24">
        <v>0.53</v>
      </c>
      <c r="C32" s="24">
        <v>0.66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4">
        <v>13.0</v>
      </c>
      <c r="B33" s="24">
        <v>0.51</v>
      </c>
      <c r="C33" s="24">
        <v>0.64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5">
        <f>MATCH(B19,A24:A33,0)</f>
        <v>9</v>
      </c>
      <c r="B35" s="26" t="s">
        <v>19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>
        <f>MATCH(B20,A24:C24,0)</f>
        <v>2</v>
      </c>
      <c r="B36" s="27" t="s">
        <v>20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2:C22"/>
    <mergeCell ref="B23:C23"/>
    <mergeCell ref="B35:D35"/>
    <mergeCell ref="B36:D3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25"/>
  </cols>
  <sheetData>
    <row r="1">
      <c r="A1" s="57" t="s">
        <v>66</v>
      </c>
      <c r="B1" s="57" t="s">
        <v>69</v>
      </c>
      <c r="C1" s="57" t="s">
        <v>70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1.0</v>
      </c>
      <c r="B2" s="5">
        <v>500.0</v>
      </c>
      <c r="C2" s="5">
        <v>5.4</v>
      </c>
      <c r="D2" s="3"/>
      <c r="E2" s="6">
        <f t="shared" ref="E2:E10" si="1">B2-$B$11</f>
        <v>-798.333</v>
      </c>
      <c r="F2" s="55">
        <f t="shared" ref="F2:F10" si="2">POWER(E2,2)</f>
        <v>637335.5789</v>
      </c>
      <c r="G2" s="6">
        <f t="shared" ref="G2:G10" si="3">C2-$C$11</f>
        <v>-0.089</v>
      </c>
      <c r="H2" s="55">
        <f t="shared" ref="H2:H10" si="4">POWER(G2,2)</f>
        <v>0.007921</v>
      </c>
      <c r="I2" s="55">
        <f t="shared" ref="I2:I10" si="5">E2*G2</f>
        <v>71.051637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2.0</v>
      </c>
      <c r="B3" s="5">
        <v>790.0</v>
      </c>
      <c r="C3" s="5">
        <v>4.2</v>
      </c>
      <c r="D3" s="3"/>
      <c r="E3" s="6">
        <f t="shared" si="1"/>
        <v>-508.333</v>
      </c>
      <c r="F3" s="55">
        <f t="shared" si="2"/>
        <v>258402.4389</v>
      </c>
      <c r="G3" s="6">
        <f t="shared" si="3"/>
        <v>-1.289</v>
      </c>
      <c r="H3" s="55">
        <f t="shared" si="4"/>
        <v>1.661521</v>
      </c>
      <c r="I3" s="55">
        <f t="shared" si="5"/>
        <v>655.241237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3.0</v>
      </c>
      <c r="B4" s="5">
        <v>870.0</v>
      </c>
      <c r="C4" s="5">
        <v>4.0</v>
      </c>
      <c r="D4" s="3"/>
      <c r="E4" s="6">
        <f t="shared" si="1"/>
        <v>-428.333</v>
      </c>
      <c r="F4" s="55">
        <f t="shared" si="2"/>
        <v>183469.1589</v>
      </c>
      <c r="G4" s="6">
        <f t="shared" si="3"/>
        <v>-1.489</v>
      </c>
      <c r="H4" s="55">
        <f t="shared" si="4"/>
        <v>2.217121</v>
      </c>
      <c r="I4" s="55">
        <f t="shared" si="5"/>
        <v>637.787837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4.0</v>
      </c>
      <c r="B5" s="5">
        <v>1500.0</v>
      </c>
      <c r="C5" s="5">
        <v>3.4</v>
      </c>
      <c r="D5" s="3"/>
      <c r="E5" s="6">
        <f t="shared" si="1"/>
        <v>201.667</v>
      </c>
      <c r="F5" s="55">
        <f t="shared" si="2"/>
        <v>40669.57889</v>
      </c>
      <c r="G5" s="6">
        <f t="shared" si="3"/>
        <v>-2.089</v>
      </c>
      <c r="H5" s="55">
        <f t="shared" si="4"/>
        <v>4.363921</v>
      </c>
      <c r="I5" s="55">
        <f t="shared" si="5"/>
        <v>-421.282363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5.0</v>
      </c>
      <c r="B6" s="5">
        <v>2300.0</v>
      </c>
      <c r="C6" s="5">
        <v>2.5</v>
      </c>
      <c r="D6" s="3"/>
      <c r="E6" s="6">
        <f t="shared" si="1"/>
        <v>1001.667</v>
      </c>
      <c r="F6" s="55">
        <f t="shared" si="2"/>
        <v>1003336.779</v>
      </c>
      <c r="G6" s="6">
        <f t="shared" si="3"/>
        <v>-2.989</v>
      </c>
      <c r="H6" s="55">
        <f t="shared" si="4"/>
        <v>8.934121</v>
      </c>
      <c r="I6" s="55">
        <f t="shared" si="5"/>
        <v>-2993.982663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6.0</v>
      </c>
      <c r="B7" s="5">
        <v>5600.0</v>
      </c>
      <c r="C7" s="5">
        <v>1.0</v>
      </c>
      <c r="D7" s="3"/>
      <c r="E7" s="6">
        <f t="shared" si="1"/>
        <v>4301.667</v>
      </c>
      <c r="F7" s="55">
        <f t="shared" si="2"/>
        <v>18504338.98</v>
      </c>
      <c r="G7" s="6">
        <f t="shared" si="3"/>
        <v>-4.489</v>
      </c>
      <c r="H7" s="55">
        <f t="shared" si="4"/>
        <v>20.151121</v>
      </c>
      <c r="I7" s="55">
        <f t="shared" si="5"/>
        <v>-19310.18316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7.0</v>
      </c>
      <c r="B8" s="5">
        <v>100.0</v>
      </c>
      <c r="C8" s="5">
        <v>6.1</v>
      </c>
      <c r="D8" s="3"/>
      <c r="E8" s="6">
        <f t="shared" si="1"/>
        <v>-1198.333</v>
      </c>
      <c r="F8" s="55">
        <f t="shared" si="2"/>
        <v>1436001.979</v>
      </c>
      <c r="G8" s="6">
        <f t="shared" si="3"/>
        <v>0.611</v>
      </c>
      <c r="H8" s="55">
        <f t="shared" si="4"/>
        <v>0.373321</v>
      </c>
      <c r="I8" s="55">
        <f t="shared" si="5"/>
        <v>-732.181463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8.0</v>
      </c>
      <c r="B9" s="5">
        <v>20.0</v>
      </c>
      <c r="C9" s="5">
        <v>8.2</v>
      </c>
      <c r="D9" s="3"/>
      <c r="E9" s="6">
        <f t="shared" si="1"/>
        <v>-1278.333</v>
      </c>
      <c r="F9" s="55">
        <f t="shared" si="2"/>
        <v>1634135.259</v>
      </c>
      <c r="G9" s="6">
        <f t="shared" si="3"/>
        <v>2.711</v>
      </c>
      <c r="H9" s="55">
        <f t="shared" si="4"/>
        <v>7.349521</v>
      </c>
      <c r="I9" s="55">
        <f t="shared" si="5"/>
        <v>-3465.560763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9.0</v>
      </c>
      <c r="B10" s="5">
        <v>5.0</v>
      </c>
      <c r="C10" s="5">
        <v>14.6</v>
      </c>
      <c r="D10" s="3"/>
      <c r="E10" s="58">
        <f t="shared" si="1"/>
        <v>-1293.333</v>
      </c>
      <c r="F10" s="59">
        <f t="shared" si="2"/>
        <v>1672710.249</v>
      </c>
      <c r="G10" s="6">
        <f t="shared" si="3"/>
        <v>9.111</v>
      </c>
      <c r="H10" s="59">
        <f t="shared" si="4"/>
        <v>83.010321</v>
      </c>
      <c r="I10" s="59">
        <f t="shared" si="5"/>
        <v>-11783.55696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0" t="s">
        <v>8</v>
      </c>
      <c r="B11" s="61">
        <f t="shared" ref="B11:C11" si="6">ROUND(AVERAGE(B2:B10),3)</f>
        <v>1298.333</v>
      </c>
      <c r="C11" s="61">
        <f t="shared" si="6"/>
        <v>5.489</v>
      </c>
      <c r="D11" s="3"/>
      <c r="E11" s="62"/>
      <c r="F11" s="63"/>
      <c r="G11" s="62"/>
      <c r="H11" s="63"/>
      <c r="I11" s="6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28"/>
      <c r="F12" s="64"/>
      <c r="G12" s="28"/>
      <c r="H12" s="64"/>
      <c r="I12" s="6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10</v>
      </c>
      <c r="B13" s="12">
        <v>9.0</v>
      </c>
      <c r="C13" s="3"/>
      <c r="D13" s="3"/>
      <c r="E13" s="9" t="s">
        <v>9</v>
      </c>
      <c r="F13" s="10">
        <f>SUM(I2:I10)/(SQRT(SUM(F2:F10)*SUM(H2:H10)))</f>
        <v>-0.6551184789</v>
      </c>
      <c r="G13" s="3"/>
      <c r="H13" s="64"/>
      <c r="I13" s="6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12</v>
      </c>
      <c r="B14" s="14">
        <f>B13-2</f>
        <v>7</v>
      </c>
      <c r="C14" s="3"/>
      <c r="D14" s="3"/>
      <c r="E14" s="13" t="s">
        <v>11</v>
      </c>
      <c r="F14" s="3"/>
      <c r="G14" s="3"/>
      <c r="H14" s="64"/>
      <c r="I14" s="6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14</v>
      </c>
      <c r="B15" s="12">
        <v>0.05</v>
      </c>
      <c r="C15" s="3"/>
      <c r="D15" s="3"/>
      <c r="E15" s="15" t="s">
        <v>13</v>
      </c>
      <c r="F15" s="16">
        <f t="array" ref="F15">INDEX(A19:C28, A30,A31)</f>
        <v>0.67</v>
      </c>
      <c r="G15" s="3"/>
      <c r="H15" s="64"/>
      <c r="I15" s="6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16</v>
      </c>
      <c r="B17" s="19"/>
      <c r="C17" s="20"/>
      <c r="D17" s="3"/>
      <c r="E17" s="17" t="s">
        <v>15</v>
      </c>
      <c r="F17" s="3" t="str">
        <f>IF(F15&gt;abs(F13),"Гипотеза H0 принимается, гипотеза H1 отвергается", "Гипотеза H1 принимается, гипотеза H0 отвергается") </f>
        <v>Гипотеза H0 принимается, гипотеза H1 отвергается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17</v>
      </c>
      <c r="B18" s="22" t="s">
        <v>18</v>
      </c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>
        <v>0.0</v>
      </c>
      <c r="B19" s="24">
        <v>0.05</v>
      </c>
      <c r="C19" s="24">
        <v>0.01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>
        <v>5.0</v>
      </c>
      <c r="B20" s="24">
        <v>0.75</v>
      </c>
      <c r="C20" s="24">
        <v>0.87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>
        <v>6.0</v>
      </c>
      <c r="B21" s="24">
        <v>0.71</v>
      </c>
      <c r="C21" s="24">
        <v>0.83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>
        <v>7.0</v>
      </c>
      <c r="B22" s="24">
        <v>0.67</v>
      </c>
      <c r="C22" s="24">
        <v>0.8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4">
        <v>8.0</v>
      </c>
      <c r="B23" s="24">
        <v>0.63</v>
      </c>
      <c r="C23" s="24">
        <v>0.77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>
        <v>9.0</v>
      </c>
      <c r="B24" s="24">
        <v>0.6</v>
      </c>
      <c r="C24" s="24">
        <v>0.74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4">
        <v>10.0</v>
      </c>
      <c r="B25" s="24">
        <v>0.58</v>
      </c>
      <c r="C25" s="24">
        <v>0.71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4">
        <v>11.0</v>
      </c>
      <c r="B26" s="24">
        <v>0.55</v>
      </c>
      <c r="C26" s="24">
        <v>0.68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4">
        <v>12.0</v>
      </c>
      <c r="B27" s="24">
        <v>0.53</v>
      </c>
      <c r="C27" s="24">
        <v>0.66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4">
        <v>13.0</v>
      </c>
      <c r="B28" s="24">
        <v>0.51</v>
      </c>
      <c r="C28" s="24">
        <v>0.64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5">
        <f>MATCH(B14,A19:A28,0)</f>
        <v>4</v>
      </c>
      <c r="B30" s="26" t="s">
        <v>19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5">
        <f>MATCH(B15,A19:C19,0)</f>
        <v>2</v>
      </c>
      <c r="B31" s="27" t="s">
        <v>20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7:C17"/>
    <mergeCell ref="B18:C18"/>
    <mergeCell ref="B30:D30"/>
    <mergeCell ref="B31:D31"/>
  </mergeCells>
  <drawing r:id="rId1"/>
</worksheet>
</file>