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2" sheetId="1" r:id="rId4"/>
    <sheet state="visible" name="Задание 3" sheetId="2" r:id="rId5"/>
  </sheets>
  <definedNames/>
  <calcPr/>
</workbook>
</file>

<file path=xl/sharedStrings.xml><?xml version="1.0" encoding="utf-8"?>
<sst xmlns="http://schemas.openxmlformats.org/spreadsheetml/2006/main" count="74" uniqueCount="35">
  <si>
    <t>i</t>
  </si>
  <si>
    <t>𝑥𝑖</t>
  </si>
  <si>
    <t>𝑦𝑖</t>
  </si>
  <si>
    <t>𝑧𝑖</t>
  </si>
  <si>
    <t>𝑥𝑖2</t>
  </si>
  <si>
    <t>𝑦𝑖2</t>
  </si>
  <si>
    <t>𝑧𝑖2</t>
  </si>
  <si>
    <t>𝑥𝑖 𝑦𝑖</t>
  </si>
  <si>
    <t>𝑥𝑖 𝑧𝑖</t>
  </si>
  <si>
    <t>𝑦𝑖 𝑧𝑖</t>
  </si>
  <si>
    <t>∑</t>
  </si>
  <si>
    <t>ср</t>
  </si>
  <si>
    <t>xi - xср</t>
  </si>
  <si>
    <t>yi - yср</t>
  </si>
  <si>
    <t>zi - zср</t>
  </si>
  <si>
    <t>(xi - xср)2</t>
  </si>
  <si>
    <t>(yi - yср)2</t>
  </si>
  <si>
    <t>(zi - zср)2</t>
  </si>
  <si>
    <t>(xi - xср) * (yi - yср)</t>
  </si>
  <si>
    <t>(xi - xср) * (zi - zср)</t>
  </si>
  <si>
    <t>(zi - zср) * (yi - ycp)</t>
  </si>
  <si>
    <t>r</t>
  </si>
  <si>
    <t>rxy</t>
  </si>
  <si>
    <t>rxz</t>
  </si>
  <si>
    <t>rzy</t>
  </si>
  <si>
    <t>A</t>
  </si>
  <si>
    <t>R3</t>
  </si>
  <si>
    <t>Rz</t>
  </si>
  <si>
    <t xml:space="preserve">p </t>
  </si>
  <si>
    <t>t</t>
  </si>
  <si>
    <t xml:space="preserve">k1 </t>
  </si>
  <si>
    <t>k2</t>
  </si>
  <si>
    <t>a</t>
  </si>
  <si>
    <t>Fкр</t>
  </si>
  <si>
    <t>Ответ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</si>
</sst>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49">
    <border/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vertical="bottom"/>
    </xf>
    <xf borderId="0" fillId="0" fontId="3" numFmtId="0" xfId="0" applyFont="1"/>
    <xf borderId="4" fillId="2" fontId="1" numFmtId="0" xfId="0" applyAlignment="1" applyBorder="1" applyFont="1">
      <alignment horizontal="center" readingOrder="0"/>
    </xf>
    <xf borderId="5" fillId="3" fontId="3" numFmtId="0" xfId="0" applyAlignment="1" applyBorder="1" applyFill="1" applyFont="1">
      <alignment readingOrder="0"/>
    </xf>
    <xf borderId="6" fillId="3" fontId="3" numFmtId="0" xfId="0" applyAlignment="1" applyBorder="1" applyFont="1">
      <alignment readingOrder="0"/>
    </xf>
    <xf borderId="6" fillId="3" fontId="3" numFmtId="0" xfId="0" applyBorder="1" applyFont="1"/>
    <xf borderId="7" fillId="3" fontId="4" numFmtId="0" xfId="0" applyAlignment="1" applyBorder="1" applyFont="1">
      <alignment horizontal="right" vertical="bottom"/>
    </xf>
    <xf borderId="8" fillId="2" fontId="1" numFmtId="0" xfId="0" applyAlignment="1" applyBorder="1" applyFont="1">
      <alignment horizontal="center" readingOrder="0"/>
    </xf>
    <xf borderId="9" fillId="3" fontId="3" numFmtId="0" xfId="0" applyAlignment="1" applyBorder="1" applyFont="1">
      <alignment readingOrder="0"/>
    </xf>
    <xf borderId="10" fillId="3" fontId="3" numFmtId="0" xfId="0" applyAlignment="1" applyBorder="1" applyFont="1">
      <alignment readingOrder="0"/>
    </xf>
    <xf borderId="10" fillId="3" fontId="3" numFmtId="0" xfId="0" applyBorder="1" applyFont="1"/>
    <xf borderId="11" fillId="3" fontId="4" numFmtId="0" xfId="0" applyAlignment="1" applyBorder="1" applyFont="1">
      <alignment horizontal="right" vertical="bottom"/>
    </xf>
    <xf borderId="12" fillId="2" fontId="1" numFmtId="0" xfId="0" applyAlignment="1" applyBorder="1" applyFont="1">
      <alignment horizontal="center" readingOrder="0"/>
    </xf>
    <xf borderId="13" fillId="3" fontId="3" numFmtId="0" xfId="0" applyBorder="1" applyFont="1"/>
    <xf borderId="14" fillId="3" fontId="4" numFmtId="0" xfId="0" applyAlignment="1" applyBorder="1" applyFont="1">
      <alignment horizontal="right" vertical="bottom"/>
    </xf>
    <xf borderId="15" fillId="2" fontId="1" numFmtId="0" xfId="0" applyAlignment="1" applyBorder="1" applyFont="1">
      <alignment horizontal="center" readingOrder="0"/>
    </xf>
    <xf borderId="16" fillId="2" fontId="1" numFmtId="0" xfId="0" applyAlignment="1" applyBorder="1" applyFont="1">
      <alignment horizontal="center" readingOrder="0"/>
    </xf>
    <xf borderId="17" fillId="3" fontId="3" numFmtId="0" xfId="0" applyBorder="1" applyFont="1"/>
    <xf borderId="18" fillId="3" fontId="3" numFmtId="0" xfId="0" applyBorder="1" applyFont="1"/>
    <xf borderId="19" fillId="3" fontId="4" numFmtId="0" xfId="0" applyAlignment="1" applyBorder="1" applyFont="1">
      <alignment horizontal="right" vertical="bottom"/>
    </xf>
    <xf borderId="20" fillId="3" fontId="4" numFmtId="0" xfId="0" applyAlignment="1" applyBorder="1" applyFont="1">
      <alignment horizontal="right" vertical="bottom"/>
    </xf>
    <xf borderId="21" fillId="2" fontId="1" numFmtId="0" xfId="0" applyAlignment="1" applyBorder="1" applyFont="1">
      <alignment horizontal="center" readingOrder="0"/>
    </xf>
    <xf borderId="22" fillId="3" fontId="3" numFmtId="0" xfId="0" applyBorder="1" applyFont="1"/>
    <xf borderId="23" fillId="3" fontId="3" numFmtId="0" xfId="0" applyBorder="1" applyFont="1"/>
    <xf borderId="24" fillId="3" fontId="3" numFmtId="0" xfId="0" applyBorder="1" applyFont="1"/>
    <xf borderId="21" fillId="3" fontId="1" numFmtId="0" xfId="0" applyBorder="1" applyFont="1"/>
    <xf borderId="25" fillId="3" fontId="3" numFmtId="0" xfId="0" applyBorder="1" applyFont="1"/>
    <xf borderId="26" fillId="3" fontId="3" numFmtId="0" xfId="0" applyBorder="1" applyFont="1"/>
    <xf borderId="27" fillId="3" fontId="3" numFmtId="0" xfId="0" applyBorder="1" applyFont="1"/>
    <xf borderId="28" fillId="2" fontId="1" numFmtId="0" xfId="0" applyAlignment="1" applyBorder="1" applyFont="1">
      <alignment horizontal="center" readingOrder="0"/>
    </xf>
    <xf borderId="29" fillId="0" fontId="5" numFmtId="0" xfId="0" applyBorder="1" applyFont="1"/>
    <xf borderId="30" fillId="0" fontId="5" numFmtId="0" xfId="0" applyBorder="1" applyFont="1"/>
    <xf borderId="31" fillId="3" fontId="3" numFmtId="0" xfId="0" applyAlignment="1" applyBorder="1" applyFont="1">
      <alignment readingOrder="0"/>
    </xf>
    <xf borderId="32" fillId="3" fontId="3" numFmtId="0" xfId="0" applyBorder="1" applyFont="1"/>
    <xf borderId="9" fillId="3" fontId="3" numFmtId="0" xfId="0" applyBorder="1" applyFont="1"/>
    <xf borderId="33" fillId="3" fontId="3" numFmtId="0" xfId="0" applyBorder="1" applyFont="1"/>
    <xf borderId="34" fillId="3" fontId="3" numFmtId="0" xfId="0" applyBorder="1" applyFont="1"/>
    <xf borderId="35" fillId="3" fontId="3" numFmtId="0" xfId="0" applyBorder="1" applyFont="1"/>
    <xf borderId="36" fillId="3" fontId="3" numFmtId="0" xfId="0" applyAlignment="1" applyBorder="1" applyFont="1">
      <alignment readingOrder="0"/>
    </xf>
    <xf borderId="25" fillId="3" fontId="3" numFmtId="0" xfId="0" applyBorder="1" applyFont="1"/>
    <xf borderId="27" fillId="3" fontId="3" numFmtId="0" xfId="0" applyBorder="1" applyFont="1"/>
    <xf borderId="30" fillId="3" fontId="3" numFmtId="0" xfId="0" applyAlignment="1" applyBorder="1" applyFont="1">
      <alignment readingOrder="0"/>
    </xf>
    <xf borderId="30" fillId="3" fontId="3" numFmtId="0" xfId="0" applyBorder="1" applyFont="1"/>
    <xf borderId="26" fillId="3" fontId="3" numFmtId="0" xfId="0" applyBorder="1" applyFont="1"/>
    <xf borderId="27" fillId="3" fontId="3" numFmtId="0" xfId="0" applyAlignment="1" applyBorder="1" applyFont="1">
      <alignment readingOrder="0"/>
    </xf>
    <xf borderId="29" fillId="3" fontId="3" numFmtId="0" xfId="0" applyBorder="1" applyFont="1"/>
    <xf borderId="37" fillId="2" fontId="1" numFmtId="0" xfId="0" applyAlignment="1" applyBorder="1" applyFont="1">
      <alignment horizontal="center" readingOrder="0"/>
    </xf>
    <xf borderId="38" fillId="2" fontId="1" numFmtId="0" xfId="0" applyAlignment="1" applyBorder="1" applyFont="1">
      <alignment horizontal="center" readingOrder="0"/>
    </xf>
    <xf borderId="39" fillId="3" fontId="3" numFmtId="0" xfId="0" applyAlignment="1" applyBorder="1" applyFont="1">
      <alignment readingOrder="0"/>
    </xf>
    <xf borderId="40" fillId="3" fontId="3" numFmtId="0" xfId="0" applyAlignment="1" applyBorder="1" applyFont="1">
      <alignment readingOrder="0"/>
    </xf>
    <xf borderId="11" fillId="3" fontId="3" numFmtId="0" xfId="0" applyAlignment="1" applyBorder="1" applyFont="1">
      <alignment readingOrder="0"/>
    </xf>
    <xf borderId="41" fillId="2" fontId="1" numFmtId="0" xfId="0" applyAlignment="1" applyBorder="1" applyFont="1">
      <alignment horizontal="center" readingOrder="0"/>
    </xf>
    <xf borderId="42" fillId="3" fontId="3" numFmtId="0" xfId="0" applyBorder="1" applyFont="1"/>
    <xf borderId="19" fillId="3" fontId="3" numFmtId="0" xfId="0" applyBorder="1" applyFont="1"/>
    <xf borderId="20" fillId="3" fontId="3" numFmtId="0" xfId="0" applyBorder="1" applyFont="1"/>
    <xf borderId="43" fillId="3" fontId="3" numFmtId="0" xfId="0" applyBorder="1" applyFont="1"/>
    <xf borderId="44" fillId="3" fontId="3" numFmtId="0" xfId="0" applyAlignment="1" applyBorder="1" applyFont="1">
      <alignment readingOrder="0"/>
    </xf>
    <xf borderId="0" fillId="3" fontId="3" numFmtId="0" xfId="0" applyFont="1"/>
    <xf borderId="45" fillId="3" fontId="3" numFmtId="0" xfId="0" applyBorder="1" applyFont="1"/>
    <xf borderId="0" fillId="3" fontId="3" numFmtId="0" xfId="0" applyAlignment="1" applyFont="1">
      <alignment readingOrder="0"/>
    </xf>
    <xf borderId="46" fillId="3" fontId="3" numFmtId="0" xfId="0" applyBorder="1" applyFont="1"/>
    <xf borderId="47" fillId="3" fontId="3" numFmtId="0" xfId="0" applyBorder="1" applyFont="1"/>
    <xf borderId="48" fillId="3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1.png"/><Relationship Id="rId5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1.png"/><Relationship Id="rId5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24</xdr:row>
      <xdr:rowOff>190500</xdr:rowOff>
    </xdr:from>
    <xdr:ext cx="1943100" cy="590550"/>
    <xdr:pic>
      <xdr:nvPicPr>
        <xdr:cNvPr id="0" name="image5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35</xdr:row>
      <xdr:rowOff>190500</xdr:rowOff>
    </xdr:from>
    <xdr:ext cx="1943100" cy="590550"/>
    <xdr:pic>
      <xdr:nvPicPr>
        <xdr:cNvPr id="0" name="image4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33</xdr:row>
      <xdr:rowOff>9525</xdr:rowOff>
    </xdr:from>
    <xdr:ext cx="1095375" cy="590550"/>
    <xdr:pic>
      <xdr:nvPicPr>
        <xdr:cNvPr id="0" name="image2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962025</xdr:colOff>
      <xdr:row>39</xdr:row>
      <xdr:rowOff>47625</xdr:rowOff>
    </xdr:from>
    <xdr:ext cx="1943100" cy="495300"/>
    <xdr:pic>
      <xdr:nvPicPr>
        <xdr:cNvPr id="0" name="image1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962025</xdr:colOff>
      <xdr:row>37</xdr:row>
      <xdr:rowOff>180975</xdr:rowOff>
    </xdr:from>
    <xdr:ext cx="2028825" cy="266700"/>
    <xdr:pic>
      <xdr:nvPicPr>
        <xdr:cNvPr id="0" name="image3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26</xdr:row>
      <xdr:rowOff>190500</xdr:rowOff>
    </xdr:from>
    <xdr:ext cx="1943100" cy="590550"/>
    <xdr:pic>
      <xdr:nvPicPr>
        <xdr:cNvPr id="0" name="image5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37</xdr:row>
      <xdr:rowOff>190500</xdr:rowOff>
    </xdr:from>
    <xdr:ext cx="1943100" cy="590550"/>
    <xdr:pic>
      <xdr:nvPicPr>
        <xdr:cNvPr id="0" name="image4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35</xdr:row>
      <xdr:rowOff>9525</xdr:rowOff>
    </xdr:from>
    <xdr:ext cx="1095375" cy="590550"/>
    <xdr:pic>
      <xdr:nvPicPr>
        <xdr:cNvPr id="0" name="image2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962025</xdr:colOff>
      <xdr:row>41</xdr:row>
      <xdr:rowOff>47625</xdr:rowOff>
    </xdr:from>
    <xdr:ext cx="1943100" cy="495300"/>
    <xdr:pic>
      <xdr:nvPicPr>
        <xdr:cNvPr id="0" name="image1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962025</xdr:colOff>
      <xdr:row>39</xdr:row>
      <xdr:rowOff>180975</xdr:rowOff>
    </xdr:from>
    <xdr:ext cx="2028825" cy="266700"/>
    <xdr:pic>
      <xdr:nvPicPr>
        <xdr:cNvPr id="0" name="image3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0"/>
    <col customWidth="1" min="8" max="8" width="16.63"/>
    <col customWidth="1" min="9" max="9" width="16.75"/>
    <col customWidth="1" min="10" max="10" width="18.13"/>
    <col customWidth="1" min="13" max="13" width="16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1.0</v>
      </c>
      <c r="B2" s="6">
        <v>26.0</v>
      </c>
      <c r="C2" s="7">
        <v>2.1</v>
      </c>
      <c r="D2" s="7">
        <v>18.0</v>
      </c>
      <c r="E2" s="7">
        <f t="shared" ref="E2:G2" si="1">B2*B2</f>
        <v>676</v>
      </c>
      <c r="F2" s="7">
        <f t="shared" si="1"/>
        <v>4.41</v>
      </c>
      <c r="G2" s="7">
        <f t="shared" si="1"/>
        <v>324</v>
      </c>
      <c r="H2" s="8">
        <f t="shared" ref="H2:I2" si="2">$B2*C2</f>
        <v>54.6</v>
      </c>
      <c r="I2" s="8">
        <f t="shared" si="2"/>
        <v>468</v>
      </c>
      <c r="J2" s="9">
        <f t="shared" ref="J2:J7" si="5">C2*D2</f>
        <v>37.8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0">
        <v>2.0</v>
      </c>
      <c r="B3" s="11">
        <v>35.0</v>
      </c>
      <c r="C3" s="12">
        <v>2.3</v>
      </c>
      <c r="D3" s="12">
        <v>21.0</v>
      </c>
      <c r="E3" s="12">
        <f t="shared" ref="E3:G3" si="3">B3*B3</f>
        <v>1225</v>
      </c>
      <c r="F3" s="12">
        <f t="shared" si="3"/>
        <v>5.29</v>
      </c>
      <c r="G3" s="12">
        <f t="shared" si="3"/>
        <v>441</v>
      </c>
      <c r="H3" s="13">
        <f t="shared" ref="H3:I3" si="4">$B3*C3</f>
        <v>80.5</v>
      </c>
      <c r="I3" s="13">
        <f t="shared" si="4"/>
        <v>735</v>
      </c>
      <c r="J3" s="14">
        <f t="shared" si="5"/>
        <v>48.3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0">
        <v>3.0</v>
      </c>
      <c r="B4" s="11">
        <v>36.0</v>
      </c>
      <c r="C4" s="12">
        <v>2.4</v>
      </c>
      <c r="D4" s="12">
        <v>22.1</v>
      </c>
      <c r="E4" s="12">
        <f t="shared" ref="E4:G4" si="6">B4*B4</f>
        <v>1296</v>
      </c>
      <c r="F4" s="12">
        <f t="shared" si="6"/>
        <v>5.76</v>
      </c>
      <c r="G4" s="12">
        <f t="shared" si="6"/>
        <v>488.41</v>
      </c>
      <c r="H4" s="13">
        <f t="shared" ref="H4:I4" si="7">$B4*C4</f>
        <v>86.4</v>
      </c>
      <c r="I4" s="13">
        <f t="shared" si="7"/>
        <v>795.6</v>
      </c>
      <c r="J4" s="14">
        <f t="shared" si="5"/>
        <v>53.04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0">
        <v>4.0</v>
      </c>
      <c r="B5" s="11">
        <v>40.0</v>
      </c>
      <c r="C5" s="12">
        <v>2.6</v>
      </c>
      <c r="D5" s="12">
        <v>25.3</v>
      </c>
      <c r="E5" s="12">
        <f t="shared" ref="E5:G5" si="8">B5*B5</f>
        <v>1600</v>
      </c>
      <c r="F5" s="12">
        <f t="shared" si="8"/>
        <v>6.76</v>
      </c>
      <c r="G5" s="12">
        <f t="shared" si="8"/>
        <v>640.09</v>
      </c>
      <c r="H5" s="13">
        <f t="shared" ref="H5:I5" si="9">$B5*C5</f>
        <v>104</v>
      </c>
      <c r="I5" s="13">
        <f t="shared" si="9"/>
        <v>1012</v>
      </c>
      <c r="J5" s="14">
        <f t="shared" si="5"/>
        <v>65.78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0">
        <v>5.0</v>
      </c>
      <c r="B6" s="11">
        <v>41.0</v>
      </c>
      <c r="C6" s="12">
        <v>2.9</v>
      </c>
      <c r="D6" s="12">
        <v>28.0</v>
      </c>
      <c r="E6" s="12">
        <f t="shared" ref="E6:G6" si="10">B6*B6</f>
        <v>1681</v>
      </c>
      <c r="F6" s="12">
        <f t="shared" si="10"/>
        <v>8.41</v>
      </c>
      <c r="G6" s="12">
        <f t="shared" si="10"/>
        <v>784</v>
      </c>
      <c r="H6" s="13">
        <f t="shared" ref="H6:I6" si="11">$B6*C6</f>
        <v>118.9</v>
      </c>
      <c r="I6" s="13">
        <f t="shared" si="11"/>
        <v>1148</v>
      </c>
      <c r="J6" s="14">
        <f t="shared" si="5"/>
        <v>81.2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0">
        <v>6.0</v>
      </c>
      <c r="B7" s="11">
        <v>45.0</v>
      </c>
      <c r="C7" s="12">
        <v>3.0</v>
      </c>
      <c r="D7" s="12">
        <v>28.5</v>
      </c>
      <c r="E7" s="12">
        <f t="shared" ref="E7:G7" si="12">B7*B7</f>
        <v>2025</v>
      </c>
      <c r="F7" s="12">
        <f t="shared" si="12"/>
        <v>9</v>
      </c>
      <c r="G7" s="12">
        <f t="shared" si="12"/>
        <v>812.25</v>
      </c>
      <c r="H7" s="13">
        <f t="shared" ref="H7:I7" si="13">$B7*C7</f>
        <v>135</v>
      </c>
      <c r="I7" s="13">
        <f t="shared" si="13"/>
        <v>1282.5</v>
      </c>
      <c r="J7" s="14">
        <f t="shared" si="5"/>
        <v>85.5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0" t="s">
        <v>10</v>
      </c>
      <c r="B8" s="11">
        <f t="shared" ref="B8:J8" si="14">SUM(B1:B7)</f>
        <v>223</v>
      </c>
      <c r="C8" s="12">
        <f t="shared" si="14"/>
        <v>15.3</v>
      </c>
      <c r="D8" s="12">
        <f t="shared" si="14"/>
        <v>142.9</v>
      </c>
      <c r="E8" s="12">
        <f t="shared" si="14"/>
        <v>8503</v>
      </c>
      <c r="F8" s="12">
        <f t="shared" si="14"/>
        <v>39.63</v>
      </c>
      <c r="G8" s="12">
        <f t="shared" si="14"/>
        <v>3489.75</v>
      </c>
      <c r="H8" s="13">
        <f t="shared" si="14"/>
        <v>579.4</v>
      </c>
      <c r="I8" s="13">
        <f t="shared" si="14"/>
        <v>5441.1</v>
      </c>
      <c r="J8" s="14">
        <f t="shared" si="14"/>
        <v>371.62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5" t="s">
        <v>11</v>
      </c>
      <c r="B9" s="16">
        <f t="shared" ref="B9:J9" si="15">B8 / $A$7</f>
        <v>37.16666667</v>
      </c>
      <c r="C9" s="16">
        <f t="shared" si="15"/>
        <v>2.55</v>
      </c>
      <c r="D9" s="16">
        <f t="shared" si="15"/>
        <v>23.81666667</v>
      </c>
      <c r="E9" s="16">
        <f t="shared" si="15"/>
        <v>1417.166667</v>
      </c>
      <c r="F9" s="16">
        <f t="shared" si="15"/>
        <v>6.605</v>
      </c>
      <c r="G9" s="16">
        <f t="shared" si="15"/>
        <v>581.625</v>
      </c>
      <c r="H9" s="16">
        <f t="shared" si="15"/>
        <v>96.56666667</v>
      </c>
      <c r="I9" s="16">
        <f t="shared" si="15"/>
        <v>906.85</v>
      </c>
      <c r="J9" s="17">
        <f t="shared" si="15"/>
        <v>61.93666667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" t="s">
        <v>0</v>
      </c>
      <c r="B12" s="18" t="s">
        <v>12</v>
      </c>
      <c r="C12" s="18" t="s">
        <v>13</v>
      </c>
      <c r="D12" s="18" t="s">
        <v>14</v>
      </c>
      <c r="E12" s="18" t="s">
        <v>15</v>
      </c>
      <c r="F12" s="18" t="s">
        <v>16</v>
      </c>
      <c r="G12" s="18" t="s">
        <v>17</v>
      </c>
      <c r="H12" s="18" t="s">
        <v>18</v>
      </c>
      <c r="I12" s="18" t="s">
        <v>19</v>
      </c>
      <c r="J12" s="19" t="s">
        <v>20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5">
        <v>1.0</v>
      </c>
      <c r="B13" s="20">
        <f t="shared" ref="B13:D13" si="16">B2-B$9</f>
        <v>-11.16666667</v>
      </c>
      <c r="C13" s="20">
        <f t="shared" si="16"/>
        <v>-0.45</v>
      </c>
      <c r="D13" s="20">
        <f t="shared" si="16"/>
        <v>-5.816666667</v>
      </c>
      <c r="E13" s="20">
        <f t="shared" ref="E13:G13" si="17">B13 * B13</f>
        <v>124.6944444</v>
      </c>
      <c r="F13" s="20">
        <f t="shared" si="17"/>
        <v>0.2025</v>
      </c>
      <c r="G13" s="20">
        <f t="shared" si="17"/>
        <v>33.83361111</v>
      </c>
      <c r="H13" s="20">
        <f t="shared" ref="H13:H18" si="20">B13 * C13</f>
        <v>5.025</v>
      </c>
      <c r="I13" s="20">
        <f t="shared" ref="I13:I18" si="21">B13 * D13</f>
        <v>64.95277778</v>
      </c>
      <c r="J13" s="21">
        <f t="shared" ref="J13:J18" si="22">D13 * C13</f>
        <v>2.6175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0">
        <v>2.0</v>
      </c>
      <c r="B14" s="20">
        <f t="shared" ref="B14:D14" si="18">B3-B$9</f>
        <v>-2.166666667</v>
      </c>
      <c r="C14" s="20">
        <f t="shared" si="18"/>
        <v>-0.25</v>
      </c>
      <c r="D14" s="20">
        <f t="shared" si="18"/>
        <v>-2.816666667</v>
      </c>
      <c r="E14" s="20">
        <f t="shared" ref="E14:G14" si="19">B14 * B14</f>
        <v>4.694444444</v>
      </c>
      <c r="F14" s="20">
        <f t="shared" si="19"/>
        <v>0.0625</v>
      </c>
      <c r="G14" s="20">
        <f t="shared" si="19"/>
        <v>7.933611111</v>
      </c>
      <c r="H14" s="20">
        <f t="shared" si="20"/>
        <v>0.5416666667</v>
      </c>
      <c r="I14" s="20">
        <f t="shared" si="21"/>
        <v>6.102777778</v>
      </c>
      <c r="J14" s="21">
        <f t="shared" si="22"/>
        <v>0.7041666667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0">
        <v>3.0</v>
      </c>
      <c r="B15" s="20">
        <f t="shared" ref="B15:D15" si="23">B4-B$9</f>
        <v>-1.166666667</v>
      </c>
      <c r="C15" s="20">
        <f t="shared" si="23"/>
        <v>-0.15</v>
      </c>
      <c r="D15" s="20">
        <f t="shared" si="23"/>
        <v>-1.716666667</v>
      </c>
      <c r="E15" s="20">
        <f t="shared" ref="E15:G15" si="24">B15 * B15</f>
        <v>1.361111111</v>
      </c>
      <c r="F15" s="20">
        <f t="shared" si="24"/>
        <v>0.0225</v>
      </c>
      <c r="G15" s="20">
        <f t="shared" si="24"/>
        <v>2.946944444</v>
      </c>
      <c r="H15" s="20">
        <f t="shared" si="20"/>
        <v>0.175</v>
      </c>
      <c r="I15" s="20">
        <f t="shared" si="21"/>
        <v>2.002777778</v>
      </c>
      <c r="J15" s="21">
        <f t="shared" si="22"/>
        <v>0.2575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0">
        <v>4.0</v>
      </c>
      <c r="B16" s="20">
        <f t="shared" ref="B16:D16" si="25">B5-B$9</f>
        <v>2.833333333</v>
      </c>
      <c r="C16" s="20">
        <f t="shared" si="25"/>
        <v>0.05</v>
      </c>
      <c r="D16" s="20">
        <f t="shared" si="25"/>
        <v>1.483333333</v>
      </c>
      <c r="E16" s="20">
        <f t="shared" ref="E16:G16" si="26">B16 * B16</f>
        <v>8.027777778</v>
      </c>
      <c r="F16" s="20">
        <f t="shared" si="26"/>
        <v>0.0025</v>
      </c>
      <c r="G16" s="20">
        <f t="shared" si="26"/>
        <v>2.200277778</v>
      </c>
      <c r="H16" s="20">
        <f t="shared" si="20"/>
        <v>0.1416666667</v>
      </c>
      <c r="I16" s="20">
        <f t="shared" si="21"/>
        <v>4.202777778</v>
      </c>
      <c r="J16" s="21">
        <f t="shared" si="22"/>
        <v>0.07416666667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0">
        <v>5.0</v>
      </c>
      <c r="B17" s="20">
        <f t="shared" ref="B17:D17" si="27">B6-B$9</f>
        <v>3.833333333</v>
      </c>
      <c r="C17" s="20">
        <f t="shared" si="27"/>
        <v>0.35</v>
      </c>
      <c r="D17" s="20">
        <f t="shared" si="27"/>
        <v>4.183333333</v>
      </c>
      <c r="E17" s="20">
        <f t="shared" ref="E17:G17" si="28">B17 * B17</f>
        <v>14.69444444</v>
      </c>
      <c r="F17" s="20">
        <f t="shared" si="28"/>
        <v>0.1225</v>
      </c>
      <c r="G17" s="20">
        <f t="shared" si="28"/>
        <v>17.50027778</v>
      </c>
      <c r="H17" s="20">
        <f t="shared" si="20"/>
        <v>1.341666667</v>
      </c>
      <c r="I17" s="20">
        <f t="shared" si="21"/>
        <v>16.03611111</v>
      </c>
      <c r="J17" s="21">
        <f t="shared" si="22"/>
        <v>1.464166667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0">
        <v>6.0</v>
      </c>
      <c r="B18" s="20">
        <f t="shared" ref="B18:D18" si="29">B7-B$9</f>
        <v>7.833333333</v>
      </c>
      <c r="C18" s="20">
        <f t="shared" si="29"/>
        <v>0.45</v>
      </c>
      <c r="D18" s="20">
        <f t="shared" si="29"/>
        <v>4.683333333</v>
      </c>
      <c r="E18" s="20">
        <f t="shared" ref="E18:G18" si="30">B18 * B18</f>
        <v>61.36111111</v>
      </c>
      <c r="F18" s="20">
        <f t="shared" si="30"/>
        <v>0.2025</v>
      </c>
      <c r="G18" s="20">
        <f t="shared" si="30"/>
        <v>21.93361111</v>
      </c>
      <c r="H18" s="20">
        <f t="shared" si="20"/>
        <v>3.525</v>
      </c>
      <c r="I18" s="20">
        <f t="shared" si="21"/>
        <v>36.68611111</v>
      </c>
      <c r="J18" s="21">
        <f t="shared" si="22"/>
        <v>2.1075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5" t="s">
        <v>10</v>
      </c>
      <c r="B19" s="22">
        <f t="shared" ref="B19:J19" si="31">SUM(B12:B18)</f>
        <v>0</v>
      </c>
      <c r="C19" s="22">
        <f t="shared" si="31"/>
        <v>0</v>
      </c>
      <c r="D19" s="22">
        <f t="shared" si="31"/>
        <v>0</v>
      </c>
      <c r="E19" s="22">
        <f t="shared" si="31"/>
        <v>214.8333333</v>
      </c>
      <c r="F19" s="22">
        <f t="shared" si="31"/>
        <v>0.615</v>
      </c>
      <c r="G19" s="22">
        <f t="shared" si="31"/>
        <v>86.34833333</v>
      </c>
      <c r="H19" s="22">
        <f t="shared" si="31"/>
        <v>10.75</v>
      </c>
      <c r="I19" s="22">
        <f t="shared" si="31"/>
        <v>129.9833333</v>
      </c>
      <c r="J19" s="23">
        <f t="shared" si="31"/>
        <v>7.225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24" t="s">
        <v>21</v>
      </c>
      <c r="B24" s="25">
        <f>A7 * H8 - B8 * C8</f>
        <v>64.5</v>
      </c>
      <c r="C24" s="26">
        <f>SQRT(A7 * E8 - B8 * B8)</f>
        <v>35.90264614</v>
      </c>
      <c r="D24" s="27">
        <f>SQRT(A7 * F8 - (A7 * F8 - C8 * C8))</f>
        <v>15.3</v>
      </c>
      <c r="E24" s="28">
        <f> B24 / (C24 * D24) </f>
        <v>0.1174199322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24" t="s">
        <v>22</v>
      </c>
      <c r="B26" s="29">
        <f> H19 / SQRT(E19 * F19)</f>
        <v>0.9352335389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24" t="s">
        <v>23</v>
      </c>
      <c r="B27" s="30">
        <f> I19 / SQRT(E19 * G19)</f>
        <v>0.9543547882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24" t="s">
        <v>24</v>
      </c>
      <c r="B28" s="31">
        <f>J19  / SQRT(G19 * F19)</f>
        <v>0.9914556998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32" t="s">
        <v>25</v>
      </c>
      <c r="B31" s="33"/>
      <c r="C31" s="34"/>
      <c r="D31" s="4"/>
      <c r="E31" s="4"/>
      <c r="F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35">
        <v>1.0</v>
      </c>
      <c r="B32" s="20">
        <f>B26</f>
        <v>0.9352335389</v>
      </c>
      <c r="C32" s="36">
        <f t="shared" ref="C32:C33" si="32">B27</f>
        <v>0.9543547882</v>
      </c>
      <c r="D32" s="4"/>
      <c r="E32" s="4"/>
      <c r="F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37">
        <f t="shared" ref="A33:A34" si="33">B26</f>
        <v>0.9352335389</v>
      </c>
      <c r="B33" s="12">
        <v>1.0</v>
      </c>
      <c r="C33" s="38">
        <f t="shared" si="32"/>
        <v>0.9914556998</v>
      </c>
      <c r="D33" s="4"/>
      <c r="E33" s="4"/>
      <c r="F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39">
        <f t="shared" si="33"/>
        <v>0.9543547882</v>
      </c>
      <c r="B34" s="40">
        <f>B28</f>
        <v>0.9914556998</v>
      </c>
      <c r="C34" s="41">
        <v>1.0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24" t="s">
        <v>26</v>
      </c>
      <c r="B36" s="42">
        <f>SQRT(1 - MDETERM(A32:C34) / C34)</f>
        <v>0.9993009381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24" t="s">
        <v>27</v>
      </c>
      <c r="B37" s="43">
        <f>B36 * SQRT((C32 * C32 + C33 * C33 - 2 * C32 * C33 * B32) / (1  - B32 * B32))</f>
        <v>0.9937137625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24" t="s">
        <v>28</v>
      </c>
      <c r="B39" s="44">
        <v>3.0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24" t="s">
        <v>29</v>
      </c>
      <c r="B41" s="45">
        <f>((B37 * B37) * (A7 - B39)) / ((1 - (B37 * B37)) * (B39 - 1))</f>
        <v>118.1844341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24" t="s">
        <v>30</v>
      </c>
      <c r="B43" s="42">
        <f>B39-1</f>
        <v>2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24" t="s">
        <v>31</v>
      </c>
      <c r="B44" s="46">
        <f>A7 - B39</f>
        <v>3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24" t="s">
        <v>32</v>
      </c>
      <c r="B45" s="47">
        <v>0.05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24" t="s">
        <v>33</v>
      </c>
      <c r="B47" s="44">
        <v>9.55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24" t="s">
        <v>34</v>
      </c>
      <c r="B49" s="48" t="str">
        <f>IF(B41 &gt; B47, """Коэффициент R значимый""","""Коэффициент R не значимый""")</f>
        <v>"Коэффициент R значимый"</v>
      </c>
      <c r="C49" s="3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</sheetData>
  <mergeCells count="2">
    <mergeCell ref="A31:C31"/>
    <mergeCell ref="B49:C4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0"/>
    <col customWidth="1" min="8" max="8" width="16.63"/>
    <col customWidth="1" min="9" max="9" width="16.75"/>
    <col customWidth="1" min="10" max="10" width="18.13"/>
    <col customWidth="1" min="13" max="13" width="16.75"/>
  </cols>
  <sheetData>
    <row r="1">
      <c r="A1" s="4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0">
        <v>1.0</v>
      </c>
      <c r="B2" s="51">
        <v>0.2</v>
      </c>
      <c r="C2" s="7">
        <v>0.8</v>
      </c>
      <c r="D2" s="7">
        <v>10.0</v>
      </c>
      <c r="E2" s="7">
        <f t="shared" ref="E2:E8" si="2">D2*D2</f>
        <v>100</v>
      </c>
      <c r="F2" s="7">
        <f t="shared" ref="F2:G2" si="1">C2*C2</f>
        <v>0.64</v>
      </c>
      <c r="G2" s="7">
        <f t="shared" si="1"/>
        <v>100</v>
      </c>
      <c r="H2" s="8">
        <f t="shared" ref="H2:H8" si="4">$D2*C2</f>
        <v>8</v>
      </c>
      <c r="I2" s="8">
        <f t="shared" ref="I2:I8" si="5">$D2*B2</f>
        <v>2</v>
      </c>
      <c r="J2" s="9">
        <f t="shared" ref="J2:J8" si="6">C2*D2</f>
        <v>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0">
        <v>2.0</v>
      </c>
      <c r="B3" s="52">
        <v>0.5</v>
      </c>
      <c r="C3" s="12">
        <v>0.2</v>
      </c>
      <c r="D3" s="12">
        <v>12.0</v>
      </c>
      <c r="E3" s="12">
        <f t="shared" si="2"/>
        <v>144</v>
      </c>
      <c r="F3" s="12">
        <f t="shared" ref="F3:G3" si="3">C3*C3</f>
        <v>0.04</v>
      </c>
      <c r="G3" s="12">
        <f t="shared" si="3"/>
        <v>144</v>
      </c>
      <c r="H3" s="13">
        <f t="shared" si="4"/>
        <v>2.4</v>
      </c>
      <c r="I3" s="13">
        <f t="shared" si="5"/>
        <v>6</v>
      </c>
      <c r="J3" s="14">
        <f t="shared" si="6"/>
        <v>2.4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0">
        <v>3.0</v>
      </c>
      <c r="B4" s="52">
        <v>0.3</v>
      </c>
      <c r="C4" s="12">
        <v>1.0</v>
      </c>
      <c r="D4" s="12">
        <v>12.0</v>
      </c>
      <c r="E4" s="12">
        <f t="shared" si="2"/>
        <v>144</v>
      </c>
      <c r="F4" s="12">
        <f t="shared" ref="F4:G4" si="7">C4*C4</f>
        <v>1</v>
      </c>
      <c r="G4" s="12">
        <f t="shared" si="7"/>
        <v>144</v>
      </c>
      <c r="H4" s="13">
        <f t="shared" si="4"/>
        <v>12</v>
      </c>
      <c r="I4" s="13">
        <f t="shared" si="5"/>
        <v>3.6</v>
      </c>
      <c r="J4" s="14">
        <f t="shared" si="6"/>
        <v>12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0">
        <v>4.0</v>
      </c>
      <c r="B5" s="52">
        <v>0.5</v>
      </c>
      <c r="C5" s="12">
        <v>1.2</v>
      </c>
      <c r="D5" s="12">
        <v>14.0</v>
      </c>
      <c r="E5" s="12">
        <f t="shared" si="2"/>
        <v>196</v>
      </c>
      <c r="F5" s="12">
        <f t="shared" ref="F5:G5" si="8">C5*C5</f>
        <v>1.44</v>
      </c>
      <c r="G5" s="12">
        <f t="shared" si="8"/>
        <v>196</v>
      </c>
      <c r="H5" s="13">
        <f t="shared" si="4"/>
        <v>16.8</v>
      </c>
      <c r="I5" s="13">
        <f t="shared" si="5"/>
        <v>7</v>
      </c>
      <c r="J5" s="14">
        <f t="shared" si="6"/>
        <v>16.8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0">
        <v>5.0</v>
      </c>
      <c r="B6" s="52">
        <v>0.5</v>
      </c>
      <c r="C6" s="12">
        <v>0.9</v>
      </c>
      <c r="D6" s="12">
        <v>16.0</v>
      </c>
      <c r="E6" s="12">
        <f t="shared" si="2"/>
        <v>256</v>
      </c>
      <c r="F6" s="12">
        <f t="shared" ref="F6:G6" si="9">C6*C6</f>
        <v>0.81</v>
      </c>
      <c r="G6" s="12">
        <f t="shared" si="9"/>
        <v>256</v>
      </c>
      <c r="H6" s="13">
        <f t="shared" si="4"/>
        <v>14.4</v>
      </c>
      <c r="I6" s="13">
        <f t="shared" si="5"/>
        <v>8</v>
      </c>
      <c r="J6" s="14">
        <f t="shared" si="6"/>
        <v>14.4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50">
        <v>6.0</v>
      </c>
      <c r="B7" s="52">
        <v>0.6</v>
      </c>
      <c r="C7" s="12">
        <v>1.0</v>
      </c>
      <c r="D7" s="12">
        <v>17.0</v>
      </c>
      <c r="E7" s="12">
        <f t="shared" si="2"/>
        <v>289</v>
      </c>
      <c r="F7" s="12">
        <f t="shared" ref="F7:G7" si="10">C7*C7</f>
        <v>1</v>
      </c>
      <c r="G7" s="12">
        <f t="shared" si="10"/>
        <v>289</v>
      </c>
      <c r="H7" s="13">
        <f t="shared" si="4"/>
        <v>17</v>
      </c>
      <c r="I7" s="13">
        <f t="shared" si="5"/>
        <v>10.2</v>
      </c>
      <c r="J7" s="14">
        <f t="shared" si="6"/>
        <v>17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0">
        <v>7.0</v>
      </c>
      <c r="B8" s="52">
        <v>0.8</v>
      </c>
      <c r="C8" s="12">
        <v>1.1</v>
      </c>
      <c r="D8" s="12">
        <v>18.0</v>
      </c>
      <c r="E8" s="12">
        <f t="shared" si="2"/>
        <v>324</v>
      </c>
      <c r="F8" s="12">
        <f t="shared" ref="F8:G8" si="11">C8*C8</f>
        <v>1.21</v>
      </c>
      <c r="G8" s="12">
        <f t="shared" si="11"/>
        <v>324</v>
      </c>
      <c r="H8" s="13">
        <f t="shared" si="4"/>
        <v>19.8</v>
      </c>
      <c r="I8" s="13">
        <f t="shared" si="5"/>
        <v>14.4</v>
      </c>
      <c r="J8" s="14">
        <f t="shared" si="6"/>
        <v>19.8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0" t="s">
        <v>10</v>
      </c>
      <c r="B9" s="52">
        <f t="shared" ref="B9:J9" si="12">SUM(B2:B8)</f>
        <v>3.4</v>
      </c>
      <c r="C9" s="12">
        <f t="shared" si="12"/>
        <v>6.2</v>
      </c>
      <c r="D9" s="12">
        <f t="shared" si="12"/>
        <v>99</v>
      </c>
      <c r="E9" s="12">
        <f t="shared" si="12"/>
        <v>1453</v>
      </c>
      <c r="F9" s="12">
        <f t="shared" si="12"/>
        <v>6.14</v>
      </c>
      <c r="G9" s="12">
        <f t="shared" si="12"/>
        <v>1453</v>
      </c>
      <c r="H9" s="12">
        <f t="shared" si="12"/>
        <v>90.4</v>
      </c>
      <c r="I9" s="12">
        <f t="shared" si="12"/>
        <v>51.2</v>
      </c>
      <c r="J9" s="53">
        <f t="shared" si="12"/>
        <v>90.4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54" t="s">
        <v>11</v>
      </c>
      <c r="B10" s="55">
        <f t="shared" ref="B10:J10" si="13">B9 / $A$8</f>
        <v>0.4857142857</v>
      </c>
      <c r="C10" s="56">
        <f t="shared" si="13"/>
        <v>0.8857142857</v>
      </c>
      <c r="D10" s="56">
        <f t="shared" si="13"/>
        <v>14.14285714</v>
      </c>
      <c r="E10" s="56">
        <f t="shared" si="13"/>
        <v>207.5714286</v>
      </c>
      <c r="F10" s="56">
        <f t="shared" si="13"/>
        <v>0.8771428571</v>
      </c>
      <c r="G10" s="56">
        <f t="shared" si="13"/>
        <v>207.5714286</v>
      </c>
      <c r="H10" s="56">
        <f t="shared" si="13"/>
        <v>12.91428571</v>
      </c>
      <c r="I10" s="56">
        <f t="shared" si="13"/>
        <v>7.314285714</v>
      </c>
      <c r="J10" s="57">
        <f t="shared" si="13"/>
        <v>12.91428571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" t="s">
        <v>0</v>
      </c>
      <c r="B13" s="18" t="s">
        <v>12</v>
      </c>
      <c r="C13" s="18" t="s">
        <v>13</v>
      </c>
      <c r="D13" s="18" t="s">
        <v>14</v>
      </c>
      <c r="E13" s="18" t="s">
        <v>15</v>
      </c>
      <c r="F13" s="18" t="s">
        <v>16</v>
      </c>
      <c r="G13" s="18" t="s">
        <v>17</v>
      </c>
      <c r="H13" s="18" t="s">
        <v>18</v>
      </c>
      <c r="I13" s="18" t="s">
        <v>19</v>
      </c>
      <c r="J13" s="19" t="s">
        <v>20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>
        <v>1.0</v>
      </c>
      <c r="B14" s="20">
        <f t="shared" ref="B14:D14" si="14">B2-B$10</f>
        <v>-0.2857142857</v>
      </c>
      <c r="C14" s="20">
        <f t="shared" si="14"/>
        <v>-0.08571428571</v>
      </c>
      <c r="D14" s="20">
        <f t="shared" si="14"/>
        <v>-4.142857143</v>
      </c>
      <c r="E14" s="20">
        <f t="shared" ref="E14:G14" si="15">B14 * B14</f>
        <v>0.08163265306</v>
      </c>
      <c r="F14" s="20">
        <f t="shared" si="15"/>
        <v>0.007346938776</v>
      </c>
      <c r="G14" s="20">
        <f t="shared" si="15"/>
        <v>17.16326531</v>
      </c>
      <c r="H14" s="20">
        <f t="shared" ref="H14:H20" si="18">B14 * C14</f>
        <v>0.02448979592</v>
      </c>
      <c r="I14" s="20">
        <f t="shared" ref="I14:I20" si="19">B14 * D14</f>
        <v>1.183673469</v>
      </c>
      <c r="J14" s="21">
        <f t="shared" ref="J14:J20" si="20">D14 * C14</f>
        <v>0.3551020408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0">
        <v>2.0</v>
      </c>
      <c r="B15" s="20">
        <f t="shared" ref="B15:D15" si="16">B3-B$10</f>
        <v>0.01428571429</v>
      </c>
      <c r="C15" s="20">
        <f t="shared" si="16"/>
        <v>-0.6857142857</v>
      </c>
      <c r="D15" s="20">
        <f t="shared" si="16"/>
        <v>-2.142857143</v>
      </c>
      <c r="E15" s="20">
        <f t="shared" ref="E15:G15" si="17">B15 * B15</f>
        <v>0.0002040816327</v>
      </c>
      <c r="F15" s="20">
        <f t="shared" si="17"/>
        <v>0.4702040816</v>
      </c>
      <c r="G15" s="20">
        <f t="shared" si="17"/>
        <v>4.591836735</v>
      </c>
      <c r="H15" s="20">
        <f t="shared" si="18"/>
        <v>-0.009795918367</v>
      </c>
      <c r="I15" s="20">
        <f t="shared" si="19"/>
        <v>-0.0306122449</v>
      </c>
      <c r="J15" s="21">
        <f t="shared" si="20"/>
        <v>1.469387755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>
        <v>3.0</v>
      </c>
      <c r="B16" s="20">
        <f t="shared" ref="B16:D16" si="21">B4-B$10</f>
        <v>-0.1857142857</v>
      </c>
      <c r="C16" s="20">
        <f t="shared" si="21"/>
        <v>0.1142857143</v>
      </c>
      <c r="D16" s="20">
        <f t="shared" si="21"/>
        <v>-2.142857143</v>
      </c>
      <c r="E16" s="20">
        <f t="shared" ref="E16:G16" si="22">B16 * B16</f>
        <v>0.03448979592</v>
      </c>
      <c r="F16" s="20">
        <f t="shared" si="22"/>
        <v>0.01306122449</v>
      </c>
      <c r="G16" s="20">
        <f t="shared" si="22"/>
        <v>4.591836735</v>
      </c>
      <c r="H16" s="20">
        <f t="shared" si="18"/>
        <v>-0.0212244898</v>
      </c>
      <c r="I16" s="20">
        <f t="shared" si="19"/>
        <v>0.3979591837</v>
      </c>
      <c r="J16" s="21">
        <f t="shared" si="20"/>
        <v>-0.2448979592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0">
        <v>4.0</v>
      </c>
      <c r="B17" s="20">
        <f t="shared" ref="B17:D17" si="23">B5-B$10</f>
        <v>0.01428571429</v>
      </c>
      <c r="C17" s="20">
        <f t="shared" si="23"/>
        <v>0.3142857143</v>
      </c>
      <c r="D17" s="20">
        <f t="shared" si="23"/>
        <v>-0.1428571429</v>
      </c>
      <c r="E17" s="20">
        <f t="shared" ref="E17:G17" si="24">B17 * B17</f>
        <v>0.0002040816327</v>
      </c>
      <c r="F17" s="20">
        <f t="shared" si="24"/>
        <v>0.0987755102</v>
      </c>
      <c r="G17" s="20">
        <f t="shared" si="24"/>
        <v>0.02040816327</v>
      </c>
      <c r="H17" s="20">
        <f t="shared" si="18"/>
        <v>0.004489795918</v>
      </c>
      <c r="I17" s="20">
        <f t="shared" si="19"/>
        <v>-0.002040816327</v>
      </c>
      <c r="J17" s="21">
        <f t="shared" si="20"/>
        <v>-0.04489795918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5">
        <v>5.0</v>
      </c>
      <c r="B18" s="20">
        <f t="shared" ref="B18:D18" si="25">B6-B$10</f>
        <v>0.01428571429</v>
      </c>
      <c r="C18" s="20">
        <f t="shared" si="25"/>
        <v>0.01428571429</v>
      </c>
      <c r="D18" s="20">
        <f t="shared" si="25"/>
        <v>1.857142857</v>
      </c>
      <c r="E18" s="20">
        <f t="shared" ref="E18:G18" si="26">B18 * B18</f>
        <v>0.0002040816327</v>
      </c>
      <c r="F18" s="20">
        <f t="shared" si="26"/>
        <v>0.0002040816327</v>
      </c>
      <c r="G18" s="20">
        <f t="shared" si="26"/>
        <v>3.448979592</v>
      </c>
      <c r="H18" s="20">
        <f t="shared" si="18"/>
        <v>0.0002040816327</v>
      </c>
      <c r="I18" s="20">
        <f t="shared" si="19"/>
        <v>0.02653061224</v>
      </c>
      <c r="J18" s="21">
        <f t="shared" si="20"/>
        <v>0.02653061224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0">
        <v>6.0</v>
      </c>
      <c r="B19" s="20">
        <f t="shared" ref="B19:D19" si="27">B7-B$10</f>
        <v>0.1142857143</v>
      </c>
      <c r="C19" s="20">
        <f t="shared" si="27"/>
        <v>0.1142857143</v>
      </c>
      <c r="D19" s="20">
        <f t="shared" si="27"/>
        <v>2.857142857</v>
      </c>
      <c r="E19" s="20">
        <f t="shared" ref="E19:G19" si="28">B19 * B19</f>
        <v>0.01306122449</v>
      </c>
      <c r="F19" s="20">
        <f t="shared" si="28"/>
        <v>0.01306122449</v>
      </c>
      <c r="G19" s="20">
        <f t="shared" si="28"/>
        <v>8.163265306</v>
      </c>
      <c r="H19" s="20">
        <f t="shared" si="18"/>
        <v>0.01306122449</v>
      </c>
      <c r="I19" s="20">
        <f t="shared" si="19"/>
        <v>0.3265306122</v>
      </c>
      <c r="J19" s="21">
        <f t="shared" si="20"/>
        <v>0.3265306122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5">
        <v>7.0</v>
      </c>
      <c r="B20" s="20">
        <f t="shared" ref="B20:D20" si="29">B8-B$10</f>
        <v>0.3142857143</v>
      </c>
      <c r="C20" s="20">
        <f t="shared" si="29"/>
        <v>0.2142857143</v>
      </c>
      <c r="D20" s="20">
        <f t="shared" si="29"/>
        <v>3.857142857</v>
      </c>
      <c r="E20" s="20">
        <f t="shared" ref="E20:G20" si="30">B20 * B20</f>
        <v>0.0987755102</v>
      </c>
      <c r="F20" s="20">
        <f t="shared" si="30"/>
        <v>0.04591836735</v>
      </c>
      <c r="G20" s="20">
        <f t="shared" si="30"/>
        <v>14.87755102</v>
      </c>
      <c r="H20" s="20">
        <f t="shared" si="18"/>
        <v>0.06734693878</v>
      </c>
      <c r="I20" s="20">
        <f t="shared" si="19"/>
        <v>1.212244898</v>
      </c>
      <c r="J20" s="21">
        <f t="shared" si="20"/>
        <v>0.8265306122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5" t="s">
        <v>10</v>
      </c>
      <c r="B21" s="22">
        <f t="shared" ref="B21:J21" si="31">SUM(B14:B20)</f>
        <v>0</v>
      </c>
      <c r="C21" s="22">
        <f t="shared" si="31"/>
        <v>0</v>
      </c>
      <c r="D21" s="22">
        <f t="shared" si="31"/>
        <v>0</v>
      </c>
      <c r="E21" s="22">
        <f t="shared" si="31"/>
        <v>0.2285714286</v>
      </c>
      <c r="F21" s="22">
        <f t="shared" si="31"/>
        <v>0.6485714286</v>
      </c>
      <c r="G21" s="22">
        <f t="shared" si="31"/>
        <v>52.85714286</v>
      </c>
      <c r="H21" s="22">
        <f t="shared" si="31"/>
        <v>0.07857142857</v>
      </c>
      <c r="I21" s="22">
        <f t="shared" si="31"/>
        <v>3.114285714</v>
      </c>
      <c r="J21" s="23">
        <f t="shared" si="31"/>
        <v>2.714285714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24" t="s">
        <v>21</v>
      </c>
      <c r="B26" s="25">
        <f>A8 * H9 - B9 * C9</f>
        <v>611.72</v>
      </c>
      <c r="C26" s="26">
        <f>SQRT(A8 * E9 - B9 * B9)</f>
        <v>100.7940474</v>
      </c>
      <c r="D26" s="26">
        <f>SQRT(A8 * F9 - (A8 * F9 - C9 * C9))</f>
        <v>6.2</v>
      </c>
      <c r="E26" s="58">
        <f> B26 / (C26 * D26) </f>
        <v>0.9788724496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24" t="s">
        <v>22</v>
      </c>
      <c r="B28" s="29">
        <f> H21 / SQRT(E21 * F21)</f>
        <v>0.2040679359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4" t="s">
        <v>23</v>
      </c>
      <c r="B29" s="30">
        <f> I21 / SQRT(E21 * G21)</f>
        <v>0.8959744808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24" t="s">
        <v>24</v>
      </c>
      <c r="B30" s="31">
        <f>J21  / SQRT(G21 * F21)</f>
        <v>0.4635801295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32" t="s">
        <v>25</v>
      </c>
      <c r="B33" s="33"/>
      <c r="C33" s="34"/>
      <c r="D33" s="4"/>
      <c r="E33" s="4"/>
      <c r="F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59">
        <v>1.0</v>
      </c>
      <c r="B34" s="60">
        <f>B28</f>
        <v>0.2040679359</v>
      </c>
      <c r="C34" s="61">
        <f t="shared" ref="C34:C35" si="32">B29</f>
        <v>0.8959744808</v>
      </c>
      <c r="D34" s="4"/>
      <c r="E34" s="4"/>
      <c r="F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60">
        <f t="shared" ref="A35:A36" si="33">B28</f>
        <v>0.2040679359</v>
      </c>
      <c r="B35" s="62">
        <v>1.0</v>
      </c>
      <c r="C35" s="61">
        <f t="shared" si="32"/>
        <v>0.4635801295</v>
      </c>
      <c r="D35" s="4"/>
      <c r="E35" s="4"/>
      <c r="F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63">
        <f t="shared" si="33"/>
        <v>0.8959744808</v>
      </c>
      <c r="B36" s="64">
        <f>B30</f>
        <v>0.4635801295</v>
      </c>
      <c r="C36" s="65">
        <v>1.0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24" t="s">
        <v>26</v>
      </c>
      <c r="B38" s="42">
        <f>SQRT(1 - MDETERM(A34:C36) / C36)</f>
        <v>0.9432915032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24" t="s">
        <v>27</v>
      </c>
      <c r="B39" s="43">
        <f>B38 * SQRT((C34 * C34 + C35 * C35 - 2 * C34 * C35 * B34) / (1  - B34 * B34))</f>
        <v>0.8874013295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24" t="s">
        <v>28</v>
      </c>
      <c r="B41" s="44">
        <v>3.0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24" t="s">
        <v>29</v>
      </c>
      <c r="B43" s="45">
        <f>((B39 * B39) * (A8 - B41)) / ((1 - (B39 * B39)) * (B41 - 1))</f>
        <v>7.410928557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24" t="s">
        <v>30</v>
      </c>
      <c r="B45" s="42">
        <f>B41-1</f>
        <v>2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24" t="s">
        <v>31</v>
      </c>
      <c r="B46" s="46">
        <f>A8 - B41</f>
        <v>4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24" t="s">
        <v>32</v>
      </c>
      <c r="B47" s="47">
        <v>0.05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24" t="s">
        <v>33</v>
      </c>
      <c r="B49" s="44">
        <v>6.94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24" t="s">
        <v>34</v>
      </c>
      <c r="B51" s="48" t="str">
        <f>IF(B43 &gt; B49, """Коэффициент R значимый""","""Коэффициент R не значимый""")</f>
        <v>"Коэффициент R значимый"</v>
      </c>
      <c r="C51" s="3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mergeCells count="2">
    <mergeCell ref="A33:C33"/>
    <mergeCell ref="B51:C51"/>
  </mergeCells>
  <drawing r:id="rId1"/>
</worksheet>
</file>