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<sst xmlns="http://schemas.openxmlformats.org/spreadsheetml/2006/main" count="65" uniqueCount="28">
  <si>
    <t>Год</t>
  </si>
  <si>
    <t>Валовой сбор, тыс. т</t>
  </si>
  <si>
    <t>t</t>
  </si>
  <si>
    <t>y_t</t>
  </si>
  <si>
    <t>y_t-1</t>
  </si>
  <si>
    <t>y_t - y1'</t>
  </si>
  <si>
    <t>y_t-1 - y2'</t>
  </si>
  <si>
    <t>(y_t - y1')(y_t-1 - y2')</t>
  </si>
  <si>
    <t>(y_t - y1')^2</t>
  </si>
  <si>
    <t>(y_t-1 - y2')^2</t>
  </si>
  <si>
    <t>-</t>
  </si>
  <si>
    <t>Сумма</t>
  </si>
  <si>
    <t xml:space="preserve">y1' = </t>
  </si>
  <si>
    <t xml:space="preserve">y2' = </t>
  </si>
  <si>
    <t xml:space="preserve">r = </t>
  </si>
  <si>
    <t>№ п/п</t>
  </si>
  <si>
    <t>y</t>
  </si>
  <si>
    <t>y*t</t>
  </si>
  <si>
    <t>t^2</t>
  </si>
  <si>
    <t>Среднее значение</t>
  </si>
  <si>
    <t>a =</t>
  </si>
  <si>
    <t>yt =</t>
  </si>
  <si>
    <t>226,9167 - 10,85t</t>
  </si>
  <si>
    <t>b =</t>
  </si>
  <si>
    <t xml:space="preserve"> </t>
  </si>
  <si>
    <t>Годы</t>
  </si>
  <si>
    <t>Валовой сбор картофеля, тыс. т</t>
  </si>
  <si>
    <t>71,21 + 1,032t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</si>
</sst>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"/>
  </numFmts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left"/>
    </xf>
    <xf borderId="1" fillId="2" fontId="2" numFmtId="0" xfId="0" applyAlignment="1" applyBorder="1" applyFill="1" applyFont="1">
      <alignment horizontal="right" readingOrder="0"/>
    </xf>
    <xf borderId="1" fillId="2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График временного ряда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'Задание 1'!$B$1:$J$1</c:f>
            </c:strRef>
          </c:cat>
          <c:val>
            <c:numRef>
              <c:f>'Задание 1'!$B$2:$J$2</c:f>
              <c:numCache/>
            </c:numRef>
          </c:val>
          <c:smooth val="0"/>
        </c:ser>
        <c:axId val="2106373560"/>
        <c:axId val="1125721784"/>
      </c:lineChart>
      <c:catAx>
        <c:axId val="2106373560"/>
        <c:scaling>
          <c:orientation val="minMax"/>
          <c:max val="200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- порядковый номер года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721784"/>
      </c:catAx>
      <c:valAx>
        <c:axId val="1125721784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Y_t - валовой сбор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373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График временного ряда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'Задание 2'!$A$2:$A$20</c:f>
            </c:strRef>
          </c:cat>
          <c:val>
            <c:numRef>
              <c:f>'Задание 2'!$B$2:$B$20</c:f>
              <c:numCache/>
            </c:numRef>
          </c:val>
          <c:smooth val="0"/>
        </c:ser>
        <c:axId val="1831060891"/>
        <c:axId val="1893471495"/>
      </c:lineChart>
      <c:catAx>
        <c:axId val="1831060891"/>
        <c:scaling>
          <c:orientation val="minMax"/>
          <c:max val="1999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471495"/>
      </c:catAx>
      <c:valAx>
        <c:axId val="189347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Валовой сбор картофеля, тыс. 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060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9525</xdr:rowOff>
    </xdr:from>
    <xdr:ext cx="5400675" cy="33432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276225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88"/>
  </cols>
  <sheetData>
    <row r="1">
      <c r="A1" s="1" t="s">
        <v>0</v>
      </c>
      <c r="B1" s="2">
        <v>1992.0</v>
      </c>
      <c r="C1" s="2">
        <v>1993.0</v>
      </c>
      <c r="D1" s="2">
        <v>1994.0</v>
      </c>
      <c r="E1" s="2">
        <v>1995.0</v>
      </c>
      <c r="F1" s="2">
        <v>1996.0</v>
      </c>
      <c r="G1" s="2">
        <v>1997.0</v>
      </c>
      <c r="H1" s="2">
        <v>1998.0</v>
      </c>
      <c r="I1" s="2">
        <v>1999.0</v>
      </c>
      <c r="J1" s="2">
        <v>2000.0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>
        <v>246.0</v>
      </c>
      <c r="C2" s="2">
        <v>229.0</v>
      </c>
      <c r="D2" s="2">
        <v>152.0</v>
      </c>
      <c r="E2" s="2">
        <v>155.0</v>
      </c>
      <c r="F2" s="2">
        <v>190.0</v>
      </c>
      <c r="G2" s="2">
        <v>160.0</v>
      </c>
      <c r="H2" s="2">
        <v>107.0</v>
      </c>
      <c r="I2" s="2">
        <v>155.0</v>
      </c>
      <c r="J2" s="2">
        <v>160.0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</v>
      </c>
      <c r="B22" s="4" t="s">
        <v>3</v>
      </c>
      <c r="C22" s="4" t="s">
        <v>4</v>
      </c>
      <c r="D22" s="4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1.0</v>
      </c>
      <c r="B23" s="2">
        <v>246.0</v>
      </c>
      <c r="C23" s="2" t="s">
        <v>10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>
        <v>2.0</v>
      </c>
      <c r="B24" s="2">
        <v>229.0</v>
      </c>
      <c r="C24" s="5">
        <f t="shared" ref="C24:C31" si="2">B23</f>
        <v>246</v>
      </c>
      <c r="D24" s="5">
        <f t="shared" ref="D24:D31" si="3">B24 - $B$34</f>
        <v>65.5</v>
      </c>
      <c r="E24" s="5">
        <f t="shared" ref="E24:E31" si="4">C24-$B$35</f>
        <v>71.75</v>
      </c>
      <c r="F24" s="5">
        <f t="shared" ref="F24:F31" si="5">D24*E24</f>
        <v>4699.625</v>
      </c>
      <c r="G24" s="5">
        <f t="shared" ref="G24:H24" si="1">POWER(D24,2)</f>
        <v>4290.25</v>
      </c>
      <c r="H24" s="5">
        <f t="shared" si="1"/>
        <v>5148.0625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>
        <v>3.0</v>
      </c>
      <c r="B25" s="2">
        <v>152.0</v>
      </c>
      <c r="C25" s="5">
        <f t="shared" si="2"/>
        <v>229</v>
      </c>
      <c r="D25" s="5">
        <f t="shared" si="3"/>
        <v>-11.5</v>
      </c>
      <c r="E25" s="5">
        <f t="shared" si="4"/>
        <v>54.75</v>
      </c>
      <c r="F25" s="5">
        <f t="shared" si="5"/>
        <v>-629.625</v>
      </c>
      <c r="G25" s="5">
        <f t="shared" ref="G25:H25" si="6">POWER(D25,2)</f>
        <v>132.25</v>
      </c>
      <c r="H25" s="5">
        <f t="shared" si="6"/>
        <v>2997.5625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4.0</v>
      </c>
      <c r="B26" s="2">
        <v>155.0</v>
      </c>
      <c r="C26" s="5">
        <f t="shared" si="2"/>
        <v>152</v>
      </c>
      <c r="D26" s="5">
        <f t="shared" si="3"/>
        <v>-8.5</v>
      </c>
      <c r="E26" s="5">
        <f t="shared" si="4"/>
        <v>-22.25</v>
      </c>
      <c r="F26" s="5">
        <f t="shared" si="5"/>
        <v>189.125</v>
      </c>
      <c r="G26" s="5">
        <f t="shared" ref="G26:H26" si="7">POWER(D26,2)</f>
        <v>72.25</v>
      </c>
      <c r="H26" s="5">
        <f t="shared" si="7"/>
        <v>495.0625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>
        <v>5.0</v>
      </c>
      <c r="B27" s="2">
        <v>190.0</v>
      </c>
      <c r="C27" s="5">
        <f t="shared" si="2"/>
        <v>155</v>
      </c>
      <c r="D27" s="5">
        <f t="shared" si="3"/>
        <v>26.5</v>
      </c>
      <c r="E27" s="5">
        <f t="shared" si="4"/>
        <v>-19.25</v>
      </c>
      <c r="F27" s="5">
        <f t="shared" si="5"/>
        <v>-510.125</v>
      </c>
      <c r="G27" s="5">
        <f t="shared" ref="G27:H27" si="8">POWER(D27,2)</f>
        <v>702.25</v>
      </c>
      <c r="H27" s="5">
        <f t="shared" si="8"/>
        <v>370.5625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>
        <v>6.0</v>
      </c>
      <c r="B28" s="2">
        <v>160.0</v>
      </c>
      <c r="C28" s="5">
        <f t="shared" si="2"/>
        <v>190</v>
      </c>
      <c r="D28" s="5">
        <f t="shared" si="3"/>
        <v>-3.5</v>
      </c>
      <c r="E28" s="5">
        <f t="shared" si="4"/>
        <v>15.75</v>
      </c>
      <c r="F28" s="5">
        <f t="shared" si="5"/>
        <v>-55.125</v>
      </c>
      <c r="G28" s="5">
        <f t="shared" ref="G28:H28" si="9">POWER(D28,2)</f>
        <v>12.25</v>
      </c>
      <c r="H28" s="5">
        <f t="shared" si="9"/>
        <v>248.0625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>
        <v>7.0</v>
      </c>
      <c r="B29" s="2">
        <v>107.0</v>
      </c>
      <c r="C29" s="5">
        <f t="shared" si="2"/>
        <v>160</v>
      </c>
      <c r="D29" s="5">
        <f t="shared" si="3"/>
        <v>-56.5</v>
      </c>
      <c r="E29" s="5">
        <f t="shared" si="4"/>
        <v>-14.25</v>
      </c>
      <c r="F29" s="5">
        <f t="shared" si="5"/>
        <v>805.125</v>
      </c>
      <c r="G29" s="5">
        <f t="shared" ref="G29:H29" si="10">POWER(D29,2)</f>
        <v>3192.25</v>
      </c>
      <c r="H29" s="5">
        <f t="shared" si="10"/>
        <v>203.0625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>
        <v>8.0</v>
      </c>
      <c r="B30" s="2">
        <v>155.0</v>
      </c>
      <c r="C30" s="5">
        <f t="shared" si="2"/>
        <v>107</v>
      </c>
      <c r="D30" s="5">
        <f t="shared" si="3"/>
        <v>-8.5</v>
      </c>
      <c r="E30" s="5">
        <f t="shared" si="4"/>
        <v>-67.25</v>
      </c>
      <c r="F30" s="5">
        <f t="shared" si="5"/>
        <v>571.625</v>
      </c>
      <c r="G30" s="5">
        <f t="shared" ref="G30:H30" si="11">POWER(D30,2)</f>
        <v>72.25</v>
      </c>
      <c r="H30" s="5">
        <f t="shared" si="11"/>
        <v>4522.5625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>
        <v>9.0</v>
      </c>
      <c r="B31" s="2">
        <v>160.0</v>
      </c>
      <c r="C31" s="5">
        <f t="shared" si="2"/>
        <v>155</v>
      </c>
      <c r="D31" s="5">
        <f t="shared" si="3"/>
        <v>-3.5</v>
      </c>
      <c r="E31" s="5">
        <f t="shared" si="4"/>
        <v>-19.25</v>
      </c>
      <c r="F31" s="5">
        <f t="shared" si="5"/>
        <v>67.375</v>
      </c>
      <c r="G31" s="5">
        <f t="shared" ref="G31:H31" si="12">POWER(D31,2)</f>
        <v>12.25</v>
      </c>
      <c r="H31" s="5">
        <f t="shared" si="12"/>
        <v>370.5625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11</v>
      </c>
      <c r="B32" s="5">
        <f t="shared" ref="B32:C32" si="13">SUM(B23:B31)</f>
        <v>1554</v>
      </c>
      <c r="C32" s="5">
        <f t="shared" si="13"/>
        <v>1394</v>
      </c>
      <c r="D32" s="5"/>
      <c r="E32" s="5"/>
      <c r="F32" s="5">
        <f t="shared" ref="F32:H32" si="14">SUM(F23:F31)</f>
        <v>5138</v>
      </c>
      <c r="G32" s="5">
        <f t="shared" si="14"/>
        <v>8486</v>
      </c>
      <c r="H32" s="5">
        <f t="shared" si="14"/>
        <v>14355.5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 t="s">
        <v>12</v>
      </c>
      <c r="B34" s="7">
        <f>1/(A31-1)*SUM(B24:B31)</f>
        <v>163.5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 t="s">
        <v>13</v>
      </c>
      <c r="B35" s="7">
        <f>1/(A31-1)*SUM(C24:C31)</f>
        <v>174.25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 t="s">
        <v>14</v>
      </c>
      <c r="B37" s="9">
        <f>F32/SQRT(G32*H32)</f>
        <v>0.4655147266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15</v>
      </c>
      <c r="B39" s="4" t="s">
        <v>16</v>
      </c>
      <c r="C39" s="4" t="s">
        <v>2</v>
      </c>
      <c r="D39" s="4" t="s">
        <v>17</v>
      </c>
      <c r="E39" s="4" t="s">
        <v>18</v>
      </c>
      <c r="F39" s="4" t="s">
        <v>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>
        <v>1.0</v>
      </c>
      <c r="B40" s="2">
        <v>246.0</v>
      </c>
      <c r="C40" s="2">
        <v>1.0</v>
      </c>
      <c r="D40" s="5">
        <f t="shared" ref="D40:D48" si="15">B40*C40</f>
        <v>246</v>
      </c>
      <c r="E40" s="5">
        <f t="shared" ref="E40:E48" si="16">POWER(C40,2)</f>
        <v>1</v>
      </c>
      <c r="F40" s="10">
        <f t="shared" ref="F40:F48" si="17">$B$52+$B$53*C40</f>
        <v>216.0666667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>
        <v>2.0</v>
      </c>
      <c r="B41" s="2">
        <v>229.0</v>
      </c>
      <c r="C41" s="2">
        <v>2.0</v>
      </c>
      <c r="D41" s="5">
        <f t="shared" si="15"/>
        <v>458</v>
      </c>
      <c r="E41" s="5">
        <f t="shared" si="16"/>
        <v>4</v>
      </c>
      <c r="F41" s="10">
        <f t="shared" si="17"/>
        <v>205.2166667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>
        <v>3.0</v>
      </c>
      <c r="B42" s="2">
        <v>152.0</v>
      </c>
      <c r="C42" s="2">
        <v>3.0</v>
      </c>
      <c r="D42" s="5">
        <f t="shared" si="15"/>
        <v>456</v>
      </c>
      <c r="E42" s="5">
        <f t="shared" si="16"/>
        <v>9</v>
      </c>
      <c r="F42" s="10">
        <f t="shared" si="17"/>
        <v>194.3666667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>
        <v>4.0</v>
      </c>
      <c r="B43" s="2">
        <v>155.0</v>
      </c>
      <c r="C43" s="2">
        <v>4.0</v>
      </c>
      <c r="D43" s="5">
        <f t="shared" si="15"/>
        <v>620</v>
      </c>
      <c r="E43" s="5">
        <f t="shared" si="16"/>
        <v>16</v>
      </c>
      <c r="F43" s="10">
        <f t="shared" si="17"/>
        <v>183.5166667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>
        <v>5.0</v>
      </c>
      <c r="B44" s="2">
        <v>190.0</v>
      </c>
      <c r="C44" s="2">
        <v>5.0</v>
      </c>
      <c r="D44" s="5">
        <f t="shared" si="15"/>
        <v>950</v>
      </c>
      <c r="E44" s="5">
        <f t="shared" si="16"/>
        <v>25</v>
      </c>
      <c r="F44" s="10">
        <f t="shared" si="17"/>
        <v>172.6666667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>
        <v>6.0</v>
      </c>
      <c r="B45" s="2">
        <v>160.0</v>
      </c>
      <c r="C45" s="2">
        <v>6.0</v>
      </c>
      <c r="D45" s="5">
        <f t="shared" si="15"/>
        <v>960</v>
      </c>
      <c r="E45" s="5">
        <f t="shared" si="16"/>
        <v>36</v>
      </c>
      <c r="F45" s="10">
        <f t="shared" si="17"/>
        <v>161.8166667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>
        <v>7.0</v>
      </c>
      <c r="B46" s="2">
        <v>107.0</v>
      </c>
      <c r="C46" s="2">
        <v>7.0</v>
      </c>
      <c r="D46" s="5">
        <f t="shared" si="15"/>
        <v>749</v>
      </c>
      <c r="E46" s="5">
        <f t="shared" si="16"/>
        <v>49</v>
      </c>
      <c r="F46" s="10">
        <f t="shared" si="17"/>
        <v>150.9666667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>
        <v>8.0</v>
      </c>
      <c r="B47" s="2">
        <v>155.0</v>
      </c>
      <c r="C47" s="2">
        <v>8.0</v>
      </c>
      <c r="D47" s="5">
        <f t="shared" si="15"/>
        <v>1240</v>
      </c>
      <c r="E47" s="5">
        <f t="shared" si="16"/>
        <v>64</v>
      </c>
      <c r="F47" s="10">
        <f t="shared" si="17"/>
        <v>140.1166667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>
        <v>9.0</v>
      </c>
      <c r="B48" s="2">
        <v>160.0</v>
      </c>
      <c r="C48" s="2">
        <v>9.0</v>
      </c>
      <c r="D48" s="5">
        <f t="shared" si="15"/>
        <v>1440</v>
      </c>
      <c r="E48" s="5">
        <f t="shared" si="16"/>
        <v>81</v>
      </c>
      <c r="F48" s="10">
        <f t="shared" si="17"/>
        <v>129.2666667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11</v>
      </c>
      <c r="B49" s="5">
        <f t="shared" ref="B49:F49" si="18">SUM(B40:B48)</f>
        <v>1554</v>
      </c>
      <c r="C49" s="5">
        <f t="shared" si="18"/>
        <v>45</v>
      </c>
      <c r="D49" s="5">
        <f t="shared" si="18"/>
        <v>7119</v>
      </c>
      <c r="E49" s="5">
        <f t="shared" si="18"/>
        <v>285</v>
      </c>
      <c r="F49" s="11">
        <f t="shared" si="18"/>
        <v>1554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2" t="s">
        <v>19</v>
      </c>
      <c r="B50" s="5">
        <f t="shared" ref="B50:E50" si="19">AVERAGE(B40:B48)</f>
        <v>172.6666667</v>
      </c>
      <c r="C50" s="5">
        <f t="shared" si="19"/>
        <v>5</v>
      </c>
      <c r="D50" s="5">
        <f t="shared" si="19"/>
        <v>791</v>
      </c>
      <c r="E50" s="5">
        <f t="shared" si="19"/>
        <v>31.66666667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20</v>
      </c>
      <c r="B52" s="7">
        <f>B50-B53*C50</f>
        <v>226.9166667</v>
      </c>
      <c r="C52" s="13"/>
      <c r="D52" s="3"/>
      <c r="E52" s="14" t="s">
        <v>21</v>
      </c>
      <c r="F52" s="15" t="s">
        <v>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23</v>
      </c>
      <c r="B53" s="7">
        <f>(D50-B50*C50)/(E50-POWER(C50,2))</f>
        <v>-10.85</v>
      </c>
      <c r="C53" s="1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C55" s="16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1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13"/>
  </cols>
  <sheetData>
    <row r="1">
      <c r="A1" s="17" t="s">
        <v>25</v>
      </c>
      <c r="B1" s="12" t="s">
        <v>26</v>
      </c>
      <c r="C1" s="18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">
        <v>1980.0</v>
      </c>
      <c r="B2" s="2">
        <v>70.0</v>
      </c>
      <c r="C2" s="18"/>
      <c r="D2" s="2">
        <v>1.0</v>
      </c>
      <c r="E2" s="2">
        <v>70.0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">
        <v>1981.0</v>
      </c>
      <c r="B3" s="2">
        <v>79.0</v>
      </c>
      <c r="C3" s="18"/>
      <c r="D3" s="2">
        <v>2.0</v>
      </c>
      <c r="E3" s="2">
        <v>79.0</v>
      </c>
      <c r="F3" s="5">
        <f t="shared" ref="F3:F20" si="2">E2</f>
        <v>70</v>
      </c>
      <c r="G3" s="5">
        <f t="shared" ref="G3:G20" si="3">ROUND(E3-$E$23,2)</f>
        <v>-3.17</v>
      </c>
      <c r="H3" s="5">
        <f t="shared" ref="H3:H20" si="4">ROUND(F3-$E$24,2)</f>
        <v>-10.11</v>
      </c>
      <c r="I3" s="5">
        <f t="shared" ref="I3:I20" si="5">G3*H3</f>
        <v>32.0487</v>
      </c>
      <c r="J3" s="5">
        <f t="shared" ref="J3:K3" si="1">POWER(G3,2)</f>
        <v>10.0489</v>
      </c>
      <c r="K3" s="5">
        <f t="shared" si="1"/>
        <v>102.2121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">
        <v>1982.0</v>
      </c>
      <c r="B4" s="2">
        <v>83.0</v>
      </c>
      <c r="C4" s="18"/>
      <c r="D4" s="2">
        <v>3.0</v>
      </c>
      <c r="E4" s="2">
        <v>83.0</v>
      </c>
      <c r="F4" s="5">
        <f t="shared" si="2"/>
        <v>79</v>
      </c>
      <c r="G4" s="5">
        <f t="shared" si="3"/>
        <v>0.83</v>
      </c>
      <c r="H4" s="5">
        <f t="shared" si="4"/>
        <v>-1.11</v>
      </c>
      <c r="I4" s="5">
        <f t="shared" si="5"/>
        <v>-0.9213</v>
      </c>
      <c r="J4" s="5">
        <f t="shared" ref="J4:K4" si="6">POWER(G4,2)</f>
        <v>0.6889</v>
      </c>
      <c r="K4" s="5">
        <f t="shared" si="6"/>
        <v>1.2321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">
        <v>1983.0</v>
      </c>
      <c r="B5" s="2">
        <v>85.0</v>
      </c>
      <c r="C5" s="18"/>
      <c r="D5" s="2">
        <v>4.0</v>
      </c>
      <c r="E5" s="2">
        <v>85.0</v>
      </c>
      <c r="F5" s="5">
        <f t="shared" si="2"/>
        <v>83</v>
      </c>
      <c r="G5" s="5">
        <f t="shared" si="3"/>
        <v>2.83</v>
      </c>
      <c r="H5" s="5">
        <f t="shared" si="4"/>
        <v>2.89</v>
      </c>
      <c r="I5" s="5">
        <f t="shared" si="5"/>
        <v>8.1787</v>
      </c>
      <c r="J5" s="5">
        <f t="shared" ref="J5:K5" si="7">POWER(G5,2)</f>
        <v>8.0089</v>
      </c>
      <c r="K5" s="5">
        <f t="shared" si="7"/>
        <v>8.3521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">
        <v>1984.0</v>
      </c>
      <c r="B6" s="2">
        <v>68.0</v>
      </c>
      <c r="C6" s="18"/>
      <c r="D6" s="2">
        <v>5.0</v>
      </c>
      <c r="E6" s="2">
        <v>68.0</v>
      </c>
      <c r="F6" s="5">
        <f t="shared" si="2"/>
        <v>85</v>
      </c>
      <c r="G6" s="5">
        <f t="shared" si="3"/>
        <v>-14.17</v>
      </c>
      <c r="H6" s="5">
        <f t="shared" si="4"/>
        <v>4.89</v>
      </c>
      <c r="I6" s="5">
        <f t="shared" si="5"/>
        <v>-69.2913</v>
      </c>
      <c r="J6" s="5">
        <f t="shared" ref="J6:K6" si="8">POWER(G6,2)</f>
        <v>200.7889</v>
      </c>
      <c r="K6" s="5">
        <f t="shared" si="8"/>
        <v>23.9121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">
        <v>1985.0</v>
      </c>
      <c r="B7" s="2">
        <v>71.0</v>
      </c>
      <c r="C7" s="18"/>
      <c r="D7" s="2">
        <v>6.0</v>
      </c>
      <c r="E7" s="2">
        <v>71.0</v>
      </c>
      <c r="F7" s="5">
        <f t="shared" si="2"/>
        <v>68</v>
      </c>
      <c r="G7" s="5">
        <f t="shared" si="3"/>
        <v>-11.17</v>
      </c>
      <c r="H7" s="5">
        <f t="shared" si="4"/>
        <v>-12.11</v>
      </c>
      <c r="I7" s="5">
        <f t="shared" si="5"/>
        <v>135.2687</v>
      </c>
      <c r="J7" s="5">
        <f t="shared" ref="J7:K7" si="9">POWER(G7,2)</f>
        <v>124.7689</v>
      </c>
      <c r="K7" s="5">
        <f t="shared" si="9"/>
        <v>146.6521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">
        <v>1986.0</v>
      </c>
      <c r="B8" s="2">
        <v>81.0</v>
      </c>
      <c r="C8" s="18"/>
      <c r="D8" s="2">
        <v>7.0</v>
      </c>
      <c r="E8" s="2">
        <v>81.0</v>
      </c>
      <c r="F8" s="5">
        <f t="shared" si="2"/>
        <v>71</v>
      </c>
      <c r="G8" s="5">
        <f t="shared" si="3"/>
        <v>-1.17</v>
      </c>
      <c r="H8" s="5">
        <f t="shared" si="4"/>
        <v>-9.11</v>
      </c>
      <c r="I8" s="5">
        <f t="shared" si="5"/>
        <v>10.6587</v>
      </c>
      <c r="J8" s="5">
        <f t="shared" ref="J8:K8" si="10">POWER(G8,2)</f>
        <v>1.3689</v>
      </c>
      <c r="K8" s="5">
        <f t="shared" si="10"/>
        <v>82.9921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">
        <v>1987.0</v>
      </c>
      <c r="B9" s="2">
        <v>77.0</v>
      </c>
      <c r="C9" s="18"/>
      <c r="D9" s="2">
        <v>8.0</v>
      </c>
      <c r="E9" s="2">
        <v>77.0</v>
      </c>
      <c r="F9" s="5">
        <f t="shared" si="2"/>
        <v>81</v>
      </c>
      <c r="G9" s="5">
        <f t="shared" si="3"/>
        <v>-5.17</v>
      </c>
      <c r="H9" s="5">
        <f t="shared" si="4"/>
        <v>0.89</v>
      </c>
      <c r="I9" s="5">
        <f t="shared" si="5"/>
        <v>-4.6013</v>
      </c>
      <c r="J9" s="5">
        <f t="shared" ref="J9:K9" si="11">POWER(G9,2)</f>
        <v>26.7289</v>
      </c>
      <c r="K9" s="5">
        <f t="shared" si="11"/>
        <v>0.7921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">
        <v>1988.0</v>
      </c>
      <c r="B10" s="2">
        <v>83.0</v>
      </c>
      <c r="C10" s="18"/>
      <c r="D10" s="2">
        <v>9.0</v>
      </c>
      <c r="E10" s="2">
        <v>83.0</v>
      </c>
      <c r="F10" s="5">
        <f t="shared" si="2"/>
        <v>77</v>
      </c>
      <c r="G10" s="5">
        <f t="shared" si="3"/>
        <v>0.83</v>
      </c>
      <c r="H10" s="5">
        <f t="shared" si="4"/>
        <v>-3.11</v>
      </c>
      <c r="I10" s="5">
        <f t="shared" si="5"/>
        <v>-2.5813</v>
      </c>
      <c r="J10" s="5">
        <f t="shared" ref="J10:K10" si="12">POWER(G10,2)</f>
        <v>0.6889</v>
      </c>
      <c r="K10" s="5">
        <f t="shared" si="12"/>
        <v>9.6721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">
        <v>1989.0</v>
      </c>
      <c r="B11" s="2">
        <v>76.0</v>
      </c>
      <c r="C11" s="18"/>
      <c r="D11" s="2">
        <v>10.0</v>
      </c>
      <c r="E11" s="2">
        <v>76.0</v>
      </c>
      <c r="F11" s="5">
        <f t="shared" si="2"/>
        <v>83</v>
      </c>
      <c r="G11" s="5">
        <f t="shared" si="3"/>
        <v>-6.17</v>
      </c>
      <c r="H11" s="5">
        <f t="shared" si="4"/>
        <v>2.89</v>
      </c>
      <c r="I11" s="5">
        <f t="shared" si="5"/>
        <v>-17.8313</v>
      </c>
      <c r="J11" s="5">
        <f t="shared" ref="J11:K11" si="13">POWER(G11,2)</f>
        <v>38.0689</v>
      </c>
      <c r="K11" s="5">
        <f t="shared" si="13"/>
        <v>8.3521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">
        <v>1990.0</v>
      </c>
      <c r="B12" s="2">
        <v>81.0</v>
      </c>
      <c r="C12" s="18"/>
      <c r="D12" s="2">
        <v>11.0</v>
      </c>
      <c r="E12" s="2">
        <v>81.0</v>
      </c>
      <c r="F12" s="5">
        <f t="shared" si="2"/>
        <v>76</v>
      </c>
      <c r="G12" s="5">
        <f t="shared" si="3"/>
        <v>-1.17</v>
      </c>
      <c r="H12" s="5">
        <f t="shared" si="4"/>
        <v>-4.11</v>
      </c>
      <c r="I12" s="5">
        <f t="shared" si="5"/>
        <v>4.8087</v>
      </c>
      <c r="J12" s="5">
        <f t="shared" ref="J12:K12" si="14">POWER(G12,2)</f>
        <v>1.3689</v>
      </c>
      <c r="K12" s="5">
        <f t="shared" si="14"/>
        <v>16.8921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">
        <v>1991.0</v>
      </c>
      <c r="B13" s="2">
        <v>86.0</v>
      </c>
      <c r="C13" s="18"/>
      <c r="D13" s="2">
        <v>12.0</v>
      </c>
      <c r="E13" s="2">
        <v>86.0</v>
      </c>
      <c r="F13" s="5">
        <f t="shared" si="2"/>
        <v>81</v>
      </c>
      <c r="G13" s="5">
        <f t="shared" si="3"/>
        <v>3.83</v>
      </c>
      <c r="H13" s="5">
        <f t="shared" si="4"/>
        <v>0.89</v>
      </c>
      <c r="I13" s="5">
        <f t="shared" si="5"/>
        <v>3.4087</v>
      </c>
      <c r="J13" s="5">
        <f t="shared" ref="J13:K13" si="15">POWER(G13,2)</f>
        <v>14.6689</v>
      </c>
      <c r="K13" s="5">
        <f t="shared" si="15"/>
        <v>0.7921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">
        <v>1992.0</v>
      </c>
      <c r="B14" s="2">
        <v>70.0</v>
      </c>
      <c r="C14" s="18"/>
      <c r="D14" s="2">
        <v>13.0</v>
      </c>
      <c r="E14" s="2">
        <v>70.0</v>
      </c>
      <c r="F14" s="5">
        <f t="shared" si="2"/>
        <v>86</v>
      </c>
      <c r="G14" s="5">
        <f t="shared" si="3"/>
        <v>-12.17</v>
      </c>
      <c r="H14" s="5">
        <f t="shared" si="4"/>
        <v>5.89</v>
      </c>
      <c r="I14" s="5">
        <f t="shared" si="5"/>
        <v>-71.6813</v>
      </c>
      <c r="J14" s="5">
        <f t="shared" ref="J14:K14" si="16">POWER(G14,2)</f>
        <v>148.1089</v>
      </c>
      <c r="K14" s="5">
        <f t="shared" si="16"/>
        <v>34.6921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">
        <v>1993.0</v>
      </c>
      <c r="B15" s="2">
        <v>92.0</v>
      </c>
      <c r="C15" s="18"/>
      <c r="D15" s="2">
        <v>14.0</v>
      </c>
      <c r="E15" s="2">
        <v>92.0</v>
      </c>
      <c r="F15" s="5">
        <f t="shared" si="2"/>
        <v>70</v>
      </c>
      <c r="G15" s="5">
        <f t="shared" si="3"/>
        <v>9.83</v>
      </c>
      <c r="H15" s="5">
        <f t="shared" si="4"/>
        <v>-10.11</v>
      </c>
      <c r="I15" s="5">
        <f t="shared" si="5"/>
        <v>-99.3813</v>
      </c>
      <c r="J15" s="5">
        <f t="shared" ref="J15:K15" si="17">POWER(G15,2)</f>
        <v>96.6289</v>
      </c>
      <c r="K15" s="5">
        <f t="shared" si="17"/>
        <v>102.2121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">
        <v>1994.0</v>
      </c>
      <c r="B16" s="2">
        <v>70.0</v>
      </c>
      <c r="C16" s="18"/>
      <c r="D16" s="2">
        <v>15.0</v>
      </c>
      <c r="E16" s="2">
        <v>70.0</v>
      </c>
      <c r="F16" s="5">
        <f t="shared" si="2"/>
        <v>92</v>
      </c>
      <c r="G16" s="5">
        <f t="shared" si="3"/>
        <v>-12.17</v>
      </c>
      <c r="H16" s="5">
        <f t="shared" si="4"/>
        <v>11.89</v>
      </c>
      <c r="I16" s="5">
        <f t="shared" si="5"/>
        <v>-144.7013</v>
      </c>
      <c r="J16" s="5">
        <f t="shared" ref="J16:K16" si="18">POWER(G16,2)</f>
        <v>148.1089</v>
      </c>
      <c r="K16" s="5">
        <f t="shared" si="18"/>
        <v>141.3721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">
        <v>1995.0</v>
      </c>
      <c r="B17" s="2">
        <v>83.0</v>
      </c>
      <c r="C17" s="18"/>
      <c r="D17" s="2">
        <v>16.0</v>
      </c>
      <c r="E17" s="2">
        <v>83.0</v>
      </c>
      <c r="F17" s="5">
        <f t="shared" si="2"/>
        <v>70</v>
      </c>
      <c r="G17" s="5">
        <f t="shared" si="3"/>
        <v>0.83</v>
      </c>
      <c r="H17" s="5">
        <f t="shared" si="4"/>
        <v>-10.11</v>
      </c>
      <c r="I17" s="5">
        <f t="shared" si="5"/>
        <v>-8.3913</v>
      </c>
      <c r="J17" s="5">
        <f t="shared" ref="J17:K17" si="19">POWER(G17,2)</f>
        <v>0.6889</v>
      </c>
      <c r="K17" s="5">
        <f t="shared" si="19"/>
        <v>102.2121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">
        <v>1996.0</v>
      </c>
      <c r="B18" s="2">
        <v>92.0</v>
      </c>
      <c r="C18" s="18"/>
      <c r="D18" s="2">
        <v>17.0</v>
      </c>
      <c r="E18" s="2">
        <v>92.0</v>
      </c>
      <c r="F18" s="5">
        <f t="shared" si="2"/>
        <v>83</v>
      </c>
      <c r="G18" s="5">
        <f t="shared" si="3"/>
        <v>9.83</v>
      </c>
      <c r="H18" s="5">
        <f t="shared" si="4"/>
        <v>2.89</v>
      </c>
      <c r="I18" s="5">
        <f t="shared" si="5"/>
        <v>28.4087</v>
      </c>
      <c r="J18" s="5">
        <f t="shared" ref="J18:K18" si="20">POWER(G18,2)</f>
        <v>96.6289</v>
      </c>
      <c r="K18" s="5">
        <f t="shared" si="20"/>
        <v>8.3521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">
        <v>1997.0</v>
      </c>
      <c r="B19" s="2">
        <v>95.0</v>
      </c>
      <c r="C19" s="18"/>
      <c r="D19" s="2">
        <v>18.0</v>
      </c>
      <c r="E19" s="2">
        <v>95.0</v>
      </c>
      <c r="F19" s="5">
        <f t="shared" si="2"/>
        <v>92</v>
      </c>
      <c r="G19" s="5">
        <f t="shared" si="3"/>
        <v>12.83</v>
      </c>
      <c r="H19" s="5">
        <f t="shared" si="4"/>
        <v>11.89</v>
      </c>
      <c r="I19" s="5">
        <f t="shared" si="5"/>
        <v>152.5487</v>
      </c>
      <c r="J19" s="5">
        <f t="shared" ref="J19:K19" si="21">POWER(G19,2)</f>
        <v>164.6089</v>
      </c>
      <c r="K19" s="5">
        <f t="shared" si="21"/>
        <v>141.3721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">
        <v>1998.0</v>
      </c>
      <c r="B20" s="2">
        <v>107.0</v>
      </c>
      <c r="C20" s="18"/>
      <c r="D20" s="2">
        <v>19.0</v>
      </c>
      <c r="E20" s="2">
        <v>107.0</v>
      </c>
      <c r="F20" s="5">
        <f t="shared" si="2"/>
        <v>95</v>
      </c>
      <c r="G20" s="5">
        <f t="shared" si="3"/>
        <v>24.83</v>
      </c>
      <c r="H20" s="5">
        <f t="shared" si="4"/>
        <v>14.89</v>
      </c>
      <c r="I20" s="5">
        <f t="shared" si="5"/>
        <v>369.7187</v>
      </c>
      <c r="J20" s="5">
        <f t="shared" ref="J20:K20" si="22">POWER(G20,2)</f>
        <v>616.5289</v>
      </c>
      <c r="K20" s="5">
        <f t="shared" si="22"/>
        <v>221.7121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/>
      <c r="B21" s="18"/>
      <c r="C21" s="18"/>
      <c r="D21" s="4" t="s">
        <v>11</v>
      </c>
      <c r="E21" s="2">
        <f t="shared" ref="E21:F21" si="23">SUM(E2:E20)</f>
        <v>1549</v>
      </c>
      <c r="F21" s="2">
        <f t="shared" si="23"/>
        <v>1442</v>
      </c>
      <c r="G21" s="20"/>
      <c r="H21" s="2"/>
      <c r="I21" s="2">
        <f t="shared" ref="I21:K21" si="24">SUM(I2:I20)</f>
        <v>325.6666</v>
      </c>
      <c r="J21" s="2">
        <f t="shared" si="24"/>
        <v>1698.5002</v>
      </c>
      <c r="K21" s="2">
        <f t="shared" si="24"/>
        <v>1153.7778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/>
      <c r="B22" s="18"/>
      <c r="C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6" t="s">
        <v>12</v>
      </c>
      <c r="E23" s="7">
        <f>ROUND(1/(D20-1)*SUM(E3:E20),4)</f>
        <v>82.1667</v>
      </c>
      <c r="F23" s="3"/>
      <c r="G23" s="3"/>
      <c r="H23" s="3"/>
      <c r="I23" s="3"/>
      <c r="J23" s="3"/>
      <c r="K23" s="3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6" t="s">
        <v>13</v>
      </c>
      <c r="E24" s="7">
        <f>ROUND(1/(D20-1)*F21,4)</f>
        <v>80.1111</v>
      </c>
      <c r="F24" s="3"/>
      <c r="G24" s="3"/>
      <c r="H24" s="3"/>
      <c r="I24" s="3"/>
      <c r="J24" s="3"/>
      <c r="K24" s="3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3"/>
      <c r="E25" s="3"/>
      <c r="F25" s="3"/>
      <c r="G25" s="3"/>
      <c r="H25" s="3"/>
      <c r="I25" s="3"/>
      <c r="J25" s="3"/>
      <c r="K25" s="3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8" t="s">
        <v>14</v>
      </c>
      <c r="E26" s="9">
        <f>I21/SQRT(J21*K21)</f>
        <v>0.2326372898</v>
      </c>
      <c r="F26" s="3"/>
      <c r="G26" s="3"/>
      <c r="H26" s="3"/>
      <c r="I26" s="3"/>
      <c r="J26" s="3"/>
      <c r="K26" s="3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3"/>
      <c r="E27" s="3"/>
      <c r="F27" s="3"/>
      <c r="G27" s="3"/>
      <c r="H27" s="3"/>
      <c r="I27" s="3"/>
      <c r="J27" s="3"/>
      <c r="K27" s="3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4" t="s">
        <v>15</v>
      </c>
      <c r="E28" s="4" t="s">
        <v>16</v>
      </c>
      <c r="F28" s="4" t="s">
        <v>2</v>
      </c>
      <c r="G28" s="4" t="s">
        <v>17</v>
      </c>
      <c r="H28" s="4" t="s">
        <v>18</v>
      </c>
      <c r="I28" s="4" t="s">
        <v>3</v>
      </c>
      <c r="J28" s="3"/>
      <c r="K28" s="3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2">
        <v>1.0</v>
      </c>
      <c r="E29" s="2">
        <v>70.0</v>
      </c>
      <c r="F29" s="2">
        <v>1.0</v>
      </c>
      <c r="G29" s="5">
        <f t="shared" ref="G29:G47" si="25">E29*F29</f>
        <v>70</v>
      </c>
      <c r="H29" s="5">
        <f t="shared" ref="H29:H47" si="26">POWER(F29,2)</f>
        <v>1</v>
      </c>
      <c r="I29" s="10">
        <f t="shared" ref="I29:I47" si="27">$E$51+$E$52*F29</f>
        <v>72.242</v>
      </c>
      <c r="J29" s="3"/>
      <c r="K29" s="3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2">
        <v>2.0</v>
      </c>
      <c r="E30" s="2">
        <v>79.0</v>
      </c>
      <c r="F30" s="2">
        <v>2.0</v>
      </c>
      <c r="G30" s="5">
        <f t="shared" si="25"/>
        <v>158</v>
      </c>
      <c r="H30" s="5">
        <f t="shared" si="26"/>
        <v>4</v>
      </c>
      <c r="I30" s="10">
        <f t="shared" si="27"/>
        <v>73.274</v>
      </c>
      <c r="J30" s="3"/>
      <c r="K30" s="3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2">
        <v>3.0</v>
      </c>
      <c r="E31" s="2">
        <v>83.0</v>
      </c>
      <c r="F31" s="2">
        <v>3.0</v>
      </c>
      <c r="G31" s="5">
        <f t="shared" si="25"/>
        <v>249</v>
      </c>
      <c r="H31" s="5">
        <f t="shared" si="26"/>
        <v>9</v>
      </c>
      <c r="I31" s="10">
        <f t="shared" si="27"/>
        <v>74.306</v>
      </c>
      <c r="J31" s="3"/>
      <c r="K31" s="3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2">
        <v>4.0</v>
      </c>
      <c r="E32" s="2">
        <v>85.0</v>
      </c>
      <c r="F32" s="2">
        <v>4.0</v>
      </c>
      <c r="G32" s="5">
        <f t="shared" si="25"/>
        <v>340</v>
      </c>
      <c r="H32" s="5">
        <f t="shared" si="26"/>
        <v>16</v>
      </c>
      <c r="I32" s="10">
        <f t="shared" si="27"/>
        <v>75.338</v>
      </c>
      <c r="J32" s="3"/>
      <c r="K32" s="3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2">
        <v>5.0</v>
      </c>
      <c r="E33" s="2">
        <v>68.0</v>
      </c>
      <c r="F33" s="2">
        <v>5.0</v>
      </c>
      <c r="G33" s="5">
        <f t="shared" si="25"/>
        <v>340</v>
      </c>
      <c r="H33" s="5">
        <f t="shared" si="26"/>
        <v>25</v>
      </c>
      <c r="I33" s="10">
        <f t="shared" si="27"/>
        <v>76.37</v>
      </c>
      <c r="J33" s="3"/>
      <c r="K33" s="3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2">
        <v>6.0</v>
      </c>
      <c r="E34" s="2">
        <v>71.0</v>
      </c>
      <c r="F34" s="2">
        <v>6.0</v>
      </c>
      <c r="G34" s="5">
        <f t="shared" si="25"/>
        <v>426</v>
      </c>
      <c r="H34" s="5">
        <f t="shared" si="26"/>
        <v>36</v>
      </c>
      <c r="I34" s="10">
        <f t="shared" si="27"/>
        <v>77.402</v>
      </c>
      <c r="J34" s="3"/>
      <c r="K34" s="3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2">
        <v>7.0</v>
      </c>
      <c r="E35" s="2">
        <v>81.0</v>
      </c>
      <c r="F35" s="2">
        <v>7.0</v>
      </c>
      <c r="G35" s="5">
        <f t="shared" si="25"/>
        <v>567</v>
      </c>
      <c r="H35" s="5">
        <f t="shared" si="26"/>
        <v>49</v>
      </c>
      <c r="I35" s="10">
        <f t="shared" si="27"/>
        <v>78.434</v>
      </c>
      <c r="J35" s="3"/>
      <c r="K35" s="3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2">
        <v>8.0</v>
      </c>
      <c r="E36" s="2">
        <v>77.0</v>
      </c>
      <c r="F36" s="2">
        <v>8.0</v>
      </c>
      <c r="G36" s="5">
        <f t="shared" si="25"/>
        <v>616</v>
      </c>
      <c r="H36" s="5">
        <f t="shared" si="26"/>
        <v>64</v>
      </c>
      <c r="I36" s="10">
        <f t="shared" si="27"/>
        <v>79.466</v>
      </c>
      <c r="J36" s="3"/>
      <c r="K36" s="3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2">
        <v>9.0</v>
      </c>
      <c r="E37" s="2">
        <v>83.0</v>
      </c>
      <c r="F37" s="2">
        <v>9.0</v>
      </c>
      <c r="G37" s="5">
        <f t="shared" si="25"/>
        <v>747</v>
      </c>
      <c r="H37" s="5">
        <f t="shared" si="26"/>
        <v>81</v>
      </c>
      <c r="I37" s="10">
        <f t="shared" si="27"/>
        <v>80.498</v>
      </c>
      <c r="J37" s="3"/>
      <c r="K37" s="3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2">
        <v>10.0</v>
      </c>
      <c r="E38" s="2">
        <v>76.0</v>
      </c>
      <c r="F38" s="2">
        <v>10.0</v>
      </c>
      <c r="G38" s="5">
        <f t="shared" si="25"/>
        <v>760</v>
      </c>
      <c r="H38" s="5">
        <f t="shared" si="26"/>
        <v>100</v>
      </c>
      <c r="I38" s="10">
        <f t="shared" si="27"/>
        <v>81.53</v>
      </c>
      <c r="J38" s="3"/>
      <c r="K38" s="3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2">
        <v>11.0</v>
      </c>
      <c r="E39" s="2">
        <v>81.0</v>
      </c>
      <c r="F39" s="2">
        <v>11.0</v>
      </c>
      <c r="G39" s="5">
        <f t="shared" si="25"/>
        <v>891</v>
      </c>
      <c r="H39" s="5">
        <f t="shared" si="26"/>
        <v>121</v>
      </c>
      <c r="I39" s="10">
        <f t="shared" si="27"/>
        <v>82.562</v>
      </c>
      <c r="J39" s="3"/>
      <c r="K39" s="3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2">
        <v>12.0</v>
      </c>
      <c r="E40" s="2">
        <v>86.0</v>
      </c>
      <c r="F40" s="2">
        <v>12.0</v>
      </c>
      <c r="G40" s="5">
        <f t="shared" si="25"/>
        <v>1032</v>
      </c>
      <c r="H40" s="5">
        <f t="shared" si="26"/>
        <v>144</v>
      </c>
      <c r="I40" s="10">
        <f t="shared" si="27"/>
        <v>83.594</v>
      </c>
      <c r="J40" s="3"/>
      <c r="K40" s="3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2">
        <v>13.0</v>
      </c>
      <c r="E41" s="2">
        <v>70.0</v>
      </c>
      <c r="F41" s="2">
        <v>13.0</v>
      </c>
      <c r="G41" s="5">
        <f t="shared" si="25"/>
        <v>910</v>
      </c>
      <c r="H41" s="5">
        <f t="shared" si="26"/>
        <v>169</v>
      </c>
      <c r="I41" s="10">
        <f t="shared" si="27"/>
        <v>84.626</v>
      </c>
      <c r="J41" s="3"/>
      <c r="K41" s="3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2">
        <v>14.0</v>
      </c>
      <c r="E42" s="2">
        <v>92.0</v>
      </c>
      <c r="F42" s="2">
        <v>14.0</v>
      </c>
      <c r="G42" s="5">
        <f t="shared" si="25"/>
        <v>1288</v>
      </c>
      <c r="H42" s="5">
        <f t="shared" si="26"/>
        <v>196</v>
      </c>
      <c r="I42" s="10">
        <f t="shared" si="27"/>
        <v>85.658</v>
      </c>
      <c r="J42" s="3"/>
      <c r="K42" s="3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2">
        <v>15.0</v>
      </c>
      <c r="E43" s="2">
        <v>70.0</v>
      </c>
      <c r="F43" s="2">
        <v>15.0</v>
      </c>
      <c r="G43" s="5">
        <f t="shared" si="25"/>
        <v>1050</v>
      </c>
      <c r="H43" s="5">
        <f t="shared" si="26"/>
        <v>225</v>
      </c>
      <c r="I43" s="10">
        <f t="shared" si="27"/>
        <v>86.69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2">
        <v>16.0</v>
      </c>
      <c r="E44" s="2">
        <v>83.0</v>
      </c>
      <c r="F44" s="2">
        <v>16.0</v>
      </c>
      <c r="G44" s="5">
        <f t="shared" si="25"/>
        <v>1328</v>
      </c>
      <c r="H44" s="5">
        <f t="shared" si="26"/>
        <v>256</v>
      </c>
      <c r="I44" s="10">
        <f t="shared" si="27"/>
        <v>87.722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2">
        <v>17.0</v>
      </c>
      <c r="E45" s="2">
        <v>92.0</v>
      </c>
      <c r="F45" s="2">
        <v>17.0</v>
      </c>
      <c r="G45" s="5">
        <f t="shared" si="25"/>
        <v>1564</v>
      </c>
      <c r="H45" s="5">
        <f t="shared" si="26"/>
        <v>289</v>
      </c>
      <c r="I45" s="10">
        <f t="shared" si="27"/>
        <v>88.754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2">
        <v>18.0</v>
      </c>
      <c r="E46" s="2">
        <v>95.0</v>
      </c>
      <c r="F46" s="2">
        <v>18.0</v>
      </c>
      <c r="G46" s="5">
        <f t="shared" si="25"/>
        <v>1710</v>
      </c>
      <c r="H46" s="5">
        <f t="shared" si="26"/>
        <v>324</v>
      </c>
      <c r="I46" s="10">
        <f t="shared" si="27"/>
        <v>89.786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2">
        <v>19.0</v>
      </c>
      <c r="E47" s="2">
        <v>107.0</v>
      </c>
      <c r="F47" s="2">
        <v>19.0</v>
      </c>
      <c r="G47" s="5">
        <f t="shared" si="25"/>
        <v>2033</v>
      </c>
      <c r="H47" s="5">
        <f t="shared" si="26"/>
        <v>361</v>
      </c>
      <c r="I47" s="10">
        <f t="shared" si="27"/>
        <v>90.818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4" t="s">
        <v>11</v>
      </c>
      <c r="E48" s="2">
        <f t="shared" ref="E48:I48" si="28">SUM(E29:E47)</f>
        <v>1549</v>
      </c>
      <c r="F48" s="2">
        <f t="shared" si="28"/>
        <v>190</v>
      </c>
      <c r="G48" s="2">
        <f t="shared" si="28"/>
        <v>16079</v>
      </c>
      <c r="H48" s="2">
        <f t="shared" si="28"/>
        <v>2470</v>
      </c>
      <c r="I48" s="21">
        <f t="shared" si="28"/>
        <v>1549.07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2" t="s">
        <v>19</v>
      </c>
      <c r="E49" s="5">
        <f t="shared" ref="E49:H49" si="29">ROUND(AVERAGE(E29:E47),2)</f>
        <v>81.53</v>
      </c>
      <c r="F49" s="5">
        <f t="shared" si="29"/>
        <v>10</v>
      </c>
      <c r="G49" s="5">
        <f t="shared" si="29"/>
        <v>846.26</v>
      </c>
      <c r="H49" s="5">
        <f t="shared" si="29"/>
        <v>130</v>
      </c>
      <c r="I49" s="5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3"/>
      <c r="E50" s="3"/>
      <c r="F50" s="3"/>
      <c r="G50" s="3"/>
      <c r="H50" s="3"/>
      <c r="I50" s="3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6" t="s">
        <v>20</v>
      </c>
      <c r="E51" s="7">
        <f>E49-E52*F49</f>
        <v>71.21</v>
      </c>
      <c r="F51" s="13"/>
      <c r="G51" s="3"/>
      <c r="H51" s="14" t="s">
        <v>21</v>
      </c>
      <c r="I51" s="15" t="s">
        <v>27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6" t="s">
        <v>23</v>
      </c>
      <c r="E52" s="7">
        <f>(G49-E49*F49)/(H49-POWER(F49,2))</f>
        <v>1.032</v>
      </c>
      <c r="F52" s="13"/>
      <c r="G52" s="3"/>
      <c r="H52" s="3"/>
      <c r="I52" s="3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