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Р 2 Задание 1" sheetId="1" r:id="rId4"/>
    <sheet state="visible" name="ЛР 2 Задание 3" sheetId="2" r:id="rId5"/>
    <sheet state="visible" name="ЛР 3 Задание 1" sheetId="3" r:id="rId6"/>
    <sheet state="visible" name="ЛР 3 Задание 2" sheetId="4" r:id="rId7"/>
    <sheet state="visible" name="ЛР 3 Задание 3" sheetId="5" r:id="rId8"/>
  </sheets>
  <definedNames/>
  <calcPr/>
</workbook>
</file>

<file path=xl/sharedStrings.xml><?xml version="1.0" encoding="utf-8"?>
<sst xmlns="http://schemas.openxmlformats.org/spreadsheetml/2006/main" count="133" uniqueCount="91">
  <si>
    <t>i</t>
  </si>
  <si>
    <t xml:space="preserve">n = </t>
  </si>
  <si>
    <t>[ai-1;ai)</t>
  </si>
  <si>
    <t>[4; 5.6)</t>
  </si>
  <si>
    <t>[5.6; 7.2)</t>
  </si>
  <si>
    <t>[7.2; 8.8)</t>
  </si>
  <si>
    <t>[8.8; 10.4)</t>
  </si>
  <si>
    <t>[10.4; 12.0)</t>
  </si>
  <si>
    <t>[12.0; 13.6)</t>
  </si>
  <si>
    <t>[13.6; 15.2)</t>
  </si>
  <si>
    <t>mi</t>
  </si>
  <si>
    <t>wi</t>
  </si>
  <si>
    <t>pi</t>
  </si>
  <si>
    <t>xi</t>
  </si>
  <si>
    <t>xi*wi</t>
  </si>
  <si>
    <t>(xi-M)^2*mi</t>
  </si>
  <si>
    <t>(xi-M)^3*mi</t>
  </si>
  <si>
    <t>(xi-M)^4*mi</t>
  </si>
  <si>
    <t>Среднее значение признака:</t>
  </si>
  <si>
    <t>Дисперсия:</t>
  </si>
  <si>
    <t>Среднее квадратическое отклонение S</t>
  </si>
  <si>
    <t>Коэффициент вариации</t>
  </si>
  <si>
    <t>Коэффициент асимметрии</t>
  </si>
  <si>
    <t>Эксцесс</t>
  </si>
  <si>
    <t>n</t>
  </si>
  <si>
    <t>k</t>
  </si>
  <si>
    <t>~</t>
  </si>
  <si>
    <t>xmax</t>
  </si>
  <si>
    <t>xmin</t>
  </si>
  <si>
    <t>Δ</t>
  </si>
  <si>
    <t>n =</t>
  </si>
  <si>
    <t>Значение признака xi</t>
  </si>
  <si>
    <t>Среднее значение признака M:</t>
  </si>
  <si>
    <t>Частота появления значения mi</t>
  </si>
  <si>
    <t>Дисперсия D:</t>
  </si>
  <si>
    <t>xi*mi</t>
  </si>
  <si>
    <t>Среднее квадратическое отклонение S:</t>
  </si>
  <si>
    <t>Коэффициент вариации C:</t>
  </si>
  <si>
    <t>Коэффициент асимметрии Л:</t>
  </si>
  <si>
    <t>Эксцесс E:</t>
  </si>
  <si>
    <t>Значения признака xi</t>
  </si>
  <si>
    <t>Накопленные частоты mxi</t>
  </si>
  <si>
    <t>Накопленные частости wxi</t>
  </si>
  <si>
    <t>[ai - 1; ai)</t>
  </si>
  <si>
    <t>(xi - М)^2</t>
  </si>
  <si>
    <t>(xi - М)^3</t>
  </si>
  <si>
    <t>(xi - М)^4</t>
  </si>
  <si>
    <t>[9; 11,8)</t>
  </si>
  <si>
    <t>[</t>
  </si>
  <si>
    <t>;</t>
  </si>
  <si>
    <t>)</t>
  </si>
  <si>
    <t>[11,8; 14,6)</t>
  </si>
  <si>
    <t>[14,6; 17,4)</t>
  </si>
  <si>
    <t>[17,4; 20,2)</t>
  </si>
  <si>
    <t>[20,2; 23)</t>
  </si>
  <si>
    <t>[23; 25,8)</t>
  </si>
  <si>
    <t>[25,8; 28,6)</t>
  </si>
  <si>
    <t>Среднее арифметическое</t>
  </si>
  <si>
    <t>Дисперсия</t>
  </si>
  <si>
    <t>Cреднее квадратическое отклонение</t>
  </si>
  <si>
    <t>Коэффицент вариации</t>
  </si>
  <si>
    <t>Коэффицент ассиметрии</t>
  </si>
  <si>
    <t>Эксцесс распределения</t>
  </si>
  <si>
    <t>Среднее арифметическое взвешенное</t>
  </si>
  <si>
    <t>Интервал расходов</t>
  </si>
  <si>
    <t>100-300</t>
  </si>
  <si>
    <t>300-500</t>
  </si>
  <si>
    <t>500-700</t>
  </si>
  <si>
    <t>700-900</t>
  </si>
  <si>
    <t>900-1100</t>
  </si>
  <si>
    <t>1100-1300</t>
  </si>
  <si>
    <t>n=</t>
  </si>
  <si>
    <t>Число покупателей (mi)</t>
  </si>
  <si>
    <t>Доля покупателей (wi)</t>
  </si>
  <si>
    <t>Накопленные частости</t>
  </si>
  <si>
    <t>Интервалы</t>
  </si>
  <si>
    <t>Число регионов</t>
  </si>
  <si>
    <t>До 60</t>
  </si>
  <si>
    <t>60-70</t>
  </si>
  <si>
    <t>построен</t>
  </si>
  <si>
    <t>кто</t>
  </si>
  <si>
    <t>ряд</t>
  </si>
  <si>
    <t>аче?</t>
  </si>
  <si>
    <t>70-80</t>
  </si>
  <si>
    <t>80-90</t>
  </si>
  <si>
    <t>90-100</t>
  </si>
  <si>
    <t>-</t>
  </si>
  <si>
    <t>Свыше 100</t>
  </si>
  <si>
    <t>как это считать тут........</t>
  </si>
  <si>
    <t>писец это кто тут наследил</t>
  </si>
  <si>
    <t>mxi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</si>
</sst>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000"/>
    <numFmt numFmtId="166" formatCode="0.00000000"/>
    <numFmt numFmtId="167" formatCode="d.m"/>
  </numFmts>
  <fonts count="11">
    <font>
      <sz val="10.0"/>
      <color rgb="FF000000"/>
      <name val="Arial"/>
      <scheme val="minor"/>
    </font>
    <font>
      <sz val="12.0"/>
      <color rgb="FF000000"/>
      <name val="Times New Roman"/>
    </font>
    <font>
      <sz val="12.0"/>
      <color theme="1"/>
      <name val="Times New Roman"/>
    </font>
    <font>
      <b/>
      <sz val="12.0"/>
      <color theme="1"/>
      <name val="Times New Roman"/>
    </font>
    <font>
      <b/>
      <sz val="12.0"/>
      <color rgb="FF000000"/>
      <name val="Times New Roman"/>
    </font>
    <font>
      <color theme="1"/>
      <name val="Times New Roman"/>
    </font>
    <font/>
    <font>
      <color theme="1"/>
      <name val="Arial"/>
      <scheme val="minor"/>
    </font>
    <font>
      <b/>
      <sz val="12.0"/>
      <color rgb="FF000000"/>
      <name val="&quot;Times New Roman&quot;"/>
    </font>
    <font>
      <sz val="12.0"/>
      <color rgb="FF000000"/>
      <name val="&quot;Times New Roman&quot;"/>
    </font>
    <font>
      <sz val="11.0"/>
      <color rgb="FF000000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EF2CD"/>
        <bgColor rgb="FFFEF2CD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shrinkToFit="0" vertical="top" wrapText="1"/>
    </xf>
    <xf borderId="1" fillId="3" fontId="3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1" fillId="3" fontId="4" numFmtId="0" xfId="0" applyAlignment="1" applyBorder="1" applyFont="1">
      <alignment horizontal="center" readingOrder="0" shrinkToFit="0" wrapText="1"/>
    </xf>
    <xf borderId="1" fillId="4" fontId="2" numFmtId="0" xfId="0" applyAlignment="1" applyBorder="1" applyFill="1" applyFont="1">
      <alignment horizontal="center" readingOrder="0"/>
    </xf>
    <xf borderId="1" fillId="3" fontId="4" numFmtId="2" xfId="0" applyAlignment="1" applyBorder="1" applyFont="1" applyNumberFormat="1">
      <alignment horizontal="center" readingOrder="0" shrinkToFit="0" wrapText="1"/>
    </xf>
    <xf borderId="1" fillId="4" fontId="2" numFmtId="2" xfId="0" applyAlignment="1" applyBorder="1" applyFont="1" applyNumberFormat="1">
      <alignment horizontal="center" readingOrder="0"/>
    </xf>
    <xf borderId="1" fillId="4" fontId="2" numFmtId="0" xfId="0" applyAlignment="1" applyBorder="1" applyFont="1">
      <alignment horizontal="center"/>
    </xf>
    <xf borderId="1" fillId="4" fontId="2" numFmtId="164" xfId="0" applyAlignment="1" applyBorder="1" applyFont="1" applyNumberFormat="1">
      <alignment horizontal="center"/>
    </xf>
    <xf borderId="0" fillId="0" fontId="5" numFmtId="0" xfId="0" applyFont="1"/>
    <xf borderId="0" fillId="2" fontId="2" numFmtId="164" xfId="0" applyFont="1" applyNumberFormat="1"/>
    <xf borderId="0" fillId="2" fontId="2" numFmtId="164" xfId="0" applyAlignment="1" applyFont="1" applyNumberFormat="1">
      <alignment horizontal="center"/>
    </xf>
    <xf borderId="0" fillId="0" fontId="2" numFmtId="0" xfId="0" applyFont="1"/>
    <xf borderId="0" fillId="4" fontId="2" numFmtId="0" xfId="0" applyAlignment="1" applyFont="1">
      <alignment horizontal="center"/>
    </xf>
    <xf borderId="1" fillId="3" fontId="3" numFmtId="0" xfId="0" applyAlignment="1" applyBorder="1" applyFont="1">
      <alignment horizontal="center" readingOrder="0" shrinkToFit="0" vertical="center" wrapText="1"/>
    </xf>
    <xf borderId="1" fillId="4" fontId="2" numFmtId="164" xfId="0" applyBorder="1" applyFont="1" applyNumberFormat="1"/>
    <xf borderId="0" fillId="3" fontId="5" numFmtId="0" xfId="0" applyFont="1"/>
    <xf borderId="0" fillId="0" fontId="3" numFmtId="0" xfId="0" applyAlignment="1" applyFont="1">
      <alignment horizontal="center"/>
    </xf>
    <xf borderId="1" fillId="3" fontId="3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1" fillId="3" fontId="4" numFmtId="0" xfId="0" applyAlignment="1" applyBorder="1" applyFont="1">
      <alignment horizontal="center" readingOrder="0" shrinkToFit="0" vertical="center" wrapText="1"/>
    </xf>
    <xf borderId="1" fillId="4" fontId="2" numFmtId="10" xfId="0" applyBorder="1" applyFont="1" applyNumberFormat="1"/>
    <xf borderId="1" fillId="4" fontId="2" numFmtId="165" xfId="0" applyBorder="1" applyFont="1" applyNumberFormat="1"/>
    <xf borderId="1" fillId="3" fontId="4" numFmtId="0" xfId="0" applyAlignment="1" applyBorder="1" applyFont="1">
      <alignment horizontal="center" readingOrder="0" vertical="center"/>
    </xf>
    <xf borderId="0" fillId="0" fontId="2" numFmtId="166" xfId="0" applyAlignment="1" applyFont="1" applyNumberFormat="1">
      <alignment horizontal="center"/>
    </xf>
    <xf borderId="0" fillId="0" fontId="4" numFmtId="0" xfId="0" applyAlignment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horizontal="center"/>
    </xf>
    <xf borderId="2" fillId="4" fontId="2" numFmtId="1" xfId="0" applyAlignment="1" applyBorder="1" applyFont="1" applyNumberFormat="1">
      <alignment horizontal="center" vertical="center"/>
    </xf>
    <xf borderId="3" fillId="3" fontId="3" numFmtId="0" xfId="0" applyAlignment="1" applyBorder="1" applyFont="1">
      <alignment readingOrder="0" shrinkToFit="0" wrapText="1"/>
    </xf>
    <xf borderId="4" fillId="4" fontId="2" numFmtId="0" xfId="0" applyBorder="1" applyFont="1"/>
    <xf borderId="5" fillId="3" fontId="4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readingOrder="0"/>
    </xf>
    <xf borderId="2" fillId="4" fontId="2" numFmtId="1" xfId="0" applyBorder="1" applyFont="1" applyNumberFormat="1"/>
    <xf borderId="6" fillId="3" fontId="4" numFmtId="0" xfId="0" applyAlignment="1" applyBorder="1" applyFont="1">
      <alignment readingOrder="0" shrinkToFit="0" wrapText="1"/>
    </xf>
    <xf borderId="2" fillId="4" fontId="1" numFmtId="164" xfId="0" applyAlignment="1" applyBorder="1" applyFont="1" applyNumberFormat="1">
      <alignment readingOrder="0" shrinkToFit="0" wrapText="1"/>
    </xf>
    <xf borderId="0" fillId="2" fontId="4" numFmtId="0" xfId="0" applyAlignment="1" applyFont="1">
      <alignment readingOrder="0" shrinkToFit="0" wrapText="1"/>
    </xf>
    <xf borderId="6" fillId="3" fontId="4" numFmtId="0" xfId="0" applyAlignment="1" applyBorder="1" applyFont="1">
      <alignment readingOrder="0"/>
    </xf>
    <xf borderId="2" fillId="4" fontId="1" numFmtId="10" xfId="0" applyAlignment="1" applyBorder="1" applyFont="1" applyNumberFormat="1">
      <alignment readingOrder="0"/>
    </xf>
    <xf borderId="6" fillId="3" fontId="3" numFmtId="0" xfId="0" applyAlignment="1" applyBorder="1" applyFont="1">
      <alignment readingOrder="0" shrinkToFit="0" wrapText="1"/>
    </xf>
    <xf borderId="2" fillId="4" fontId="2" numFmtId="164" xfId="0" applyAlignment="1" applyBorder="1" applyFont="1" applyNumberFormat="1">
      <alignment readingOrder="0"/>
    </xf>
    <xf borderId="7" fillId="3" fontId="4" numFmtId="0" xfId="0" applyAlignment="1" applyBorder="1" applyFont="1">
      <alignment readingOrder="0"/>
    </xf>
    <xf borderId="8" fillId="4" fontId="2" numFmtId="164" xfId="0" applyBorder="1" applyFont="1" applyNumberFormat="1"/>
    <xf borderId="0" fillId="0" fontId="1" numFmtId="0" xfId="0" applyAlignment="1" applyFont="1">
      <alignment shrinkToFit="0" vertical="bottom" wrapText="1"/>
    </xf>
    <xf borderId="9" fillId="6" fontId="1" numFmtId="0" xfId="0" applyAlignment="1" applyBorder="1" applyFill="1" applyFont="1">
      <alignment horizontal="center" readingOrder="0" shrinkToFit="0" vertical="center" wrapText="0"/>
    </xf>
    <xf borderId="0" fillId="2" fontId="2" numFmtId="165" xfId="0" applyFont="1" applyNumberFormat="1"/>
    <xf borderId="10" fillId="6" fontId="1" numFmtId="0" xfId="0" applyAlignment="1" applyBorder="1" applyFont="1">
      <alignment horizontal="center" readingOrder="0" shrinkToFit="0" vertical="center" wrapText="0"/>
    </xf>
    <xf borderId="10" fillId="6" fontId="1" numFmtId="1" xfId="0" applyAlignment="1" applyBorder="1" applyFont="1" applyNumberFormat="1">
      <alignment horizontal="center" readingOrder="0" shrinkToFit="0" vertical="center" wrapText="0"/>
    </xf>
    <xf borderId="1" fillId="6" fontId="2" numFmtId="0" xfId="0" applyAlignment="1" applyBorder="1" applyFont="1">
      <alignment horizontal="center" readingOrder="0"/>
    </xf>
    <xf borderId="1" fillId="6" fontId="2" numFmtId="0" xfId="0" applyAlignment="1" applyBorder="1" applyFont="1">
      <alignment horizontal="center"/>
    </xf>
    <xf borderId="1" fillId="6" fontId="2" numFmtId="167" xfId="0" applyAlignment="1" applyBorder="1" applyFont="1" applyNumberFormat="1">
      <alignment horizontal="center" readingOrder="0"/>
    </xf>
    <xf borderId="11" fillId="3" fontId="3" numFmtId="0" xfId="0" applyAlignment="1" applyBorder="1" applyFont="1">
      <alignment horizontal="center" readingOrder="0"/>
    </xf>
    <xf borderId="12" fillId="3" fontId="3" numFmtId="0" xfId="0" applyAlignment="1" applyBorder="1" applyFont="1">
      <alignment horizontal="center" readingOrder="0"/>
    </xf>
    <xf borderId="13" fillId="3" fontId="3" numFmtId="0" xfId="0" applyAlignment="1" applyBorder="1" applyFont="1">
      <alignment horizontal="center" readingOrder="0"/>
    </xf>
    <xf borderId="10" fillId="6" fontId="2" numFmtId="0" xfId="0" applyAlignment="1" applyBorder="1" applyFont="1">
      <alignment horizontal="center" readingOrder="0"/>
    </xf>
    <xf borderId="5" fillId="6" fontId="2" numFmtId="0" xfId="0" applyAlignment="1" applyBorder="1" applyFont="1">
      <alignment horizontal="center" readingOrder="0"/>
    </xf>
    <xf borderId="14" fillId="6" fontId="2" numFmtId="2" xfId="0" applyAlignment="1" applyBorder="1" applyFont="1" applyNumberFormat="1">
      <alignment horizontal="center"/>
    </xf>
    <xf borderId="1" fillId="6" fontId="2" numFmtId="2" xfId="0" applyAlignment="1" applyBorder="1" applyFont="1" applyNumberFormat="1">
      <alignment horizontal="center"/>
    </xf>
    <xf borderId="10" fillId="6" fontId="2" numFmtId="0" xfId="0" applyAlignment="1" applyBorder="1" applyFont="1">
      <alignment horizontal="center"/>
    </xf>
    <xf borderId="5" fillId="6" fontId="2" numFmtId="0" xfId="0" applyAlignment="1" applyBorder="1" applyFont="1">
      <alignment horizontal="center"/>
    </xf>
    <xf borderId="15" fillId="6" fontId="2" numFmtId="0" xfId="0" applyBorder="1" applyFont="1"/>
    <xf borderId="1" fillId="3" fontId="2" numFmtId="0" xfId="0" applyAlignment="1" applyBorder="1" applyFont="1">
      <alignment horizontal="center" readingOrder="0"/>
    </xf>
    <xf borderId="9" fillId="6" fontId="2" numFmtId="0" xfId="0" applyAlignment="1" applyBorder="1" applyFont="1">
      <alignment horizontal="center" readingOrder="0"/>
    </xf>
    <xf borderId="5" fillId="6" fontId="2" numFmtId="2" xfId="0" applyAlignment="1" applyBorder="1" applyFont="1" applyNumberFormat="1">
      <alignment horizontal="center"/>
    </xf>
    <xf borderId="2" fillId="6" fontId="2" numFmtId="0" xfId="0" applyBorder="1" applyFont="1"/>
    <xf borderId="0" fillId="7" fontId="2" numFmtId="0" xfId="0" applyFill="1" applyFont="1"/>
    <xf borderId="16" fillId="6" fontId="2" numFmtId="0" xfId="0" applyBorder="1" applyFont="1"/>
    <xf borderId="17" fillId="6" fontId="2" numFmtId="0" xfId="0" applyAlignment="1" applyBorder="1" applyFont="1">
      <alignment horizontal="center" readingOrder="0"/>
    </xf>
    <xf borderId="18" fillId="6" fontId="2" numFmtId="0" xfId="0" applyAlignment="1" applyBorder="1" applyFont="1">
      <alignment horizontal="center" readingOrder="0"/>
    </xf>
    <xf borderId="18" fillId="6" fontId="2" numFmtId="2" xfId="0" applyAlignment="1" applyBorder="1" applyFont="1" applyNumberFormat="1">
      <alignment horizontal="center"/>
    </xf>
    <xf borderId="18" fillId="6" fontId="2" numFmtId="0" xfId="0" applyAlignment="1" applyBorder="1" applyFont="1">
      <alignment horizontal="center"/>
    </xf>
    <xf borderId="19" fillId="6" fontId="2" numFmtId="0" xfId="0" applyAlignment="1" applyBorder="1" applyFont="1">
      <alignment horizontal="center"/>
    </xf>
    <xf borderId="11" fillId="6" fontId="3" numFmtId="0" xfId="0" applyBorder="1" applyFont="1"/>
    <xf borderId="0" fillId="7" fontId="2" numFmtId="0" xfId="0" applyAlignment="1" applyFont="1">
      <alignment horizontal="center"/>
    </xf>
    <xf borderId="20" fillId="3" fontId="3" numFmtId="0" xfId="0" applyAlignment="1" applyBorder="1" applyFont="1">
      <alignment horizontal="left" readingOrder="0" shrinkToFit="0" vertical="center" wrapText="1"/>
    </xf>
    <xf borderId="21" fillId="0" fontId="6" numFmtId="0" xfId="0" applyBorder="1" applyFont="1"/>
    <xf borderId="22" fillId="0" fontId="6" numFmtId="0" xfId="0" applyBorder="1" applyFont="1"/>
    <xf borderId="12" fillId="6" fontId="2" numFmtId="0" xfId="0" applyAlignment="1" applyBorder="1" applyFont="1">
      <alignment horizontal="center"/>
    </xf>
    <xf borderId="20" fillId="3" fontId="3" numFmtId="0" xfId="0" applyAlignment="1" applyBorder="1" applyFont="1">
      <alignment horizontal="left" readingOrder="0"/>
    </xf>
    <xf borderId="12" fillId="6" fontId="2" numFmtId="0" xfId="0" applyAlignment="1" applyBorder="1" applyFont="1">
      <alignment horizontal="center" readingOrder="0"/>
    </xf>
    <xf borderId="0" fillId="3" fontId="3" numFmtId="0" xfId="0" applyAlignment="1" applyFont="1">
      <alignment horizontal="left" readingOrder="0"/>
    </xf>
    <xf borderId="0" fillId="6" fontId="2" numFmtId="0" xfId="0" applyAlignment="1" applyFont="1">
      <alignment horizontal="center"/>
    </xf>
    <xf borderId="0" fillId="3" fontId="3" numFmtId="0" xfId="0" applyAlignment="1" applyFont="1">
      <alignment horizontal="center" readingOrder="0"/>
    </xf>
    <xf borderId="0" fillId="7" fontId="2" numFmtId="0" xfId="0" applyAlignment="1" applyFont="1">
      <alignment horizontal="center" readingOrder="0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readingOrder="0"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1" fillId="2" fontId="8" numFmtId="0" xfId="0" applyAlignment="1" applyBorder="1" applyFont="1">
      <alignment horizontal="center" readingOrder="0" shrinkToFit="0" wrapText="1"/>
    </xf>
    <xf borderId="1" fillId="2" fontId="9" numFmtId="0" xfId="0" applyAlignment="1" applyBorder="1" applyFont="1">
      <alignment horizontal="center" readingOrder="0" shrinkToFit="0" wrapText="1"/>
    </xf>
    <xf borderId="1" fillId="6" fontId="7" numFmtId="0" xfId="0" applyAlignment="1" applyBorder="1" applyFont="1">
      <alignment horizontal="center"/>
    </xf>
    <xf borderId="1" fillId="6" fontId="7" numFmtId="0" xfId="0" applyAlignment="1" applyBorder="1" applyFont="1">
      <alignment horizontal="center" readingOrder="0"/>
    </xf>
    <xf borderId="0" fillId="2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Полигон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'ЛР 3 Задание 1'!$C$7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'ЛР 3 Задание 1'!$B$8:$B$14</c:f>
            </c:strRef>
          </c:cat>
          <c:val>
            <c:numRef>
              <c:f>'ЛР 3 Задание 1'!$C$8:$C$14</c:f>
              <c:numCache/>
            </c:numRef>
          </c:val>
          <c:smooth val="0"/>
        </c:ser>
        <c:axId val="1322356998"/>
        <c:axId val="33599241"/>
      </c:lineChart>
      <c:catAx>
        <c:axId val="1322356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[ai - 1; ai)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99241"/>
      </c:catAx>
      <c:valAx>
        <c:axId val="33599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356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'ЛР 3 Задание 3'!$H$26:$H$31</c:f>
            </c:strRef>
          </c:cat>
          <c:val>
            <c:numRef>
              <c:f>'ЛР 3 Задание 3'!$E$26:$E$31</c:f>
              <c:numCache/>
            </c:numRef>
          </c:val>
        </c:ser>
        <c:axId val="1657333360"/>
        <c:axId val="1125285960"/>
      </c:areaChart>
      <c:catAx>
        <c:axId val="165733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285960"/>
      </c:catAx>
      <c:valAx>
        <c:axId val="1125285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3333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'ЛР 3 Задание 3'!$H$26:$H$31</c:f>
            </c:strRef>
          </c:cat>
          <c:val>
            <c:numRef>
              <c:f>'ЛР 3 Задание 3'!$D$26:$D$31</c:f>
              <c:numCache/>
            </c:numRef>
          </c:val>
          <c:smooth val="0"/>
        </c:ser>
        <c:axId val="1702227555"/>
        <c:axId val="2100894766"/>
      </c:lineChart>
      <c:catAx>
        <c:axId val="1702227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894766"/>
      </c:catAx>
      <c:valAx>
        <c:axId val="2100894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227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'ЛР 3 Задание 3'!$D$26:$D$31</c:f>
            </c:strRef>
          </c:cat>
          <c:val>
            <c:numRef>
              <c:f>'ЛР 3 Задание 3'!$H$26:$H$31</c:f>
              <c:numCache/>
            </c:numRef>
          </c:val>
          <c:smooth val="0"/>
        </c:ser>
        <c:axId val="940389323"/>
        <c:axId val="2039503227"/>
      </c:lineChart>
      <c:catAx>
        <c:axId val="940389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503227"/>
      </c:catAx>
      <c:valAx>
        <c:axId val="2039503227"/>
        <c:scaling>
          <c:orientation val="minMax"/>
          <c:max val="1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389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7</xdr:row>
      <xdr:rowOff>9525</xdr:rowOff>
    </xdr:from>
    <xdr:ext cx="5715000" cy="3533775"/>
    <xdr:pic>
      <xdr:nvPicPr>
        <xdr:cNvPr id="1821428419" name="Chart1" title="Диаграмма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15</xdr:row>
      <xdr:rowOff>57150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31</xdr:row>
      <xdr:rowOff>66675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123825</xdr:colOff>
      <xdr:row>31</xdr:row>
      <xdr:rowOff>66675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133350</xdr:colOff>
      <xdr:row>14</xdr:row>
      <xdr:rowOff>171450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133350</xdr:colOff>
      <xdr:row>0</xdr:row>
      <xdr:rowOff>228600</xdr:rowOff>
    </xdr:from>
    <xdr:ext cx="3238500" cy="1238250"/>
    <xdr:pic>
      <xdr:nvPicPr>
        <xdr:cNvPr id="0" name="image1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14.25"/>
  </cols>
  <sheetData>
    <row r="1">
      <c r="A1" s="1">
        <v>12.0</v>
      </c>
      <c r="B1" s="1">
        <v>6.0</v>
      </c>
      <c r="C1" s="1">
        <v>8.0</v>
      </c>
      <c r="D1" s="1">
        <v>6.0</v>
      </c>
      <c r="E1" s="1">
        <v>10.0</v>
      </c>
      <c r="F1" s="1">
        <v>11.0</v>
      </c>
      <c r="G1" s="1">
        <v>7.0</v>
      </c>
      <c r="H1" s="1">
        <v>10.0</v>
      </c>
      <c r="I1" s="1">
        <v>12.0</v>
      </c>
      <c r="J1" s="1">
        <v>8.0</v>
      </c>
      <c r="K1" s="1">
        <v>7.0</v>
      </c>
      <c r="L1" s="1">
        <v>7.0</v>
      </c>
      <c r="M1" s="1">
        <v>6.0</v>
      </c>
      <c r="N1" s="1">
        <v>7.0</v>
      </c>
      <c r="O1" s="1">
        <v>8.0</v>
      </c>
      <c r="P1" s="1">
        <v>6.0</v>
      </c>
      <c r="Q1" s="1">
        <v>11.0</v>
      </c>
      <c r="R1" s="1">
        <v>9.0</v>
      </c>
      <c r="S1" s="1">
        <v>11.0</v>
      </c>
      <c r="T1" s="2"/>
      <c r="U1" s="2"/>
      <c r="V1" s="2"/>
      <c r="W1" s="2"/>
      <c r="X1" s="2"/>
      <c r="Y1" s="2"/>
      <c r="Z1" s="2"/>
    </row>
    <row r="2">
      <c r="A2" s="1">
        <v>9.0</v>
      </c>
      <c r="B2" s="1">
        <v>10.0</v>
      </c>
      <c r="C2" s="1">
        <v>11.0</v>
      </c>
      <c r="D2" s="1">
        <v>9.0</v>
      </c>
      <c r="E2" s="1">
        <v>10.0</v>
      </c>
      <c r="F2" s="1">
        <v>7.0</v>
      </c>
      <c r="G2" s="1">
        <v>8.0</v>
      </c>
      <c r="H2" s="1">
        <v>8.0</v>
      </c>
      <c r="I2" s="1">
        <v>8.0</v>
      </c>
      <c r="J2" s="1">
        <v>11.0</v>
      </c>
      <c r="K2" s="1">
        <v>9.0</v>
      </c>
      <c r="L2" s="1">
        <v>8.0</v>
      </c>
      <c r="M2" s="1">
        <v>7.0</v>
      </c>
      <c r="N2" s="1">
        <v>5.0</v>
      </c>
      <c r="O2" s="1">
        <v>9.0</v>
      </c>
      <c r="P2" s="1">
        <v>7.0</v>
      </c>
      <c r="Q2" s="1">
        <v>7.0</v>
      </c>
      <c r="R2" s="1">
        <v>14.0</v>
      </c>
      <c r="S2" s="1">
        <v>11.0</v>
      </c>
      <c r="T2" s="2"/>
      <c r="U2" s="2"/>
      <c r="V2" s="2"/>
      <c r="W2" s="2"/>
      <c r="X2" s="2"/>
      <c r="Y2" s="2"/>
      <c r="Z2" s="2"/>
    </row>
    <row r="3">
      <c r="A3" s="1">
        <v>9.0</v>
      </c>
      <c r="B3" s="1">
        <v>8.0</v>
      </c>
      <c r="C3" s="1">
        <v>7.0</v>
      </c>
      <c r="D3" s="1">
        <v>4.0</v>
      </c>
      <c r="E3" s="1">
        <v>7.0</v>
      </c>
      <c r="F3" s="1">
        <v>5.0</v>
      </c>
      <c r="G3" s="1">
        <v>5.0</v>
      </c>
      <c r="H3" s="1">
        <v>10.0</v>
      </c>
      <c r="I3" s="1">
        <v>7.0</v>
      </c>
      <c r="J3" s="1">
        <v>7.0</v>
      </c>
      <c r="K3" s="1">
        <v>5.0</v>
      </c>
      <c r="L3" s="1">
        <v>8.0</v>
      </c>
      <c r="M3" s="1">
        <v>10.0</v>
      </c>
      <c r="N3" s="1">
        <v>10.0</v>
      </c>
      <c r="O3" s="1">
        <v>15.0</v>
      </c>
      <c r="P3" s="1">
        <v>10.0</v>
      </c>
      <c r="Q3" s="1">
        <v>10.0</v>
      </c>
      <c r="R3" s="1">
        <v>13.0</v>
      </c>
      <c r="S3" s="1">
        <v>12.0</v>
      </c>
      <c r="T3" s="2"/>
      <c r="U3" s="2"/>
      <c r="V3" s="2"/>
      <c r="W3" s="2"/>
      <c r="X3" s="2"/>
      <c r="Y3" s="2"/>
      <c r="Z3" s="2"/>
    </row>
    <row r="4">
      <c r="A4" s="1">
        <v>11.0</v>
      </c>
      <c r="B4" s="1">
        <v>15.0</v>
      </c>
      <c r="C4" s="1">
        <v>6.0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0</v>
      </c>
      <c r="B6" s="4">
        <v>1.0</v>
      </c>
      <c r="C6" s="4">
        <v>2.0</v>
      </c>
      <c r="D6" s="4">
        <v>3.0</v>
      </c>
      <c r="E6" s="4">
        <v>4.0</v>
      </c>
      <c r="F6" s="4">
        <v>5.0</v>
      </c>
      <c r="G6" s="4">
        <v>6.0</v>
      </c>
      <c r="H6" s="4">
        <v>7.0</v>
      </c>
      <c r="I6" s="2"/>
      <c r="J6" s="5" t="s">
        <v>1</v>
      </c>
      <c r="K6" s="6">
        <v>60.0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2</v>
      </c>
      <c r="B7" s="8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8" t="s">
        <v>8</v>
      </c>
      <c r="H7" s="8" t="s">
        <v>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10</v>
      </c>
      <c r="B8" s="8">
        <v>5.0</v>
      </c>
      <c r="C8" s="8">
        <v>17.0</v>
      </c>
      <c r="D8" s="8">
        <v>9.0</v>
      </c>
      <c r="E8" s="8">
        <v>15.0</v>
      </c>
      <c r="F8" s="8">
        <v>7.0</v>
      </c>
      <c r="G8" s="8">
        <v>4.0</v>
      </c>
      <c r="H8" s="8">
        <v>3.0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 t="s">
        <v>11</v>
      </c>
      <c r="B9" s="10">
        <f t="shared" ref="B9:H9" si="1">ROUND(B8/60, 2)</f>
        <v>0.08</v>
      </c>
      <c r="C9" s="10">
        <f t="shared" si="1"/>
        <v>0.28</v>
      </c>
      <c r="D9" s="10">
        <f t="shared" si="1"/>
        <v>0.15</v>
      </c>
      <c r="E9" s="10">
        <f t="shared" si="1"/>
        <v>0.25</v>
      </c>
      <c r="F9" s="10">
        <f t="shared" si="1"/>
        <v>0.12</v>
      </c>
      <c r="G9" s="10">
        <f t="shared" si="1"/>
        <v>0.07</v>
      </c>
      <c r="H9" s="10">
        <f t="shared" si="1"/>
        <v>0.05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 t="s">
        <v>12</v>
      </c>
      <c r="B10" s="8">
        <v>0.08</v>
      </c>
      <c r="C10" s="10">
        <f t="shared" ref="C10:H10" si="2">B10+C9</f>
        <v>0.36</v>
      </c>
      <c r="D10" s="10">
        <f t="shared" si="2"/>
        <v>0.51</v>
      </c>
      <c r="E10" s="10">
        <f t="shared" si="2"/>
        <v>0.76</v>
      </c>
      <c r="F10" s="10">
        <f t="shared" si="2"/>
        <v>0.88</v>
      </c>
      <c r="G10" s="10">
        <f t="shared" si="2"/>
        <v>0.95</v>
      </c>
      <c r="H10" s="10">
        <f t="shared" si="2"/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13</v>
      </c>
      <c r="B11" s="8">
        <v>4.8</v>
      </c>
      <c r="C11" s="8">
        <v>6.4</v>
      </c>
      <c r="D11" s="8">
        <v>8.0</v>
      </c>
      <c r="E11" s="8">
        <v>9.6</v>
      </c>
      <c r="F11" s="8">
        <v>11.2</v>
      </c>
      <c r="G11" s="8">
        <v>12.8</v>
      </c>
      <c r="H11" s="8">
        <v>14.4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14</v>
      </c>
      <c r="B12" s="11">
        <f t="shared" ref="B12:H12" si="3">B11*B9</f>
        <v>0.384</v>
      </c>
      <c r="C12" s="12">
        <f t="shared" si="3"/>
        <v>1.792</v>
      </c>
      <c r="D12" s="11">
        <f t="shared" si="3"/>
        <v>1.2</v>
      </c>
      <c r="E12" s="11">
        <f t="shared" si="3"/>
        <v>2.4</v>
      </c>
      <c r="F12" s="12">
        <f t="shared" si="3"/>
        <v>1.344</v>
      </c>
      <c r="G12" s="12">
        <f t="shared" si="3"/>
        <v>0.896</v>
      </c>
      <c r="H12" s="11">
        <f t="shared" si="3"/>
        <v>0.72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15</v>
      </c>
      <c r="B13" s="11">
        <f t="shared" ref="B13:H13" si="4">POWER(B11-$B$17, 2)*B8</f>
        <v>77.46048</v>
      </c>
      <c r="C13" s="11">
        <f t="shared" si="4"/>
        <v>92.767232</v>
      </c>
      <c r="D13" s="11">
        <f t="shared" si="4"/>
        <v>4.875264</v>
      </c>
      <c r="E13" s="11">
        <f t="shared" si="4"/>
        <v>11.19744</v>
      </c>
      <c r="F13" s="11">
        <f t="shared" si="4"/>
        <v>42.499072</v>
      </c>
      <c r="G13" s="11">
        <f t="shared" si="4"/>
        <v>66.064384</v>
      </c>
      <c r="H13" s="11">
        <f t="shared" si="4"/>
        <v>96.242688</v>
      </c>
      <c r="I13" s="13"/>
      <c r="J13" s="13"/>
      <c r="K13" s="14"/>
      <c r="L13" s="1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16</v>
      </c>
      <c r="B14" s="12">
        <f t="shared" ref="B14:H14" si="5">POWER(B11-$B$17, 3)*B8 </f>
        <v>-304.8844493</v>
      </c>
      <c r="C14" s="12">
        <f t="shared" si="5"/>
        <v>-216.704254</v>
      </c>
      <c r="D14" s="12">
        <f t="shared" si="5"/>
        <v>-3.588194304</v>
      </c>
      <c r="E14" s="12">
        <f t="shared" si="5"/>
        <v>9.67458816</v>
      </c>
      <c r="F14" s="12">
        <f t="shared" si="5"/>
        <v>104.7177134</v>
      </c>
      <c r="G14" s="12">
        <f t="shared" si="5"/>
        <v>268.4856566</v>
      </c>
      <c r="H14" s="12">
        <f t="shared" si="5"/>
        <v>545.1185848</v>
      </c>
      <c r="I14" s="13"/>
      <c r="J14" s="1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17</v>
      </c>
      <c r="B15" s="12">
        <f t="shared" ref="B15:H15" si="6">POWER(B11-$B$17, 4)*B8 </f>
        <v>1200.025192</v>
      </c>
      <c r="C15" s="12">
        <f t="shared" si="6"/>
        <v>506.2211372</v>
      </c>
      <c r="D15" s="12">
        <f t="shared" si="6"/>
        <v>2.640911008</v>
      </c>
      <c r="E15" s="12">
        <f t="shared" si="6"/>
        <v>8.35884417</v>
      </c>
      <c r="F15" s="12">
        <f t="shared" si="6"/>
        <v>258.0244458</v>
      </c>
      <c r="G15" s="12">
        <f t="shared" si="6"/>
        <v>1091.125708</v>
      </c>
      <c r="H15" s="12">
        <f t="shared" si="6"/>
        <v>3087.551664</v>
      </c>
      <c r="I15" s="13"/>
      <c r="J15" s="1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3"/>
      <c r="B16" s="13"/>
      <c r="C16" s="13"/>
      <c r="D16" s="16"/>
      <c r="E16" s="17"/>
      <c r="F16" s="2"/>
      <c r="G16" s="2"/>
      <c r="H16" s="2"/>
      <c r="I16" s="13"/>
      <c r="J16" s="1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8" t="s">
        <v>18</v>
      </c>
      <c r="B17" s="19">
        <f>SUM(B12:H12)</f>
        <v>8.736</v>
      </c>
      <c r="D17" s="13"/>
      <c r="E17" s="13"/>
      <c r="F17" s="20"/>
      <c r="G17" s="13"/>
      <c r="H17" s="13"/>
      <c r="I17" s="13"/>
      <c r="J17" s="13"/>
      <c r="K17" s="2"/>
      <c r="L17" s="2"/>
      <c r="M17" s="2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2" t="s">
        <v>19</v>
      </c>
      <c r="B18" s="19">
        <f>1/60*SUM(B13:H13)</f>
        <v>6.518442667</v>
      </c>
      <c r="C18" s="16"/>
      <c r="D18" s="16"/>
      <c r="E18" s="16"/>
      <c r="F18" s="16"/>
      <c r="G18" s="16"/>
      <c r="H18" s="16"/>
      <c r="I18" s="13"/>
      <c r="J18" s="13"/>
      <c r="K18" s="23"/>
      <c r="L18" s="2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43.5" customHeight="1">
      <c r="A19" s="24" t="s">
        <v>20</v>
      </c>
      <c r="B19" s="19">
        <f>SQRT(B18)</f>
        <v>2.553124099</v>
      </c>
      <c r="C19" s="16"/>
      <c r="E19" s="16"/>
      <c r="F19" s="16"/>
      <c r="G19" s="16"/>
      <c r="H19" s="16"/>
      <c r="I19" s="13"/>
      <c r="J19" s="1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4" t="s">
        <v>21</v>
      </c>
      <c r="B20" s="25">
        <f>B19/B17</f>
        <v>0.2922532165</v>
      </c>
      <c r="D20" s="16"/>
      <c r="E20" s="16"/>
      <c r="F20" s="16"/>
      <c r="G20" s="16"/>
      <c r="H20" s="13"/>
      <c r="I20" s="1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8" t="s">
        <v>22</v>
      </c>
      <c r="B21" s="26">
        <f>SUM(B14:H14)/(60*B19^3)</f>
        <v>0.4034071742</v>
      </c>
      <c r="D21" s="13"/>
      <c r="E21" s="16"/>
      <c r="F21" s="16"/>
      <c r="G21" s="16"/>
      <c r="H21" s="16"/>
      <c r="I21" s="13"/>
      <c r="J21" s="1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7" t="s">
        <v>23</v>
      </c>
      <c r="B22" s="19">
        <f>SUM(B15:H15)/(60*B19^4) - 3</f>
        <v>-0.5861245103</v>
      </c>
      <c r="C22" s="16"/>
      <c r="D22" s="16"/>
      <c r="E22" s="16"/>
      <c r="F22" s="16"/>
      <c r="G22" s="16"/>
      <c r="H22" s="16"/>
      <c r="I22" s="13"/>
      <c r="J22" s="1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E23" s="16"/>
      <c r="F23" s="16"/>
      <c r="G23" s="16"/>
      <c r="H23" s="16"/>
      <c r="I23" s="13"/>
      <c r="J23" s="1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E24" s="13"/>
      <c r="F24" s="13"/>
      <c r="G24" s="13"/>
      <c r="H24" s="13"/>
      <c r="I24" s="13"/>
      <c r="J24" s="1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E25" s="2"/>
      <c r="F25" s="2"/>
      <c r="G25" s="2"/>
      <c r="H25" s="2"/>
      <c r="I25" s="13"/>
      <c r="J25" s="1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E26" s="2"/>
      <c r="F26" s="2"/>
      <c r="G26" s="2"/>
      <c r="H26" s="2"/>
      <c r="I26" s="13"/>
      <c r="J26" s="13"/>
      <c r="K26" s="28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3"/>
      <c r="B32" s="13"/>
      <c r="C32" s="13"/>
      <c r="D32" s="13"/>
      <c r="E32" s="13"/>
      <c r="F32" s="13"/>
      <c r="G32" s="13"/>
      <c r="H32" s="1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3"/>
      <c r="B33" s="13"/>
      <c r="C33" s="13"/>
      <c r="D33" s="13"/>
      <c r="E33" s="13"/>
      <c r="F33" s="13"/>
      <c r="G33" s="13"/>
      <c r="H33" s="1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3" t="s">
        <v>24</v>
      </c>
      <c r="B34" s="23">
        <v>60.0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3" t="s">
        <v>25</v>
      </c>
      <c r="B36" s="2">
        <f> 1 + 1.4 * LN(B34)</f>
        <v>6.732082387</v>
      </c>
      <c r="C36" s="23" t="s">
        <v>26</v>
      </c>
      <c r="D36" s="23">
        <v>7.0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3" t="s">
        <v>27</v>
      </c>
      <c r="B38" s="2">
        <f>MIN(A1:S4)</f>
        <v>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3" t="s">
        <v>28</v>
      </c>
      <c r="B39" s="2">
        <f>MAX(A1:S4)</f>
        <v>15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9" t="s">
        <v>29</v>
      </c>
      <c r="B41" s="2">
        <f>(B39-B38)/D36</f>
        <v>1.571428571</v>
      </c>
      <c r="C41" s="23" t="s">
        <v>26</v>
      </c>
      <c r="D41" s="23">
        <v>1.6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3" t="s">
        <v>0</v>
      </c>
      <c r="B43" s="23">
        <v>1.7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7.25"/>
  </cols>
  <sheetData>
    <row r="1">
      <c r="A1" s="30">
        <v>2700.0</v>
      </c>
      <c r="B1" s="30">
        <v>3000.0</v>
      </c>
      <c r="C1" s="30">
        <v>2400.0</v>
      </c>
      <c r="D1" s="30">
        <v>2400.0</v>
      </c>
      <c r="E1" s="30">
        <v>2700.0</v>
      </c>
      <c r="F1" s="31"/>
      <c r="G1" s="32" t="s">
        <v>30</v>
      </c>
      <c r="H1" s="33">
        <v>20.0</v>
      </c>
      <c r="I1" s="31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30">
        <v>2400.0</v>
      </c>
      <c r="B2" s="30">
        <v>2700.0</v>
      </c>
      <c r="C2" s="30">
        <v>2400.0</v>
      </c>
      <c r="D2" s="30">
        <v>2700.0</v>
      </c>
      <c r="E2" s="30">
        <v>2400.0</v>
      </c>
      <c r="F2" s="34"/>
      <c r="G2" s="31"/>
      <c r="H2" s="34"/>
      <c r="I2" s="34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30">
        <v>2700.0</v>
      </c>
      <c r="B3" s="30">
        <v>3600.0</v>
      </c>
      <c r="C3" s="30">
        <v>3300.0</v>
      </c>
      <c r="D3" s="30">
        <v>3300.0</v>
      </c>
      <c r="E3" s="30">
        <v>3000.0</v>
      </c>
      <c r="F3" s="31"/>
      <c r="G3" s="31"/>
      <c r="H3" s="31"/>
      <c r="I3" s="31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30">
        <v>3000.0</v>
      </c>
      <c r="B4" s="30">
        <v>2700.0</v>
      </c>
      <c r="C4" s="30">
        <v>2400.0</v>
      </c>
      <c r="D4" s="30">
        <v>3000.0</v>
      </c>
      <c r="E4" s="30">
        <v>3300.0</v>
      </c>
      <c r="F4" s="31"/>
      <c r="G4" s="31"/>
      <c r="H4" s="35"/>
      <c r="I4" s="31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31"/>
      <c r="B5" s="31"/>
      <c r="C5" s="31"/>
      <c r="D5" s="31"/>
      <c r="E5" s="31"/>
      <c r="F5" s="31"/>
      <c r="G5" s="31"/>
      <c r="H5" s="31"/>
      <c r="I5" s="31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33.75" customHeight="1">
      <c r="A6" s="24" t="s">
        <v>31</v>
      </c>
      <c r="B6" s="36">
        <v>2400.0</v>
      </c>
      <c r="C6" s="36">
        <v>2700.0</v>
      </c>
      <c r="D6" s="36">
        <v>3000.0</v>
      </c>
      <c r="E6" s="36">
        <v>3300.0</v>
      </c>
      <c r="F6" s="36">
        <v>3600.0</v>
      </c>
      <c r="G6" s="31"/>
      <c r="H6" s="31"/>
      <c r="I6" s="37" t="s">
        <v>32</v>
      </c>
      <c r="J6" s="38">
        <f>SUM(B8:F8)/H1</f>
        <v>2805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47.25" customHeight="1">
      <c r="A7" s="39" t="s">
        <v>33</v>
      </c>
      <c r="B7" s="36">
        <f>COUNTIF($A$1:$E$4,"=2400")</f>
        <v>6</v>
      </c>
      <c r="C7" s="36">
        <f>COUNTIF($A$1:$E$4,"=2700")</f>
        <v>6</v>
      </c>
      <c r="D7" s="36">
        <f>COUNTIF($A$1:$E$4,"=3000")</f>
        <v>4</v>
      </c>
      <c r="E7" s="36">
        <f>COUNTIF($A$1:$E$4,"=3300")</f>
        <v>3</v>
      </c>
      <c r="F7" s="36">
        <f>COUNTIF($A$1:$E$4,"=3600")</f>
        <v>1</v>
      </c>
      <c r="G7" s="31"/>
      <c r="H7" s="16"/>
      <c r="I7" s="40" t="s">
        <v>34</v>
      </c>
      <c r="J7" s="41">
        <f>SUM(B9:F9)*(1/H1)</f>
        <v>128475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24" t="s">
        <v>35</v>
      </c>
      <c r="B8" s="36">
        <f t="shared" ref="B8:F8" si="1">B7*B6</f>
        <v>14400</v>
      </c>
      <c r="C8" s="36">
        <f t="shared" si="1"/>
        <v>16200</v>
      </c>
      <c r="D8" s="36">
        <f t="shared" si="1"/>
        <v>12000</v>
      </c>
      <c r="E8" s="36">
        <f t="shared" si="1"/>
        <v>9900</v>
      </c>
      <c r="F8" s="36">
        <f t="shared" si="1"/>
        <v>3600</v>
      </c>
      <c r="G8" s="31"/>
      <c r="H8" s="16"/>
      <c r="I8" s="42" t="s">
        <v>36</v>
      </c>
      <c r="J8" s="43">
        <f>SQRT(J7)</f>
        <v>358.4340944</v>
      </c>
      <c r="K8" s="44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22" t="s">
        <v>15</v>
      </c>
      <c r="B9" s="36">
        <f t="shared" ref="B9:F9" si="2">((B6-$J$6)^2)*B7</f>
        <v>984150</v>
      </c>
      <c r="C9" s="36">
        <f t="shared" si="2"/>
        <v>66150</v>
      </c>
      <c r="D9" s="36">
        <f t="shared" si="2"/>
        <v>152100</v>
      </c>
      <c r="E9" s="36">
        <f t="shared" si="2"/>
        <v>735075</v>
      </c>
      <c r="F9" s="36">
        <f t="shared" si="2"/>
        <v>632025</v>
      </c>
      <c r="G9" s="31"/>
      <c r="H9" s="16"/>
      <c r="I9" s="45" t="s">
        <v>37</v>
      </c>
      <c r="J9" s="46">
        <f>J8/J6</f>
        <v>0.1277839909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22" t="s">
        <v>16</v>
      </c>
      <c r="B10" s="36">
        <f t="shared" ref="B10:F10" si="3">((B6-$J$6)^3)*B7</f>
        <v>-398580750</v>
      </c>
      <c r="C10" s="36">
        <f t="shared" si="3"/>
        <v>-6945750</v>
      </c>
      <c r="D10" s="36">
        <f t="shared" si="3"/>
        <v>29659500</v>
      </c>
      <c r="E10" s="36">
        <f t="shared" si="3"/>
        <v>363862125</v>
      </c>
      <c r="F10" s="36">
        <f t="shared" si="3"/>
        <v>502459875</v>
      </c>
      <c r="G10" s="31"/>
      <c r="H10" s="16"/>
      <c r="I10" s="47" t="s">
        <v>38</v>
      </c>
      <c r="J10" s="48">
        <f>SUM(B10:F10)/(H1*J8^3)</f>
        <v>0.5325265083</v>
      </c>
      <c r="K10" s="14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2" t="s">
        <v>17</v>
      </c>
      <c r="B11" s="36">
        <f t="shared" ref="B11:F11" si="4">((B6-$J$6)^4)*B7</f>
        <v>161425203750</v>
      </c>
      <c r="C11" s="36">
        <f t="shared" si="4"/>
        <v>729303750</v>
      </c>
      <c r="D11" s="36">
        <f t="shared" si="4"/>
        <v>5783602500</v>
      </c>
      <c r="E11" s="36">
        <f t="shared" si="4"/>
        <v>180111751875</v>
      </c>
      <c r="F11" s="36">
        <f t="shared" si="4"/>
        <v>399455600625</v>
      </c>
      <c r="G11" s="31"/>
      <c r="H11" s="16"/>
      <c r="I11" s="49" t="s">
        <v>39</v>
      </c>
      <c r="J11" s="50">
        <f>SUM(B11:F11)/(H1*J8^4) - 3</f>
        <v>-0.7356314083</v>
      </c>
      <c r="K11" s="14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51"/>
      <c r="B12" s="31"/>
      <c r="C12" s="31"/>
      <c r="D12" s="31"/>
      <c r="E12" s="31"/>
      <c r="F12" s="31"/>
      <c r="G12" s="31"/>
      <c r="H12" s="16"/>
      <c r="K12" s="14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51"/>
      <c r="B13" s="31"/>
      <c r="C13" s="31"/>
      <c r="D13" s="31"/>
      <c r="E13" s="31"/>
      <c r="F13" s="31"/>
      <c r="G13" s="31"/>
      <c r="H13" s="16"/>
      <c r="K13" s="14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24" t="s">
        <v>40</v>
      </c>
      <c r="B14" s="52">
        <v>2400.0</v>
      </c>
      <c r="C14" s="52">
        <v>2700.0</v>
      </c>
      <c r="D14" s="52">
        <v>3000.0</v>
      </c>
      <c r="E14" s="52">
        <v>3300.0</v>
      </c>
      <c r="F14" s="52">
        <v>3600.0</v>
      </c>
      <c r="G14" s="52">
        <v>3900.0</v>
      </c>
      <c r="H14" s="16"/>
      <c r="K14" s="53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39" t="s">
        <v>41</v>
      </c>
      <c r="B15" s="54">
        <v>0.0</v>
      </c>
      <c r="C15" s="55">
        <f t="shared" ref="C15:G15" si="5">B15+B7</f>
        <v>6</v>
      </c>
      <c r="D15" s="55">
        <f t="shared" si="5"/>
        <v>12</v>
      </c>
      <c r="E15" s="55">
        <f t="shared" si="5"/>
        <v>16</v>
      </c>
      <c r="F15" s="55">
        <f t="shared" si="5"/>
        <v>19</v>
      </c>
      <c r="G15" s="55">
        <f t="shared" si="5"/>
        <v>20</v>
      </c>
      <c r="H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39" t="s">
        <v>42</v>
      </c>
      <c r="B16" s="54">
        <v>0.0</v>
      </c>
      <c r="C16" s="54">
        <f t="shared" ref="C16:G16" si="6">C15/$H$1</f>
        <v>0.3</v>
      </c>
      <c r="D16" s="54">
        <f t="shared" si="6"/>
        <v>0.6</v>
      </c>
      <c r="E16" s="54">
        <f t="shared" si="6"/>
        <v>0.8</v>
      </c>
      <c r="F16" s="54">
        <f t="shared" si="6"/>
        <v>0.95</v>
      </c>
      <c r="G16" s="54">
        <f t="shared" si="6"/>
        <v>1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B18" s="16" t="str">
        <f>B20</f>
        <v/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4" max="4" width="18.13"/>
  </cols>
  <sheetData>
    <row r="1">
      <c r="A1" s="56">
        <v>16.0</v>
      </c>
      <c r="B1" s="56">
        <v>12.0</v>
      </c>
      <c r="C1" s="56">
        <v>15.0</v>
      </c>
      <c r="D1" s="56">
        <v>15.0</v>
      </c>
      <c r="E1" s="56">
        <v>23.0</v>
      </c>
      <c r="F1" s="56">
        <v>9.0</v>
      </c>
      <c r="G1" s="2"/>
      <c r="H1" s="2"/>
      <c r="I1" s="16"/>
      <c r="J1" s="16"/>
      <c r="K1" s="16"/>
      <c r="L1" s="56" t="s">
        <v>24</v>
      </c>
      <c r="M1" s="57">
        <f>COUNT(A1:F5)</f>
        <v>26</v>
      </c>
      <c r="N1" s="2"/>
      <c r="O1" s="2"/>
      <c r="P1" s="2"/>
      <c r="Q1" s="16"/>
      <c r="R1" s="16"/>
      <c r="S1" s="16"/>
      <c r="T1" s="16"/>
      <c r="U1" s="16"/>
      <c r="V1" s="16"/>
      <c r="W1" s="2"/>
      <c r="X1" s="2"/>
      <c r="Y1" s="2"/>
      <c r="Z1" s="2"/>
    </row>
    <row r="2">
      <c r="A2" s="56">
        <v>15.0</v>
      </c>
      <c r="B2" s="56">
        <v>13.0</v>
      </c>
      <c r="C2" s="56">
        <v>14.0</v>
      </c>
      <c r="D2" s="56">
        <v>14.0</v>
      </c>
      <c r="E2" s="56">
        <v>21.0</v>
      </c>
      <c r="F2" s="56">
        <v>15.0</v>
      </c>
      <c r="G2" s="2"/>
      <c r="H2" s="2"/>
      <c r="I2" s="16"/>
      <c r="J2" s="16"/>
      <c r="K2" s="16"/>
      <c r="L2" s="2"/>
      <c r="M2" s="2"/>
      <c r="N2" s="2"/>
      <c r="O2" s="2"/>
      <c r="P2" s="2"/>
      <c r="Q2" s="16"/>
      <c r="R2" s="16"/>
      <c r="S2" s="16"/>
      <c r="T2" s="16"/>
      <c r="U2" s="16"/>
      <c r="V2" s="16"/>
      <c r="W2" s="2"/>
      <c r="X2" s="2"/>
      <c r="Y2" s="2"/>
      <c r="Z2" s="2"/>
    </row>
    <row r="3">
      <c r="A3" s="56">
        <v>14.0</v>
      </c>
      <c r="B3" s="56">
        <v>17.0</v>
      </c>
      <c r="C3" s="56">
        <v>27.0</v>
      </c>
      <c r="D3" s="56">
        <v>15.0</v>
      </c>
      <c r="E3" s="56">
        <v>16.0</v>
      </c>
      <c r="F3" s="56">
        <v>12.0</v>
      </c>
      <c r="G3" s="2"/>
      <c r="H3" s="2"/>
      <c r="I3" s="16"/>
      <c r="J3" s="16"/>
      <c r="K3" s="16"/>
      <c r="L3" s="56" t="s">
        <v>25</v>
      </c>
      <c r="M3" s="57">
        <f> (M5-M6)/(2*LN(M1))</f>
        <v>2.762349088</v>
      </c>
      <c r="N3" s="56" t="s">
        <v>26</v>
      </c>
      <c r="O3" s="58">
        <v>44775.0</v>
      </c>
      <c r="P3" s="2"/>
      <c r="Q3" s="16"/>
      <c r="R3" s="16"/>
      <c r="S3" s="16"/>
      <c r="T3" s="16"/>
      <c r="U3" s="16"/>
      <c r="V3" s="16"/>
      <c r="W3" s="2"/>
      <c r="X3" s="2"/>
      <c r="Y3" s="2"/>
      <c r="Z3" s="2"/>
    </row>
    <row r="4">
      <c r="A4" s="56">
        <v>16.0</v>
      </c>
      <c r="B4" s="56">
        <v>19.0</v>
      </c>
      <c r="C4" s="56">
        <v>14.0</v>
      </c>
      <c r="D4" s="56">
        <v>16.0</v>
      </c>
      <c r="E4" s="56">
        <v>17.0</v>
      </c>
      <c r="F4" s="56">
        <v>13.0</v>
      </c>
      <c r="G4" s="2"/>
      <c r="H4" s="2"/>
      <c r="I4" s="16"/>
      <c r="J4" s="16"/>
      <c r="K4" s="16"/>
      <c r="L4" s="2"/>
      <c r="M4" s="2"/>
      <c r="N4" s="2"/>
      <c r="O4" s="2"/>
      <c r="P4" s="2"/>
      <c r="Q4" s="16"/>
      <c r="R4" s="16"/>
      <c r="S4" s="16"/>
      <c r="T4" s="16"/>
      <c r="U4" s="16"/>
      <c r="V4" s="16"/>
      <c r="W4" s="2"/>
      <c r="X4" s="2"/>
      <c r="Y4" s="2"/>
      <c r="Z4" s="2"/>
    </row>
    <row r="5">
      <c r="A5" s="56">
        <v>14.0</v>
      </c>
      <c r="B5" s="56">
        <v>14.0</v>
      </c>
      <c r="C5" s="57"/>
      <c r="D5" s="57"/>
      <c r="E5" s="57"/>
      <c r="F5" s="57"/>
      <c r="G5" s="2"/>
      <c r="H5" s="2"/>
      <c r="I5" s="16"/>
      <c r="J5" s="16"/>
      <c r="K5" s="16"/>
      <c r="L5" s="56" t="s">
        <v>27</v>
      </c>
      <c r="M5" s="57">
        <f>MAX(A1:F5)</f>
        <v>27</v>
      </c>
      <c r="N5" s="2"/>
      <c r="O5" s="2"/>
      <c r="P5" s="2"/>
      <c r="Q5" s="16"/>
      <c r="R5" s="16"/>
      <c r="S5" s="16"/>
      <c r="T5" s="16"/>
      <c r="U5" s="16"/>
      <c r="V5" s="16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16"/>
      <c r="J6" s="16"/>
      <c r="K6" s="16"/>
      <c r="L6" s="56" t="s">
        <v>28</v>
      </c>
      <c r="M6" s="57">
        <f>MIN(A1:F5)</f>
        <v>9</v>
      </c>
      <c r="N6" s="16"/>
      <c r="O6" s="16"/>
      <c r="P6" s="16"/>
      <c r="Q6" s="16"/>
      <c r="R6" s="16"/>
      <c r="S6" s="16"/>
      <c r="T6" s="16"/>
      <c r="U6" s="16"/>
      <c r="V6" s="16"/>
      <c r="W6" s="2"/>
      <c r="X6" s="2"/>
      <c r="Y6" s="2"/>
      <c r="Z6" s="2"/>
    </row>
    <row r="7">
      <c r="A7" s="59" t="s">
        <v>0</v>
      </c>
      <c r="B7" s="60" t="s">
        <v>43</v>
      </c>
      <c r="C7" s="59" t="s">
        <v>10</v>
      </c>
      <c r="D7" s="59" t="s">
        <v>11</v>
      </c>
      <c r="E7" s="61" t="s">
        <v>12</v>
      </c>
      <c r="F7" s="59" t="s">
        <v>13</v>
      </c>
      <c r="G7" s="59" t="s">
        <v>14</v>
      </c>
      <c r="H7" s="59" t="s">
        <v>44</v>
      </c>
      <c r="I7" s="59" t="s">
        <v>45</v>
      </c>
      <c r="J7" s="59" t="s">
        <v>46</v>
      </c>
      <c r="K7" s="16"/>
      <c r="L7" s="2"/>
      <c r="M7" s="2"/>
      <c r="N7" s="16"/>
      <c r="O7" s="16"/>
      <c r="P7" s="16"/>
      <c r="Q7" s="16"/>
      <c r="R7" s="16"/>
      <c r="S7" s="16"/>
      <c r="T7" s="16"/>
      <c r="U7" s="16"/>
      <c r="V7" s="16"/>
      <c r="W7" s="2"/>
      <c r="X7" s="2"/>
      <c r="Y7" s="2"/>
      <c r="Z7" s="2"/>
    </row>
    <row r="8">
      <c r="A8" s="59">
        <v>1.0</v>
      </c>
      <c r="B8" s="62" t="s">
        <v>47</v>
      </c>
      <c r="C8" s="63">
        <v>1.0</v>
      </c>
      <c r="D8" s="64">
        <f t="shared" ref="D8:D14" si="1">C8/$M$1</f>
        <v>0.03846153846</v>
      </c>
      <c r="E8" s="65">
        <f>D8</f>
        <v>0.03846153846</v>
      </c>
      <c r="F8" s="66">
        <f t="shared" ref="F8:F14" si="2">AVERAGE(M8,O8)</f>
        <v>10.4</v>
      </c>
      <c r="G8" s="67">
        <f t="shared" ref="G8:G14" si="3">F8*D8</f>
        <v>0.4</v>
      </c>
      <c r="H8" s="67">
        <f t="shared" ref="H8:H14" si="4">POWER((F8-D$16), 2)</f>
        <v>28.99408284</v>
      </c>
      <c r="I8" s="67">
        <f t="shared" ref="I8:I14" si="5">POWER((F8-D$16), 3)</f>
        <v>-156.1219845</v>
      </c>
      <c r="J8" s="68">
        <f t="shared" ref="J8:J14" si="6">POWER((F8-D$16), 4)</f>
        <v>840.6568397</v>
      </c>
      <c r="K8" s="16"/>
      <c r="L8" s="69" t="s">
        <v>48</v>
      </c>
      <c r="M8" s="56">
        <v>9.0</v>
      </c>
      <c r="N8" s="69" t="s">
        <v>49</v>
      </c>
      <c r="O8" s="57">
        <v>11.8</v>
      </c>
      <c r="P8" s="69" t="s">
        <v>50</v>
      </c>
      <c r="Q8" s="16"/>
      <c r="R8" s="16"/>
      <c r="S8" s="16"/>
      <c r="T8" s="16"/>
      <c r="U8" s="16"/>
      <c r="V8" s="16"/>
      <c r="W8" s="2"/>
      <c r="X8" s="2"/>
      <c r="Y8" s="2"/>
      <c r="Z8" s="2"/>
    </row>
    <row r="9">
      <c r="A9" s="59">
        <v>2.0</v>
      </c>
      <c r="B9" s="70" t="s">
        <v>51</v>
      </c>
      <c r="C9" s="56">
        <v>10.0</v>
      </c>
      <c r="D9" s="65">
        <f t="shared" si="1"/>
        <v>0.3846153846</v>
      </c>
      <c r="E9" s="71">
        <f t="shared" ref="E9:E14" si="7">D9+E8</f>
        <v>0.4230769231</v>
      </c>
      <c r="F9" s="57">
        <f t="shared" si="2"/>
        <v>13.2</v>
      </c>
      <c r="G9" s="57">
        <f t="shared" si="3"/>
        <v>5.076923077</v>
      </c>
      <c r="H9" s="57">
        <f t="shared" si="4"/>
        <v>6.680236686</v>
      </c>
      <c r="I9" s="57">
        <f t="shared" si="5"/>
        <v>-17.26584251</v>
      </c>
      <c r="J9" s="72">
        <f t="shared" si="6"/>
        <v>44.62556219</v>
      </c>
      <c r="K9" s="16"/>
      <c r="L9" s="69" t="s">
        <v>48</v>
      </c>
      <c r="M9" s="57">
        <f t="shared" ref="M9:M14" si="8">M8+2.8</f>
        <v>11.8</v>
      </c>
      <c r="N9" s="69" t="s">
        <v>49</v>
      </c>
      <c r="O9" s="57">
        <v>14.600000000000001</v>
      </c>
      <c r="P9" s="69" t="s">
        <v>50</v>
      </c>
      <c r="Q9" s="16"/>
      <c r="R9" s="2"/>
      <c r="S9" s="2"/>
      <c r="T9" s="2"/>
      <c r="U9" s="2"/>
      <c r="V9" s="2"/>
      <c r="W9" s="2"/>
      <c r="X9" s="2"/>
      <c r="Y9" s="2"/>
      <c r="Z9" s="2"/>
    </row>
    <row r="10">
      <c r="A10" s="59">
        <v>3.0</v>
      </c>
      <c r="B10" s="70" t="s">
        <v>52</v>
      </c>
      <c r="C10" s="56">
        <v>11.0</v>
      </c>
      <c r="D10" s="65">
        <f t="shared" si="1"/>
        <v>0.4230769231</v>
      </c>
      <c r="E10" s="65">
        <f t="shared" si="7"/>
        <v>0.8461538462</v>
      </c>
      <c r="F10" s="57">
        <f t="shared" si="2"/>
        <v>16</v>
      </c>
      <c r="G10" s="57">
        <f t="shared" si="3"/>
        <v>6.769230769</v>
      </c>
      <c r="H10" s="57">
        <f t="shared" si="4"/>
        <v>0.04639053254</v>
      </c>
      <c r="I10" s="57">
        <f t="shared" si="5"/>
        <v>0.00999180701</v>
      </c>
      <c r="J10" s="72">
        <f t="shared" si="6"/>
        <v>0.00215208151</v>
      </c>
      <c r="K10" s="16"/>
      <c r="L10" s="69" t="s">
        <v>48</v>
      </c>
      <c r="M10" s="57">
        <f t="shared" si="8"/>
        <v>14.6</v>
      </c>
      <c r="N10" s="69" t="s">
        <v>49</v>
      </c>
      <c r="O10" s="57">
        <v>17.400000000000002</v>
      </c>
      <c r="P10" s="69" t="s">
        <v>50</v>
      </c>
      <c r="Q10" s="16"/>
      <c r="R10" s="2"/>
      <c r="S10" s="2"/>
      <c r="T10" s="2"/>
      <c r="U10" s="2"/>
      <c r="V10" s="2"/>
      <c r="W10" s="2"/>
      <c r="X10" s="2"/>
      <c r="Y10" s="2"/>
      <c r="Z10" s="2"/>
    </row>
    <row r="11">
      <c r="A11" s="59">
        <v>4.0</v>
      </c>
      <c r="B11" s="70" t="s">
        <v>53</v>
      </c>
      <c r="C11" s="56">
        <v>1.0</v>
      </c>
      <c r="D11" s="65">
        <f t="shared" si="1"/>
        <v>0.03846153846</v>
      </c>
      <c r="E11" s="65">
        <f t="shared" si="7"/>
        <v>0.8846153846</v>
      </c>
      <c r="F11" s="57">
        <f t="shared" si="2"/>
        <v>18.8</v>
      </c>
      <c r="G11" s="57">
        <f t="shared" si="3"/>
        <v>0.7230769231</v>
      </c>
      <c r="H11" s="57">
        <f t="shared" si="4"/>
        <v>9.092544379</v>
      </c>
      <c r="I11" s="57">
        <f t="shared" si="5"/>
        <v>27.41751843</v>
      </c>
      <c r="J11" s="72">
        <f t="shared" si="6"/>
        <v>82.67436328</v>
      </c>
      <c r="K11" s="16"/>
      <c r="L11" s="69" t="s">
        <v>48</v>
      </c>
      <c r="M11" s="57">
        <f t="shared" si="8"/>
        <v>17.4</v>
      </c>
      <c r="N11" s="69" t="s">
        <v>49</v>
      </c>
      <c r="O11" s="57">
        <v>20.200000000000003</v>
      </c>
      <c r="P11" s="69" t="s">
        <v>50</v>
      </c>
      <c r="Q11" s="16"/>
      <c r="R11" s="2"/>
      <c r="S11" s="2"/>
      <c r="T11" s="2"/>
      <c r="U11" s="2"/>
      <c r="V11" s="2"/>
      <c r="W11" s="2"/>
      <c r="X11" s="2"/>
      <c r="Y11" s="2"/>
      <c r="Z11" s="2"/>
    </row>
    <row r="12">
      <c r="A12" s="59">
        <v>5.0</v>
      </c>
      <c r="B12" s="70" t="s">
        <v>54</v>
      </c>
      <c r="C12" s="56">
        <v>1.0</v>
      </c>
      <c r="D12" s="65">
        <f t="shared" si="1"/>
        <v>0.03846153846</v>
      </c>
      <c r="E12" s="65">
        <f t="shared" si="7"/>
        <v>0.9230769231</v>
      </c>
      <c r="F12" s="57">
        <f t="shared" si="2"/>
        <v>21.6</v>
      </c>
      <c r="G12" s="57">
        <f t="shared" si="3"/>
        <v>0.8307692308</v>
      </c>
      <c r="H12" s="57">
        <f t="shared" si="4"/>
        <v>33.81869822</v>
      </c>
      <c r="I12" s="57">
        <f t="shared" si="5"/>
        <v>196.6687374</v>
      </c>
      <c r="J12" s="72">
        <f t="shared" si="6"/>
        <v>1143.70435</v>
      </c>
      <c r="K12" s="73"/>
      <c r="L12" s="69" t="s">
        <v>48</v>
      </c>
      <c r="M12" s="57">
        <f t="shared" si="8"/>
        <v>20.2</v>
      </c>
      <c r="N12" s="69" t="s">
        <v>49</v>
      </c>
      <c r="O12" s="57">
        <v>23.000000000000004</v>
      </c>
      <c r="P12" s="69" t="s">
        <v>50</v>
      </c>
      <c r="Q12" s="16"/>
      <c r="R12" s="2"/>
      <c r="S12" s="2"/>
      <c r="T12" s="2"/>
      <c r="U12" s="2"/>
      <c r="V12" s="2"/>
      <c r="W12" s="2"/>
      <c r="X12" s="2"/>
      <c r="Y12" s="2"/>
      <c r="Z12" s="2"/>
    </row>
    <row r="13">
      <c r="A13" s="59">
        <v>6.0</v>
      </c>
      <c r="B13" s="70" t="s">
        <v>55</v>
      </c>
      <c r="C13" s="56">
        <v>1.0</v>
      </c>
      <c r="D13" s="65">
        <f t="shared" si="1"/>
        <v>0.03846153846</v>
      </c>
      <c r="E13" s="65">
        <f t="shared" si="7"/>
        <v>0.9615384615</v>
      </c>
      <c r="F13" s="57">
        <f t="shared" si="2"/>
        <v>24.4</v>
      </c>
      <c r="G13" s="57">
        <f t="shared" si="3"/>
        <v>0.9384615385</v>
      </c>
      <c r="H13" s="57">
        <f t="shared" si="4"/>
        <v>74.22485207</v>
      </c>
      <c r="I13" s="57">
        <f t="shared" si="5"/>
        <v>639.4756486</v>
      </c>
      <c r="J13" s="74">
        <f t="shared" si="6"/>
        <v>5509.328665</v>
      </c>
      <c r="K13" s="2"/>
      <c r="L13" s="69" t="s">
        <v>48</v>
      </c>
      <c r="M13" s="57">
        <f t="shared" si="8"/>
        <v>23</v>
      </c>
      <c r="N13" s="69" t="s">
        <v>49</v>
      </c>
      <c r="O13" s="57">
        <v>25.800000000000004</v>
      </c>
      <c r="P13" s="69" t="s">
        <v>50</v>
      </c>
      <c r="Q13" s="16"/>
      <c r="R13" s="2"/>
      <c r="S13" s="2"/>
      <c r="T13" s="2"/>
      <c r="U13" s="2"/>
      <c r="V13" s="2"/>
      <c r="W13" s="2"/>
      <c r="X13" s="2"/>
      <c r="Y13" s="2"/>
      <c r="Z13" s="2"/>
    </row>
    <row r="14">
      <c r="A14" s="59">
        <v>7.0</v>
      </c>
      <c r="B14" s="75" t="s">
        <v>56</v>
      </c>
      <c r="C14" s="76">
        <v>1.0</v>
      </c>
      <c r="D14" s="77">
        <f t="shared" si="1"/>
        <v>0.03846153846</v>
      </c>
      <c r="E14" s="77">
        <f t="shared" si="7"/>
        <v>1</v>
      </c>
      <c r="F14" s="78">
        <f t="shared" si="2"/>
        <v>27.2</v>
      </c>
      <c r="G14" s="78">
        <f t="shared" si="3"/>
        <v>1.046153846</v>
      </c>
      <c r="H14" s="78">
        <f t="shared" si="4"/>
        <v>130.3110059</v>
      </c>
      <c r="I14" s="79">
        <f t="shared" si="5"/>
        <v>1487.550252</v>
      </c>
      <c r="J14" s="80">
        <f t="shared" si="6"/>
        <v>16980.95826</v>
      </c>
      <c r="K14" s="2"/>
      <c r="L14" s="69" t="s">
        <v>48</v>
      </c>
      <c r="M14" s="57">
        <f t="shared" si="8"/>
        <v>25.8</v>
      </c>
      <c r="N14" s="69" t="s">
        <v>49</v>
      </c>
      <c r="O14" s="57">
        <v>28.600000000000005</v>
      </c>
      <c r="P14" s="69" t="s">
        <v>50</v>
      </c>
      <c r="Q14" s="16"/>
      <c r="R14" s="2"/>
      <c r="S14" s="2"/>
      <c r="T14" s="2"/>
      <c r="U14" s="2"/>
      <c r="V14" s="2"/>
      <c r="W14" s="2"/>
      <c r="X14" s="2"/>
      <c r="Y14" s="2"/>
      <c r="Z14" s="2"/>
    </row>
    <row r="15">
      <c r="A15" s="23"/>
      <c r="B15" s="2"/>
      <c r="C15" s="2"/>
      <c r="D15" s="2"/>
      <c r="E15" s="2"/>
      <c r="F15" s="2"/>
      <c r="G15" s="81"/>
      <c r="H15" s="2"/>
      <c r="I15" s="2"/>
      <c r="J15" s="2"/>
      <c r="K15" s="2"/>
      <c r="L15" s="81"/>
      <c r="M15" s="2"/>
      <c r="N15" s="2"/>
      <c r="O15" s="2"/>
      <c r="P15" s="2"/>
      <c r="Q15" s="16"/>
      <c r="R15" s="2"/>
      <c r="S15" s="2"/>
      <c r="T15" s="2"/>
      <c r="U15" s="2"/>
      <c r="V15" s="2"/>
      <c r="W15" s="2"/>
      <c r="X15" s="2"/>
      <c r="Y15" s="2"/>
      <c r="Z15" s="2"/>
    </row>
    <row r="16">
      <c r="A16" s="82" t="s">
        <v>57</v>
      </c>
      <c r="B16" s="83"/>
      <c r="C16" s="84"/>
      <c r="D16" s="85">
        <f>SUM(G8:G14)</f>
        <v>15.78461538</v>
      </c>
      <c r="E16" s="2"/>
      <c r="F16" s="2"/>
      <c r="G16" s="81"/>
      <c r="H16" s="2"/>
      <c r="I16" s="2"/>
      <c r="J16" s="2"/>
      <c r="K16" s="2"/>
      <c r="L16" s="2"/>
      <c r="M16" s="8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2" t="s">
        <v>58</v>
      </c>
      <c r="B17" s="83"/>
      <c r="C17" s="84"/>
      <c r="D17" s="85">
        <f>SUM(H8:H14)/M1</f>
        <v>10.89106964</v>
      </c>
      <c r="E17" s="2"/>
      <c r="F17" s="2"/>
      <c r="G17" s="81"/>
      <c r="H17" s="2"/>
      <c r="I17" s="2"/>
      <c r="J17" s="2"/>
      <c r="K17" s="2"/>
      <c r="L17" s="2"/>
      <c r="M17" s="8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82" t="s">
        <v>59</v>
      </c>
      <c r="B18" s="83"/>
      <c r="C18" s="84"/>
      <c r="D18" s="85">
        <f>SQRT(D17)</f>
        <v>3.300162063</v>
      </c>
      <c r="E18" s="2"/>
      <c r="F18" s="2"/>
      <c r="G18" s="81"/>
      <c r="H18" s="2"/>
      <c r="I18" s="2"/>
      <c r="J18" s="2"/>
      <c r="K18" s="2"/>
      <c r="L18" s="2"/>
      <c r="M18" s="8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2" t="s">
        <v>60</v>
      </c>
      <c r="B19" s="83"/>
      <c r="C19" s="84"/>
      <c r="D19" s="85">
        <f>D18 / D16 * 100</f>
        <v>20.90745946</v>
      </c>
      <c r="E19" s="2"/>
      <c r="F19" s="2"/>
      <c r="G19" s="81"/>
      <c r="H19" s="2"/>
      <c r="I19" s="2"/>
      <c r="J19" s="2"/>
      <c r="K19" s="2"/>
      <c r="L19" s="2"/>
      <c r="M19" s="8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6.25" customHeight="1">
      <c r="A20" s="82" t="s">
        <v>61</v>
      </c>
      <c r="B20" s="83"/>
      <c r="C20" s="84"/>
      <c r="D20" s="85">
        <f>SUM(I8:I14)/(M1*POWER(D18,3))</f>
        <v>2.330374638</v>
      </c>
      <c r="E20" s="2"/>
      <c r="F20" s="2"/>
      <c r="G20" s="81"/>
      <c r="H20" s="2"/>
      <c r="I20" s="2"/>
      <c r="J20" s="2"/>
      <c r="K20" s="2"/>
      <c r="L20" s="2"/>
      <c r="M20" s="8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86" t="s">
        <v>62</v>
      </c>
      <c r="B21" s="83"/>
      <c r="C21" s="84"/>
      <c r="D21" s="87">
        <f>SUM(J8:J14)/(M1*POWER(D18,4))-3</f>
        <v>4.977285161</v>
      </c>
      <c r="E21" s="23"/>
      <c r="F21" s="2"/>
      <c r="G21" s="81"/>
      <c r="H21" s="2"/>
      <c r="I21" s="2"/>
      <c r="J21" s="2"/>
      <c r="K21" s="2"/>
      <c r="L21" s="2"/>
      <c r="M21" s="8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6"/>
      <c r="B22" s="16"/>
      <c r="C22" s="16"/>
      <c r="D22" s="16"/>
      <c r="E22" s="2"/>
      <c r="F22" s="2"/>
      <c r="G22" s="81"/>
      <c r="H22" s="2"/>
      <c r="I22" s="2"/>
      <c r="J22" s="2"/>
      <c r="K22" s="2"/>
      <c r="L22" s="2"/>
      <c r="M22" s="8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88" t="s">
        <v>63</v>
      </c>
      <c r="D23" s="89">
        <f>SUM(A25:A31)/SUM(C8:C14)</f>
        <v>15.78461538</v>
      </c>
      <c r="E23" s="2"/>
      <c r="F23" s="23"/>
      <c r="G23" s="81"/>
      <c r="H23" s="2"/>
      <c r="I23" s="2"/>
      <c r="J23" s="2"/>
      <c r="K23" s="2"/>
      <c r="L23" s="2"/>
      <c r="M23" s="8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0" t="s">
        <v>35</v>
      </c>
      <c r="B24" s="2"/>
      <c r="C24" s="2"/>
      <c r="D24" s="23"/>
      <c r="E24" s="2"/>
      <c r="F24" s="2"/>
      <c r="G24" s="81"/>
      <c r="H24" s="2"/>
      <c r="I24" s="2"/>
      <c r="J24" s="2"/>
      <c r="K24" s="2"/>
      <c r="L24" s="2"/>
      <c r="M24" s="81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89">
        <f t="shared" ref="A25:A31" si="9">F8*C8</f>
        <v>10.4</v>
      </c>
      <c r="B25" s="2"/>
      <c r="C25" s="2"/>
      <c r="D25" s="23"/>
      <c r="E25" s="2"/>
      <c r="F25" s="23"/>
      <c r="G25" s="81"/>
      <c r="H25" s="2"/>
      <c r="I25" s="2"/>
      <c r="J25" s="2"/>
      <c r="K25" s="2"/>
      <c r="L25" s="2"/>
      <c r="M25" s="8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89">
        <f t="shared" si="9"/>
        <v>132</v>
      </c>
      <c r="B26" s="2"/>
      <c r="C26" s="2"/>
      <c r="D26" s="2"/>
      <c r="E26" s="2"/>
      <c r="F26" s="23"/>
      <c r="G26" s="81"/>
      <c r="H26" s="2"/>
      <c r="I26" s="2"/>
      <c r="J26" s="2"/>
      <c r="K26" s="2"/>
      <c r="L26" s="2"/>
      <c r="M26" s="8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89">
        <f t="shared" si="9"/>
        <v>176</v>
      </c>
      <c r="B27" s="2"/>
      <c r="C27" s="2"/>
      <c r="D27" s="2"/>
      <c r="E27" s="2"/>
      <c r="F27" s="23"/>
      <c r="G27" s="81"/>
      <c r="H27" s="2"/>
      <c r="I27" s="2"/>
      <c r="J27" s="2"/>
      <c r="K27" s="2"/>
      <c r="L27" s="2"/>
      <c r="M27" s="8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89">
        <f t="shared" si="9"/>
        <v>18.8</v>
      </c>
      <c r="B28" s="2"/>
      <c r="C28" s="2"/>
      <c r="D28" s="23"/>
      <c r="E28" s="2"/>
      <c r="F28" s="23"/>
      <c r="G28" s="81"/>
      <c r="H28" s="2"/>
      <c r="I28" s="2"/>
      <c r="J28" s="2"/>
      <c r="K28" s="2"/>
      <c r="L28" s="2"/>
      <c r="M28" s="8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89">
        <f t="shared" si="9"/>
        <v>21.6</v>
      </c>
      <c r="B29" s="2"/>
      <c r="C29" s="2"/>
      <c r="D29" s="2"/>
      <c r="E29" s="2"/>
      <c r="F29" s="2"/>
      <c r="G29" s="81"/>
      <c r="H29" s="2"/>
      <c r="I29" s="2"/>
      <c r="J29" s="2"/>
      <c r="K29" s="2"/>
      <c r="L29" s="2"/>
      <c r="M29" s="8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89">
        <f t="shared" si="9"/>
        <v>24.4</v>
      </c>
      <c r="B30" s="2"/>
      <c r="C30" s="2"/>
      <c r="D30" s="2"/>
      <c r="E30" s="23"/>
      <c r="F30" s="2"/>
      <c r="G30" s="81"/>
      <c r="H30" s="2"/>
      <c r="I30" s="2"/>
      <c r="J30" s="2"/>
      <c r="K30" s="2"/>
      <c r="L30" s="2"/>
      <c r="M30" s="8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89">
        <f t="shared" si="9"/>
        <v>27.2</v>
      </c>
      <c r="B31" s="2"/>
      <c r="C31" s="2"/>
      <c r="D31" s="2"/>
      <c r="E31" s="91"/>
      <c r="F31" s="2"/>
      <c r="G31" s="81"/>
      <c r="H31" s="81"/>
      <c r="I31" s="81"/>
      <c r="J31" s="81"/>
      <c r="K31" s="81"/>
      <c r="L31" s="81"/>
      <c r="M31" s="81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9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A16:C16"/>
    <mergeCell ref="A17:C17"/>
    <mergeCell ref="A18:C18"/>
    <mergeCell ref="A19:C19"/>
    <mergeCell ref="A20:C20"/>
    <mergeCell ref="A21:C21"/>
    <mergeCell ref="A23:C2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2.25" customHeight="1">
      <c r="A1" s="92" t="s">
        <v>64</v>
      </c>
      <c r="B1" s="92" t="s">
        <v>65</v>
      </c>
      <c r="C1" s="92" t="s">
        <v>66</v>
      </c>
      <c r="D1" s="92" t="s">
        <v>67</v>
      </c>
      <c r="E1" s="92" t="s">
        <v>68</v>
      </c>
      <c r="F1" s="92" t="s">
        <v>69</v>
      </c>
      <c r="G1" s="92" t="s">
        <v>70</v>
      </c>
      <c r="I1" s="93" t="s">
        <v>71</v>
      </c>
      <c r="J1" s="93">
        <v>184.0</v>
      </c>
    </row>
    <row r="2">
      <c r="A2" s="92" t="s">
        <v>72</v>
      </c>
      <c r="B2" s="92">
        <v>30.0</v>
      </c>
      <c r="C2" s="92">
        <v>38.0</v>
      </c>
      <c r="D2" s="92">
        <v>50.0</v>
      </c>
      <c r="E2" s="92">
        <v>31.0</v>
      </c>
      <c r="F2" s="92">
        <v>22.0</v>
      </c>
      <c r="G2" s="92">
        <v>13.0</v>
      </c>
    </row>
    <row r="3">
      <c r="A3" s="92" t="s">
        <v>73</v>
      </c>
      <c r="B3" s="92">
        <v>0.163</v>
      </c>
      <c r="C3" s="92">
        <v>0.207</v>
      </c>
      <c r="D3" s="92">
        <v>0.272</v>
      </c>
      <c r="E3" s="92">
        <v>0.168</v>
      </c>
      <c r="F3" s="92">
        <v>0.12</v>
      </c>
      <c r="G3" s="92">
        <v>0.07</v>
      </c>
    </row>
    <row r="4">
      <c r="A4" s="94" t="s">
        <v>12</v>
      </c>
      <c r="B4" s="95">
        <f>B3</f>
        <v>0.163</v>
      </c>
      <c r="C4" s="95">
        <f t="shared" ref="C4:G4" si="1">B4+C3</f>
        <v>0.37</v>
      </c>
      <c r="D4" s="95">
        <f t="shared" si="1"/>
        <v>0.642</v>
      </c>
      <c r="E4" s="95">
        <f t="shared" si="1"/>
        <v>0.81</v>
      </c>
      <c r="F4" s="95">
        <f t="shared" si="1"/>
        <v>0.93</v>
      </c>
      <c r="G4" s="95">
        <f t="shared" si="1"/>
        <v>1</v>
      </c>
    </row>
    <row r="5">
      <c r="A5" s="94" t="s">
        <v>74</v>
      </c>
      <c r="B5" s="96">
        <v>0.0</v>
      </c>
      <c r="C5" s="95">
        <f t="shared" ref="C5:H5" si="2">B5+B2</f>
        <v>30</v>
      </c>
      <c r="D5" s="95">
        <f t="shared" si="2"/>
        <v>68</v>
      </c>
      <c r="E5" s="95">
        <f t="shared" si="2"/>
        <v>118</v>
      </c>
      <c r="F5" s="95">
        <f t="shared" si="2"/>
        <v>149</v>
      </c>
      <c r="G5" s="95">
        <f t="shared" si="2"/>
        <v>171</v>
      </c>
      <c r="H5" s="95">
        <f t="shared" si="2"/>
        <v>184</v>
      </c>
    </row>
    <row r="6">
      <c r="B6" s="96">
        <v>184.0</v>
      </c>
      <c r="C6" s="96">
        <v>171.0</v>
      </c>
      <c r="D6" s="96">
        <v>149.0</v>
      </c>
      <c r="E6" s="96">
        <v>118.0</v>
      </c>
      <c r="F6" s="96">
        <v>68.0</v>
      </c>
      <c r="G6" s="96">
        <v>30.0</v>
      </c>
      <c r="H6" s="96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7" t="s">
        <v>75</v>
      </c>
      <c r="B1" s="97"/>
      <c r="C1" s="97" t="s">
        <v>76</v>
      </c>
      <c r="G1" s="96">
        <v>1.0</v>
      </c>
      <c r="N1" s="96" t="s">
        <v>24</v>
      </c>
      <c r="O1" s="96">
        <v>60.0</v>
      </c>
    </row>
    <row r="2">
      <c r="A2" s="98" t="s">
        <v>77</v>
      </c>
      <c r="B2" s="98"/>
      <c r="C2" s="98">
        <v>10.0</v>
      </c>
      <c r="G2" s="96">
        <v>2.0</v>
      </c>
    </row>
    <row r="3">
      <c r="A3" s="98" t="s">
        <v>78</v>
      </c>
      <c r="B3" s="98"/>
      <c r="C3" s="98">
        <v>29.0</v>
      </c>
      <c r="G3" s="96">
        <v>3.0</v>
      </c>
      <c r="H3" s="96" t="s">
        <v>79</v>
      </c>
      <c r="I3" s="96" t="s">
        <v>80</v>
      </c>
      <c r="J3" s="96" t="s">
        <v>81</v>
      </c>
      <c r="K3" s="96" t="s">
        <v>82</v>
      </c>
    </row>
    <row r="4">
      <c r="A4" s="98" t="s">
        <v>83</v>
      </c>
      <c r="B4" s="98"/>
      <c r="C4" s="98">
        <v>2.0</v>
      </c>
      <c r="G4" s="96">
        <v>4.0</v>
      </c>
    </row>
    <row r="5">
      <c r="A5" s="98" t="s">
        <v>84</v>
      </c>
      <c r="B5" s="98"/>
      <c r="C5" s="98">
        <v>13.0</v>
      </c>
      <c r="G5" s="96">
        <v>5.0</v>
      </c>
      <c r="L5" s="99"/>
      <c r="M5" s="99"/>
      <c r="N5" s="99"/>
      <c r="O5" s="99"/>
    </row>
    <row r="6">
      <c r="A6" s="98" t="s">
        <v>85</v>
      </c>
      <c r="B6" s="98"/>
      <c r="C6" s="98" t="s">
        <v>86</v>
      </c>
      <c r="G6" s="96">
        <v>6.0</v>
      </c>
    </row>
    <row r="7">
      <c r="A7" s="98" t="s">
        <v>87</v>
      </c>
      <c r="B7" s="98"/>
      <c r="C7" s="98">
        <v>6.0</v>
      </c>
      <c r="G7" s="96">
        <v>7.0</v>
      </c>
    </row>
    <row r="8">
      <c r="D8" s="96"/>
      <c r="E8" s="96" t="s">
        <v>88</v>
      </c>
      <c r="G8" s="96">
        <v>8.0</v>
      </c>
    </row>
    <row r="9">
      <c r="G9" s="96">
        <v>9.0</v>
      </c>
      <c r="I9" s="96" t="s">
        <v>89</v>
      </c>
    </row>
    <row r="10">
      <c r="G10" s="96">
        <v>10.0</v>
      </c>
    </row>
    <row r="11">
      <c r="G11" s="96">
        <v>11.0</v>
      </c>
    </row>
    <row r="12">
      <c r="G12" s="96">
        <v>12.0</v>
      </c>
    </row>
    <row r="13">
      <c r="G13" s="96">
        <v>13.0</v>
      </c>
    </row>
    <row r="14">
      <c r="G14" s="96">
        <v>14.0</v>
      </c>
    </row>
    <row r="16">
      <c r="A16" s="96">
        <v>1.0</v>
      </c>
      <c r="B16" s="96"/>
      <c r="C16" s="96">
        <v>2.0</v>
      </c>
      <c r="D16" s="96"/>
      <c r="E16" s="96">
        <v>3.0</v>
      </c>
      <c r="F16" s="96">
        <v>4.0</v>
      </c>
      <c r="G16" s="96">
        <v>5.0</v>
      </c>
      <c r="H16" s="96">
        <v>6.0</v>
      </c>
      <c r="I16" s="96">
        <v>7.0</v>
      </c>
      <c r="J16" s="96">
        <v>8.0</v>
      </c>
      <c r="K16" s="96">
        <v>9.0</v>
      </c>
      <c r="L16" s="96">
        <v>10.0</v>
      </c>
      <c r="M16" s="96">
        <v>11.0</v>
      </c>
      <c r="N16" s="96">
        <v>12.0</v>
      </c>
      <c r="O16" s="96">
        <v>13.0</v>
      </c>
      <c r="P16" s="96">
        <v>14.0</v>
      </c>
      <c r="Q16" s="96">
        <v>15.0</v>
      </c>
      <c r="R16" s="96">
        <v>16.0</v>
      </c>
      <c r="S16" s="96">
        <v>17.0</v>
      </c>
      <c r="T16" s="96">
        <v>18.0</v>
      </c>
      <c r="U16" s="96">
        <v>19.0</v>
      </c>
      <c r="V16" s="96">
        <v>20.0</v>
      </c>
      <c r="W16" s="96">
        <v>21.0</v>
      </c>
      <c r="X16" s="96">
        <v>22.0</v>
      </c>
      <c r="Y16" s="96">
        <v>23.0</v>
      </c>
      <c r="Z16" s="96">
        <v>24.0</v>
      </c>
      <c r="AA16" s="96">
        <v>25.0</v>
      </c>
      <c r="AB16" s="96">
        <v>26.0</v>
      </c>
    </row>
    <row r="17">
      <c r="A17" s="100">
        <v>9.0</v>
      </c>
      <c r="B17" s="100"/>
      <c r="C17" s="100">
        <v>12.0</v>
      </c>
      <c r="D17" s="100"/>
      <c r="E17" s="100">
        <v>12.0</v>
      </c>
      <c r="F17" s="100">
        <v>13.0</v>
      </c>
      <c r="G17" s="100">
        <v>13.0</v>
      </c>
      <c r="H17" s="100">
        <v>14.0</v>
      </c>
      <c r="I17" s="100">
        <v>14.0</v>
      </c>
      <c r="J17" s="100">
        <v>14.0</v>
      </c>
      <c r="K17" s="100">
        <v>14.0</v>
      </c>
      <c r="L17" s="100">
        <v>14.0</v>
      </c>
      <c r="M17" s="100">
        <v>14.0</v>
      </c>
      <c r="N17" s="100">
        <v>15.0</v>
      </c>
      <c r="O17" s="100">
        <v>15.0</v>
      </c>
      <c r="P17" s="100">
        <v>15.0</v>
      </c>
      <c r="Q17" s="100">
        <v>15.0</v>
      </c>
      <c r="R17" s="100">
        <v>15.0</v>
      </c>
      <c r="S17" s="100">
        <v>16.0</v>
      </c>
      <c r="T17" s="100">
        <v>16.0</v>
      </c>
      <c r="U17" s="100">
        <v>16.0</v>
      </c>
      <c r="V17" s="100">
        <v>16.0</v>
      </c>
      <c r="W17" s="100">
        <v>17.0</v>
      </c>
      <c r="X17" s="100">
        <v>17.0</v>
      </c>
      <c r="Y17" s="100">
        <v>19.0</v>
      </c>
      <c r="Z17" s="100">
        <v>21.0</v>
      </c>
      <c r="AA17" s="100">
        <v>23.0</v>
      </c>
      <c r="AB17" s="100">
        <v>27.0</v>
      </c>
    </row>
    <row r="19">
      <c r="A19" s="96">
        <v>9.0</v>
      </c>
    </row>
    <row r="20">
      <c r="A20" s="96">
        <v>25.0</v>
      </c>
      <c r="C20" s="95">
        <f>(26+1)*(25/100)</f>
        <v>6.75</v>
      </c>
    </row>
    <row r="21">
      <c r="A21" s="96">
        <v>50.0</v>
      </c>
      <c r="B21" s="101"/>
      <c r="C21" s="101">
        <f>(26+1)*(50/100)</f>
        <v>13.5</v>
      </c>
    </row>
    <row r="22">
      <c r="A22" s="96">
        <v>90.0</v>
      </c>
      <c r="B22" s="101"/>
      <c r="C22" s="101">
        <f>(26+1)*(90/100)</f>
        <v>24.3</v>
      </c>
    </row>
    <row r="25">
      <c r="A25" s="59" t="s">
        <v>0</v>
      </c>
      <c r="B25" s="60"/>
      <c r="C25" s="60"/>
      <c r="D25" s="60" t="s">
        <v>90</v>
      </c>
      <c r="E25" s="59" t="s">
        <v>10</v>
      </c>
      <c r="F25" s="59" t="s">
        <v>11</v>
      </c>
      <c r="G25" s="61" t="s">
        <v>12</v>
      </c>
      <c r="H25" s="59" t="s">
        <v>13</v>
      </c>
    </row>
    <row r="26">
      <c r="A26" s="59">
        <v>1.0</v>
      </c>
      <c r="B26" s="62">
        <v>50.0</v>
      </c>
      <c r="C26" s="63">
        <v>60.0</v>
      </c>
      <c r="D26" s="63">
        <f>E26</f>
        <v>10</v>
      </c>
      <c r="E26" s="63">
        <v>10.0</v>
      </c>
      <c r="F26" s="64">
        <f t="shared" ref="F26:F31" si="1">E26/$O$1</f>
        <v>0.1666666667</v>
      </c>
      <c r="G26" s="65">
        <f>F26</f>
        <v>0.1666666667</v>
      </c>
      <c r="H26" s="66">
        <f t="shared" ref="H26:H31" si="2">AVERAGE(B26,C26)</f>
        <v>55</v>
      </c>
    </row>
    <row r="27">
      <c r="A27" s="59">
        <v>2.0</v>
      </c>
      <c r="B27" s="70">
        <v>60.0</v>
      </c>
      <c r="C27" s="56">
        <v>70.0</v>
      </c>
      <c r="D27" s="56">
        <f t="shared" ref="D27:D31" si="3">D26+E27</f>
        <v>39</v>
      </c>
      <c r="E27" s="56">
        <v>29.0</v>
      </c>
      <c r="F27" s="65">
        <f t="shared" si="1"/>
        <v>0.4833333333</v>
      </c>
      <c r="G27" s="71">
        <f t="shared" ref="G27:G31" si="4">F27+G26</f>
        <v>0.65</v>
      </c>
      <c r="H27" s="66">
        <f t="shared" si="2"/>
        <v>65</v>
      </c>
    </row>
    <row r="28">
      <c r="A28" s="59">
        <v>3.0</v>
      </c>
      <c r="B28" s="62">
        <v>70.0</v>
      </c>
      <c r="C28" s="63">
        <v>80.0</v>
      </c>
      <c r="D28" s="56">
        <f t="shared" si="3"/>
        <v>41</v>
      </c>
      <c r="E28" s="56">
        <v>2.0</v>
      </c>
      <c r="F28" s="65">
        <f t="shared" si="1"/>
        <v>0.03333333333</v>
      </c>
      <c r="G28" s="65">
        <f t="shared" si="4"/>
        <v>0.6833333333</v>
      </c>
      <c r="H28" s="66">
        <f t="shared" si="2"/>
        <v>75</v>
      </c>
    </row>
    <row r="29">
      <c r="A29" s="59">
        <v>4.0</v>
      </c>
      <c r="B29" s="70">
        <v>80.0</v>
      </c>
      <c r="C29" s="56">
        <v>90.0</v>
      </c>
      <c r="D29" s="56">
        <f t="shared" si="3"/>
        <v>54</v>
      </c>
      <c r="E29" s="56">
        <v>13.0</v>
      </c>
      <c r="F29" s="65">
        <f t="shared" si="1"/>
        <v>0.2166666667</v>
      </c>
      <c r="G29" s="65">
        <f t="shared" si="4"/>
        <v>0.9</v>
      </c>
      <c r="H29" s="66">
        <f t="shared" si="2"/>
        <v>85</v>
      </c>
    </row>
    <row r="30">
      <c r="A30" s="59">
        <v>5.0</v>
      </c>
      <c r="B30" s="62">
        <v>90.0</v>
      </c>
      <c r="C30" s="63">
        <v>100.0</v>
      </c>
      <c r="D30" s="56">
        <f t="shared" si="3"/>
        <v>54</v>
      </c>
      <c r="E30" s="56">
        <v>0.0</v>
      </c>
      <c r="F30" s="65">
        <f t="shared" si="1"/>
        <v>0</v>
      </c>
      <c r="G30" s="65">
        <f t="shared" si="4"/>
        <v>0.9</v>
      </c>
      <c r="H30" s="66">
        <f t="shared" si="2"/>
        <v>95</v>
      </c>
    </row>
    <row r="31">
      <c r="A31" s="59">
        <v>6.0</v>
      </c>
      <c r="B31" s="70">
        <v>100.0</v>
      </c>
      <c r="C31" s="56">
        <v>110.0</v>
      </c>
      <c r="D31" s="56">
        <f t="shared" si="3"/>
        <v>60</v>
      </c>
      <c r="E31" s="56">
        <v>6.0</v>
      </c>
      <c r="F31" s="65">
        <f t="shared" si="1"/>
        <v>0.1</v>
      </c>
      <c r="G31" s="65">
        <f t="shared" si="4"/>
        <v>1</v>
      </c>
      <c r="H31" s="66">
        <f t="shared" si="2"/>
        <v>105</v>
      </c>
    </row>
  </sheetData>
  <drawing r:id="rId1"/>
</worksheet>
</file>